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mc:AlternateContent xmlns:mc="http://schemas.openxmlformats.org/markup-compatibility/2006">
    <mc:Choice Requires="x15">
      <x15ac:absPath xmlns:x15ac="http://schemas.microsoft.com/office/spreadsheetml/2010/11/ac" url="C:\Users\18swa\.PyCharmCE2017.1\config\scratches\"/>
    </mc:Choice>
  </mc:AlternateContent>
  <bookViews>
    <workbookView xWindow="0" yWindow="0" windowWidth="23040" windowHeight="9204"/>
  </bookViews>
  <sheets>
    <sheet name="Output Text" sheetId="1" r:id="rId1"/>
    <sheet name="ACIW" sheetId="2" r:id="rId2"/>
    <sheet name="Sheet1" sheetId="24" r:id="rId3"/>
    <sheet name="Sheet2" sheetId="25" r:id="rId4"/>
    <sheet name="AGCO" sheetId="3" r:id="rId5"/>
    <sheet name="ATNI" sheetId="4" r:id="rId6"/>
    <sheet name="ABAX" sheetId="5" r:id="rId7"/>
    <sheet name="ABMD" sheetId="6" r:id="rId8"/>
    <sheet name="ACHC" sheetId="7" r:id="rId9"/>
    <sheet name="ACOR" sheetId="8" r:id="rId10"/>
    <sheet name="ASRI.JK" sheetId="9" r:id="rId11"/>
    <sheet name="ALKS" sheetId="10" r:id="rId12"/>
    <sheet name="ALLE" sheetId="11" r:id="rId13"/>
    <sheet name="AB" sheetId="12" r:id="rId14"/>
    <sheet name="ALA.TO" sheetId="13" r:id="rId15"/>
    <sheet name="AMSF" sheetId="14" r:id="rId16"/>
    <sheet name="AIV" sheetId="15" r:id="rId17"/>
    <sheet name="AFCB" sheetId="16" r:id="rId18"/>
    <sheet name="TEAM" sheetId="17" r:id="rId19"/>
    <sheet name="ATRC" sheetId="18" r:id="rId20"/>
    <sheet name="BJRI" sheetId="19" r:id="rId21"/>
    <sheet name="BAS" sheetId="20" r:id="rId22"/>
    <sheet name="BMS" sheetId="21" r:id="rId23"/>
    <sheet name="BRCI.L" sheetId="22" r:id="rId24"/>
    <sheet name="BCOR" sheetId="23" r:id="rId25"/>
  </sheets>
  <calcPr calcId="171027"/>
</workbook>
</file>

<file path=xl/calcChain.xml><?xml version="1.0" encoding="utf-8"?>
<calcChain xmlns="http://schemas.openxmlformats.org/spreadsheetml/2006/main">
  <c r="AB144" i="2" l="1"/>
  <c r="AO148" i="2"/>
  <c r="AO152" i="2"/>
  <c r="AO156" i="2"/>
  <c r="AO160" i="2"/>
  <c r="AO164" i="2"/>
  <c r="AO168" i="2"/>
  <c r="AO172" i="2"/>
  <c r="AO176" i="2"/>
  <c r="AO180" i="2"/>
  <c r="AO184" i="2"/>
  <c r="AO188" i="2"/>
  <c r="AO192" i="2"/>
  <c r="AO196" i="2"/>
  <c r="AO200" i="2"/>
  <c r="AO204" i="2"/>
  <c r="AO208" i="2"/>
  <c r="AO212" i="2"/>
  <c r="AO216" i="2"/>
  <c r="AO220" i="2"/>
  <c r="AO224" i="2"/>
  <c r="AO228" i="2"/>
  <c r="AO232" i="2"/>
  <c r="AO236" i="2"/>
  <c r="AO240" i="2"/>
  <c r="AO244" i="2"/>
  <c r="AO248" i="2"/>
  <c r="AO252" i="2"/>
  <c r="AO256" i="2"/>
  <c r="AO260" i="2"/>
  <c r="AO264" i="2"/>
  <c r="AO268" i="2"/>
  <c r="AO272" i="2"/>
  <c r="AO276" i="2"/>
  <c r="AO280" i="2"/>
  <c r="AO284" i="2"/>
  <c r="AO288" i="2"/>
  <c r="AO292" i="2"/>
  <c r="AO296" i="2"/>
  <c r="AO300" i="2"/>
  <c r="AO304" i="2"/>
  <c r="AO308" i="2"/>
  <c r="AO312" i="2"/>
  <c r="AO316" i="2"/>
  <c r="AO320" i="2"/>
  <c r="AO324" i="2"/>
  <c r="AO328" i="2"/>
  <c r="AO332" i="2"/>
  <c r="AO336" i="2"/>
  <c r="AO340" i="2"/>
  <c r="AO344" i="2"/>
  <c r="AO352" i="2"/>
  <c r="AO149" i="2"/>
  <c r="AO153" i="2"/>
  <c r="AO157" i="2"/>
  <c r="AO161" i="2"/>
  <c r="AO165" i="2"/>
  <c r="AO169" i="2"/>
  <c r="AO173" i="2"/>
  <c r="AO177" i="2"/>
  <c r="AO181" i="2"/>
  <c r="AO185" i="2"/>
  <c r="AO189" i="2"/>
  <c r="AO193" i="2"/>
  <c r="AO197" i="2"/>
  <c r="AO201" i="2"/>
  <c r="AO205" i="2"/>
  <c r="AO209" i="2"/>
  <c r="AO213" i="2"/>
  <c r="AO217" i="2"/>
  <c r="AO221" i="2"/>
  <c r="AO225" i="2"/>
  <c r="AO229" i="2"/>
  <c r="AO233" i="2"/>
  <c r="AO237" i="2"/>
  <c r="AO241" i="2"/>
  <c r="AO245" i="2"/>
  <c r="AO249" i="2"/>
  <c r="AO253" i="2"/>
  <c r="AO257" i="2"/>
  <c r="AO261" i="2"/>
  <c r="AO265" i="2"/>
  <c r="AO269" i="2"/>
  <c r="AO273" i="2"/>
  <c r="AO277" i="2"/>
  <c r="AO281" i="2"/>
  <c r="AO285" i="2"/>
  <c r="AO289" i="2"/>
  <c r="AO293" i="2"/>
  <c r="AO297" i="2"/>
  <c r="AO301" i="2"/>
  <c r="AO305" i="2"/>
  <c r="AO309" i="2"/>
  <c r="AO313" i="2"/>
  <c r="AO317" i="2"/>
  <c r="AO321" i="2"/>
  <c r="AO325" i="2"/>
  <c r="AO329" i="2"/>
  <c r="AO333" i="2"/>
  <c r="AO337" i="2"/>
  <c r="AO341" i="2"/>
  <c r="AO345" i="2"/>
  <c r="AO349" i="2"/>
  <c r="AO150" i="2"/>
  <c r="AO154" i="2"/>
  <c r="AO158" i="2"/>
  <c r="AO162" i="2"/>
  <c r="AO166" i="2"/>
  <c r="AO170" i="2"/>
  <c r="AO174" i="2"/>
  <c r="AO178" i="2"/>
  <c r="AO182" i="2"/>
  <c r="AO186" i="2"/>
  <c r="AO190" i="2"/>
  <c r="AO194" i="2"/>
  <c r="AO198" i="2"/>
  <c r="AO202" i="2"/>
  <c r="AO206" i="2"/>
  <c r="AO210" i="2"/>
  <c r="AO214" i="2"/>
  <c r="AO218" i="2"/>
  <c r="AO222" i="2"/>
  <c r="AO226" i="2"/>
  <c r="AO230" i="2"/>
  <c r="AO234" i="2"/>
  <c r="AO238" i="2"/>
  <c r="AO242" i="2"/>
  <c r="AO246" i="2"/>
  <c r="AO250" i="2"/>
  <c r="AO254" i="2"/>
  <c r="AO258" i="2"/>
  <c r="AO262" i="2"/>
  <c r="AO266" i="2"/>
  <c r="AO270" i="2"/>
  <c r="AO274" i="2"/>
  <c r="AO278" i="2"/>
  <c r="AO282" i="2"/>
  <c r="AO286" i="2"/>
  <c r="AO290" i="2"/>
  <c r="AO294" i="2"/>
  <c r="AO298" i="2"/>
  <c r="AO302" i="2"/>
  <c r="AO306" i="2"/>
  <c r="AO310" i="2"/>
  <c r="AO314" i="2"/>
  <c r="AO318" i="2"/>
  <c r="AO322" i="2"/>
  <c r="AO326" i="2"/>
  <c r="AO330" i="2"/>
  <c r="AO334" i="2"/>
  <c r="AO338" i="2"/>
  <c r="AO342" i="2"/>
  <c r="AO346" i="2"/>
  <c r="AO350" i="2"/>
  <c r="AO353" i="2"/>
  <c r="AO151" i="2"/>
  <c r="AO155" i="2"/>
  <c r="AO159" i="2"/>
  <c r="AO163" i="2"/>
  <c r="AO167" i="2"/>
  <c r="AO171" i="2"/>
  <c r="AO175" i="2"/>
  <c r="AO179" i="2"/>
  <c r="AO183" i="2"/>
  <c r="AO187" i="2"/>
  <c r="AO191" i="2"/>
  <c r="AO195" i="2"/>
  <c r="AO199" i="2"/>
  <c r="AO203" i="2"/>
  <c r="AO207" i="2"/>
  <c r="AO211" i="2"/>
  <c r="AO215" i="2"/>
  <c r="AO219" i="2"/>
  <c r="AO223" i="2"/>
  <c r="AO227" i="2"/>
  <c r="AO231" i="2"/>
  <c r="AO235" i="2"/>
  <c r="AO239" i="2"/>
  <c r="AO243" i="2"/>
  <c r="AO247" i="2"/>
  <c r="AO251" i="2"/>
  <c r="AO255" i="2"/>
  <c r="AO259" i="2"/>
  <c r="AO263" i="2"/>
  <c r="AO267" i="2"/>
  <c r="AO271" i="2"/>
  <c r="AO275" i="2"/>
  <c r="AO279" i="2"/>
  <c r="AO283" i="2"/>
  <c r="AO287" i="2"/>
  <c r="AO291" i="2"/>
  <c r="AO295" i="2"/>
  <c r="AO299" i="2"/>
  <c r="AO303" i="2"/>
  <c r="AO307" i="2"/>
  <c r="AO311" i="2"/>
  <c r="AO315" i="2"/>
  <c r="AO319" i="2"/>
  <c r="AO323" i="2"/>
  <c r="AO327" i="2"/>
  <c r="AO331" i="2"/>
  <c r="AO335" i="2"/>
  <c r="AO339" i="2"/>
  <c r="AO343" i="2"/>
  <c r="AO347" i="2"/>
  <c r="AO351" i="2"/>
  <c r="AO348" i="2"/>
  <c r="AO144"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145"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146" i="2"/>
  <c r="R147" i="2"/>
  <c r="S147" i="2" s="1"/>
  <c r="R148" i="2"/>
  <c r="R149" i="2"/>
  <c r="S149" i="2" s="1"/>
  <c r="R150" i="2"/>
  <c r="R151" i="2"/>
  <c r="R152" i="2"/>
  <c r="R153" i="2"/>
  <c r="S153" i="2" s="1"/>
  <c r="R154" i="2"/>
  <c r="R155" i="2"/>
  <c r="R156" i="2"/>
  <c r="R157" i="2"/>
  <c r="S157" i="2" s="1"/>
  <c r="R158" i="2"/>
  <c r="R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145" i="2"/>
  <c r="W248"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145" i="2"/>
  <c r="Z146" i="2"/>
  <c r="Z147" i="2"/>
  <c r="Z148" i="2"/>
  <c r="Z149" i="2"/>
  <c r="Z150" i="2"/>
  <c r="Z151" i="2"/>
  <c r="Z152" i="2"/>
  <c r="Z153" i="2"/>
  <c r="Z154" i="2"/>
  <c r="Z155"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166" i="2"/>
  <c r="U167" i="2"/>
  <c r="U168" i="2"/>
  <c r="U169" i="2"/>
  <c r="X169" i="2" s="1"/>
  <c r="U170" i="2"/>
  <c r="U171" i="2"/>
  <c r="U172" i="2"/>
  <c r="U173" i="2"/>
  <c r="X173" i="2" s="1"/>
  <c r="U174" i="2"/>
  <c r="U175" i="2"/>
  <c r="U176" i="2"/>
  <c r="U177" i="2"/>
  <c r="X177" i="2" s="1"/>
  <c r="U158" i="2"/>
  <c r="U159" i="2"/>
  <c r="U160" i="2"/>
  <c r="U161" i="2"/>
  <c r="U162" i="2"/>
  <c r="U163" i="2"/>
  <c r="U164" i="2"/>
  <c r="U165" i="2"/>
  <c r="U146" i="2"/>
  <c r="U147" i="2"/>
  <c r="U148" i="2"/>
  <c r="U149" i="2"/>
  <c r="X149" i="2" s="1"/>
  <c r="U150" i="2"/>
  <c r="U151" i="2"/>
  <c r="U152" i="2"/>
  <c r="U153" i="2"/>
  <c r="X153" i="2" s="1"/>
  <c r="U154" i="2"/>
  <c r="U155" i="2"/>
  <c r="U156" i="2"/>
  <c r="U157" i="2"/>
  <c r="X157" i="2" s="1"/>
  <c r="U145" i="2"/>
  <c r="S145" i="2"/>
  <c r="S180" i="2"/>
  <c r="S148" i="2"/>
  <c r="S150" i="2"/>
  <c r="S151" i="2"/>
  <c r="S152" i="2"/>
  <c r="S154" i="2"/>
  <c r="S155" i="2"/>
  <c r="S156" i="2"/>
  <c r="S158" i="2"/>
  <c r="S159" i="2"/>
  <c r="S160" i="2"/>
  <c r="S161" i="2"/>
  <c r="S162" i="2"/>
  <c r="S163" i="2"/>
  <c r="S164" i="2"/>
  <c r="S165" i="2"/>
  <c r="S166" i="2"/>
  <c r="S167" i="2"/>
  <c r="S168" i="2"/>
  <c r="S169" i="2"/>
  <c r="S170" i="2"/>
  <c r="S171" i="2"/>
  <c r="S172" i="2"/>
  <c r="S173" i="2"/>
  <c r="S174" i="2"/>
  <c r="S175" i="2"/>
  <c r="S176" i="2"/>
  <c r="S177" i="2"/>
  <c r="S178" i="2"/>
  <c r="S179"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146"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146" i="2"/>
  <c r="T147" i="2"/>
  <c r="T148" i="2"/>
  <c r="T149" i="2"/>
  <c r="T150" i="2"/>
  <c r="T151" i="2"/>
  <c r="T152" i="2"/>
  <c r="T153" i="2"/>
  <c r="T154" i="2"/>
  <c r="T155" i="2"/>
  <c r="T156" i="2"/>
  <c r="T157" i="2"/>
  <c r="T158" i="2"/>
  <c r="T159" i="2"/>
  <c r="T160" i="2"/>
  <c r="T161" i="2"/>
  <c r="T145" i="2"/>
  <c r="Y145" i="2"/>
  <c r="AA150" i="2"/>
  <c r="Y146" i="2"/>
  <c r="Y147" i="2"/>
  <c r="Y148" i="2"/>
  <c r="Y149" i="2"/>
  <c r="Y150" i="2"/>
  <c r="Y151" i="2"/>
  <c r="Y152" i="2"/>
  <c r="Y153" i="2"/>
  <c r="Y154" i="2"/>
  <c r="Y155" i="2"/>
  <c r="Y156"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X164" i="2"/>
  <c r="X165" i="2"/>
  <c r="X166" i="2"/>
  <c r="X167" i="2"/>
  <c r="X168" i="2"/>
  <c r="X170" i="2"/>
  <c r="X171" i="2"/>
  <c r="X172" i="2"/>
  <c r="X174" i="2"/>
  <c r="X175" i="2"/>
  <c r="X176"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146" i="2"/>
  <c r="X147" i="2"/>
  <c r="X148" i="2"/>
  <c r="X150" i="2"/>
  <c r="X151" i="2"/>
  <c r="X152" i="2"/>
  <c r="X154" i="2"/>
  <c r="X155" i="2"/>
  <c r="X156" i="2"/>
  <c r="X158" i="2"/>
  <c r="X159" i="2"/>
  <c r="X160" i="2"/>
  <c r="X161" i="2"/>
  <c r="X162" i="2"/>
  <c r="X163" i="2"/>
  <c r="W160" i="2"/>
  <c r="W161" i="2"/>
  <c r="W162" i="2"/>
  <c r="W163" i="2"/>
  <c r="W164" i="2"/>
  <c r="W165" i="2"/>
  <c r="W166" i="2"/>
  <c r="AA166" i="2" s="1"/>
  <c r="W167" i="2"/>
  <c r="W168" i="2"/>
  <c r="W170" i="2"/>
  <c r="W171" i="2"/>
  <c r="W172" i="2"/>
  <c r="W174" i="2"/>
  <c r="W175" i="2"/>
  <c r="W176"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146" i="2"/>
  <c r="W147" i="2"/>
  <c r="W148" i="2"/>
  <c r="W150" i="2"/>
  <c r="W151" i="2"/>
  <c r="AA151" i="2" s="1"/>
  <c r="W152" i="2"/>
  <c r="W154" i="2"/>
  <c r="W155" i="2"/>
  <c r="W156" i="2"/>
  <c r="W158" i="2"/>
  <c r="W159"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146" i="2"/>
  <c r="AA146" i="2" s="1"/>
  <c r="V147" i="2"/>
  <c r="V148" i="2"/>
  <c r="V149" i="2"/>
  <c r="V150" i="2"/>
  <c r="V151" i="2"/>
  <c r="V152" i="2"/>
  <c r="V153" i="2"/>
  <c r="V154" i="2"/>
  <c r="V155" i="2"/>
  <c r="V156" i="2"/>
  <c r="V157" i="2"/>
  <c r="V158" i="2"/>
  <c r="V159" i="2"/>
  <c r="AA159" i="2" s="1"/>
  <c r="V160" i="2"/>
  <c r="AA160" i="2" s="1"/>
  <c r="V161" i="2"/>
  <c r="AA161" i="2" s="1"/>
  <c r="V162" i="2"/>
  <c r="V163" i="2"/>
  <c r="AA163" i="2" s="1"/>
  <c r="V164" i="2"/>
  <c r="V165" i="2"/>
  <c r="AA165" i="2" s="1"/>
  <c r="V166" i="2"/>
  <c r="V167" i="2"/>
  <c r="AA167" i="2" s="1"/>
  <c r="V168" i="2"/>
  <c r="V169" i="2"/>
  <c r="V170" i="2"/>
  <c r="AA170" i="2" s="1"/>
  <c r="V171" i="2"/>
  <c r="V172" i="2"/>
  <c r="AA172" i="2" s="1"/>
  <c r="V173" i="2"/>
  <c r="V174" i="2"/>
  <c r="V175" i="2"/>
  <c r="AA175" i="2" s="1"/>
  <c r="V176" i="2"/>
  <c r="AA162" i="2"/>
  <c r="AA158" i="2"/>
  <c r="AA171" i="2"/>
  <c r="AA179" i="2"/>
  <c r="AA183" i="2"/>
  <c r="AA187" i="2"/>
  <c r="AA191" i="2"/>
  <c r="AA195" i="2"/>
  <c r="AA199" i="2"/>
  <c r="AA203" i="2"/>
  <c r="AA207" i="2"/>
  <c r="AA211" i="2"/>
  <c r="AA215" i="2"/>
  <c r="AA219" i="2"/>
  <c r="AA223" i="2"/>
  <c r="AA227" i="2"/>
  <c r="AA231" i="2"/>
  <c r="AA235" i="2"/>
  <c r="AA239" i="2"/>
  <c r="AA243" i="2"/>
  <c r="AA247" i="2"/>
  <c r="AA251" i="2"/>
  <c r="AA255" i="2"/>
  <c r="AA259" i="2"/>
  <c r="AA263" i="2"/>
  <c r="AA267" i="2"/>
  <c r="AA271" i="2"/>
  <c r="AA275" i="2"/>
  <c r="AA279" i="2"/>
  <c r="AA283" i="2"/>
  <c r="AA287" i="2"/>
  <c r="AA291" i="2"/>
  <c r="AA295" i="2"/>
  <c r="AA299" i="2"/>
  <c r="AA303" i="2"/>
  <c r="AA307" i="2"/>
  <c r="AA311" i="2"/>
  <c r="AA315" i="2"/>
  <c r="AA319" i="2"/>
  <c r="AA323" i="2"/>
  <c r="AA327" i="2"/>
  <c r="AA331" i="2"/>
  <c r="AA335" i="2"/>
  <c r="AA339" i="2"/>
  <c r="AA343" i="2"/>
  <c r="AA347" i="2"/>
  <c r="AA351" i="2"/>
  <c r="V143" i="2"/>
  <c r="AA144" i="2"/>
  <c r="AA164" i="2"/>
  <c r="AA168" i="2"/>
  <c r="AA174" i="2"/>
  <c r="AA176" i="2"/>
  <c r="AA178" i="2"/>
  <c r="AA180" i="2"/>
  <c r="AA181" i="2"/>
  <c r="AA182" i="2"/>
  <c r="AA184" i="2"/>
  <c r="AA185" i="2"/>
  <c r="AA186" i="2"/>
  <c r="AA188" i="2"/>
  <c r="AA189" i="2"/>
  <c r="AA190" i="2"/>
  <c r="AA192" i="2"/>
  <c r="AA193" i="2"/>
  <c r="AA194" i="2"/>
  <c r="AA196" i="2"/>
  <c r="AA197" i="2"/>
  <c r="AA198" i="2"/>
  <c r="AA200" i="2"/>
  <c r="AA201" i="2"/>
  <c r="AA202" i="2"/>
  <c r="AA204" i="2"/>
  <c r="AA205" i="2"/>
  <c r="AA206" i="2"/>
  <c r="AA208" i="2"/>
  <c r="AA209" i="2"/>
  <c r="AA210" i="2"/>
  <c r="AA212" i="2"/>
  <c r="AA213" i="2"/>
  <c r="AA214" i="2"/>
  <c r="AA216" i="2"/>
  <c r="AA217" i="2"/>
  <c r="AA218" i="2"/>
  <c r="AA220" i="2"/>
  <c r="AA221" i="2"/>
  <c r="AA222" i="2"/>
  <c r="AA224" i="2"/>
  <c r="AA225" i="2"/>
  <c r="AA226" i="2"/>
  <c r="AA228" i="2"/>
  <c r="AA229" i="2"/>
  <c r="AA230" i="2"/>
  <c r="AA232" i="2"/>
  <c r="AA233" i="2"/>
  <c r="AA234" i="2"/>
  <c r="AA236" i="2"/>
  <c r="AA237" i="2"/>
  <c r="AA238" i="2"/>
  <c r="AA240" i="2"/>
  <c r="AA241" i="2"/>
  <c r="AA242" i="2"/>
  <c r="AA244" i="2"/>
  <c r="AA245" i="2"/>
  <c r="AA246" i="2"/>
  <c r="AA248" i="2"/>
  <c r="AA249" i="2"/>
  <c r="AA250" i="2"/>
  <c r="AA252" i="2"/>
  <c r="AA253" i="2"/>
  <c r="AA254" i="2"/>
  <c r="AA256" i="2"/>
  <c r="AA257" i="2"/>
  <c r="AA258" i="2"/>
  <c r="AA260" i="2"/>
  <c r="AA261" i="2"/>
  <c r="AA262" i="2"/>
  <c r="AA264" i="2"/>
  <c r="AA265" i="2"/>
  <c r="AA266" i="2"/>
  <c r="AA268" i="2"/>
  <c r="AA269" i="2"/>
  <c r="AA270" i="2"/>
  <c r="AA272" i="2"/>
  <c r="AA273" i="2"/>
  <c r="AA274" i="2"/>
  <c r="AA276" i="2"/>
  <c r="AA277" i="2"/>
  <c r="AA278" i="2"/>
  <c r="AA280" i="2"/>
  <c r="AA281" i="2"/>
  <c r="AA282" i="2"/>
  <c r="AA284" i="2"/>
  <c r="AA285" i="2"/>
  <c r="AA286" i="2"/>
  <c r="AA288" i="2"/>
  <c r="AA289" i="2"/>
  <c r="AA290" i="2"/>
  <c r="AA292" i="2"/>
  <c r="AA293" i="2"/>
  <c r="AA294" i="2"/>
  <c r="AA296" i="2"/>
  <c r="AA297" i="2"/>
  <c r="AA298" i="2"/>
  <c r="AA300" i="2"/>
  <c r="AA301" i="2"/>
  <c r="AA302" i="2"/>
  <c r="AA304" i="2"/>
  <c r="AA305" i="2"/>
  <c r="AA306" i="2"/>
  <c r="AA308" i="2"/>
  <c r="AA309" i="2"/>
  <c r="AA310" i="2"/>
  <c r="AA312" i="2"/>
  <c r="AA313" i="2"/>
  <c r="AA314" i="2"/>
  <c r="AA316" i="2"/>
  <c r="AA317" i="2"/>
  <c r="AA318" i="2"/>
  <c r="AA320" i="2"/>
  <c r="AA321" i="2"/>
  <c r="AA322" i="2"/>
  <c r="AA324" i="2"/>
  <c r="AA325" i="2"/>
  <c r="AA326" i="2"/>
  <c r="AA328" i="2"/>
  <c r="AA329" i="2"/>
  <c r="AA330" i="2"/>
  <c r="AA332" i="2"/>
  <c r="AA333" i="2"/>
  <c r="AA334" i="2"/>
  <c r="AA336" i="2"/>
  <c r="AA337" i="2"/>
  <c r="AA338" i="2"/>
  <c r="AA340" i="2"/>
  <c r="AA341" i="2"/>
  <c r="AA342" i="2"/>
  <c r="AA344" i="2"/>
  <c r="AA345" i="2"/>
  <c r="AA346" i="2"/>
  <c r="AA348" i="2"/>
  <c r="AA349" i="2"/>
  <c r="AA350" i="2"/>
  <c r="AA352" i="2"/>
  <c r="AA353" i="2"/>
  <c r="W144" i="2"/>
  <c r="X144" i="2"/>
  <c r="Y144" i="2"/>
  <c r="Z144" i="2"/>
  <c r="V144" i="2"/>
  <c r="T144" i="2"/>
  <c r="U144" i="2"/>
  <c r="S144" i="2"/>
  <c r="Q144" i="2"/>
  <c r="R144"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207" i="2"/>
  <c r="AO145" i="2"/>
  <c r="AO146" i="2"/>
  <c r="AO147" i="2"/>
  <c r="AI143" i="2"/>
  <c r="AC145" i="2"/>
  <c r="AG145" i="2"/>
  <c r="AK145" i="2"/>
  <c r="AC146" i="2"/>
  <c r="AG146" i="2"/>
  <c r="AK146" i="2"/>
  <c r="AC147" i="2"/>
  <c r="AG147" i="2"/>
  <c r="AK147" i="2"/>
  <c r="AC148" i="2"/>
  <c r="AG148" i="2"/>
  <c r="AK148" i="2"/>
  <c r="AC149" i="2"/>
  <c r="AG149" i="2"/>
  <c r="AK149" i="2"/>
  <c r="AC150" i="2"/>
  <c r="AG150" i="2"/>
  <c r="AK150" i="2"/>
  <c r="AC151" i="2"/>
  <c r="AG151" i="2"/>
  <c r="AK151" i="2"/>
  <c r="AC152" i="2"/>
  <c r="AG152" i="2"/>
  <c r="AK152" i="2"/>
  <c r="AC153" i="2"/>
  <c r="AG153" i="2"/>
  <c r="AK153" i="2"/>
  <c r="AC154" i="2"/>
  <c r="AG154" i="2"/>
  <c r="AK154" i="2"/>
  <c r="AC155" i="2"/>
  <c r="AG155" i="2"/>
  <c r="AK155" i="2"/>
  <c r="AC156" i="2"/>
  <c r="AG156" i="2"/>
  <c r="AK156" i="2"/>
  <c r="AC157" i="2"/>
  <c r="AG157" i="2"/>
  <c r="AK157" i="2"/>
  <c r="AC158" i="2"/>
  <c r="AG158" i="2"/>
  <c r="AK158" i="2"/>
  <c r="AC159" i="2"/>
  <c r="AG159" i="2"/>
  <c r="AK159" i="2"/>
  <c r="AC160" i="2"/>
  <c r="AG160" i="2"/>
  <c r="AK160" i="2"/>
  <c r="AC161" i="2"/>
  <c r="AG161" i="2"/>
  <c r="AK161" i="2"/>
  <c r="AC162" i="2"/>
  <c r="AG162" i="2"/>
  <c r="AK162" i="2"/>
  <c r="AC163" i="2"/>
  <c r="AG163" i="2"/>
  <c r="AK163" i="2"/>
  <c r="AC164" i="2"/>
  <c r="AG164" i="2"/>
  <c r="AK164" i="2"/>
  <c r="AC165" i="2"/>
  <c r="AG165" i="2"/>
  <c r="AK165" i="2"/>
  <c r="AC166" i="2"/>
  <c r="AG166" i="2"/>
  <c r="AK166" i="2"/>
  <c r="AC167" i="2"/>
  <c r="AG167" i="2"/>
  <c r="AK167" i="2"/>
  <c r="AC168" i="2"/>
  <c r="AG168" i="2"/>
  <c r="AK168" i="2"/>
  <c r="AC169" i="2"/>
  <c r="AG169" i="2"/>
  <c r="AK169" i="2"/>
  <c r="AC170" i="2"/>
  <c r="AG170" i="2"/>
  <c r="AK170" i="2"/>
  <c r="AC171" i="2"/>
  <c r="AG171" i="2"/>
  <c r="AK171" i="2"/>
  <c r="AC172" i="2"/>
  <c r="AG172" i="2"/>
  <c r="AK172" i="2"/>
  <c r="AC173" i="2"/>
  <c r="AG173" i="2"/>
  <c r="AK173" i="2"/>
  <c r="AC174" i="2"/>
  <c r="AG174" i="2"/>
  <c r="AK174" i="2"/>
  <c r="AC175" i="2"/>
  <c r="AG175" i="2"/>
  <c r="AK175" i="2"/>
  <c r="AC176" i="2"/>
  <c r="AG176" i="2"/>
  <c r="AK176" i="2"/>
  <c r="AC177" i="2"/>
  <c r="AG177" i="2"/>
  <c r="AK177" i="2"/>
  <c r="AC178" i="2"/>
  <c r="AG178" i="2"/>
  <c r="AK178" i="2"/>
  <c r="AC179" i="2"/>
  <c r="AG179" i="2"/>
  <c r="AK179" i="2"/>
  <c r="AC180" i="2"/>
  <c r="AG180" i="2"/>
  <c r="AK180" i="2"/>
  <c r="AC181" i="2"/>
  <c r="AG181" i="2"/>
  <c r="AK181" i="2"/>
  <c r="AC182" i="2"/>
  <c r="AG182" i="2"/>
  <c r="AK182" i="2"/>
  <c r="AC183" i="2"/>
  <c r="AG183" i="2"/>
  <c r="AK183" i="2"/>
  <c r="AC184" i="2"/>
  <c r="AG184" i="2"/>
  <c r="AK184" i="2"/>
  <c r="AC185" i="2"/>
  <c r="AG185" i="2"/>
  <c r="AK185" i="2"/>
  <c r="AC186" i="2"/>
  <c r="AG186" i="2"/>
  <c r="AK186" i="2"/>
  <c r="AC187" i="2"/>
  <c r="AD145" i="2"/>
  <c r="AH145" i="2"/>
  <c r="AL145" i="2"/>
  <c r="AD146" i="2"/>
  <c r="AH146" i="2"/>
  <c r="AL146" i="2"/>
  <c r="AD147" i="2"/>
  <c r="AH147" i="2"/>
  <c r="AL147" i="2"/>
  <c r="AD148" i="2"/>
  <c r="AH148" i="2"/>
  <c r="AL148" i="2"/>
  <c r="AD149" i="2"/>
  <c r="AH149" i="2"/>
  <c r="AL149" i="2"/>
  <c r="AD150" i="2"/>
  <c r="AH150" i="2"/>
  <c r="AL150" i="2"/>
  <c r="AD151" i="2"/>
  <c r="AH151" i="2"/>
  <c r="AL151" i="2"/>
  <c r="AD152" i="2"/>
  <c r="AH152" i="2"/>
  <c r="AL152" i="2"/>
  <c r="AD153" i="2"/>
  <c r="AH153" i="2"/>
  <c r="AL153" i="2"/>
  <c r="AD154" i="2"/>
  <c r="AH154" i="2"/>
  <c r="AL154" i="2"/>
  <c r="AD155" i="2"/>
  <c r="AH155" i="2"/>
  <c r="AL155" i="2"/>
  <c r="AD156" i="2"/>
  <c r="AH156" i="2"/>
  <c r="AL156" i="2"/>
  <c r="AD157" i="2"/>
  <c r="AH157" i="2"/>
  <c r="AL157" i="2"/>
  <c r="AD158" i="2"/>
  <c r="AH158" i="2"/>
  <c r="AL158" i="2"/>
  <c r="AD159" i="2"/>
  <c r="AH159" i="2"/>
  <c r="AL159" i="2"/>
  <c r="AD160" i="2"/>
  <c r="AH160" i="2"/>
  <c r="AL160" i="2"/>
  <c r="AD161" i="2"/>
  <c r="AH161" i="2"/>
  <c r="AL161" i="2"/>
  <c r="AD162" i="2"/>
  <c r="AH162" i="2"/>
  <c r="AL162" i="2"/>
  <c r="AD163" i="2"/>
  <c r="AH163" i="2"/>
  <c r="AL163" i="2"/>
  <c r="AD164" i="2"/>
  <c r="AH164" i="2"/>
  <c r="AL164" i="2"/>
  <c r="AD165" i="2"/>
  <c r="AH165" i="2"/>
  <c r="AL165" i="2"/>
  <c r="AD166" i="2"/>
  <c r="AH166" i="2"/>
  <c r="AL166" i="2"/>
  <c r="AD167" i="2"/>
  <c r="AH167" i="2"/>
  <c r="AL167" i="2"/>
  <c r="AD168" i="2"/>
  <c r="AH168" i="2"/>
  <c r="AL168" i="2"/>
  <c r="AD169" i="2"/>
  <c r="AH169" i="2"/>
  <c r="AL169" i="2"/>
  <c r="AD170" i="2"/>
  <c r="AH170" i="2"/>
  <c r="AL170" i="2"/>
  <c r="AD171" i="2"/>
  <c r="AH171" i="2"/>
  <c r="AL171" i="2"/>
  <c r="AD172" i="2"/>
  <c r="AH172" i="2"/>
  <c r="AL172" i="2"/>
  <c r="AD173" i="2"/>
  <c r="AH173" i="2"/>
  <c r="AL173" i="2"/>
  <c r="AD174" i="2"/>
  <c r="AH174" i="2"/>
  <c r="AL174" i="2"/>
  <c r="AD175" i="2"/>
  <c r="AH175" i="2"/>
  <c r="AL175" i="2"/>
  <c r="AD176" i="2"/>
  <c r="AH176" i="2"/>
  <c r="AL176" i="2"/>
  <c r="AD177" i="2"/>
  <c r="AH177" i="2"/>
  <c r="AL177" i="2"/>
  <c r="AD178" i="2"/>
  <c r="AH178" i="2"/>
  <c r="AL178" i="2"/>
  <c r="AD179" i="2"/>
  <c r="AH179" i="2"/>
  <c r="AL179" i="2"/>
  <c r="AD180" i="2"/>
  <c r="AH180" i="2"/>
  <c r="AL180" i="2"/>
  <c r="AD181" i="2"/>
  <c r="AH181" i="2"/>
  <c r="AL181" i="2"/>
  <c r="AD182" i="2"/>
  <c r="AH182" i="2"/>
  <c r="AL182" i="2"/>
  <c r="AD183" i="2"/>
  <c r="AH183" i="2"/>
  <c r="AL183" i="2"/>
  <c r="AD184" i="2"/>
  <c r="AH184" i="2"/>
  <c r="AL184" i="2"/>
  <c r="AD185" i="2"/>
  <c r="AH185" i="2"/>
  <c r="AL185" i="2"/>
  <c r="AD186" i="2"/>
  <c r="AE145" i="2"/>
  <c r="AI145" i="2"/>
  <c r="AM145" i="2"/>
  <c r="AE146" i="2"/>
  <c r="AI146" i="2"/>
  <c r="AM146" i="2"/>
  <c r="AE147" i="2"/>
  <c r="AI147" i="2"/>
  <c r="AM147" i="2"/>
  <c r="AE148" i="2"/>
  <c r="AI148" i="2"/>
  <c r="AM148" i="2"/>
  <c r="AE149" i="2"/>
  <c r="AI149" i="2"/>
  <c r="AM149" i="2"/>
  <c r="AE150" i="2"/>
  <c r="AI150" i="2"/>
  <c r="AM150" i="2"/>
  <c r="AE151" i="2"/>
  <c r="AI151" i="2"/>
  <c r="AM151" i="2"/>
  <c r="AE152" i="2"/>
  <c r="AI152" i="2"/>
  <c r="AM152" i="2"/>
  <c r="AE153" i="2"/>
  <c r="AI153" i="2"/>
  <c r="AM153" i="2"/>
  <c r="AE154" i="2"/>
  <c r="AI154" i="2"/>
  <c r="AM154" i="2"/>
  <c r="AE155" i="2"/>
  <c r="AI155" i="2"/>
  <c r="AM155" i="2"/>
  <c r="AE156" i="2"/>
  <c r="AI156" i="2"/>
  <c r="AM156" i="2"/>
  <c r="AE157" i="2"/>
  <c r="AI157" i="2"/>
  <c r="AM157" i="2"/>
  <c r="AE158" i="2"/>
  <c r="AI158" i="2"/>
  <c r="AM158" i="2"/>
  <c r="AE159" i="2"/>
  <c r="AI159" i="2"/>
  <c r="AM159" i="2"/>
  <c r="AE160" i="2"/>
  <c r="AI160" i="2"/>
  <c r="AM160" i="2"/>
  <c r="AE161" i="2"/>
  <c r="AI161" i="2"/>
  <c r="AM161" i="2"/>
  <c r="AE162" i="2"/>
  <c r="AI162" i="2"/>
  <c r="AM162" i="2"/>
  <c r="AE163" i="2"/>
  <c r="AI163" i="2"/>
  <c r="AM163" i="2"/>
  <c r="AE164" i="2"/>
  <c r="AI164" i="2"/>
  <c r="AM164" i="2"/>
  <c r="AE165" i="2"/>
  <c r="AI165" i="2"/>
  <c r="AM165" i="2"/>
  <c r="AE166" i="2"/>
  <c r="AI166" i="2"/>
  <c r="AM166" i="2"/>
  <c r="AE167" i="2"/>
  <c r="AI167" i="2"/>
  <c r="AM167" i="2"/>
  <c r="AE168" i="2"/>
  <c r="AI168" i="2"/>
  <c r="AM168" i="2"/>
  <c r="AE169" i="2"/>
  <c r="AI169" i="2"/>
  <c r="AM169" i="2"/>
  <c r="AE170" i="2"/>
  <c r="AI170" i="2"/>
  <c r="AM170" i="2"/>
  <c r="AE171" i="2"/>
  <c r="AI171" i="2"/>
  <c r="AM171" i="2"/>
  <c r="AE172" i="2"/>
  <c r="AI172" i="2"/>
  <c r="AM172" i="2"/>
  <c r="AE173" i="2"/>
  <c r="AI173" i="2"/>
  <c r="AM173" i="2"/>
  <c r="AE174" i="2"/>
  <c r="AI174" i="2"/>
  <c r="AM174" i="2"/>
  <c r="AE175" i="2"/>
  <c r="AI175" i="2"/>
  <c r="AM175" i="2"/>
  <c r="AE176" i="2"/>
  <c r="AI176" i="2"/>
  <c r="AM176" i="2"/>
  <c r="AE177" i="2"/>
  <c r="AI177" i="2"/>
  <c r="AM177" i="2"/>
  <c r="AE178" i="2"/>
  <c r="AI178" i="2"/>
  <c r="AM178" i="2"/>
  <c r="AE179" i="2"/>
  <c r="AI179" i="2"/>
  <c r="AM179" i="2"/>
  <c r="AE180" i="2"/>
  <c r="AI180" i="2"/>
  <c r="AM180" i="2"/>
  <c r="AE181" i="2"/>
  <c r="AI181" i="2"/>
  <c r="AM181" i="2"/>
  <c r="AE182" i="2"/>
  <c r="AI182" i="2"/>
  <c r="AM182" i="2"/>
  <c r="AE183" i="2"/>
  <c r="AI183" i="2"/>
  <c r="AM183" i="2"/>
  <c r="AE184" i="2"/>
  <c r="AI184" i="2"/>
  <c r="AM184" i="2"/>
  <c r="AE185" i="2"/>
  <c r="AI185" i="2"/>
  <c r="AM185" i="2"/>
  <c r="AE186" i="2"/>
  <c r="AI186" i="2"/>
  <c r="AM186" i="2"/>
  <c r="AF145" i="2"/>
  <c r="AJ145" i="2"/>
  <c r="AN145" i="2"/>
  <c r="AF146" i="2"/>
  <c r="AJ146" i="2"/>
  <c r="AN146" i="2"/>
  <c r="AF147" i="2"/>
  <c r="AJ147" i="2"/>
  <c r="AN147" i="2"/>
  <c r="AF148" i="2"/>
  <c r="AJ148" i="2"/>
  <c r="AN148" i="2"/>
  <c r="AF149" i="2"/>
  <c r="AJ149" i="2"/>
  <c r="AN149" i="2"/>
  <c r="AF150" i="2"/>
  <c r="AJ150" i="2"/>
  <c r="AN150" i="2"/>
  <c r="AF151" i="2"/>
  <c r="AJ151" i="2"/>
  <c r="AN151" i="2"/>
  <c r="AF152" i="2"/>
  <c r="AJ152" i="2"/>
  <c r="AN152" i="2"/>
  <c r="AF153" i="2"/>
  <c r="AJ153" i="2"/>
  <c r="AN153" i="2"/>
  <c r="AF154" i="2"/>
  <c r="AJ154" i="2"/>
  <c r="AN154" i="2"/>
  <c r="AF155" i="2"/>
  <c r="AJ155" i="2"/>
  <c r="AN155" i="2"/>
  <c r="AF156" i="2"/>
  <c r="AJ156" i="2"/>
  <c r="AN156" i="2"/>
  <c r="AF157" i="2"/>
  <c r="AJ157" i="2"/>
  <c r="AN157" i="2"/>
  <c r="AF158" i="2"/>
  <c r="AJ158" i="2"/>
  <c r="AN158" i="2"/>
  <c r="AF159" i="2"/>
  <c r="AJ159" i="2"/>
  <c r="AN159" i="2"/>
  <c r="AF160" i="2"/>
  <c r="AJ160" i="2"/>
  <c r="AN160" i="2"/>
  <c r="AF161" i="2"/>
  <c r="AJ161" i="2"/>
  <c r="AN161" i="2"/>
  <c r="AF162" i="2"/>
  <c r="AJ162" i="2"/>
  <c r="AN162" i="2"/>
  <c r="AF163" i="2"/>
  <c r="AJ163" i="2"/>
  <c r="AN163" i="2"/>
  <c r="AF164" i="2"/>
  <c r="AJ164" i="2"/>
  <c r="AN164" i="2"/>
  <c r="AF165" i="2"/>
  <c r="AJ165" i="2"/>
  <c r="AN165" i="2"/>
  <c r="AF166" i="2"/>
  <c r="AJ166" i="2"/>
  <c r="AN166" i="2"/>
  <c r="AF167" i="2"/>
  <c r="AJ167" i="2"/>
  <c r="AN167" i="2"/>
  <c r="AF168" i="2"/>
  <c r="AJ168" i="2"/>
  <c r="AN168" i="2"/>
  <c r="AF169" i="2"/>
  <c r="AJ169" i="2"/>
  <c r="AN169" i="2"/>
  <c r="AF170" i="2"/>
  <c r="AJ170" i="2"/>
  <c r="AN170" i="2"/>
  <c r="AF171" i="2"/>
  <c r="AJ171" i="2"/>
  <c r="AN171" i="2"/>
  <c r="AF172" i="2"/>
  <c r="AJ172" i="2"/>
  <c r="AN172" i="2"/>
  <c r="AF173" i="2"/>
  <c r="AJ173" i="2"/>
  <c r="AN173" i="2"/>
  <c r="AF174" i="2"/>
  <c r="AJ174" i="2"/>
  <c r="AN174" i="2"/>
  <c r="AF175" i="2"/>
  <c r="AJ175" i="2"/>
  <c r="AN175" i="2"/>
  <c r="AF176" i="2"/>
  <c r="AJ176" i="2"/>
  <c r="AN176" i="2"/>
  <c r="AF177" i="2"/>
  <c r="AJ177" i="2"/>
  <c r="AN177" i="2"/>
  <c r="AF178" i="2"/>
  <c r="AJ178" i="2"/>
  <c r="AN178" i="2"/>
  <c r="AF179" i="2"/>
  <c r="AJ179" i="2"/>
  <c r="AN179" i="2"/>
  <c r="AF180" i="2"/>
  <c r="AJ180" i="2"/>
  <c r="AN180" i="2"/>
  <c r="AF181" i="2"/>
  <c r="AJ181" i="2"/>
  <c r="AN181" i="2"/>
  <c r="AF182" i="2"/>
  <c r="AJ182" i="2"/>
  <c r="AN182" i="2"/>
  <c r="AF183" i="2"/>
  <c r="AJ183" i="2"/>
  <c r="AN183" i="2"/>
  <c r="AF184" i="2"/>
  <c r="AJ184" i="2"/>
  <c r="AN184" i="2"/>
  <c r="AF185" i="2"/>
  <c r="AJ185" i="2"/>
  <c r="AN185" i="2"/>
  <c r="AF186" i="2"/>
  <c r="AJ186" i="2"/>
  <c r="AN186" i="2"/>
  <c r="AF187" i="2"/>
  <c r="AH186" i="2"/>
  <c r="AG187" i="2"/>
  <c r="AK187" i="2"/>
  <c r="AC188" i="2"/>
  <c r="AG188" i="2"/>
  <c r="AK188" i="2"/>
  <c r="AC189" i="2"/>
  <c r="AG189" i="2"/>
  <c r="AK189" i="2"/>
  <c r="AC190" i="2"/>
  <c r="AG190" i="2"/>
  <c r="AK190" i="2"/>
  <c r="AC191" i="2"/>
  <c r="AG191" i="2"/>
  <c r="AK191" i="2"/>
  <c r="AC192" i="2"/>
  <c r="AG192" i="2"/>
  <c r="AK192" i="2"/>
  <c r="AC193" i="2"/>
  <c r="AG193" i="2"/>
  <c r="AK193" i="2"/>
  <c r="AC194" i="2"/>
  <c r="AG194" i="2"/>
  <c r="AK194" i="2"/>
  <c r="AC195" i="2"/>
  <c r="AG195" i="2"/>
  <c r="AK195" i="2"/>
  <c r="AC196" i="2"/>
  <c r="AG196" i="2"/>
  <c r="AK196" i="2"/>
  <c r="AC197" i="2"/>
  <c r="AG197" i="2"/>
  <c r="AK197" i="2"/>
  <c r="AC198" i="2"/>
  <c r="AG198" i="2"/>
  <c r="AK198" i="2"/>
  <c r="AC199" i="2"/>
  <c r="AG199" i="2"/>
  <c r="AK199" i="2"/>
  <c r="AC200" i="2"/>
  <c r="AG200" i="2"/>
  <c r="AK200" i="2"/>
  <c r="AC201" i="2"/>
  <c r="AG201" i="2"/>
  <c r="AK201" i="2"/>
  <c r="AC202" i="2"/>
  <c r="AG202" i="2"/>
  <c r="AK202" i="2"/>
  <c r="AC203" i="2"/>
  <c r="AG203" i="2"/>
  <c r="AK203" i="2"/>
  <c r="AC204" i="2"/>
  <c r="AG204" i="2"/>
  <c r="AK204" i="2"/>
  <c r="AC205" i="2"/>
  <c r="AG205" i="2"/>
  <c r="AK205" i="2"/>
  <c r="AC206" i="2"/>
  <c r="AG206" i="2"/>
  <c r="AK206" i="2"/>
  <c r="AC207" i="2"/>
  <c r="AG207" i="2"/>
  <c r="AK207" i="2"/>
  <c r="AC208" i="2"/>
  <c r="AG208" i="2"/>
  <c r="AK208" i="2"/>
  <c r="AC209" i="2"/>
  <c r="AG209" i="2"/>
  <c r="AK209" i="2"/>
  <c r="AC210" i="2"/>
  <c r="AG210" i="2"/>
  <c r="AK210" i="2"/>
  <c r="AC211" i="2"/>
  <c r="AG211" i="2"/>
  <c r="AK211" i="2"/>
  <c r="AC212" i="2"/>
  <c r="AG212" i="2"/>
  <c r="AK212" i="2"/>
  <c r="AC213" i="2"/>
  <c r="AG213" i="2"/>
  <c r="AK213" i="2"/>
  <c r="AC214" i="2"/>
  <c r="AG214" i="2"/>
  <c r="AK214" i="2"/>
  <c r="AC215" i="2"/>
  <c r="AG215" i="2"/>
  <c r="AK215" i="2"/>
  <c r="AC216" i="2"/>
  <c r="AG216" i="2"/>
  <c r="AK216" i="2"/>
  <c r="AC217" i="2"/>
  <c r="AG217" i="2"/>
  <c r="AK217" i="2"/>
  <c r="AC218" i="2"/>
  <c r="AG218" i="2"/>
  <c r="AK218" i="2"/>
  <c r="AC219" i="2"/>
  <c r="AG219" i="2"/>
  <c r="AK219" i="2"/>
  <c r="AC220" i="2"/>
  <c r="AG220" i="2"/>
  <c r="AK220" i="2"/>
  <c r="AC221" i="2"/>
  <c r="AG221" i="2"/>
  <c r="AK221" i="2"/>
  <c r="AC222" i="2"/>
  <c r="AG222" i="2"/>
  <c r="AK222" i="2"/>
  <c r="AC223" i="2"/>
  <c r="AG223" i="2"/>
  <c r="AK223" i="2"/>
  <c r="AC224" i="2"/>
  <c r="AG224" i="2"/>
  <c r="AK224" i="2"/>
  <c r="AC225" i="2"/>
  <c r="AG225" i="2"/>
  <c r="AK225" i="2"/>
  <c r="AC226" i="2"/>
  <c r="AG226" i="2"/>
  <c r="AK226" i="2"/>
  <c r="AC227" i="2"/>
  <c r="AG227" i="2"/>
  <c r="AK227" i="2"/>
  <c r="AC228" i="2"/>
  <c r="AG228" i="2"/>
  <c r="AK228" i="2"/>
  <c r="AC229" i="2"/>
  <c r="AL186" i="2"/>
  <c r="AH187" i="2"/>
  <c r="AL187" i="2"/>
  <c r="AD188" i="2"/>
  <c r="AH188" i="2"/>
  <c r="AL188" i="2"/>
  <c r="AD189" i="2"/>
  <c r="AH189" i="2"/>
  <c r="AL189" i="2"/>
  <c r="AD190" i="2"/>
  <c r="AH190" i="2"/>
  <c r="AL190" i="2"/>
  <c r="AD191" i="2"/>
  <c r="AH191" i="2"/>
  <c r="AL191" i="2"/>
  <c r="AD192" i="2"/>
  <c r="AH192" i="2"/>
  <c r="AL192" i="2"/>
  <c r="AD193" i="2"/>
  <c r="AH193" i="2"/>
  <c r="AL193" i="2"/>
  <c r="AD194" i="2"/>
  <c r="AH194" i="2"/>
  <c r="AL194" i="2"/>
  <c r="AD195" i="2"/>
  <c r="AH195" i="2"/>
  <c r="AL195" i="2"/>
  <c r="AD196" i="2"/>
  <c r="AH196" i="2"/>
  <c r="AL196" i="2"/>
  <c r="AD197" i="2"/>
  <c r="AH197" i="2"/>
  <c r="AL197" i="2"/>
  <c r="AD198" i="2"/>
  <c r="AH198" i="2"/>
  <c r="AL198" i="2"/>
  <c r="AD199" i="2"/>
  <c r="AH199" i="2"/>
  <c r="AL199" i="2"/>
  <c r="AD200" i="2"/>
  <c r="AH200" i="2"/>
  <c r="AL200" i="2"/>
  <c r="AD201" i="2"/>
  <c r="AH201" i="2"/>
  <c r="AL201" i="2"/>
  <c r="AD202" i="2"/>
  <c r="AH202" i="2"/>
  <c r="AL202" i="2"/>
  <c r="AD203" i="2"/>
  <c r="AH203" i="2"/>
  <c r="AL203" i="2"/>
  <c r="AD204" i="2"/>
  <c r="AH204" i="2"/>
  <c r="AL204" i="2"/>
  <c r="AD205" i="2"/>
  <c r="AH205" i="2"/>
  <c r="AL205" i="2"/>
  <c r="AD206" i="2"/>
  <c r="AH206" i="2"/>
  <c r="AL206" i="2"/>
  <c r="AD207" i="2"/>
  <c r="AH207" i="2"/>
  <c r="AL207" i="2"/>
  <c r="AD208" i="2"/>
  <c r="AH208" i="2"/>
  <c r="AL208" i="2"/>
  <c r="AD209" i="2"/>
  <c r="AH209" i="2"/>
  <c r="AL209" i="2"/>
  <c r="AD210" i="2"/>
  <c r="AH210" i="2"/>
  <c r="AL210" i="2"/>
  <c r="AD211" i="2"/>
  <c r="AH211" i="2"/>
  <c r="AL211" i="2"/>
  <c r="AD212" i="2"/>
  <c r="AH212" i="2"/>
  <c r="AL212" i="2"/>
  <c r="AD213" i="2"/>
  <c r="AH213" i="2"/>
  <c r="AL213" i="2"/>
  <c r="AD214" i="2"/>
  <c r="AH214" i="2"/>
  <c r="AL214" i="2"/>
  <c r="AD215" i="2"/>
  <c r="AH215" i="2"/>
  <c r="AL215" i="2"/>
  <c r="AD216" i="2"/>
  <c r="AH216" i="2"/>
  <c r="AL216" i="2"/>
  <c r="AD217" i="2"/>
  <c r="AH217" i="2"/>
  <c r="AL217" i="2"/>
  <c r="AD218" i="2"/>
  <c r="AH218" i="2"/>
  <c r="AL218" i="2"/>
  <c r="AD219" i="2"/>
  <c r="AH219" i="2"/>
  <c r="AL219" i="2"/>
  <c r="AD220" i="2"/>
  <c r="AH220" i="2"/>
  <c r="AL220" i="2"/>
  <c r="AD221" i="2"/>
  <c r="AH221" i="2"/>
  <c r="AL221" i="2"/>
  <c r="AD222" i="2"/>
  <c r="AH222" i="2"/>
  <c r="AL222" i="2"/>
  <c r="AD223" i="2"/>
  <c r="AH223" i="2"/>
  <c r="AL223" i="2"/>
  <c r="AD224" i="2"/>
  <c r="AH224" i="2"/>
  <c r="AL224" i="2"/>
  <c r="AD225" i="2"/>
  <c r="AH225" i="2"/>
  <c r="AL225" i="2"/>
  <c r="AD226" i="2"/>
  <c r="AH226" i="2"/>
  <c r="AL226" i="2"/>
  <c r="AD227" i="2"/>
  <c r="AH227" i="2"/>
  <c r="AL227" i="2"/>
  <c r="AD228" i="2"/>
  <c r="AH228" i="2"/>
  <c r="AD187" i="2"/>
  <c r="AI187" i="2"/>
  <c r="AM187" i="2"/>
  <c r="AE188" i="2"/>
  <c r="AI188" i="2"/>
  <c r="AM188" i="2"/>
  <c r="AE189" i="2"/>
  <c r="AI189" i="2"/>
  <c r="AM189" i="2"/>
  <c r="AE190" i="2"/>
  <c r="AI190" i="2"/>
  <c r="AM190" i="2"/>
  <c r="AE191" i="2"/>
  <c r="AI191" i="2"/>
  <c r="AM191" i="2"/>
  <c r="AE192" i="2"/>
  <c r="AI192" i="2"/>
  <c r="AM192" i="2"/>
  <c r="AE193" i="2"/>
  <c r="AI193" i="2"/>
  <c r="AM193" i="2"/>
  <c r="AE194" i="2"/>
  <c r="AI194" i="2"/>
  <c r="AM194" i="2"/>
  <c r="AE195" i="2"/>
  <c r="AI195" i="2"/>
  <c r="AM195" i="2"/>
  <c r="AE196" i="2"/>
  <c r="AI196" i="2"/>
  <c r="AM196" i="2"/>
  <c r="AE197" i="2"/>
  <c r="AI197" i="2"/>
  <c r="AM197" i="2"/>
  <c r="AE198" i="2"/>
  <c r="AI198" i="2"/>
  <c r="AM198" i="2"/>
  <c r="AE199" i="2"/>
  <c r="AI199" i="2"/>
  <c r="AM199" i="2"/>
  <c r="AE200" i="2"/>
  <c r="AI200" i="2"/>
  <c r="AM200" i="2"/>
  <c r="AE201" i="2"/>
  <c r="AI201" i="2"/>
  <c r="AM201" i="2"/>
  <c r="AE202" i="2"/>
  <c r="AI202" i="2"/>
  <c r="AM202" i="2"/>
  <c r="AE203" i="2"/>
  <c r="AI203" i="2"/>
  <c r="AM203" i="2"/>
  <c r="AE204" i="2"/>
  <c r="AI204" i="2"/>
  <c r="AM204" i="2"/>
  <c r="AE205" i="2"/>
  <c r="AI205" i="2"/>
  <c r="AM205" i="2"/>
  <c r="AE206" i="2"/>
  <c r="AI206" i="2"/>
  <c r="AM206" i="2"/>
  <c r="AE207" i="2"/>
  <c r="AI207" i="2"/>
  <c r="AM207" i="2"/>
  <c r="AE208" i="2"/>
  <c r="AI208" i="2"/>
  <c r="AM208" i="2"/>
  <c r="AE209" i="2"/>
  <c r="AI209" i="2"/>
  <c r="AM209" i="2"/>
  <c r="AE210" i="2"/>
  <c r="AI210" i="2"/>
  <c r="AM210" i="2"/>
  <c r="AE211" i="2"/>
  <c r="AI211" i="2"/>
  <c r="AM211" i="2"/>
  <c r="AE212" i="2"/>
  <c r="AI212" i="2"/>
  <c r="AM212" i="2"/>
  <c r="AE213" i="2"/>
  <c r="AI213" i="2"/>
  <c r="AM213" i="2"/>
  <c r="AE214" i="2"/>
  <c r="AI214" i="2"/>
  <c r="AM214" i="2"/>
  <c r="AE215" i="2"/>
  <c r="AI215" i="2"/>
  <c r="AM215" i="2"/>
  <c r="AE216" i="2"/>
  <c r="AI216" i="2"/>
  <c r="AM216" i="2"/>
  <c r="AE217" i="2"/>
  <c r="AI217" i="2"/>
  <c r="AM217" i="2"/>
  <c r="AE218" i="2"/>
  <c r="AI218" i="2"/>
  <c r="AM218" i="2"/>
  <c r="AE219" i="2"/>
  <c r="AI219" i="2"/>
  <c r="AM219" i="2"/>
  <c r="AE220" i="2"/>
  <c r="AI220" i="2"/>
  <c r="AM220" i="2"/>
  <c r="AE221" i="2"/>
  <c r="AI221" i="2"/>
  <c r="AM221" i="2"/>
  <c r="AE222" i="2"/>
  <c r="AI222" i="2"/>
  <c r="AM222" i="2"/>
  <c r="AE223" i="2"/>
  <c r="AI223" i="2"/>
  <c r="AM223" i="2"/>
  <c r="AE224" i="2"/>
  <c r="AI224" i="2"/>
  <c r="AM224" i="2"/>
  <c r="AE225" i="2"/>
  <c r="AI225" i="2"/>
  <c r="AM225" i="2"/>
  <c r="AE226" i="2"/>
  <c r="AI226" i="2"/>
  <c r="AM226" i="2"/>
  <c r="AE227" i="2"/>
  <c r="AI227" i="2"/>
  <c r="AM227" i="2"/>
  <c r="AE228" i="2"/>
  <c r="AI228" i="2"/>
  <c r="AM228" i="2"/>
  <c r="AE229" i="2"/>
  <c r="AE187" i="2"/>
  <c r="AJ187" i="2"/>
  <c r="AN187" i="2"/>
  <c r="AF188" i="2"/>
  <c r="AJ188" i="2"/>
  <c r="AN188" i="2"/>
  <c r="AF189" i="2"/>
  <c r="AJ189" i="2"/>
  <c r="AN189" i="2"/>
  <c r="AF190" i="2"/>
  <c r="AJ190" i="2"/>
  <c r="AN190" i="2"/>
  <c r="AF191" i="2"/>
  <c r="AJ191" i="2"/>
  <c r="AN191" i="2"/>
  <c r="AF192" i="2"/>
  <c r="AJ192" i="2"/>
  <c r="AN192" i="2"/>
  <c r="AF193" i="2"/>
  <c r="AJ193" i="2"/>
  <c r="AN193" i="2"/>
  <c r="AF194" i="2"/>
  <c r="AJ194" i="2"/>
  <c r="AN194" i="2"/>
  <c r="AF195" i="2"/>
  <c r="AJ195" i="2"/>
  <c r="AN195" i="2"/>
  <c r="AF196" i="2"/>
  <c r="AJ196" i="2"/>
  <c r="AN196" i="2"/>
  <c r="AF197" i="2"/>
  <c r="AJ197" i="2"/>
  <c r="AN197" i="2"/>
  <c r="AF198" i="2"/>
  <c r="AJ198" i="2"/>
  <c r="AN198" i="2"/>
  <c r="AF199" i="2"/>
  <c r="AJ199" i="2"/>
  <c r="AN199" i="2"/>
  <c r="AF200" i="2"/>
  <c r="AJ200" i="2"/>
  <c r="AN200" i="2"/>
  <c r="AF201" i="2"/>
  <c r="AJ201" i="2"/>
  <c r="AN201" i="2"/>
  <c r="AF202" i="2"/>
  <c r="AJ202" i="2"/>
  <c r="AN202" i="2"/>
  <c r="AF203" i="2"/>
  <c r="AJ203" i="2"/>
  <c r="AN203" i="2"/>
  <c r="AF204" i="2"/>
  <c r="AJ204" i="2"/>
  <c r="AN204" i="2"/>
  <c r="AF205" i="2"/>
  <c r="AJ205" i="2"/>
  <c r="AN205" i="2"/>
  <c r="AF206" i="2"/>
  <c r="AJ206" i="2"/>
  <c r="AN206" i="2"/>
  <c r="AF207" i="2"/>
  <c r="AJ207" i="2"/>
  <c r="AN207" i="2"/>
  <c r="AF208" i="2"/>
  <c r="AJ208" i="2"/>
  <c r="AN208" i="2"/>
  <c r="AF209" i="2"/>
  <c r="AJ209" i="2"/>
  <c r="AN209" i="2"/>
  <c r="AF210" i="2"/>
  <c r="AJ210" i="2"/>
  <c r="AN210" i="2"/>
  <c r="AF211" i="2"/>
  <c r="AJ211" i="2"/>
  <c r="AN211" i="2"/>
  <c r="AF212" i="2"/>
  <c r="AJ212" i="2"/>
  <c r="AN212" i="2"/>
  <c r="AF213" i="2"/>
  <c r="AJ213" i="2"/>
  <c r="AN213" i="2"/>
  <c r="AF214" i="2"/>
  <c r="AJ214" i="2"/>
  <c r="AN214" i="2"/>
  <c r="AF215" i="2"/>
  <c r="AJ215" i="2"/>
  <c r="AN215" i="2"/>
  <c r="AF216" i="2"/>
  <c r="AJ216" i="2"/>
  <c r="AN216" i="2"/>
  <c r="AF217" i="2"/>
  <c r="AJ217" i="2"/>
  <c r="AN217" i="2"/>
  <c r="AF218" i="2"/>
  <c r="AJ218" i="2"/>
  <c r="AN218" i="2"/>
  <c r="AF219" i="2"/>
  <c r="AJ219" i="2"/>
  <c r="AN219" i="2"/>
  <c r="AF220" i="2"/>
  <c r="AJ220" i="2"/>
  <c r="AN220" i="2"/>
  <c r="AF221" i="2"/>
  <c r="AJ221" i="2"/>
  <c r="AN221" i="2"/>
  <c r="AF222" i="2"/>
  <c r="AJ222" i="2"/>
  <c r="AN222" i="2"/>
  <c r="AF223" i="2"/>
  <c r="AJ223" i="2"/>
  <c r="AN223" i="2"/>
  <c r="AF224" i="2"/>
  <c r="AJ224" i="2"/>
  <c r="AN224" i="2"/>
  <c r="AF225" i="2"/>
  <c r="AJ225" i="2"/>
  <c r="AN225" i="2"/>
  <c r="AF226" i="2"/>
  <c r="AJ226" i="2"/>
  <c r="AN226" i="2"/>
  <c r="AF227" i="2"/>
  <c r="AJ227" i="2"/>
  <c r="AN227" i="2"/>
  <c r="AF228" i="2"/>
  <c r="AJ228" i="2"/>
  <c r="AL228" i="2"/>
  <c r="AG229" i="2"/>
  <c r="AK229" i="2"/>
  <c r="AC230" i="2"/>
  <c r="AG230" i="2"/>
  <c r="AK230" i="2"/>
  <c r="AC231" i="2"/>
  <c r="AG231" i="2"/>
  <c r="AK231" i="2"/>
  <c r="AC232" i="2"/>
  <c r="AG232" i="2"/>
  <c r="AK232" i="2"/>
  <c r="AC233" i="2"/>
  <c r="AG233" i="2"/>
  <c r="AK233" i="2"/>
  <c r="AC234" i="2"/>
  <c r="AG234" i="2"/>
  <c r="AK234" i="2"/>
  <c r="AC235" i="2"/>
  <c r="AG235" i="2"/>
  <c r="AK235" i="2"/>
  <c r="AC236" i="2"/>
  <c r="AG236" i="2"/>
  <c r="AK236" i="2"/>
  <c r="AC237" i="2"/>
  <c r="AG237" i="2"/>
  <c r="AK237" i="2"/>
  <c r="AC238" i="2"/>
  <c r="AG238" i="2"/>
  <c r="AK238" i="2"/>
  <c r="AC239" i="2"/>
  <c r="AG239" i="2"/>
  <c r="AK239" i="2"/>
  <c r="AC240" i="2"/>
  <c r="AG240" i="2"/>
  <c r="AK240" i="2"/>
  <c r="AC241" i="2"/>
  <c r="AG241" i="2"/>
  <c r="AK241" i="2"/>
  <c r="AC242" i="2"/>
  <c r="AG242" i="2"/>
  <c r="AK242" i="2"/>
  <c r="AC243" i="2"/>
  <c r="AG243" i="2"/>
  <c r="AK243" i="2"/>
  <c r="AC244" i="2"/>
  <c r="AG244" i="2"/>
  <c r="AK244" i="2"/>
  <c r="AC245" i="2"/>
  <c r="AG245" i="2"/>
  <c r="AK245" i="2"/>
  <c r="AC246" i="2"/>
  <c r="AG246" i="2"/>
  <c r="AK246" i="2"/>
  <c r="AC247" i="2"/>
  <c r="AG247" i="2"/>
  <c r="AK247" i="2"/>
  <c r="AC248" i="2"/>
  <c r="AG248" i="2"/>
  <c r="AK248" i="2"/>
  <c r="AC249" i="2"/>
  <c r="AG249" i="2"/>
  <c r="AK249" i="2"/>
  <c r="AC250" i="2"/>
  <c r="AG250" i="2"/>
  <c r="AK250" i="2"/>
  <c r="AC251" i="2"/>
  <c r="AG251" i="2"/>
  <c r="AK251" i="2"/>
  <c r="AC252" i="2"/>
  <c r="AG252" i="2"/>
  <c r="AK252" i="2"/>
  <c r="AC253" i="2"/>
  <c r="AG253" i="2"/>
  <c r="AK253" i="2"/>
  <c r="AC254" i="2"/>
  <c r="AG254" i="2"/>
  <c r="AK254" i="2"/>
  <c r="AC255" i="2"/>
  <c r="AG255" i="2"/>
  <c r="AK255" i="2"/>
  <c r="AC256" i="2"/>
  <c r="AG256" i="2"/>
  <c r="AK256" i="2"/>
  <c r="AC257" i="2"/>
  <c r="AG257" i="2"/>
  <c r="AK257" i="2"/>
  <c r="AC258" i="2"/>
  <c r="AG258" i="2"/>
  <c r="AK258" i="2"/>
  <c r="AC259" i="2"/>
  <c r="AG259" i="2"/>
  <c r="AK259" i="2"/>
  <c r="AN228" i="2"/>
  <c r="AH229" i="2"/>
  <c r="AL229" i="2"/>
  <c r="AD230" i="2"/>
  <c r="AH230" i="2"/>
  <c r="AL230" i="2"/>
  <c r="AD231" i="2"/>
  <c r="AH231" i="2"/>
  <c r="AL231" i="2"/>
  <c r="AD232" i="2"/>
  <c r="AH232" i="2"/>
  <c r="AL232" i="2"/>
  <c r="AD233" i="2"/>
  <c r="AH233" i="2"/>
  <c r="AL233" i="2"/>
  <c r="AD234" i="2"/>
  <c r="AH234" i="2"/>
  <c r="AL234" i="2"/>
  <c r="AD235" i="2"/>
  <c r="AH235" i="2"/>
  <c r="AL235" i="2"/>
  <c r="AD236" i="2"/>
  <c r="AH236" i="2"/>
  <c r="AL236" i="2"/>
  <c r="AD237" i="2"/>
  <c r="AH237" i="2"/>
  <c r="AL237" i="2"/>
  <c r="AD238" i="2"/>
  <c r="AH238" i="2"/>
  <c r="AL238" i="2"/>
  <c r="AD239" i="2"/>
  <c r="AH239" i="2"/>
  <c r="AL239" i="2"/>
  <c r="AD240" i="2"/>
  <c r="AH240" i="2"/>
  <c r="AL240" i="2"/>
  <c r="AD241" i="2"/>
  <c r="AH241" i="2"/>
  <c r="AL241" i="2"/>
  <c r="AD242" i="2"/>
  <c r="AH242" i="2"/>
  <c r="AL242" i="2"/>
  <c r="AD243" i="2"/>
  <c r="AH243" i="2"/>
  <c r="AL243" i="2"/>
  <c r="AD244" i="2"/>
  <c r="AH244" i="2"/>
  <c r="AL244" i="2"/>
  <c r="AD245" i="2"/>
  <c r="AH245" i="2"/>
  <c r="AL245" i="2"/>
  <c r="AD246" i="2"/>
  <c r="AH246" i="2"/>
  <c r="AL246" i="2"/>
  <c r="AD247" i="2"/>
  <c r="AH247" i="2"/>
  <c r="AL247" i="2"/>
  <c r="AD248" i="2"/>
  <c r="AH248" i="2"/>
  <c r="AL248" i="2"/>
  <c r="AD249" i="2"/>
  <c r="AH249" i="2"/>
  <c r="AL249" i="2"/>
  <c r="AD250" i="2"/>
  <c r="AH250" i="2"/>
  <c r="AL250" i="2"/>
  <c r="AD251" i="2"/>
  <c r="AH251" i="2"/>
  <c r="AL251" i="2"/>
  <c r="AD252" i="2"/>
  <c r="AH252" i="2"/>
  <c r="AL252" i="2"/>
  <c r="AD253" i="2"/>
  <c r="AH253" i="2"/>
  <c r="AL253" i="2"/>
  <c r="AD254" i="2"/>
  <c r="AH254" i="2"/>
  <c r="AL254" i="2"/>
  <c r="AD255" i="2"/>
  <c r="AH255" i="2"/>
  <c r="AL255" i="2"/>
  <c r="AD256" i="2"/>
  <c r="AH256" i="2"/>
  <c r="AL256" i="2"/>
  <c r="AD257" i="2"/>
  <c r="AH257" i="2"/>
  <c r="AL257" i="2"/>
  <c r="AD258" i="2"/>
  <c r="AH258" i="2"/>
  <c r="AL258" i="2"/>
  <c r="AD259" i="2"/>
  <c r="AH259" i="2"/>
  <c r="AL259" i="2"/>
  <c r="AD260" i="2"/>
  <c r="AH260" i="2"/>
  <c r="AL260" i="2"/>
  <c r="AD261" i="2"/>
  <c r="AH261" i="2"/>
  <c r="AL261" i="2"/>
  <c r="AD262" i="2"/>
  <c r="AH262" i="2"/>
  <c r="AL262" i="2"/>
  <c r="AD263" i="2"/>
  <c r="AD229" i="2"/>
  <c r="AI229" i="2"/>
  <c r="AM229" i="2"/>
  <c r="AE230" i="2"/>
  <c r="AI230" i="2"/>
  <c r="AM230" i="2"/>
  <c r="AE231" i="2"/>
  <c r="AI231" i="2"/>
  <c r="AM231" i="2"/>
  <c r="AE232" i="2"/>
  <c r="AI232" i="2"/>
  <c r="AM232" i="2"/>
  <c r="AE233" i="2"/>
  <c r="AI233" i="2"/>
  <c r="AM233" i="2"/>
  <c r="AE234" i="2"/>
  <c r="AI234" i="2"/>
  <c r="AM234" i="2"/>
  <c r="AE235" i="2"/>
  <c r="AI235" i="2"/>
  <c r="AM235" i="2"/>
  <c r="AE236" i="2"/>
  <c r="AI236" i="2"/>
  <c r="AM236" i="2"/>
  <c r="AE237" i="2"/>
  <c r="AI237" i="2"/>
  <c r="AM237" i="2"/>
  <c r="AE238" i="2"/>
  <c r="AI238" i="2"/>
  <c r="AM238" i="2"/>
  <c r="AE239" i="2"/>
  <c r="AI239" i="2"/>
  <c r="AM239" i="2"/>
  <c r="AE240" i="2"/>
  <c r="AI240" i="2"/>
  <c r="AM240" i="2"/>
  <c r="AE241" i="2"/>
  <c r="AI241" i="2"/>
  <c r="AM241" i="2"/>
  <c r="AE242" i="2"/>
  <c r="AI242" i="2"/>
  <c r="AM242" i="2"/>
  <c r="AE243" i="2"/>
  <c r="AI243" i="2"/>
  <c r="AM243" i="2"/>
  <c r="AE244" i="2"/>
  <c r="AI244" i="2"/>
  <c r="AM244" i="2"/>
  <c r="AE245" i="2"/>
  <c r="AI245" i="2"/>
  <c r="AM245" i="2"/>
  <c r="AE246" i="2"/>
  <c r="AI246" i="2"/>
  <c r="AM246" i="2"/>
  <c r="AE247" i="2"/>
  <c r="AI247" i="2"/>
  <c r="AM247" i="2"/>
  <c r="AE248" i="2"/>
  <c r="AI248" i="2"/>
  <c r="AM248" i="2"/>
  <c r="AE249" i="2"/>
  <c r="AI249" i="2"/>
  <c r="AM249" i="2"/>
  <c r="AE250" i="2"/>
  <c r="AI250" i="2"/>
  <c r="AM250" i="2"/>
  <c r="AE251" i="2"/>
  <c r="AI251" i="2"/>
  <c r="AM251" i="2"/>
  <c r="AE252" i="2"/>
  <c r="AI252" i="2"/>
  <c r="AM252" i="2"/>
  <c r="AE253" i="2"/>
  <c r="AI253" i="2"/>
  <c r="AM253" i="2"/>
  <c r="AE254" i="2"/>
  <c r="AI254" i="2"/>
  <c r="AM254" i="2"/>
  <c r="AE255" i="2"/>
  <c r="AI255" i="2"/>
  <c r="AM255" i="2"/>
  <c r="AE256" i="2"/>
  <c r="AI256" i="2"/>
  <c r="AM256" i="2"/>
  <c r="AE257" i="2"/>
  <c r="AI257" i="2"/>
  <c r="AM257" i="2"/>
  <c r="AE258" i="2"/>
  <c r="AI258" i="2"/>
  <c r="AM258" i="2"/>
  <c r="AE259" i="2"/>
  <c r="AI259" i="2"/>
  <c r="AM259" i="2"/>
  <c r="AE260" i="2"/>
  <c r="AI260" i="2"/>
  <c r="AM260" i="2"/>
  <c r="AE261" i="2"/>
  <c r="AI261" i="2"/>
  <c r="AM261" i="2"/>
  <c r="AE262" i="2"/>
  <c r="AI262" i="2"/>
  <c r="AM262" i="2"/>
  <c r="AE263" i="2"/>
  <c r="AI263" i="2"/>
  <c r="AM263" i="2"/>
  <c r="AE264" i="2"/>
  <c r="AI264" i="2"/>
  <c r="AM264" i="2"/>
  <c r="AE265" i="2"/>
  <c r="AI265" i="2"/>
  <c r="AM265" i="2"/>
  <c r="AE266" i="2"/>
  <c r="AI266" i="2"/>
  <c r="AM266" i="2"/>
  <c r="AE267" i="2"/>
  <c r="AI267" i="2"/>
  <c r="AM267" i="2"/>
  <c r="AE268" i="2"/>
  <c r="AI268" i="2"/>
  <c r="AM268" i="2"/>
  <c r="AE269" i="2"/>
  <c r="AI269" i="2"/>
  <c r="AM269" i="2"/>
  <c r="AE270" i="2"/>
  <c r="AI270" i="2"/>
  <c r="AM270" i="2"/>
  <c r="AE271" i="2"/>
  <c r="AF229" i="2"/>
  <c r="AJ229" i="2"/>
  <c r="AN229" i="2"/>
  <c r="AF230" i="2"/>
  <c r="AJ230" i="2"/>
  <c r="AN230" i="2"/>
  <c r="AF231" i="2"/>
  <c r="AJ231" i="2"/>
  <c r="AN231" i="2"/>
  <c r="AF232" i="2"/>
  <c r="AJ232" i="2"/>
  <c r="AN232" i="2"/>
  <c r="AF233" i="2"/>
  <c r="AJ233" i="2"/>
  <c r="AN233" i="2"/>
  <c r="AF234" i="2"/>
  <c r="AJ234" i="2"/>
  <c r="AN234" i="2"/>
  <c r="AF235" i="2"/>
  <c r="AJ235" i="2"/>
  <c r="AN235" i="2"/>
  <c r="AF236" i="2"/>
  <c r="AJ236" i="2"/>
  <c r="AN236" i="2"/>
  <c r="AF237" i="2"/>
  <c r="AJ237" i="2"/>
  <c r="AN237" i="2"/>
  <c r="AF238" i="2"/>
  <c r="AJ238" i="2"/>
  <c r="AN238" i="2"/>
  <c r="AF239" i="2"/>
  <c r="AJ239" i="2"/>
  <c r="AN239" i="2"/>
  <c r="AF240" i="2"/>
  <c r="AJ240" i="2"/>
  <c r="AN240" i="2"/>
  <c r="AF241" i="2"/>
  <c r="AJ241" i="2"/>
  <c r="AN241" i="2"/>
  <c r="AF242" i="2"/>
  <c r="AJ242" i="2"/>
  <c r="AN242" i="2"/>
  <c r="AF243" i="2"/>
  <c r="AJ243" i="2"/>
  <c r="AN243" i="2"/>
  <c r="AF244" i="2"/>
  <c r="AJ244" i="2"/>
  <c r="AN244" i="2"/>
  <c r="AF245" i="2"/>
  <c r="AJ245" i="2"/>
  <c r="AN245" i="2"/>
  <c r="AF246" i="2"/>
  <c r="AJ246" i="2"/>
  <c r="AN246" i="2"/>
  <c r="AF247" i="2"/>
  <c r="AJ247" i="2"/>
  <c r="AN247" i="2"/>
  <c r="AF248" i="2"/>
  <c r="AJ248" i="2"/>
  <c r="AN248" i="2"/>
  <c r="AF249" i="2"/>
  <c r="AJ249" i="2"/>
  <c r="AN249" i="2"/>
  <c r="AF250" i="2"/>
  <c r="AJ250" i="2"/>
  <c r="AN250" i="2"/>
  <c r="AF251" i="2"/>
  <c r="AJ251" i="2"/>
  <c r="AN251" i="2"/>
  <c r="AF252" i="2"/>
  <c r="AJ252" i="2"/>
  <c r="AN252" i="2"/>
  <c r="AF253" i="2"/>
  <c r="AJ253" i="2"/>
  <c r="AN253" i="2"/>
  <c r="AF254" i="2"/>
  <c r="AJ254" i="2"/>
  <c r="AN254" i="2"/>
  <c r="AF255" i="2"/>
  <c r="AJ255" i="2"/>
  <c r="AN255" i="2"/>
  <c r="AF256" i="2"/>
  <c r="AJ256" i="2"/>
  <c r="AN256" i="2"/>
  <c r="AF257" i="2"/>
  <c r="AJ257" i="2"/>
  <c r="AN257" i="2"/>
  <c r="AF258" i="2"/>
  <c r="AJ258" i="2"/>
  <c r="AN258" i="2"/>
  <c r="AF259" i="2"/>
  <c r="AJ259" i="2"/>
  <c r="AN259" i="2"/>
  <c r="AF260" i="2"/>
  <c r="AJ260" i="2"/>
  <c r="AN260" i="2"/>
  <c r="AF261" i="2"/>
  <c r="AJ261" i="2"/>
  <c r="AN261" i="2"/>
  <c r="AF262" i="2"/>
  <c r="AJ262" i="2"/>
  <c r="AN262" i="2"/>
  <c r="AF263" i="2"/>
  <c r="AJ263" i="2"/>
  <c r="AN263" i="2"/>
  <c r="AF264" i="2"/>
  <c r="AJ264" i="2"/>
  <c r="AN264" i="2"/>
  <c r="AF265" i="2"/>
  <c r="AJ265" i="2"/>
  <c r="AN265" i="2"/>
  <c r="AF266" i="2"/>
  <c r="AJ266" i="2"/>
  <c r="AN266" i="2"/>
  <c r="AF267" i="2"/>
  <c r="AJ267" i="2"/>
  <c r="AN267" i="2"/>
  <c r="AF268" i="2"/>
  <c r="AJ268" i="2"/>
  <c r="AN268" i="2"/>
  <c r="AF269" i="2"/>
  <c r="AC260" i="2"/>
  <c r="AG261" i="2"/>
  <c r="AK262" i="2"/>
  <c r="AK263" i="2"/>
  <c r="AG264" i="2"/>
  <c r="AC265" i="2"/>
  <c r="AK265" i="2"/>
  <c r="AG266" i="2"/>
  <c r="AC267" i="2"/>
  <c r="AK267" i="2"/>
  <c r="AG268" i="2"/>
  <c r="AC269" i="2"/>
  <c r="AJ269" i="2"/>
  <c r="AC270" i="2"/>
  <c r="AH270" i="2"/>
  <c r="AN270" i="2"/>
  <c r="AG271" i="2"/>
  <c r="AK271" i="2"/>
  <c r="AC272" i="2"/>
  <c r="AG272" i="2"/>
  <c r="AK272" i="2"/>
  <c r="AC273" i="2"/>
  <c r="AG273" i="2"/>
  <c r="AK273" i="2"/>
  <c r="AC274" i="2"/>
  <c r="AG274" i="2"/>
  <c r="AK274" i="2"/>
  <c r="AC275" i="2"/>
  <c r="AG275" i="2"/>
  <c r="AK275" i="2"/>
  <c r="AC276" i="2"/>
  <c r="AG276" i="2"/>
  <c r="AK276" i="2"/>
  <c r="AC277" i="2"/>
  <c r="AG277" i="2"/>
  <c r="AK277" i="2"/>
  <c r="AC278" i="2"/>
  <c r="AG278" i="2"/>
  <c r="AK278" i="2"/>
  <c r="AC279" i="2"/>
  <c r="AG279" i="2"/>
  <c r="AK279" i="2"/>
  <c r="AC280" i="2"/>
  <c r="AG280" i="2"/>
  <c r="AK280" i="2"/>
  <c r="AC281" i="2"/>
  <c r="AG281" i="2"/>
  <c r="AK281" i="2"/>
  <c r="AC282" i="2"/>
  <c r="AG282" i="2"/>
  <c r="AK282" i="2"/>
  <c r="AC283" i="2"/>
  <c r="AG283" i="2"/>
  <c r="AK283" i="2"/>
  <c r="AC284" i="2"/>
  <c r="AG284" i="2"/>
  <c r="AK284" i="2"/>
  <c r="AC285" i="2"/>
  <c r="AG285" i="2"/>
  <c r="AK285" i="2"/>
  <c r="AC286" i="2"/>
  <c r="AG286" i="2"/>
  <c r="AK286" i="2"/>
  <c r="AC287" i="2"/>
  <c r="AG287" i="2"/>
  <c r="AK287" i="2"/>
  <c r="AC288" i="2"/>
  <c r="AG288" i="2"/>
  <c r="AK288" i="2"/>
  <c r="AC289" i="2"/>
  <c r="AG289" i="2"/>
  <c r="AK289" i="2"/>
  <c r="AC290" i="2"/>
  <c r="AG290" i="2"/>
  <c r="AK290" i="2"/>
  <c r="AC291" i="2"/>
  <c r="AG291" i="2"/>
  <c r="AK291" i="2"/>
  <c r="AC292" i="2"/>
  <c r="AG292" i="2"/>
  <c r="AK292" i="2"/>
  <c r="AC293" i="2"/>
  <c r="AG293" i="2"/>
  <c r="AK293" i="2"/>
  <c r="AC294" i="2"/>
  <c r="AG294" i="2"/>
  <c r="AK294" i="2"/>
  <c r="AC295" i="2"/>
  <c r="AG295" i="2"/>
  <c r="AK295" i="2"/>
  <c r="AC296" i="2"/>
  <c r="AG296" i="2"/>
  <c r="AK296" i="2"/>
  <c r="AC297" i="2"/>
  <c r="AG297" i="2"/>
  <c r="AK297" i="2"/>
  <c r="AC298" i="2"/>
  <c r="AG298" i="2"/>
  <c r="AK298" i="2"/>
  <c r="AC299" i="2"/>
  <c r="AG299" i="2"/>
  <c r="AK299" i="2"/>
  <c r="AC300" i="2"/>
  <c r="AG300" i="2"/>
  <c r="AK300" i="2"/>
  <c r="AC301" i="2"/>
  <c r="AG301" i="2"/>
  <c r="AK301" i="2"/>
  <c r="AC302" i="2"/>
  <c r="AG302" i="2"/>
  <c r="AK302" i="2"/>
  <c r="AC303" i="2"/>
  <c r="AG303" i="2"/>
  <c r="AK303" i="2"/>
  <c r="AC304" i="2"/>
  <c r="AG304" i="2"/>
  <c r="AK304" i="2"/>
  <c r="AC305" i="2"/>
  <c r="AG305" i="2"/>
  <c r="AK305" i="2"/>
  <c r="AC306" i="2"/>
  <c r="AG306" i="2"/>
  <c r="AK306" i="2"/>
  <c r="AC307" i="2"/>
  <c r="AG307" i="2"/>
  <c r="AK307" i="2"/>
  <c r="AC308" i="2"/>
  <c r="AG308" i="2"/>
  <c r="AK308" i="2"/>
  <c r="AC309" i="2"/>
  <c r="AG260" i="2"/>
  <c r="AK261" i="2"/>
  <c r="AC263" i="2"/>
  <c r="AL263" i="2"/>
  <c r="AH264" i="2"/>
  <c r="AD265" i="2"/>
  <c r="AL265" i="2"/>
  <c r="AH266" i="2"/>
  <c r="AD267" i="2"/>
  <c r="AL267" i="2"/>
  <c r="AH268" i="2"/>
  <c r="AD269" i="2"/>
  <c r="AK269" i="2"/>
  <c r="AD270" i="2"/>
  <c r="AJ270" i="2"/>
  <c r="AC271" i="2"/>
  <c r="AH271" i="2"/>
  <c r="AL271" i="2"/>
  <c r="AD272" i="2"/>
  <c r="AH272" i="2"/>
  <c r="AL272" i="2"/>
  <c r="AD273" i="2"/>
  <c r="AH273" i="2"/>
  <c r="AL273" i="2"/>
  <c r="AD274" i="2"/>
  <c r="AH274" i="2"/>
  <c r="AL274" i="2"/>
  <c r="AD275" i="2"/>
  <c r="AH275" i="2"/>
  <c r="AL275" i="2"/>
  <c r="AD276" i="2"/>
  <c r="AH276" i="2"/>
  <c r="AL276" i="2"/>
  <c r="AD277" i="2"/>
  <c r="AH277" i="2"/>
  <c r="AL277" i="2"/>
  <c r="AD278" i="2"/>
  <c r="AH278" i="2"/>
  <c r="AL278" i="2"/>
  <c r="AD279" i="2"/>
  <c r="AH279" i="2"/>
  <c r="AL279" i="2"/>
  <c r="AD280" i="2"/>
  <c r="AH280" i="2"/>
  <c r="AL280" i="2"/>
  <c r="AD281" i="2"/>
  <c r="AH281" i="2"/>
  <c r="AL281" i="2"/>
  <c r="AD282" i="2"/>
  <c r="AH282" i="2"/>
  <c r="AL282" i="2"/>
  <c r="AD283" i="2"/>
  <c r="AH283" i="2"/>
  <c r="AL283" i="2"/>
  <c r="AD284" i="2"/>
  <c r="AH284" i="2"/>
  <c r="AL284" i="2"/>
  <c r="AD285" i="2"/>
  <c r="AH285" i="2"/>
  <c r="AL285" i="2"/>
  <c r="AD286" i="2"/>
  <c r="AH286" i="2"/>
  <c r="AL286" i="2"/>
  <c r="AD287" i="2"/>
  <c r="AH287" i="2"/>
  <c r="AL287" i="2"/>
  <c r="AD288" i="2"/>
  <c r="AH288" i="2"/>
  <c r="AL288" i="2"/>
  <c r="AD289" i="2"/>
  <c r="AH289" i="2"/>
  <c r="AL289" i="2"/>
  <c r="AD290" i="2"/>
  <c r="AH290" i="2"/>
  <c r="AL290" i="2"/>
  <c r="AD291" i="2"/>
  <c r="AH291" i="2"/>
  <c r="AL291" i="2"/>
  <c r="AD292" i="2"/>
  <c r="AH292" i="2"/>
  <c r="AL292" i="2"/>
  <c r="AD293" i="2"/>
  <c r="AH293" i="2"/>
  <c r="AL293" i="2"/>
  <c r="AD294" i="2"/>
  <c r="AH294" i="2"/>
  <c r="AL294" i="2"/>
  <c r="AD295" i="2"/>
  <c r="AH295" i="2"/>
  <c r="AL295" i="2"/>
  <c r="AD296" i="2"/>
  <c r="AH296" i="2"/>
  <c r="AL296" i="2"/>
  <c r="AD297" i="2"/>
  <c r="AH297" i="2"/>
  <c r="AL297" i="2"/>
  <c r="AD298" i="2"/>
  <c r="AH298" i="2"/>
  <c r="AL298" i="2"/>
  <c r="AD299" i="2"/>
  <c r="AH299" i="2"/>
  <c r="AL299" i="2"/>
  <c r="AD300" i="2"/>
  <c r="AH300" i="2"/>
  <c r="AL300" i="2"/>
  <c r="AD301" i="2"/>
  <c r="AH301" i="2"/>
  <c r="AL301" i="2"/>
  <c r="AD302" i="2"/>
  <c r="AH302" i="2"/>
  <c r="AL302" i="2"/>
  <c r="AD303" i="2"/>
  <c r="AH303" i="2"/>
  <c r="AL303" i="2"/>
  <c r="AD304" i="2"/>
  <c r="AH304" i="2"/>
  <c r="AL304" i="2"/>
  <c r="AD305" i="2"/>
  <c r="AH305" i="2"/>
  <c r="AL305" i="2"/>
  <c r="AD306" i="2"/>
  <c r="AH306" i="2"/>
  <c r="AL306" i="2"/>
  <c r="AD307" i="2"/>
  <c r="AH307" i="2"/>
  <c r="AL307" i="2"/>
  <c r="AD308" i="2"/>
  <c r="AK260" i="2"/>
  <c r="AC262" i="2"/>
  <c r="AG263" i="2"/>
  <c r="AC264" i="2"/>
  <c r="AK264" i="2"/>
  <c r="AG265" i="2"/>
  <c r="AC266" i="2"/>
  <c r="AK266" i="2"/>
  <c r="AG267" i="2"/>
  <c r="AC268" i="2"/>
  <c r="AK268" i="2"/>
  <c r="AG269" i="2"/>
  <c r="AL269" i="2"/>
  <c r="AF270" i="2"/>
  <c r="AK270" i="2"/>
  <c r="AD271" i="2"/>
  <c r="AI271" i="2"/>
  <c r="AM271" i="2"/>
  <c r="AE272" i="2"/>
  <c r="AI272" i="2"/>
  <c r="AM272" i="2"/>
  <c r="AE273" i="2"/>
  <c r="AI273" i="2"/>
  <c r="AM273" i="2"/>
  <c r="AE274" i="2"/>
  <c r="AI274" i="2"/>
  <c r="AM274" i="2"/>
  <c r="AE275" i="2"/>
  <c r="AI275" i="2"/>
  <c r="AM275" i="2"/>
  <c r="AE276" i="2"/>
  <c r="AI276" i="2"/>
  <c r="AM276" i="2"/>
  <c r="AE277" i="2"/>
  <c r="AI277" i="2"/>
  <c r="AM277" i="2"/>
  <c r="AE278" i="2"/>
  <c r="AI278" i="2"/>
  <c r="AM278" i="2"/>
  <c r="AE279" i="2"/>
  <c r="AI279" i="2"/>
  <c r="AM279" i="2"/>
  <c r="AE280" i="2"/>
  <c r="AI280" i="2"/>
  <c r="AM280" i="2"/>
  <c r="AE281" i="2"/>
  <c r="AI281" i="2"/>
  <c r="AM281" i="2"/>
  <c r="AE282" i="2"/>
  <c r="AI282" i="2"/>
  <c r="AM282" i="2"/>
  <c r="AE283" i="2"/>
  <c r="AI283" i="2"/>
  <c r="AM283" i="2"/>
  <c r="AE284" i="2"/>
  <c r="AI284" i="2"/>
  <c r="AM284" i="2"/>
  <c r="AE285" i="2"/>
  <c r="AI285" i="2"/>
  <c r="AM285" i="2"/>
  <c r="AE286" i="2"/>
  <c r="AI286" i="2"/>
  <c r="AM286" i="2"/>
  <c r="AE287" i="2"/>
  <c r="AI287" i="2"/>
  <c r="AM287" i="2"/>
  <c r="AE288" i="2"/>
  <c r="AI288" i="2"/>
  <c r="AM288" i="2"/>
  <c r="AE289" i="2"/>
  <c r="AI289" i="2"/>
  <c r="AM289" i="2"/>
  <c r="AE290" i="2"/>
  <c r="AI290" i="2"/>
  <c r="AM290" i="2"/>
  <c r="AE291" i="2"/>
  <c r="AI291" i="2"/>
  <c r="AM291" i="2"/>
  <c r="AE292" i="2"/>
  <c r="AI292" i="2"/>
  <c r="AM292" i="2"/>
  <c r="AE293" i="2"/>
  <c r="AI293" i="2"/>
  <c r="AM293" i="2"/>
  <c r="AE294" i="2"/>
  <c r="AI294" i="2"/>
  <c r="AM294" i="2"/>
  <c r="AE295" i="2"/>
  <c r="AI295" i="2"/>
  <c r="AM295" i="2"/>
  <c r="AE296" i="2"/>
  <c r="AI296" i="2"/>
  <c r="AM296" i="2"/>
  <c r="AE297" i="2"/>
  <c r="AI297" i="2"/>
  <c r="AM297" i="2"/>
  <c r="AE298" i="2"/>
  <c r="AI298" i="2"/>
  <c r="AM298" i="2"/>
  <c r="AE299" i="2"/>
  <c r="AI299" i="2"/>
  <c r="AM299" i="2"/>
  <c r="AE300" i="2"/>
  <c r="AI300" i="2"/>
  <c r="AM300" i="2"/>
  <c r="AE301" i="2"/>
  <c r="AI301" i="2"/>
  <c r="AM301" i="2"/>
  <c r="AE302" i="2"/>
  <c r="AI302" i="2"/>
  <c r="AM302" i="2"/>
  <c r="AE303" i="2"/>
  <c r="AI303" i="2"/>
  <c r="AM303" i="2"/>
  <c r="AE304" i="2"/>
  <c r="AI304" i="2"/>
  <c r="AM304" i="2"/>
  <c r="AE305" i="2"/>
  <c r="AI305" i="2"/>
  <c r="AM305" i="2"/>
  <c r="AE306" i="2"/>
  <c r="AI306" i="2"/>
  <c r="AM306" i="2"/>
  <c r="AE307" i="2"/>
  <c r="AI307" i="2"/>
  <c r="AM307" i="2"/>
  <c r="AE308" i="2"/>
  <c r="AC261" i="2"/>
  <c r="AG262" i="2"/>
  <c r="AH263" i="2"/>
  <c r="AD264" i="2"/>
  <c r="AL264" i="2"/>
  <c r="AH265" i="2"/>
  <c r="AD266" i="2"/>
  <c r="AL266" i="2"/>
  <c r="AH267" i="2"/>
  <c r="AD268" i="2"/>
  <c r="AL268" i="2"/>
  <c r="AH269" i="2"/>
  <c r="AN269" i="2"/>
  <c r="AG270" i="2"/>
  <c r="AL270" i="2"/>
  <c r="AF271" i="2"/>
  <c r="AJ271" i="2"/>
  <c r="AN271" i="2"/>
  <c r="AF272" i="2"/>
  <c r="AJ272" i="2"/>
  <c r="AN272" i="2"/>
  <c r="AF273" i="2"/>
  <c r="AJ273" i="2"/>
  <c r="AN273" i="2"/>
  <c r="AF274" i="2"/>
  <c r="AJ274" i="2"/>
  <c r="AN274" i="2"/>
  <c r="AF275" i="2"/>
  <c r="AJ275" i="2"/>
  <c r="AN275" i="2"/>
  <c r="AF276" i="2"/>
  <c r="AJ276" i="2"/>
  <c r="AN276" i="2"/>
  <c r="AF277" i="2"/>
  <c r="AJ277" i="2"/>
  <c r="AN277" i="2"/>
  <c r="AF278" i="2"/>
  <c r="AJ278" i="2"/>
  <c r="AN278" i="2"/>
  <c r="AF279" i="2"/>
  <c r="AJ279" i="2"/>
  <c r="AN279" i="2"/>
  <c r="AF280" i="2"/>
  <c r="AJ280" i="2"/>
  <c r="AN280" i="2"/>
  <c r="AF281" i="2"/>
  <c r="AJ281" i="2"/>
  <c r="AN281" i="2"/>
  <c r="AF282" i="2"/>
  <c r="AJ282" i="2"/>
  <c r="AN282" i="2"/>
  <c r="AF283" i="2"/>
  <c r="AJ283" i="2"/>
  <c r="AN283" i="2"/>
  <c r="AF284" i="2"/>
  <c r="AJ284" i="2"/>
  <c r="AN284" i="2"/>
  <c r="AF285" i="2"/>
  <c r="AJ285" i="2"/>
  <c r="AN285" i="2"/>
  <c r="AF286" i="2"/>
  <c r="AJ286" i="2"/>
  <c r="AN286" i="2"/>
  <c r="AF287" i="2"/>
  <c r="AJ287" i="2"/>
  <c r="AN287" i="2"/>
  <c r="AF288" i="2"/>
  <c r="AJ288" i="2"/>
  <c r="AN288" i="2"/>
  <c r="AF289" i="2"/>
  <c r="AJ289" i="2"/>
  <c r="AN289" i="2"/>
  <c r="AF290" i="2"/>
  <c r="AJ290" i="2"/>
  <c r="AN290" i="2"/>
  <c r="AF291" i="2"/>
  <c r="AJ291" i="2"/>
  <c r="AN291" i="2"/>
  <c r="AF292" i="2"/>
  <c r="AJ292" i="2"/>
  <c r="AN292" i="2"/>
  <c r="AF293" i="2"/>
  <c r="AJ293" i="2"/>
  <c r="AN293" i="2"/>
  <c r="AF294" i="2"/>
  <c r="AJ294" i="2"/>
  <c r="AN294" i="2"/>
  <c r="AF295" i="2"/>
  <c r="AJ295" i="2"/>
  <c r="AN295" i="2"/>
  <c r="AF296" i="2"/>
  <c r="AJ296" i="2"/>
  <c r="AN296" i="2"/>
  <c r="AF297" i="2"/>
  <c r="AJ297" i="2"/>
  <c r="AN297" i="2"/>
  <c r="AF298" i="2"/>
  <c r="AJ298" i="2"/>
  <c r="AN298" i="2"/>
  <c r="AF299" i="2"/>
  <c r="AJ299" i="2"/>
  <c r="AN299" i="2"/>
  <c r="AF300" i="2"/>
  <c r="AJ300" i="2"/>
  <c r="AN300" i="2"/>
  <c r="AF301" i="2"/>
  <c r="AJ301" i="2"/>
  <c r="AN301" i="2"/>
  <c r="AF302" i="2"/>
  <c r="AJ302" i="2"/>
  <c r="AN302" i="2"/>
  <c r="AF303" i="2"/>
  <c r="AJ303" i="2"/>
  <c r="AN303" i="2"/>
  <c r="AF304" i="2"/>
  <c r="AJ304" i="2"/>
  <c r="AN304" i="2"/>
  <c r="AF305" i="2"/>
  <c r="AJ305" i="2"/>
  <c r="AN305" i="2"/>
  <c r="AF306" i="2"/>
  <c r="AJ306" i="2"/>
  <c r="AN306" i="2"/>
  <c r="AF307" i="2"/>
  <c r="AJ307" i="2"/>
  <c r="AN307" i="2"/>
  <c r="AF308" i="2"/>
  <c r="AJ308" i="2"/>
  <c r="AH308" i="2"/>
  <c r="AN308" i="2"/>
  <c r="AG309" i="2"/>
  <c r="AK309" i="2"/>
  <c r="AC310" i="2"/>
  <c r="AG310" i="2"/>
  <c r="AK310" i="2"/>
  <c r="AC311" i="2"/>
  <c r="AG311" i="2"/>
  <c r="AK311" i="2"/>
  <c r="AC312" i="2"/>
  <c r="AG312" i="2"/>
  <c r="AK312" i="2"/>
  <c r="AC313" i="2"/>
  <c r="AG313" i="2"/>
  <c r="AK313" i="2"/>
  <c r="AC314" i="2"/>
  <c r="AG314" i="2"/>
  <c r="AK314" i="2"/>
  <c r="AC315" i="2"/>
  <c r="AG315" i="2"/>
  <c r="AK315" i="2"/>
  <c r="AC316" i="2"/>
  <c r="AG316" i="2"/>
  <c r="AK316" i="2"/>
  <c r="AC317" i="2"/>
  <c r="AG317" i="2"/>
  <c r="AK317" i="2"/>
  <c r="AC318" i="2"/>
  <c r="AG318" i="2"/>
  <c r="AK318" i="2"/>
  <c r="AC319" i="2"/>
  <c r="AG319" i="2"/>
  <c r="AK319" i="2"/>
  <c r="AC320" i="2"/>
  <c r="AG320" i="2"/>
  <c r="AK320" i="2"/>
  <c r="AC321" i="2"/>
  <c r="AG321" i="2"/>
  <c r="AK321" i="2"/>
  <c r="AC322" i="2"/>
  <c r="AG322" i="2"/>
  <c r="AK322" i="2"/>
  <c r="AC323" i="2"/>
  <c r="AG323" i="2"/>
  <c r="AK323" i="2"/>
  <c r="AC324" i="2"/>
  <c r="AG324" i="2"/>
  <c r="AK324" i="2"/>
  <c r="AC325" i="2"/>
  <c r="AG325" i="2"/>
  <c r="AK325" i="2"/>
  <c r="AC326" i="2"/>
  <c r="AG326" i="2"/>
  <c r="AK326" i="2"/>
  <c r="AC327" i="2"/>
  <c r="AG327" i="2"/>
  <c r="AK327" i="2"/>
  <c r="AC328" i="2"/>
  <c r="AG328" i="2"/>
  <c r="AK328" i="2"/>
  <c r="AC329" i="2"/>
  <c r="AG329" i="2"/>
  <c r="AK329" i="2"/>
  <c r="AC330" i="2"/>
  <c r="AG330" i="2"/>
  <c r="AK330" i="2"/>
  <c r="AC331" i="2"/>
  <c r="AG331" i="2"/>
  <c r="AK331" i="2"/>
  <c r="AC332" i="2"/>
  <c r="AG332" i="2"/>
  <c r="AK332" i="2"/>
  <c r="AC333" i="2"/>
  <c r="AG333" i="2"/>
  <c r="AK333" i="2"/>
  <c r="AC334" i="2"/>
  <c r="AG334" i="2"/>
  <c r="AK334" i="2"/>
  <c r="AC335" i="2"/>
  <c r="AG335" i="2"/>
  <c r="AK335" i="2"/>
  <c r="AC336" i="2"/>
  <c r="AG336" i="2"/>
  <c r="AK336" i="2"/>
  <c r="AC337" i="2"/>
  <c r="AG337" i="2"/>
  <c r="AK337" i="2"/>
  <c r="AC338" i="2"/>
  <c r="AG338" i="2"/>
  <c r="AK338" i="2"/>
  <c r="AC339" i="2"/>
  <c r="AG339" i="2"/>
  <c r="AK339" i="2"/>
  <c r="AC340" i="2"/>
  <c r="AG340" i="2"/>
  <c r="AK340" i="2"/>
  <c r="AC341" i="2"/>
  <c r="AG341" i="2"/>
  <c r="AK341" i="2"/>
  <c r="AC342" i="2"/>
  <c r="AG342" i="2"/>
  <c r="AK342" i="2"/>
  <c r="AC343" i="2"/>
  <c r="AG343" i="2"/>
  <c r="AK343" i="2"/>
  <c r="AC344" i="2"/>
  <c r="AG344" i="2"/>
  <c r="AK344" i="2"/>
  <c r="AC345" i="2"/>
  <c r="AG345" i="2"/>
  <c r="AK345" i="2"/>
  <c r="AC346" i="2"/>
  <c r="AG346" i="2"/>
  <c r="AK346" i="2"/>
  <c r="AC347" i="2"/>
  <c r="AG347" i="2"/>
  <c r="AK347" i="2"/>
  <c r="AC348" i="2"/>
  <c r="AG348" i="2"/>
  <c r="AK348" i="2"/>
  <c r="AC349" i="2"/>
  <c r="AG349" i="2"/>
  <c r="AK349" i="2"/>
  <c r="AC350" i="2"/>
  <c r="AG350" i="2"/>
  <c r="AK350" i="2"/>
  <c r="AC351" i="2"/>
  <c r="AG351" i="2"/>
  <c r="AK351" i="2"/>
  <c r="AC352" i="2"/>
  <c r="AG352" i="2"/>
  <c r="AK352" i="2"/>
  <c r="AC353" i="2"/>
  <c r="AG353" i="2"/>
  <c r="AK353" i="2"/>
  <c r="AI308" i="2"/>
  <c r="AD309" i="2"/>
  <c r="AH309" i="2"/>
  <c r="AL309" i="2"/>
  <c r="AD310" i="2"/>
  <c r="AH310" i="2"/>
  <c r="AL310" i="2"/>
  <c r="AD311" i="2"/>
  <c r="AH311" i="2"/>
  <c r="AL311" i="2"/>
  <c r="AD312" i="2"/>
  <c r="AH312" i="2"/>
  <c r="AL312" i="2"/>
  <c r="AD313" i="2"/>
  <c r="AH313" i="2"/>
  <c r="AL313" i="2"/>
  <c r="AD314" i="2"/>
  <c r="AH314" i="2"/>
  <c r="AL314" i="2"/>
  <c r="AD315" i="2"/>
  <c r="AH315" i="2"/>
  <c r="AL315" i="2"/>
  <c r="AD316" i="2"/>
  <c r="AH316" i="2"/>
  <c r="AL316" i="2"/>
  <c r="AD317" i="2"/>
  <c r="AH317" i="2"/>
  <c r="AL317" i="2"/>
  <c r="AD318" i="2"/>
  <c r="AH318" i="2"/>
  <c r="AL318" i="2"/>
  <c r="AD319" i="2"/>
  <c r="AH319" i="2"/>
  <c r="AL319" i="2"/>
  <c r="AD320" i="2"/>
  <c r="AH320" i="2"/>
  <c r="AL320" i="2"/>
  <c r="AD321" i="2"/>
  <c r="AH321" i="2"/>
  <c r="AL321" i="2"/>
  <c r="AD322" i="2"/>
  <c r="AH322" i="2"/>
  <c r="AL322" i="2"/>
  <c r="AD323" i="2"/>
  <c r="AH323" i="2"/>
  <c r="AL323" i="2"/>
  <c r="AD324" i="2"/>
  <c r="AH324" i="2"/>
  <c r="AL324" i="2"/>
  <c r="AD325" i="2"/>
  <c r="AH325" i="2"/>
  <c r="AL325" i="2"/>
  <c r="AD326" i="2"/>
  <c r="AH326" i="2"/>
  <c r="AL326" i="2"/>
  <c r="AD327" i="2"/>
  <c r="AH327" i="2"/>
  <c r="AL327" i="2"/>
  <c r="AD328" i="2"/>
  <c r="AH328" i="2"/>
  <c r="AL328" i="2"/>
  <c r="AD329" i="2"/>
  <c r="AH329" i="2"/>
  <c r="AL329" i="2"/>
  <c r="AD330" i="2"/>
  <c r="AH330" i="2"/>
  <c r="AL330" i="2"/>
  <c r="AD331" i="2"/>
  <c r="AH331" i="2"/>
  <c r="AL331" i="2"/>
  <c r="AD332" i="2"/>
  <c r="AH332" i="2"/>
  <c r="AL332" i="2"/>
  <c r="AD333" i="2"/>
  <c r="AH333" i="2"/>
  <c r="AL333" i="2"/>
  <c r="AD334" i="2"/>
  <c r="AH334" i="2"/>
  <c r="AL334" i="2"/>
  <c r="AD335" i="2"/>
  <c r="AH335" i="2"/>
  <c r="AL335" i="2"/>
  <c r="AD336" i="2"/>
  <c r="AH336" i="2"/>
  <c r="AL336" i="2"/>
  <c r="AD337" i="2"/>
  <c r="AH337" i="2"/>
  <c r="AL337" i="2"/>
  <c r="AD338" i="2"/>
  <c r="AH338" i="2"/>
  <c r="AL338" i="2"/>
  <c r="AD339" i="2"/>
  <c r="AH339" i="2"/>
  <c r="AL339" i="2"/>
  <c r="AD340" i="2"/>
  <c r="AH340" i="2"/>
  <c r="AL340" i="2"/>
  <c r="AD341" i="2"/>
  <c r="AH341" i="2"/>
  <c r="AL341" i="2"/>
  <c r="AD342" i="2"/>
  <c r="AH342" i="2"/>
  <c r="AL342" i="2"/>
  <c r="AD343" i="2"/>
  <c r="AH343" i="2"/>
  <c r="AL343" i="2"/>
  <c r="AD344" i="2"/>
  <c r="AH344" i="2"/>
  <c r="AL344" i="2"/>
  <c r="AD345" i="2"/>
  <c r="AH345" i="2"/>
  <c r="AL345" i="2"/>
  <c r="AD346" i="2"/>
  <c r="AH346" i="2"/>
  <c r="AL346" i="2"/>
  <c r="AD347" i="2"/>
  <c r="AH347" i="2"/>
  <c r="AL347" i="2"/>
  <c r="AD348" i="2"/>
  <c r="AH348" i="2"/>
  <c r="AL348" i="2"/>
  <c r="AD349" i="2"/>
  <c r="AH349" i="2"/>
  <c r="AL349" i="2"/>
  <c r="AD350" i="2"/>
  <c r="AH350" i="2"/>
  <c r="AL350" i="2"/>
  <c r="AD351" i="2"/>
  <c r="AH351" i="2"/>
  <c r="AL351" i="2"/>
  <c r="AD352" i="2"/>
  <c r="AH352" i="2"/>
  <c r="AL352" i="2"/>
  <c r="AD353" i="2"/>
  <c r="AH353" i="2"/>
  <c r="AL353" i="2"/>
  <c r="AL308" i="2"/>
  <c r="AE309" i="2"/>
  <c r="AI309" i="2"/>
  <c r="AM309" i="2"/>
  <c r="AE310" i="2"/>
  <c r="AI310" i="2"/>
  <c r="AM310" i="2"/>
  <c r="AE311" i="2"/>
  <c r="AI311" i="2"/>
  <c r="AM311" i="2"/>
  <c r="AE312" i="2"/>
  <c r="AI312" i="2"/>
  <c r="AM312" i="2"/>
  <c r="AE313" i="2"/>
  <c r="AI313" i="2"/>
  <c r="AM313" i="2"/>
  <c r="AE314" i="2"/>
  <c r="AI314" i="2"/>
  <c r="AM314" i="2"/>
  <c r="AE315" i="2"/>
  <c r="AI315" i="2"/>
  <c r="AM315" i="2"/>
  <c r="AE316" i="2"/>
  <c r="AI316" i="2"/>
  <c r="AM316" i="2"/>
  <c r="AE317" i="2"/>
  <c r="AI317" i="2"/>
  <c r="AM317" i="2"/>
  <c r="AE318" i="2"/>
  <c r="AI318" i="2"/>
  <c r="AM318" i="2"/>
  <c r="AE319" i="2"/>
  <c r="AI319" i="2"/>
  <c r="AM319" i="2"/>
  <c r="AE320" i="2"/>
  <c r="AI320" i="2"/>
  <c r="AM320" i="2"/>
  <c r="AE321" i="2"/>
  <c r="AI321" i="2"/>
  <c r="AM321" i="2"/>
  <c r="AE322" i="2"/>
  <c r="AI322" i="2"/>
  <c r="AM322" i="2"/>
  <c r="AE323" i="2"/>
  <c r="AI323" i="2"/>
  <c r="AM323" i="2"/>
  <c r="AE324" i="2"/>
  <c r="AI324" i="2"/>
  <c r="AM324" i="2"/>
  <c r="AE325" i="2"/>
  <c r="AI325" i="2"/>
  <c r="AM325" i="2"/>
  <c r="AE326" i="2"/>
  <c r="AI326" i="2"/>
  <c r="AM326" i="2"/>
  <c r="AE327" i="2"/>
  <c r="AI327" i="2"/>
  <c r="AM327" i="2"/>
  <c r="AE328" i="2"/>
  <c r="AI328" i="2"/>
  <c r="AM328" i="2"/>
  <c r="AE329" i="2"/>
  <c r="AI329" i="2"/>
  <c r="AM329" i="2"/>
  <c r="AE330" i="2"/>
  <c r="AI330" i="2"/>
  <c r="AM330" i="2"/>
  <c r="AE331" i="2"/>
  <c r="AI331" i="2"/>
  <c r="AM331" i="2"/>
  <c r="AE332" i="2"/>
  <c r="AI332" i="2"/>
  <c r="AM332" i="2"/>
  <c r="AE333" i="2"/>
  <c r="AI333" i="2"/>
  <c r="AM333" i="2"/>
  <c r="AE334" i="2"/>
  <c r="AI334" i="2"/>
  <c r="AM334" i="2"/>
  <c r="AE335" i="2"/>
  <c r="AI335" i="2"/>
  <c r="AM335" i="2"/>
  <c r="AE336" i="2"/>
  <c r="AI336" i="2"/>
  <c r="AM336" i="2"/>
  <c r="AE337" i="2"/>
  <c r="AI337" i="2"/>
  <c r="AM337" i="2"/>
  <c r="AE338" i="2"/>
  <c r="AI338" i="2"/>
  <c r="AM338" i="2"/>
  <c r="AE339" i="2"/>
  <c r="AI339" i="2"/>
  <c r="AM339" i="2"/>
  <c r="AE340" i="2"/>
  <c r="AI340" i="2"/>
  <c r="AM340" i="2"/>
  <c r="AE341" i="2"/>
  <c r="AI341" i="2"/>
  <c r="AM341" i="2"/>
  <c r="AE342" i="2"/>
  <c r="AI342" i="2"/>
  <c r="AM342" i="2"/>
  <c r="AE343" i="2"/>
  <c r="AI343" i="2"/>
  <c r="AM343" i="2"/>
  <c r="AE344" i="2"/>
  <c r="AI344" i="2"/>
  <c r="AM344" i="2"/>
  <c r="AE345" i="2"/>
  <c r="AI345" i="2"/>
  <c r="AM345" i="2"/>
  <c r="AE346" i="2"/>
  <c r="AI346" i="2"/>
  <c r="AM346" i="2"/>
  <c r="AE347" i="2"/>
  <c r="AI347" i="2"/>
  <c r="AM347" i="2"/>
  <c r="AE348" i="2"/>
  <c r="AI348" i="2"/>
  <c r="AM348" i="2"/>
  <c r="AE349" i="2"/>
  <c r="AI349" i="2"/>
  <c r="AM349" i="2"/>
  <c r="AE350" i="2"/>
  <c r="AI350" i="2"/>
  <c r="AM350" i="2"/>
  <c r="AE351" i="2"/>
  <c r="AI351" i="2"/>
  <c r="AM351" i="2"/>
  <c r="AE352" i="2"/>
  <c r="AI352" i="2"/>
  <c r="AM352" i="2"/>
  <c r="AE353" i="2"/>
  <c r="AI353" i="2"/>
  <c r="AM353" i="2"/>
  <c r="AM308" i="2"/>
  <c r="AF309" i="2"/>
  <c r="AJ309" i="2"/>
  <c r="AN309" i="2"/>
  <c r="AF310" i="2"/>
  <c r="AJ310" i="2"/>
  <c r="AN310" i="2"/>
  <c r="AF311" i="2"/>
  <c r="AJ311" i="2"/>
  <c r="AN311" i="2"/>
  <c r="AF312" i="2"/>
  <c r="AJ312" i="2"/>
  <c r="AN312" i="2"/>
  <c r="AF313" i="2"/>
  <c r="AJ313" i="2"/>
  <c r="AN313" i="2"/>
  <c r="AF314" i="2"/>
  <c r="AJ314" i="2"/>
  <c r="AN314" i="2"/>
  <c r="AF315" i="2"/>
  <c r="AJ315" i="2"/>
  <c r="AN315" i="2"/>
  <c r="AF316" i="2"/>
  <c r="AJ316" i="2"/>
  <c r="AN316" i="2"/>
  <c r="AF317" i="2"/>
  <c r="AJ317" i="2"/>
  <c r="AN317" i="2"/>
  <c r="AF318" i="2"/>
  <c r="AJ318" i="2"/>
  <c r="AN318" i="2"/>
  <c r="AF319" i="2"/>
  <c r="AJ319" i="2"/>
  <c r="AN319" i="2"/>
  <c r="AF320" i="2"/>
  <c r="AJ320" i="2"/>
  <c r="AN320" i="2"/>
  <c r="AF321" i="2"/>
  <c r="AJ321" i="2"/>
  <c r="AN321" i="2"/>
  <c r="AF322" i="2"/>
  <c r="AJ322" i="2"/>
  <c r="AN322" i="2"/>
  <c r="AF323" i="2"/>
  <c r="AJ323" i="2"/>
  <c r="AN323" i="2"/>
  <c r="AF324" i="2"/>
  <c r="AJ324" i="2"/>
  <c r="AN324" i="2"/>
  <c r="AF325" i="2"/>
  <c r="AJ325" i="2"/>
  <c r="AN325" i="2"/>
  <c r="AF326" i="2"/>
  <c r="AJ326" i="2"/>
  <c r="AN326" i="2"/>
  <c r="AF327" i="2"/>
  <c r="AJ327" i="2"/>
  <c r="AN327" i="2"/>
  <c r="AF328" i="2"/>
  <c r="AJ328" i="2"/>
  <c r="AN328" i="2"/>
  <c r="AF329" i="2"/>
  <c r="AJ329" i="2"/>
  <c r="AN329" i="2"/>
  <c r="AF330" i="2"/>
  <c r="AJ330" i="2"/>
  <c r="AN330" i="2"/>
  <c r="AF331" i="2"/>
  <c r="AJ331" i="2"/>
  <c r="AN331" i="2"/>
  <c r="AF332" i="2"/>
  <c r="AJ332" i="2"/>
  <c r="AN332" i="2"/>
  <c r="AF333" i="2"/>
  <c r="AJ333" i="2"/>
  <c r="AN333" i="2"/>
  <c r="AF334" i="2"/>
  <c r="AJ334" i="2"/>
  <c r="AN334" i="2"/>
  <c r="AF335" i="2"/>
  <c r="AJ335" i="2"/>
  <c r="AN335" i="2"/>
  <c r="AF336" i="2"/>
  <c r="AJ336" i="2"/>
  <c r="AN336" i="2"/>
  <c r="AF337" i="2"/>
  <c r="AJ337" i="2"/>
  <c r="AN337" i="2"/>
  <c r="AF338" i="2"/>
  <c r="AJ338" i="2"/>
  <c r="AN338" i="2"/>
  <c r="AF339" i="2"/>
  <c r="AJ339" i="2"/>
  <c r="AN339" i="2"/>
  <c r="AF340" i="2"/>
  <c r="AJ340" i="2"/>
  <c r="AN340" i="2"/>
  <c r="AF341" i="2"/>
  <c r="AJ341" i="2"/>
  <c r="AN341" i="2"/>
  <c r="AF342" i="2"/>
  <c r="AJ342" i="2"/>
  <c r="AN342" i="2"/>
  <c r="AF343" i="2"/>
  <c r="AJ343" i="2"/>
  <c r="AN343" i="2"/>
  <c r="AF344" i="2"/>
  <c r="AJ344" i="2"/>
  <c r="AN344" i="2"/>
  <c r="AF345" i="2"/>
  <c r="AJ345" i="2"/>
  <c r="AN345" i="2"/>
  <c r="AF346" i="2"/>
  <c r="AJ346" i="2"/>
  <c r="AN346" i="2"/>
  <c r="AF347" i="2"/>
  <c r="AJ347" i="2"/>
  <c r="AN347" i="2"/>
  <c r="AF348" i="2"/>
  <c r="AJ348" i="2"/>
  <c r="AN348" i="2"/>
  <c r="AF349" i="2"/>
  <c r="AJ349" i="2"/>
  <c r="AN349" i="2"/>
  <c r="AF350" i="2"/>
  <c r="AJ350" i="2"/>
  <c r="AN350" i="2"/>
  <c r="AF351" i="2"/>
  <c r="AJ351" i="2"/>
  <c r="AN351" i="2"/>
  <c r="AF352" i="2"/>
  <c r="AJ352" i="2"/>
  <c r="AN352" i="2"/>
  <c r="AF353" i="2"/>
  <c r="AJ353" i="2"/>
  <c r="AN353" i="2"/>
  <c r="AD144" i="2"/>
  <c r="AH144" i="2"/>
  <c r="AL144" i="2"/>
  <c r="AK144" i="2"/>
  <c r="AE144" i="2"/>
  <c r="AI144" i="2"/>
  <c r="AM144" i="2"/>
  <c r="AF144" i="2"/>
  <c r="AJ144" i="2"/>
  <c r="AN144" i="2"/>
  <c r="AG144" i="2"/>
  <c r="AC144" i="2"/>
  <c r="AA147" i="2" l="1"/>
  <c r="W177" i="2"/>
  <c r="W173" i="2"/>
  <c r="AA173" i="2" s="1"/>
  <c r="W169" i="2"/>
  <c r="V177" i="2"/>
  <c r="AA177" i="2" s="1"/>
  <c r="Y157" i="2"/>
  <c r="AA153" i="2"/>
  <c r="W157" i="2"/>
  <c r="W153" i="2"/>
  <c r="W149" i="2"/>
  <c r="AA149" i="2" s="1"/>
  <c r="AA155" i="2"/>
  <c r="AA156" i="2"/>
  <c r="AA152" i="2"/>
  <c r="AA148" i="2"/>
  <c r="AA154" i="2"/>
  <c r="V145" i="2"/>
  <c r="W145" i="2"/>
  <c r="X145" i="2"/>
  <c r="AA157" i="2"/>
  <c r="B508" i="2"/>
  <c r="K506" i="2"/>
  <c r="I522" i="2"/>
  <c r="I521" i="2"/>
  <c r="I520" i="2"/>
  <c r="I519" i="2"/>
  <c r="B515" i="2"/>
  <c r="B514" i="2"/>
  <c r="B512" i="2"/>
  <c r="B510" i="2"/>
  <c r="B518" i="2"/>
  <c r="B517" i="2"/>
  <c r="B516" i="2"/>
  <c r="B513" i="2"/>
  <c r="B511" i="2"/>
  <c r="B509" i="2"/>
  <c r="L507" i="2"/>
  <c r="M507" i="2"/>
  <c r="N507" i="2"/>
  <c r="O507" i="2"/>
  <c r="K507" i="2"/>
  <c r="J507" i="2"/>
  <c r="I507" i="2"/>
  <c r="C518" i="2"/>
  <c r="C517" i="2"/>
  <c r="C516" i="2"/>
  <c r="C515" i="2"/>
  <c r="C514" i="2"/>
  <c r="C513" i="2"/>
  <c r="C512" i="2"/>
  <c r="C511" i="2"/>
  <c r="C510" i="2"/>
  <c r="C509" i="2"/>
  <c r="C508" i="2"/>
  <c r="E507" i="2"/>
  <c r="F507" i="2"/>
  <c r="G507" i="2"/>
  <c r="H507" i="2"/>
  <c r="D507" i="2"/>
  <c r="D489" i="2"/>
  <c r="D488" i="2"/>
  <c r="D487" i="2"/>
  <c r="D486" i="2"/>
  <c r="D485" i="2"/>
  <c r="D484" i="2"/>
  <c r="D483" i="2"/>
  <c r="D482" i="2"/>
  <c r="N469" i="2"/>
  <c r="N468" i="2"/>
  <c r="U493" i="2"/>
  <c r="U492" i="2"/>
  <c r="U491" i="2"/>
  <c r="U465" i="2"/>
  <c r="U464" i="2"/>
  <c r="U463" i="2"/>
  <c r="AK503" i="23"/>
  <c r="AK504" i="23" s="1"/>
  <c r="AK502" i="23"/>
  <c r="AK501" i="23"/>
  <c r="AK498" i="23"/>
  <c r="AB498" i="23"/>
  <c r="X498" i="23"/>
  <c r="X497" i="23"/>
  <c r="X502" i="23" s="1"/>
  <c r="X503" i="23" s="1"/>
  <c r="S496" i="23"/>
  <c r="AK495" i="23"/>
  <c r="AK496" i="23" s="1"/>
  <c r="S495" i="23"/>
  <c r="X494" i="23"/>
  <c r="X495" i="23" s="1"/>
  <c r="S494" i="23"/>
  <c r="AE493" i="23"/>
  <c r="AE494" i="23" s="1"/>
  <c r="S493" i="23"/>
  <c r="X492" i="23"/>
  <c r="X493" i="23" s="1"/>
  <c r="S492" i="23"/>
  <c r="S491" i="23"/>
  <c r="AK490" i="23"/>
  <c r="AK493" i="23" s="1"/>
  <c r="AK494" i="23" s="1"/>
  <c r="AE490" i="23"/>
  <c r="AE495" i="23" s="1"/>
  <c r="AE496" i="23" s="1"/>
  <c r="Z490" i="23"/>
  <c r="X489" i="23"/>
  <c r="U489" i="23"/>
  <c r="Q489" i="23"/>
  <c r="Q488" i="23"/>
  <c r="X486" i="23"/>
  <c r="X487" i="23" s="1"/>
  <c r="N486" i="23"/>
  <c r="J486" i="23"/>
  <c r="J485" i="23"/>
  <c r="Q484" i="23"/>
  <c r="Q485" i="23" s="1"/>
  <c r="AK482" i="23"/>
  <c r="AK485" i="23" s="1"/>
  <c r="AK486" i="23" s="1"/>
  <c r="AB482" i="23"/>
  <c r="X482" i="23"/>
  <c r="X481" i="23"/>
  <c r="X484" i="23" s="1"/>
  <c r="X485" i="23" s="1"/>
  <c r="T480" i="23"/>
  <c r="K480" i="23"/>
  <c r="K481" i="23" s="1"/>
  <c r="F480" i="23"/>
  <c r="D480" i="23"/>
  <c r="D481" i="23" s="1"/>
  <c r="Q479" i="23"/>
  <c r="Q482" i="23" s="1"/>
  <c r="Q483" i="23" s="1"/>
  <c r="F478" i="23"/>
  <c r="AK477" i="23"/>
  <c r="AK478" i="23" s="1"/>
  <c r="H476" i="23"/>
  <c r="AB490" i="23" s="1"/>
  <c r="G476" i="23"/>
  <c r="N476" i="23" s="1"/>
  <c r="AN483" i="23" s="1"/>
  <c r="F476" i="23"/>
  <c r="E476" i="23"/>
  <c r="D476" i="23"/>
  <c r="X490" i="23" s="1"/>
  <c r="AK475" i="23"/>
  <c r="AK476" i="23" s="1"/>
  <c r="K475" i="23"/>
  <c r="K478" i="23" s="1"/>
  <c r="K479" i="23" s="1"/>
  <c r="D475" i="23"/>
  <c r="D478" i="23" s="1"/>
  <c r="D479" i="23" s="1"/>
  <c r="AN473" i="23"/>
  <c r="AK472" i="23"/>
  <c r="X472" i="23"/>
  <c r="X473" i="23" s="1"/>
  <c r="T471" i="23"/>
  <c r="L471" i="23"/>
  <c r="AB470" i="23"/>
  <c r="AA470" i="23"/>
  <c r="X470" i="23"/>
  <c r="Q470" i="23"/>
  <c r="Q473" i="23" s="1"/>
  <c r="Q474" i="23" s="1"/>
  <c r="L470" i="23"/>
  <c r="J470" i="23"/>
  <c r="J471" i="23" s="1"/>
  <c r="X469" i="23"/>
  <c r="X474" i="23" s="1"/>
  <c r="X475" i="23" s="1"/>
  <c r="L469" i="23"/>
  <c r="S468" i="23"/>
  <c r="L468" i="23"/>
  <c r="J468" i="23"/>
  <c r="J469" i="23" s="1"/>
  <c r="S467" i="23"/>
  <c r="S466" i="23"/>
  <c r="N466" i="23"/>
  <c r="M466" i="23"/>
  <c r="L466" i="23"/>
  <c r="J466" i="23"/>
  <c r="AE465" i="23"/>
  <c r="S465" i="23"/>
  <c r="J465" i="23"/>
  <c r="X464" i="23"/>
  <c r="X465" i="23" s="1"/>
  <c r="S464" i="23"/>
  <c r="S463" i="23"/>
  <c r="Q463" i="23"/>
  <c r="Q464" i="23" s="1"/>
  <c r="AB462" i="23"/>
  <c r="AA462" i="23"/>
  <c r="X462" i="23"/>
  <c r="AK461" i="23"/>
  <c r="AK466" i="23" s="1"/>
  <c r="AK467" i="23" s="1"/>
  <c r="AE461" i="23"/>
  <c r="AE464" i="23" s="1"/>
  <c r="X461" i="23"/>
  <c r="X466" i="23" s="1"/>
  <c r="X467" i="23" s="1"/>
  <c r="U461" i="23"/>
  <c r="T461" i="23"/>
  <c r="Q461" i="23"/>
  <c r="Q460" i="23"/>
  <c r="Q465" i="23" s="1"/>
  <c r="Q466" i="23" s="1"/>
  <c r="AB454" i="23"/>
  <c r="AA454" i="23"/>
  <c r="Z454" i="23"/>
  <c r="Y454" i="23"/>
  <c r="X454" i="23"/>
  <c r="AN453" i="23"/>
  <c r="X453" i="23"/>
  <c r="AK452" i="23"/>
  <c r="AK457" i="23" s="1"/>
  <c r="AK458" i="23" s="1"/>
  <c r="B450" i="23"/>
  <c r="N399" i="23"/>
  <c r="M399" i="23"/>
  <c r="L399" i="23"/>
  <c r="K399" i="23"/>
  <c r="J399" i="23"/>
  <c r="I399" i="23"/>
  <c r="N398" i="23"/>
  <c r="M398" i="23"/>
  <c r="L398" i="23"/>
  <c r="K398" i="23"/>
  <c r="J398" i="23"/>
  <c r="N397" i="23"/>
  <c r="M397" i="23"/>
  <c r="L397" i="23"/>
  <c r="I397" i="23" s="1"/>
  <c r="K397" i="23"/>
  <c r="J397" i="23"/>
  <c r="N396" i="23"/>
  <c r="M396" i="23"/>
  <c r="L396" i="23"/>
  <c r="K396" i="23"/>
  <c r="J396" i="23"/>
  <c r="N395" i="23"/>
  <c r="M395" i="23"/>
  <c r="L395" i="23"/>
  <c r="K395" i="23"/>
  <c r="J395" i="23"/>
  <c r="I395" i="23"/>
  <c r="N394" i="23"/>
  <c r="M394" i="23"/>
  <c r="L394" i="23"/>
  <c r="K394" i="23"/>
  <c r="I394" i="23" s="1"/>
  <c r="J394" i="23"/>
  <c r="N393" i="23"/>
  <c r="M393" i="23"/>
  <c r="L393" i="23"/>
  <c r="I393" i="23" s="1"/>
  <c r="K393" i="23"/>
  <c r="J393" i="23"/>
  <c r="N392" i="23"/>
  <c r="M392" i="23"/>
  <c r="L392" i="23"/>
  <c r="K392" i="23"/>
  <c r="J392" i="23"/>
  <c r="N391" i="23"/>
  <c r="M391" i="23"/>
  <c r="L391" i="23"/>
  <c r="I391" i="23" s="1"/>
  <c r="K391" i="23"/>
  <c r="J391" i="23"/>
  <c r="N390" i="23"/>
  <c r="M390" i="23"/>
  <c r="L390" i="23"/>
  <c r="K390" i="23"/>
  <c r="J390" i="23"/>
  <c r="N389" i="23"/>
  <c r="M389" i="23"/>
  <c r="L389" i="23"/>
  <c r="I389" i="23" s="1"/>
  <c r="K389" i="23"/>
  <c r="J389" i="23"/>
  <c r="N388" i="23"/>
  <c r="M388" i="23"/>
  <c r="L388" i="23"/>
  <c r="K388" i="23"/>
  <c r="J388" i="23"/>
  <c r="N387" i="23"/>
  <c r="M387" i="23"/>
  <c r="L387" i="23"/>
  <c r="K387" i="23"/>
  <c r="J387" i="23"/>
  <c r="I387" i="23"/>
  <c r="N386" i="23"/>
  <c r="M386" i="23"/>
  <c r="L386" i="23"/>
  <c r="K386" i="23"/>
  <c r="I386" i="23" s="1"/>
  <c r="J386" i="23"/>
  <c r="N385" i="23"/>
  <c r="M385" i="23"/>
  <c r="L385" i="23"/>
  <c r="I385" i="23" s="1"/>
  <c r="K385" i="23"/>
  <c r="J385" i="23"/>
  <c r="N384" i="23"/>
  <c r="M384" i="23"/>
  <c r="L384" i="23"/>
  <c r="K384" i="23"/>
  <c r="J384" i="23"/>
  <c r="N383" i="23"/>
  <c r="M383" i="23"/>
  <c r="L383" i="23"/>
  <c r="I383" i="23" s="1"/>
  <c r="K383" i="23"/>
  <c r="J383" i="23"/>
  <c r="N382" i="23"/>
  <c r="M382" i="23"/>
  <c r="L382" i="23"/>
  <c r="K382" i="23"/>
  <c r="J382" i="23"/>
  <c r="N381" i="23"/>
  <c r="M381" i="23"/>
  <c r="L381" i="23"/>
  <c r="I381" i="23" s="1"/>
  <c r="K381" i="23"/>
  <c r="J381" i="23"/>
  <c r="N380" i="23"/>
  <c r="M380" i="23"/>
  <c r="L380" i="23"/>
  <c r="K380" i="23"/>
  <c r="J380" i="23"/>
  <c r="N379" i="23"/>
  <c r="M379" i="23"/>
  <c r="L379" i="23"/>
  <c r="K379" i="23"/>
  <c r="J379" i="23"/>
  <c r="I379" i="23"/>
  <c r="N378" i="23"/>
  <c r="M378" i="23"/>
  <c r="L378" i="23"/>
  <c r="K378" i="23"/>
  <c r="I378" i="23" s="1"/>
  <c r="J378" i="23"/>
  <c r="N377" i="23"/>
  <c r="M377" i="23"/>
  <c r="L377" i="23"/>
  <c r="I377" i="23" s="1"/>
  <c r="K377" i="23"/>
  <c r="J377" i="23"/>
  <c r="N376" i="23"/>
  <c r="M376" i="23"/>
  <c r="L376" i="23"/>
  <c r="K376" i="23"/>
  <c r="J376" i="23"/>
  <c r="N375" i="23"/>
  <c r="M375" i="23"/>
  <c r="L375" i="23"/>
  <c r="I375" i="23" s="1"/>
  <c r="K375" i="23"/>
  <c r="J375" i="23"/>
  <c r="N374" i="23"/>
  <c r="M374" i="23"/>
  <c r="L374" i="23"/>
  <c r="K374" i="23"/>
  <c r="J374" i="23"/>
  <c r="N373" i="23"/>
  <c r="M373" i="23"/>
  <c r="L373" i="23"/>
  <c r="I373" i="23" s="1"/>
  <c r="K373" i="23"/>
  <c r="J373" i="23"/>
  <c r="N372" i="23"/>
  <c r="M372" i="23"/>
  <c r="L372" i="23"/>
  <c r="K372" i="23"/>
  <c r="J372" i="23"/>
  <c r="N371" i="23"/>
  <c r="M371" i="23"/>
  <c r="L371" i="23"/>
  <c r="K371" i="23"/>
  <c r="J371" i="23"/>
  <c r="I371" i="23"/>
  <c r="N370" i="23"/>
  <c r="M370" i="23"/>
  <c r="L370" i="23"/>
  <c r="K370" i="23"/>
  <c r="I370" i="23" s="1"/>
  <c r="J370" i="23"/>
  <c r="N369" i="23"/>
  <c r="M369" i="23"/>
  <c r="L369" i="23"/>
  <c r="I369" i="23" s="1"/>
  <c r="K369" i="23"/>
  <c r="J369" i="23"/>
  <c r="N368" i="23"/>
  <c r="M368" i="23"/>
  <c r="L368" i="23"/>
  <c r="K368" i="23"/>
  <c r="J368" i="23"/>
  <c r="N367" i="23"/>
  <c r="M367" i="23"/>
  <c r="L367" i="23"/>
  <c r="I367" i="23" s="1"/>
  <c r="K367" i="23"/>
  <c r="J367" i="23"/>
  <c r="N366" i="23"/>
  <c r="M366" i="23"/>
  <c r="L366" i="23"/>
  <c r="K366" i="23"/>
  <c r="J366" i="23"/>
  <c r="N365" i="23"/>
  <c r="M365" i="23"/>
  <c r="L365" i="23"/>
  <c r="I365" i="23" s="1"/>
  <c r="K365" i="23"/>
  <c r="J365" i="23"/>
  <c r="N364" i="23"/>
  <c r="M364" i="23"/>
  <c r="L364" i="23"/>
  <c r="K364" i="23"/>
  <c r="J364" i="23"/>
  <c r="N363" i="23"/>
  <c r="M363" i="23"/>
  <c r="L363" i="23"/>
  <c r="K363" i="23"/>
  <c r="J363" i="23"/>
  <c r="I363" i="23"/>
  <c r="N362" i="23"/>
  <c r="M362" i="23"/>
  <c r="L362" i="23"/>
  <c r="K362" i="23"/>
  <c r="I362" i="23" s="1"/>
  <c r="J362" i="23"/>
  <c r="N361" i="23"/>
  <c r="M361" i="23"/>
  <c r="L361" i="23"/>
  <c r="I361" i="23" s="1"/>
  <c r="K361" i="23"/>
  <c r="J361" i="23"/>
  <c r="N360" i="23"/>
  <c r="M360" i="23"/>
  <c r="L360" i="23"/>
  <c r="K360" i="23"/>
  <c r="J360" i="23"/>
  <c r="N359" i="23"/>
  <c r="M359" i="23"/>
  <c r="L359" i="23"/>
  <c r="I359" i="23" s="1"/>
  <c r="K359" i="23"/>
  <c r="J359" i="23"/>
  <c r="N358" i="23"/>
  <c r="M358" i="23"/>
  <c r="L358" i="23"/>
  <c r="K358" i="23"/>
  <c r="J358" i="23"/>
  <c r="N357" i="23"/>
  <c r="M357" i="23"/>
  <c r="L357" i="23"/>
  <c r="I357" i="23" s="1"/>
  <c r="K357" i="23"/>
  <c r="J357" i="23"/>
  <c r="N356" i="23"/>
  <c r="M356" i="23"/>
  <c r="L356" i="23"/>
  <c r="K356" i="23"/>
  <c r="J356" i="23"/>
  <c r="N355" i="23"/>
  <c r="M355" i="23"/>
  <c r="L355" i="23"/>
  <c r="K355" i="23"/>
  <c r="J355" i="23"/>
  <c r="I355" i="23"/>
  <c r="N354" i="23"/>
  <c r="M354" i="23"/>
  <c r="L354" i="23"/>
  <c r="K354" i="23"/>
  <c r="I354" i="23" s="1"/>
  <c r="J354" i="23"/>
  <c r="N353" i="23"/>
  <c r="M353" i="23"/>
  <c r="L353" i="23"/>
  <c r="I353" i="23" s="1"/>
  <c r="K353" i="23"/>
  <c r="J353" i="23"/>
  <c r="N352" i="23"/>
  <c r="M352" i="23"/>
  <c r="L352" i="23"/>
  <c r="K352" i="23"/>
  <c r="J352" i="23"/>
  <c r="N351" i="23"/>
  <c r="M351" i="23"/>
  <c r="L351" i="23"/>
  <c r="K351" i="23"/>
  <c r="J351" i="23"/>
  <c r="I351" i="23" s="1"/>
  <c r="N350" i="23"/>
  <c r="M350" i="23"/>
  <c r="L350" i="23"/>
  <c r="K350" i="23"/>
  <c r="J350" i="23"/>
  <c r="N349" i="23"/>
  <c r="M349" i="23"/>
  <c r="L349" i="23"/>
  <c r="K349" i="23"/>
  <c r="J349" i="23"/>
  <c r="I349" i="23" s="1"/>
  <c r="N348" i="23"/>
  <c r="M348" i="23"/>
  <c r="L348" i="23"/>
  <c r="K348" i="23"/>
  <c r="J348" i="23"/>
  <c r="N347" i="23"/>
  <c r="M347" i="23"/>
  <c r="L347" i="23"/>
  <c r="K347" i="23"/>
  <c r="J347" i="23"/>
  <c r="I347" i="23"/>
  <c r="N346" i="23"/>
  <c r="M346" i="23"/>
  <c r="L346" i="23"/>
  <c r="K346" i="23"/>
  <c r="I346" i="23" s="1"/>
  <c r="J346" i="23"/>
  <c r="N345" i="23"/>
  <c r="M345" i="23"/>
  <c r="L345" i="23"/>
  <c r="I345" i="23" s="1"/>
  <c r="K345" i="23"/>
  <c r="J345" i="23"/>
  <c r="N344" i="23"/>
  <c r="M344" i="23"/>
  <c r="L344" i="23"/>
  <c r="K344" i="23"/>
  <c r="J344" i="23"/>
  <c r="N343" i="23"/>
  <c r="M343" i="23"/>
  <c r="L343" i="23"/>
  <c r="K343" i="23"/>
  <c r="J343" i="23"/>
  <c r="I343" i="23" s="1"/>
  <c r="N342" i="23"/>
  <c r="M342" i="23"/>
  <c r="L342" i="23"/>
  <c r="K342" i="23"/>
  <c r="J342" i="23"/>
  <c r="N341" i="23"/>
  <c r="M341" i="23"/>
  <c r="L341" i="23"/>
  <c r="K341" i="23"/>
  <c r="J341" i="23"/>
  <c r="I341" i="23" s="1"/>
  <c r="N340" i="23"/>
  <c r="M340" i="23"/>
  <c r="L340" i="23"/>
  <c r="K340" i="23"/>
  <c r="J340" i="23"/>
  <c r="N339" i="23"/>
  <c r="M339" i="23"/>
  <c r="L339" i="23"/>
  <c r="K339" i="23"/>
  <c r="J339" i="23"/>
  <c r="I339" i="23"/>
  <c r="N338" i="23"/>
  <c r="M338" i="23"/>
  <c r="L338" i="23"/>
  <c r="K338" i="23"/>
  <c r="I338" i="23" s="1"/>
  <c r="J338" i="23"/>
  <c r="N337" i="23"/>
  <c r="M337" i="23"/>
  <c r="L337" i="23"/>
  <c r="I337" i="23" s="1"/>
  <c r="K337" i="23"/>
  <c r="J337" i="23"/>
  <c r="N336" i="23"/>
  <c r="M336" i="23"/>
  <c r="L336" i="23"/>
  <c r="K336" i="23"/>
  <c r="J336" i="23"/>
  <c r="N335" i="23"/>
  <c r="M335" i="23"/>
  <c r="L335" i="23"/>
  <c r="I335" i="23" s="1"/>
  <c r="K335" i="23"/>
  <c r="J335" i="23"/>
  <c r="N334" i="23"/>
  <c r="M334" i="23"/>
  <c r="L334" i="23"/>
  <c r="K334" i="23"/>
  <c r="J334" i="23"/>
  <c r="N333" i="23"/>
  <c r="M333" i="23"/>
  <c r="L333" i="23"/>
  <c r="K333" i="23"/>
  <c r="J333" i="23"/>
  <c r="I333" i="23" s="1"/>
  <c r="N332" i="23"/>
  <c r="M332" i="23"/>
  <c r="L332" i="23"/>
  <c r="K332" i="23"/>
  <c r="J332" i="23"/>
  <c r="N331" i="23"/>
  <c r="M331" i="23"/>
  <c r="L331" i="23"/>
  <c r="K331" i="23"/>
  <c r="J331" i="23"/>
  <c r="I331" i="23"/>
  <c r="N330" i="23"/>
  <c r="M330" i="23"/>
  <c r="L330" i="23"/>
  <c r="K330" i="23"/>
  <c r="I330" i="23" s="1"/>
  <c r="J330" i="23"/>
  <c r="N329" i="23"/>
  <c r="M329" i="23"/>
  <c r="L329" i="23"/>
  <c r="I329" i="23" s="1"/>
  <c r="K329" i="23"/>
  <c r="J329" i="23"/>
  <c r="N328" i="23"/>
  <c r="M328" i="23"/>
  <c r="L328" i="23"/>
  <c r="K328" i="23"/>
  <c r="J328" i="23"/>
  <c r="N327" i="23"/>
  <c r="M327" i="23"/>
  <c r="L327" i="23"/>
  <c r="I327" i="23" s="1"/>
  <c r="K327" i="23"/>
  <c r="J327" i="23"/>
  <c r="N326" i="23"/>
  <c r="M326" i="23"/>
  <c r="L326" i="23"/>
  <c r="K326" i="23"/>
  <c r="J326" i="23"/>
  <c r="N325" i="23"/>
  <c r="M325" i="23"/>
  <c r="L325" i="23"/>
  <c r="K325" i="23"/>
  <c r="J325" i="23"/>
  <c r="I325" i="23" s="1"/>
  <c r="N324" i="23"/>
  <c r="M324" i="23"/>
  <c r="L324" i="23"/>
  <c r="K324" i="23"/>
  <c r="J324" i="23"/>
  <c r="N323" i="23"/>
  <c r="M323" i="23"/>
  <c r="L323" i="23"/>
  <c r="K323" i="23"/>
  <c r="J323" i="23"/>
  <c r="I323" i="23"/>
  <c r="N322" i="23"/>
  <c r="M322" i="23"/>
  <c r="L322" i="23"/>
  <c r="K322" i="23"/>
  <c r="I322" i="23" s="1"/>
  <c r="J322" i="23"/>
  <c r="N321" i="23"/>
  <c r="M321" i="23"/>
  <c r="L321" i="23"/>
  <c r="I321" i="23" s="1"/>
  <c r="K321" i="23"/>
  <c r="J321" i="23"/>
  <c r="N320" i="23"/>
  <c r="M320" i="23"/>
  <c r="L320" i="23"/>
  <c r="K320" i="23"/>
  <c r="J320" i="23"/>
  <c r="N319" i="23"/>
  <c r="M319" i="23"/>
  <c r="L319" i="23"/>
  <c r="I319" i="23" s="1"/>
  <c r="K319" i="23"/>
  <c r="J319" i="23"/>
  <c r="N318" i="23"/>
  <c r="M318" i="23"/>
  <c r="L318" i="23"/>
  <c r="K318" i="23"/>
  <c r="I318" i="23" s="1"/>
  <c r="J318" i="23"/>
  <c r="N317" i="23"/>
  <c r="M317" i="23"/>
  <c r="L317" i="23"/>
  <c r="I317" i="23" s="1"/>
  <c r="K317" i="23"/>
  <c r="J317" i="23"/>
  <c r="N316" i="23"/>
  <c r="M316" i="23"/>
  <c r="L316" i="23"/>
  <c r="K316" i="23"/>
  <c r="J316" i="23"/>
  <c r="N315" i="23"/>
  <c r="M315" i="23"/>
  <c r="L315" i="23"/>
  <c r="I315" i="23" s="1"/>
  <c r="K315" i="23"/>
  <c r="J315" i="23"/>
  <c r="N314" i="23"/>
  <c r="M314" i="23"/>
  <c r="L314" i="23"/>
  <c r="K314" i="23"/>
  <c r="I314" i="23" s="1"/>
  <c r="J314" i="23"/>
  <c r="N313" i="23"/>
  <c r="M313" i="23"/>
  <c r="L313" i="23"/>
  <c r="I313" i="23" s="1"/>
  <c r="K313" i="23"/>
  <c r="J313" i="23"/>
  <c r="N312" i="23"/>
  <c r="M312" i="23"/>
  <c r="L312" i="23"/>
  <c r="K312" i="23"/>
  <c r="J312" i="23"/>
  <c r="N311" i="23"/>
  <c r="M311" i="23"/>
  <c r="L311" i="23"/>
  <c r="I311" i="23" s="1"/>
  <c r="K311" i="23"/>
  <c r="J311" i="23"/>
  <c r="N310" i="23"/>
  <c r="M310" i="23"/>
  <c r="L310" i="23"/>
  <c r="K310" i="23"/>
  <c r="I310" i="23" s="1"/>
  <c r="J310" i="23"/>
  <c r="N309" i="23"/>
  <c r="M309" i="23"/>
  <c r="L309" i="23"/>
  <c r="I309" i="23" s="1"/>
  <c r="K309" i="23"/>
  <c r="J309" i="23"/>
  <c r="N308" i="23"/>
  <c r="M308" i="23"/>
  <c r="L308" i="23"/>
  <c r="K308" i="23"/>
  <c r="J308" i="23"/>
  <c r="N307" i="23"/>
  <c r="M307" i="23"/>
  <c r="L307" i="23"/>
  <c r="I307" i="23" s="1"/>
  <c r="K307" i="23"/>
  <c r="J307" i="23"/>
  <c r="N306" i="23"/>
  <c r="M306" i="23"/>
  <c r="L306" i="23"/>
  <c r="K306" i="23"/>
  <c r="I306" i="23" s="1"/>
  <c r="J306" i="23"/>
  <c r="N305" i="23"/>
  <c r="M305" i="23"/>
  <c r="L305" i="23"/>
  <c r="I305" i="23" s="1"/>
  <c r="K305" i="23"/>
  <c r="J305" i="23"/>
  <c r="N304" i="23"/>
  <c r="M304" i="23"/>
  <c r="L304" i="23"/>
  <c r="K304" i="23"/>
  <c r="J304" i="23"/>
  <c r="N303" i="23"/>
  <c r="M303" i="23"/>
  <c r="L303" i="23"/>
  <c r="I303" i="23" s="1"/>
  <c r="K303" i="23"/>
  <c r="J303" i="23"/>
  <c r="N302" i="23"/>
  <c r="M302" i="23"/>
  <c r="L302" i="23"/>
  <c r="K302" i="23"/>
  <c r="I302" i="23" s="1"/>
  <c r="J302" i="23"/>
  <c r="N301" i="23"/>
  <c r="M301" i="23"/>
  <c r="L301" i="23"/>
  <c r="I301" i="23" s="1"/>
  <c r="K301" i="23"/>
  <c r="J301" i="23"/>
  <c r="N300" i="23"/>
  <c r="M300" i="23"/>
  <c r="L300" i="23"/>
  <c r="K300" i="23"/>
  <c r="J300" i="23"/>
  <c r="N299" i="23"/>
  <c r="M299" i="23"/>
  <c r="L299" i="23"/>
  <c r="I299" i="23" s="1"/>
  <c r="K299" i="23"/>
  <c r="J299" i="23"/>
  <c r="N298" i="23"/>
  <c r="M298" i="23"/>
  <c r="L298" i="23"/>
  <c r="K298" i="23"/>
  <c r="I298" i="23" s="1"/>
  <c r="J298" i="23"/>
  <c r="N297" i="23"/>
  <c r="M297" i="23"/>
  <c r="L297" i="23"/>
  <c r="I297" i="23" s="1"/>
  <c r="K297" i="23"/>
  <c r="J297" i="23"/>
  <c r="N296" i="23"/>
  <c r="M296" i="23"/>
  <c r="L296" i="23"/>
  <c r="K296" i="23"/>
  <c r="J296" i="23"/>
  <c r="N295" i="23"/>
  <c r="M295" i="23"/>
  <c r="L295" i="23"/>
  <c r="I295" i="23" s="1"/>
  <c r="K295" i="23"/>
  <c r="J295" i="23"/>
  <c r="N294" i="23"/>
  <c r="M294" i="23"/>
  <c r="L294" i="23"/>
  <c r="K294" i="23"/>
  <c r="I294" i="23" s="1"/>
  <c r="J294" i="23"/>
  <c r="N293" i="23"/>
  <c r="M293" i="23"/>
  <c r="L293" i="23"/>
  <c r="I293" i="23" s="1"/>
  <c r="K293" i="23"/>
  <c r="J293" i="23"/>
  <c r="N292" i="23"/>
  <c r="M292" i="23"/>
  <c r="L292" i="23"/>
  <c r="K292" i="23"/>
  <c r="J292" i="23"/>
  <c r="N291" i="23"/>
  <c r="M291" i="23"/>
  <c r="L291" i="23"/>
  <c r="I291" i="23" s="1"/>
  <c r="K291" i="23"/>
  <c r="J291" i="23"/>
  <c r="N290" i="23"/>
  <c r="M290" i="23"/>
  <c r="L290" i="23"/>
  <c r="K290" i="23"/>
  <c r="I290" i="23" s="1"/>
  <c r="J290" i="23"/>
  <c r="N289" i="23"/>
  <c r="M289" i="23"/>
  <c r="L289" i="23"/>
  <c r="I289" i="23" s="1"/>
  <c r="K289" i="23"/>
  <c r="J289" i="23"/>
  <c r="N288" i="23"/>
  <c r="M288" i="23"/>
  <c r="L288" i="23"/>
  <c r="K288" i="23"/>
  <c r="J288" i="23"/>
  <c r="N287" i="23"/>
  <c r="M287" i="23"/>
  <c r="L287" i="23"/>
  <c r="I287" i="23" s="1"/>
  <c r="K287" i="23"/>
  <c r="J287" i="23"/>
  <c r="N286" i="23"/>
  <c r="M286" i="23"/>
  <c r="L286" i="23"/>
  <c r="K286" i="23"/>
  <c r="I286" i="23" s="1"/>
  <c r="J286" i="23"/>
  <c r="N285" i="23"/>
  <c r="M285" i="23"/>
  <c r="L285" i="23"/>
  <c r="I285" i="23" s="1"/>
  <c r="K285" i="23"/>
  <c r="J285" i="23"/>
  <c r="N284" i="23"/>
  <c r="M284" i="23"/>
  <c r="L284" i="23"/>
  <c r="K284" i="23"/>
  <c r="J284" i="23"/>
  <c r="N283" i="23"/>
  <c r="M283" i="23"/>
  <c r="L283" i="23"/>
  <c r="I283" i="23" s="1"/>
  <c r="K283" i="23"/>
  <c r="J283" i="23"/>
  <c r="N282" i="23"/>
  <c r="M282" i="23"/>
  <c r="L282" i="23"/>
  <c r="K282" i="23"/>
  <c r="I282" i="23" s="1"/>
  <c r="J282" i="23"/>
  <c r="N281" i="23"/>
  <c r="M281" i="23"/>
  <c r="L281" i="23"/>
  <c r="I281" i="23" s="1"/>
  <c r="K281" i="23"/>
  <c r="J281" i="23"/>
  <c r="N280" i="23"/>
  <c r="M280" i="23"/>
  <c r="L280" i="23"/>
  <c r="K280" i="23"/>
  <c r="J280" i="23"/>
  <c r="N279" i="23"/>
  <c r="M279" i="23"/>
  <c r="L279" i="23"/>
  <c r="I279" i="23" s="1"/>
  <c r="K279" i="23"/>
  <c r="J279" i="23"/>
  <c r="N278" i="23"/>
  <c r="M278" i="23"/>
  <c r="L278" i="23"/>
  <c r="K278" i="23"/>
  <c r="I278" i="23" s="1"/>
  <c r="J278" i="23"/>
  <c r="N277" i="23"/>
  <c r="M277" i="23"/>
  <c r="L277" i="23"/>
  <c r="I277" i="23" s="1"/>
  <c r="K277" i="23"/>
  <c r="J277" i="23"/>
  <c r="N276" i="23"/>
  <c r="M276" i="23"/>
  <c r="L276" i="23"/>
  <c r="K276" i="23"/>
  <c r="J276" i="23"/>
  <c r="N275" i="23"/>
  <c r="M275" i="23"/>
  <c r="L275" i="23"/>
  <c r="I275" i="23" s="1"/>
  <c r="K275" i="23"/>
  <c r="J275" i="23"/>
  <c r="N274" i="23"/>
  <c r="M274" i="23"/>
  <c r="L274" i="23"/>
  <c r="K274" i="23"/>
  <c r="I274" i="23" s="1"/>
  <c r="J274" i="23"/>
  <c r="N273" i="23"/>
  <c r="M273" i="23"/>
  <c r="L273" i="23"/>
  <c r="I273" i="23" s="1"/>
  <c r="K273" i="23"/>
  <c r="J273" i="23"/>
  <c r="N272" i="23"/>
  <c r="M272" i="23"/>
  <c r="L272" i="23"/>
  <c r="K272" i="23"/>
  <c r="J272" i="23"/>
  <c r="N271" i="23"/>
  <c r="M271" i="23"/>
  <c r="L271" i="23"/>
  <c r="I271" i="23" s="1"/>
  <c r="K271" i="23"/>
  <c r="J271" i="23"/>
  <c r="N270" i="23"/>
  <c r="M270" i="23"/>
  <c r="L270" i="23"/>
  <c r="K270" i="23"/>
  <c r="I270" i="23" s="1"/>
  <c r="J270" i="23"/>
  <c r="N269" i="23"/>
  <c r="M269" i="23"/>
  <c r="L269" i="23"/>
  <c r="I269" i="23" s="1"/>
  <c r="K269" i="23"/>
  <c r="J269" i="23"/>
  <c r="N268" i="23"/>
  <c r="M268" i="23"/>
  <c r="L268" i="23"/>
  <c r="K268" i="23"/>
  <c r="J268" i="23"/>
  <c r="N267" i="23"/>
  <c r="M267" i="23"/>
  <c r="L267" i="23"/>
  <c r="I267" i="23" s="1"/>
  <c r="K267" i="23"/>
  <c r="J267" i="23"/>
  <c r="N266" i="23"/>
  <c r="M266" i="23"/>
  <c r="L266" i="23"/>
  <c r="K266" i="23"/>
  <c r="J266" i="23"/>
  <c r="N265" i="23"/>
  <c r="M265" i="23"/>
  <c r="L265" i="23"/>
  <c r="K265" i="23"/>
  <c r="J265" i="23"/>
  <c r="I265" i="23"/>
  <c r="N264" i="23"/>
  <c r="M264" i="23"/>
  <c r="L264" i="23"/>
  <c r="K264" i="23"/>
  <c r="I264" i="23" s="1"/>
  <c r="J264" i="23"/>
  <c r="N263" i="23"/>
  <c r="M263" i="23"/>
  <c r="L263" i="23"/>
  <c r="K263" i="23"/>
  <c r="J263" i="23"/>
  <c r="I263" i="23"/>
  <c r="N262" i="23"/>
  <c r="M262" i="23"/>
  <c r="L262" i="23"/>
  <c r="K262" i="23"/>
  <c r="I262" i="23" s="1"/>
  <c r="J262" i="23"/>
  <c r="N261" i="23"/>
  <c r="M261" i="23"/>
  <c r="L261" i="23"/>
  <c r="I261" i="23" s="1"/>
  <c r="K261" i="23"/>
  <c r="J261" i="23"/>
  <c r="N260" i="23"/>
  <c r="M260" i="23"/>
  <c r="L260" i="23"/>
  <c r="K260" i="23"/>
  <c r="J260" i="23"/>
  <c r="N259" i="23"/>
  <c r="M259" i="23"/>
  <c r="L259" i="23"/>
  <c r="I259" i="23" s="1"/>
  <c r="K259" i="23"/>
  <c r="J259" i="23"/>
  <c r="N258" i="23"/>
  <c r="M258" i="23"/>
  <c r="L258" i="23"/>
  <c r="K258" i="23"/>
  <c r="J258" i="23"/>
  <c r="N257" i="23"/>
  <c r="M257" i="23"/>
  <c r="L257" i="23"/>
  <c r="K257" i="23"/>
  <c r="J257" i="23"/>
  <c r="I257" i="23"/>
  <c r="N256" i="23"/>
  <c r="M256" i="23"/>
  <c r="L256" i="23"/>
  <c r="K256" i="23"/>
  <c r="I256" i="23" s="1"/>
  <c r="J256" i="23"/>
  <c r="N255" i="23"/>
  <c r="M255" i="23"/>
  <c r="L255" i="23"/>
  <c r="K255" i="23"/>
  <c r="J255" i="23"/>
  <c r="I255" i="23"/>
  <c r="N254" i="23"/>
  <c r="M254" i="23"/>
  <c r="L254" i="23"/>
  <c r="K254" i="23"/>
  <c r="I254" i="23" s="1"/>
  <c r="J254" i="23"/>
  <c r="N253" i="23"/>
  <c r="M253" i="23"/>
  <c r="L253" i="23"/>
  <c r="I253" i="23" s="1"/>
  <c r="K253" i="23"/>
  <c r="J253" i="23"/>
  <c r="N252" i="23"/>
  <c r="M252" i="23"/>
  <c r="L252" i="23"/>
  <c r="K252" i="23"/>
  <c r="J252" i="23"/>
  <c r="N251" i="23"/>
  <c r="M251" i="23"/>
  <c r="L251" i="23"/>
  <c r="I251" i="23" s="1"/>
  <c r="K251" i="23"/>
  <c r="J251" i="23"/>
  <c r="N250" i="23"/>
  <c r="M250" i="23"/>
  <c r="L250" i="23"/>
  <c r="K250" i="23"/>
  <c r="J250" i="23"/>
  <c r="N249" i="23"/>
  <c r="M249" i="23"/>
  <c r="L249" i="23"/>
  <c r="I249" i="23" s="1"/>
  <c r="K249" i="23"/>
  <c r="J249" i="23"/>
  <c r="N248" i="23"/>
  <c r="M248" i="23"/>
  <c r="L248" i="23"/>
  <c r="K248" i="23"/>
  <c r="J248" i="23"/>
  <c r="N247" i="23"/>
  <c r="M247" i="23"/>
  <c r="L247" i="23"/>
  <c r="K247" i="23"/>
  <c r="J247" i="23"/>
  <c r="I247" i="23"/>
  <c r="N246" i="23"/>
  <c r="M246" i="23"/>
  <c r="L246" i="23"/>
  <c r="K246" i="23"/>
  <c r="I246" i="23" s="1"/>
  <c r="J246" i="23"/>
  <c r="N245" i="23"/>
  <c r="M245" i="23"/>
  <c r="L245" i="23"/>
  <c r="I245" i="23" s="1"/>
  <c r="K245" i="23"/>
  <c r="J245" i="23"/>
  <c r="N244" i="23"/>
  <c r="M244" i="23"/>
  <c r="L244" i="23"/>
  <c r="K244" i="23"/>
  <c r="J244" i="23"/>
  <c r="N243" i="23"/>
  <c r="M243" i="23"/>
  <c r="L243" i="23"/>
  <c r="I243" i="23" s="1"/>
  <c r="K243" i="23"/>
  <c r="J243" i="23"/>
  <c r="N242" i="23"/>
  <c r="M242" i="23"/>
  <c r="L242" i="23"/>
  <c r="K242" i="23"/>
  <c r="J242" i="23"/>
  <c r="N241" i="23"/>
  <c r="M241" i="23"/>
  <c r="L241" i="23"/>
  <c r="K241" i="23"/>
  <c r="J241" i="23"/>
  <c r="I241" i="23"/>
  <c r="N240" i="23"/>
  <c r="M240" i="23"/>
  <c r="L240" i="23"/>
  <c r="K240" i="23"/>
  <c r="I240" i="23" s="1"/>
  <c r="J240" i="23"/>
  <c r="N239" i="23"/>
  <c r="M239" i="23"/>
  <c r="L239" i="23"/>
  <c r="K239" i="23"/>
  <c r="J239" i="23"/>
  <c r="I239" i="23"/>
  <c r="N238" i="23"/>
  <c r="M238" i="23"/>
  <c r="L238" i="23"/>
  <c r="K238" i="23"/>
  <c r="I238" i="23" s="1"/>
  <c r="J238" i="23"/>
  <c r="N237" i="23"/>
  <c r="M237" i="23"/>
  <c r="L237" i="23"/>
  <c r="I237" i="23" s="1"/>
  <c r="K237" i="23"/>
  <c r="J237" i="23"/>
  <c r="N236" i="23"/>
  <c r="M236" i="23"/>
  <c r="L236" i="23"/>
  <c r="K236" i="23"/>
  <c r="J236" i="23"/>
  <c r="N235" i="23"/>
  <c r="M235" i="23"/>
  <c r="L235" i="23"/>
  <c r="I235" i="23" s="1"/>
  <c r="K235" i="23"/>
  <c r="J235" i="23"/>
  <c r="N234" i="23"/>
  <c r="M234" i="23"/>
  <c r="L234" i="23"/>
  <c r="K234" i="23"/>
  <c r="J234" i="23"/>
  <c r="N233" i="23"/>
  <c r="M233" i="23"/>
  <c r="L233" i="23"/>
  <c r="K233" i="23"/>
  <c r="J233" i="23"/>
  <c r="I233" i="23"/>
  <c r="N232" i="23"/>
  <c r="M232" i="23"/>
  <c r="L232" i="23"/>
  <c r="K232" i="23"/>
  <c r="I232" i="23" s="1"/>
  <c r="J232" i="23"/>
  <c r="N231" i="23"/>
  <c r="M231" i="23"/>
  <c r="L231" i="23"/>
  <c r="K231" i="23"/>
  <c r="J231" i="23"/>
  <c r="I231" i="23"/>
  <c r="N230" i="23"/>
  <c r="M230" i="23"/>
  <c r="L230" i="23"/>
  <c r="K230" i="23"/>
  <c r="I230" i="23" s="1"/>
  <c r="J230" i="23"/>
  <c r="N229" i="23"/>
  <c r="M229" i="23"/>
  <c r="L229" i="23"/>
  <c r="I229" i="23" s="1"/>
  <c r="K229" i="23"/>
  <c r="J229" i="23"/>
  <c r="N228" i="23"/>
  <c r="M228" i="23"/>
  <c r="L228" i="23"/>
  <c r="K228" i="23"/>
  <c r="J228" i="23"/>
  <c r="N227" i="23"/>
  <c r="M227" i="23"/>
  <c r="L227" i="23"/>
  <c r="K227" i="23"/>
  <c r="J227" i="23"/>
  <c r="I227" i="23" s="1"/>
  <c r="N226" i="23"/>
  <c r="M226" i="23"/>
  <c r="L226" i="23"/>
  <c r="K226" i="23"/>
  <c r="J226" i="23"/>
  <c r="N225" i="23"/>
  <c r="M225" i="23"/>
  <c r="L225" i="23"/>
  <c r="K225" i="23"/>
  <c r="J225" i="23"/>
  <c r="I225" i="23" s="1"/>
  <c r="N224" i="23"/>
  <c r="M224" i="23"/>
  <c r="L224" i="23"/>
  <c r="K224" i="23"/>
  <c r="J224" i="23"/>
  <c r="N223" i="23"/>
  <c r="M223" i="23"/>
  <c r="L223" i="23"/>
  <c r="K223" i="23"/>
  <c r="J223" i="23"/>
  <c r="I223" i="23"/>
  <c r="N222" i="23"/>
  <c r="M222" i="23"/>
  <c r="L222" i="23"/>
  <c r="K222" i="23"/>
  <c r="I222" i="23" s="1"/>
  <c r="J222" i="23"/>
  <c r="N221" i="23"/>
  <c r="M221" i="23"/>
  <c r="L221" i="23"/>
  <c r="I221" i="23" s="1"/>
  <c r="K221" i="23"/>
  <c r="J221" i="23"/>
  <c r="N220" i="23"/>
  <c r="M220" i="23"/>
  <c r="L220" i="23"/>
  <c r="K220" i="23"/>
  <c r="J220" i="23"/>
  <c r="N219" i="23"/>
  <c r="M219" i="23"/>
  <c r="L219" i="23"/>
  <c r="K219" i="23"/>
  <c r="J219" i="23"/>
  <c r="I219" i="23" s="1"/>
  <c r="N218" i="23"/>
  <c r="M218" i="23"/>
  <c r="L218" i="23"/>
  <c r="K218" i="23"/>
  <c r="J218" i="23"/>
  <c r="N217" i="23"/>
  <c r="M217" i="23"/>
  <c r="L217" i="23"/>
  <c r="K217" i="23"/>
  <c r="J217" i="23"/>
  <c r="I217" i="23" s="1"/>
  <c r="N216" i="23"/>
  <c r="M216" i="23"/>
  <c r="L216" i="23"/>
  <c r="K216" i="23"/>
  <c r="J216" i="23"/>
  <c r="N215" i="23"/>
  <c r="M215" i="23"/>
  <c r="L215" i="23"/>
  <c r="K215" i="23"/>
  <c r="J215" i="23"/>
  <c r="I215" i="23"/>
  <c r="N214" i="23"/>
  <c r="M214" i="23"/>
  <c r="L214" i="23"/>
  <c r="K214" i="23"/>
  <c r="I214" i="23" s="1"/>
  <c r="J214" i="23"/>
  <c r="N213" i="23"/>
  <c r="M213" i="23"/>
  <c r="L213" i="23"/>
  <c r="I213" i="23" s="1"/>
  <c r="K213" i="23"/>
  <c r="J213" i="23"/>
  <c r="N212" i="23"/>
  <c r="M212" i="23"/>
  <c r="L212" i="23"/>
  <c r="K212" i="23"/>
  <c r="J212" i="23"/>
  <c r="N211" i="23"/>
  <c r="M211" i="23"/>
  <c r="L211" i="23"/>
  <c r="K211" i="23"/>
  <c r="J211" i="23"/>
  <c r="I211" i="23" s="1"/>
  <c r="N210" i="23"/>
  <c r="M210" i="23"/>
  <c r="L210" i="23"/>
  <c r="K210" i="23"/>
  <c r="J210" i="23"/>
  <c r="N209" i="23"/>
  <c r="M209" i="23"/>
  <c r="L209" i="23"/>
  <c r="K209" i="23"/>
  <c r="J209" i="23"/>
  <c r="I209" i="23" s="1"/>
  <c r="N208" i="23"/>
  <c r="M208" i="23"/>
  <c r="L208" i="23"/>
  <c r="K208" i="23"/>
  <c r="J208" i="23"/>
  <c r="N207" i="23"/>
  <c r="M207" i="23"/>
  <c r="L207" i="23"/>
  <c r="K207" i="23"/>
  <c r="J207" i="23"/>
  <c r="I207" i="23"/>
  <c r="N206" i="23"/>
  <c r="M206" i="23"/>
  <c r="L206" i="23"/>
  <c r="K206" i="23"/>
  <c r="I206" i="23" s="1"/>
  <c r="J206" i="23"/>
  <c r="N205" i="23"/>
  <c r="M205" i="23"/>
  <c r="L205" i="23"/>
  <c r="I205" i="23" s="1"/>
  <c r="K205" i="23"/>
  <c r="J205" i="23"/>
  <c r="N204" i="23"/>
  <c r="M204" i="23"/>
  <c r="L204" i="23"/>
  <c r="K204" i="23"/>
  <c r="J204" i="23"/>
  <c r="N203" i="23"/>
  <c r="M203" i="23"/>
  <c r="L203" i="23"/>
  <c r="I203" i="23" s="1"/>
  <c r="K203" i="23"/>
  <c r="J203" i="23"/>
  <c r="N202" i="23"/>
  <c r="M202" i="23"/>
  <c r="L202" i="23"/>
  <c r="K202" i="23"/>
  <c r="J202" i="23"/>
  <c r="N201" i="23"/>
  <c r="M201" i="23"/>
  <c r="L201" i="23"/>
  <c r="K201" i="23"/>
  <c r="J201" i="23"/>
  <c r="I201" i="23" s="1"/>
  <c r="N200" i="23"/>
  <c r="M200" i="23"/>
  <c r="L200" i="23"/>
  <c r="K200" i="23"/>
  <c r="J200" i="23"/>
  <c r="N199" i="23"/>
  <c r="M199" i="23"/>
  <c r="L199" i="23"/>
  <c r="K199" i="23"/>
  <c r="J199" i="23"/>
  <c r="I199" i="23"/>
  <c r="N198" i="23"/>
  <c r="M198" i="23"/>
  <c r="L198" i="23"/>
  <c r="K198" i="23"/>
  <c r="I198" i="23" s="1"/>
  <c r="J198" i="23"/>
  <c r="N197" i="23"/>
  <c r="M197" i="23"/>
  <c r="L197" i="23"/>
  <c r="I197" i="23" s="1"/>
  <c r="K197" i="23"/>
  <c r="J197" i="23"/>
  <c r="N196" i="23"/>
  <c r="M196" i="23"/>
  <c r="L196" i="23"/>
  <c r="K196" i="23"/>
  <c r="J196" i="23"/>
  <c r="N195" i="23"/>
  <c r="M195" i="23"/>
  <c r="L195" i="23"/>
  <c r="K195" i="23"/>
  <c r="J195" i="23"/>
  <c r="I195" i="23" s="1"/>
  <c r="N194" i="23"/>
  <c r="M194" i="23"/>
  <c r="L194" i="23"/>
  <c r="K194" i="23"/>
  <c r="J194" i="23"/>
  <c r="N193" i="23"/>
  <c r="M193" i="23"/>
  <c r="L193" i="23"/>
  <c r="K193" i="23"/>
  <c r="J193" i="23"/>
  <c r="I193" i="23" s="1"/>
  <c r="N192" i="23"/>
  <c r="M192" i="23"/>
  <c r="L192" i="23"/>
  <c r="K192" i="23"/>
  <c r="J192" i="23"/>
  <c r="N191" i="23"/>
  <c r="M191" i="23"/>
  <c r="L191" i="23"/>
  <c r="K191" i="23"/>
  <c r="J191" i="23"/>
  <c r="I191" i="23"/>
  <c r="N190" i="23"/>
  <c r="M190" i="23"/>
  <c r="L190" i="23"/>
  <c r="K190" i="23"/>
  <c r="I190" i="23" s="1"/>
  <c r="J190" i="23"/>
  <c r="N189" i="23"/>
  <c r="M189" i="23"/>
  <c r="L189" i="23"/>
  <c r="K189" i="23"/>
  <c r="J189" i="23"/>
  <c r="I189" i="23"/>
  <c r="N188" i="23"/>
  <c r="M188" i="23"/>
  <c r="L188" i="23"/>
  <c r="K188" i="23"/>
  <c r="I188" i="23" s="1"/>
  <c r="J188" i="23"/>
  <c r="N187" i="23"/>
  <c r="M187" i="23"/>
  <c r="L187" i="23"/>
  <c r="K187" i="23"/>
  <c r="J187" i="23"/>
  <c r="I187" i="23"/>
  <c r="N186" i="23"/>
  <c r="M186" i="23"/>
  <c r="L186" i="23"/>
  <c r="K186" i="23"/>
  <c r="I186" i="23" s="1"/>
  <c r="J186" i="23"/>
  <c r="N185" i="23"/>
  <c r="M185" i="23"/>
  <c r="L185" i="23"/>
  <c r="K185" i="23"/>
  <c r="J185" i="23"/>
  <c r="I185" i="23"/>
  <c r="N184" i="23"/>
  <c r="M184" i="23"/>
  <c r="L184" i="23"/>
  <c r="K184" i="23"/>
  <c r="I184" i="23" s="1"/>
  <c r="J184" i="23"/>
  <c r="N183" i="23"/>
  <c r="M183" i="23"/>
  <c r="L183" i="23"/>
  <c r="K183" i="23"/>
  <c r="J183" i="23"/>
  <c r="I183" i="23"/>
  <c r="N182" i="23"/>
  <c r="M182" i="23"/>
  <c r="L182" i="23"/>
  <c r="K182" i="23"/>
  <c r="I182" i="23" s="1"/>
  <c r="J182" i="23"/>
  <c r="N181" i="23"/>
  <c r="M181" i="23"/>
  <c r="L181" i="23"/>
  <c r="K181" i="23"/>
  <c r="J181" i="23"/>
  <c r="I181" i="23"/>
  <c r="N180" i="23"/>
  <c r="M180" i="23"/>
  <c r="L180" i="23"/>
  <c r="K180" i="23"/>
  <c r="I180" i="23" s="1"/>
  <c r="J180" i="23"/>
  <c r="N179" i="23"/>
  <c r="M179" i="23"/>
  <c r="L179" i="23"/>
  <c r="K179" i="23"/>
  <c r="J179" i="23"/>
  <c r="I179" i="23"/>
  <c r="N178" i="23"/>
  <c r="M178" i="23"/>
  <c r="L178" i="23"/>
  <c r="K178" i="23"/>
  <c r="I178" i="23" s="1"/>
  <c r="J178" i="23"/>
  <c r="N177" i="23"/>
  <c r="M177" i="23"/>
  <c r="L177" i="23"/>
  <c r="K177" i="23"/>
  <c r="J177" i="23"/>
  <c r="I177" i="23"/>
  <c r="N176" i="23"/>
  <c r="M176" i="23"/>
  <c r="L176" i="23"/>
  <c r="K176" i="23"/>
  <c r="I176" i="23" s="1"/>
  <c r="J176" i="23"/>
  <c r="N175" i="23"/>
  <c r="M175" i="23"/>
  <c r="L175" i="23"/>
  <c r="K175" i="23"/>
  <c r="J175" i="23"/>
  <c r="I175" i="23"/>
  <c r="N174" i="23"/>
  <c r="M174" i="23"/>
  <c r="L174" i="23"/>
  <c r="K174" i="23"/>
  <c r="I174" i="23" s="1"/>
  <c r="J174" i="23"/>
  <c r="N173" i="23"/>
  <c r="M173" i="23"/>
  <c r="L173" i="23"/>
  <c r="K173" i="23"/>
  <c r="J173" i="23"/>
  <c r="I173" i="23"/>
  <c r="N172" i="23"/>
  <c r="M172" i="23"/>
  <c r="L172" i="23"/>
  <c r="K172" i="23"/>
  <c r="I172" i="23" s="1"/>
  <c r="J172" i="23"/>
  <c r="N171" i="23"/>
  <c r="M171" i="23"/>
  <c r="L171" i="23"/>
  <c r="K171" i="23"/>
  <c r="J171" i="23"/>
  <c r="I171" i="23"/>
  <c r="N170" i="23"/>
  <c r="M170" i="23"/>
  <c r="L170" i="23"/>
  <c r="K170" i="23"/>
  <c r="I170" i="23" s="1"/>
  <c r="J170" i="23"/>
  <c r="N169" i="23"/>
  <c r="M169" i="23"/>
  <c r="L169" i="23"/>
  <c r="K169" i="23"/>
  <c r="J169" i="23"/>
  <c r="I169" i="23"/>
  <c r="N168" i="23"/>
  <c r="M168" i="23"/>
  <c r="L168" i="23"/>
  <c r="K168" i="23"/>
  <c r="I168" i="23" s="1"/>
  <c r="J168" i="23"/>
  <c r="N167" i="23"/>
  <c r="M167" i="23"/>
  <c r="L167" i="23"/>
  <c r="K167" i="23"/>
  <c r="J167" i="23"/>
  <c r="I167" i="23"/>
  <c r="N166" i="23"/>
  <c r="M166" i="23"/>
  <c r="L166" i="23"/>
  <c r="K166" i="23"/>
  <c r="I166" i="23" s="1"/>
  <c r="J166" i="23"/>
  <c r="N165" i="23"/>
  <c r="M165" i="23"/>
  <c r="L165" i="23"/>
  <c r="K165" i="23"/>
  <c r="J165" i="23"/>
  <c r="I165" i="23"/>
  <c r="N164" i="23"/>
  <c r="M164" i="23"/>
  <c r="L164" i="23"/>
  <c r="K164" i="23"/>
  <c r="I164" i="23" s="1"/>
  <c r="J164" i="23"/>
  <c r="N163" i="23"/>
  <c r="M163" i="23"/>
  <c r="L163" i="23"/>
  <c r="K163" i="23"/>
  <c r="J163" i="23"/>
  <c r="I163" i="23"/>
  <c r="N162" i="23"/>
  <c r="M162" i="23"/>
  <c r="L162" i="23"/>
  <c r="K162" i="23"/>
  <c r="I162" i="23" s="1"/>
  <c r="J162" i="23"/>
  <c r="N161" i="23"/>
  <c r="M161" i="23"/>
  <c r="L161" i="23"/>
  <c r="K161" i="23"/>
  <c r="J161" i="23"/>
  <c r="I161" i="23"/>
  <c r="N160" i="23"/>
  <c r="M160" i="23"/>
  <c r="L160" i="23"/>
  <c r="K160" i="23"/>
  <c r="I160" i="23" s="1"/>
  <c r="J160" i="23"/>
  <c r="N159" i="23"/>
  <c r="M159" i="23"/>
  <c r="L159" i="23"/>
  <c r="K159" i="23"/>
  <c r="J159" i="23"/>
  <c r="I159" i="23"/>
  <c r="N158" i="23"/>
  <c r="M158" i="23"/>
  <c r="L158" i="23"/>
  <c r="K158" i="23"/>
  <c r="I158" i="23" s="1"/>
  <c r="J158" i="23"/>
  <c r="N157" i="23"/>
  <c r="M157" i="23"/>
  <c r="L157" i="23"/>
  <c r="K157" i="23"/>
  <c r="J157" i="23"/>
  <c r="I157" i="23"/>
  <c r="N156" i="23"/>
  <c r="M156" i="23"/>
  <c r="L156" i="23"/>
  <c r="K156" i="23"/>
  <c r="I156" i="23" s="1"/>
  <c r="J156" i="23"/>
  <c r="N155" i="23"/>
  <c r="M155" i="23"/>
  <c r="L155" i="23"/>
  <c r="K155" i="23"/>
  <c r="J155" i="23"/>
  <c r="I155" i="23"/>
  <c r="N154" i="23"/>
  <c r="M154" i="23"/>
  <c r="L154" i="23"/>
  <c r="K154" i="23"/>
  <c r="I154" i="23" s="1"/>
  <c r="J154" i="23"/>
  <c r="N153" i="23"/>
  <c r="M153" i="23"/>
  <c r="L153" i="23"/>
  <c r="K153" i="23"/>
  <c r="J153" i="23"/>
  <c r="I153" i="23"/>
  <c r="N152" i="23"/>
  <c r="M152" i="23"/>
  <c r="L152" i="23"/>
  <c r="K152" i="23"/>
  <c r="I152" i="23" s="1"/>
  <c r="J152" i="23"/>
  <c r="N151" i="23"/>
  <c r="M151" i="23"/>
  <c r="L151" i="23"/>
  <c r="K151" i="23"/>
  <c r="J151" i="23"/>
  <c r="I151" i="23"/>
  <c r="N150" i="23"/>
  <c r="M150" i="23"/>
  <c r="L150" i="23"/>
  <c r="K150" i="23"/>
  <c r="I150" i="23" s="1"/>
  <c r="J150" i="23"/>
  <c r="N149" i="23"/>
  <c r="M149" i="23"/>
  <c r="L149" i="23"/>
  <c r="K149" i="23"/>
  <c r="J149" i="23"/>
  <c r="I149" i="23"/>
  <c r="N148" i="23"/>
  <c r="M148" i="23"/>
  <c r="L148" i="23"/>
  <c r="K148" i="23"/>
  <c r="I148" i="23" s="1"/>
  <c r="J148" i="23"/>
  <c r="N147" i="23"/>
  <c r="M147" i="23"/>
  <c r="L147" i="23"/>
  <c r="K147" i="23"/>
  <c r="J147" i="23"/>
  <c r="I147" i="23"/>
  <c r="N146" i="23"/>
  <c r="M146" i="23"/>
  <c r="L146" i="23"/>
  <c r="K146" i="23"/>
  <c r="I146" i="23" s="1"/>
  <c r="J146" i="23"/>
  <c r="N145" i="23"/>
  <c r="M145" i="23"/>
  <c r="L145" i="23"/>
  <c r="K145" i="23"/>
  <c r="J145" i="23"/>
  <c r="I145" i="23"/>
  <c r="N144" i="23"/>
  <c r="M144" i="23"/>
  <c r="L144" i="23"/>
  <c r="K144" i="23"/>
  <c r="I144" i="23" s="1"/>
  <c r="J144" i="23"/>
  <c r="N143" i="23"/>
  <c r="M143" i="23"/>
  <c r="L143" i="23"/>
  <c r="K143" i="23"/>
  <c r="J143" i="23"/>
  <c r="I143" i="23"/>
  <c r="N142" i="23"/>
  <c r="M142" i="23"/>
  <c r="L142" i="23"/>
  <c r="K142" i="23"/>
  <c r="I142" i="23" s="1"/>
  <c r="J142" i="23"/>
  <c r="N141" i="23"/>
  <c r="M141" i="23"/>
  <c r="L141" i="23"/>
  <c r="K141" i="23"/>
  <c r="J141" i="23"/>
  <c r="I141" i="23"/>
  <c r="N140" i="23"/>
  <c r="M140" i="23"/>
  <c r="L140" i="23"/>
  <c r="K140" i="23"/>
  <c r="I140" i="23" s="1"/>
  <c r="J140" i="23"/>
  <c r="N139" i="23"/>
  <c r="M139" i="23"/>
  <c r="L139" i="23"/>
  <c r="K139" i="23"/>
  <c r="J139" i="23"/>
  <c r="I139" i="23"/>
  <c r="N138" i="23"/>
  <c r="M138" i="23"/>
  <c r="L138" i="23"/>
  <c r="K138" i="23"/>
  <c r="I138" i="23" s="1"/>
  <c r="J138" i="23"/>
  <c r="N137" i="23"/>
  <c r="M137" i="23"/>
  <c r="L137" i="23"/>
  <c r="K137" i="23"/>
  <c r="J137" i="23"/>
  <c r="I137" i="23"/>
  <c r="N136" i="23"/>
  <c r="M136" i="23"/>
  <c r="L136" i="23"/>
  <c r="K136" i="23"/>
  <c r="I136" i="23" s="1"/>
  <c r="J136" i="23"/>
  <c r="N135" i="23"/>
  <c r="M135" i="23"/>
  <c r="L135" i="23"/>
  <c r="K135" i="23"/>
  <c r="J135" i="23"/>
  <c r="I135" i="23"/>
  <c r="N134" i="23"/>
  <c r="M134" i="23"/>
  <c r="L134" i="23"/>
  <c r="K134" i="23"/>
  <c r="I134" i="23" s="1"/>
  <c r="J134" i="23"/>
  <c r="N133" i="23"/>
  <c r="M133" i="23"/>
  <c r="L133" i="23"/>
  <c r="K133" i="23"/>
  <c r="J133" i="23"/>
  <c r="I133" i="23" s="1"/>
  <c r="N132" i="23"/>
  <c r="M132" i="23"/>
  <c r="L132" i="23"/>
  <c r="K132" i="23"/>
  <c r="I132" i="23" s="1"/>
  <c r="J132" i="23"/>
  <c r="N131" i="23"/>
  <c r="M131" i="23"/>
  <c r="L131" i="23"/>
  <c r="K131" i="23"/>
  <c r="J131" i="23"/>
  <c r="I131" i="23" s="1"/>
  <c r="N130" i="23"/>
  <c r="M130" i="23"/>
  <c r="L130" i="23"/>
  <c r="K130" i="23"/>
  <c r="I130" i="23" s="1"/>
  <c r="J130" i="23"/>
  <c r="N129" i="23"/>
  <c r="M129" i="23"/>
  <c r="L129" i="23"/>
  <c r="K129" i="23"/>
  <c r="J129" i="23"/>
  <c r="I129" i="23" s="1"/>
  <c r="N128" i="23"/>
  <c r="M128" i="23"/>
  <c r="L128" i="23"/>
  <c r="K128" i="23"/>
  <c r="I128" i="23" s="1"/>
  <c r="J128" i="23"/>
  <c r="N127" i="23"/>
  <c r="M127" i="23"/>
  <c r="L127" i="23"/>
  <c r="K127" i="23"/>
  <c r="J127" i="23"/>
  <c r="I127" i="23" s="1"/>
  <c r="N126" i="23"/>
  <c r="M126" i="23"/>
  <c r="L126" i="23"/>
  <c r="K126" i="23"/>
  <c r="I126" i="23" s="1"/>
  <c r="J126" i="23"/>
  <c r="N125" i="23"/>
  <c r="M125" i="23"/>
  <c r="L125" i="23"/>
  <c r="K125" i="23"/>
  <c r="J125" i="23"/>
  <c r="I125" i="23" s="1"/>
  <c r="N124" i="23"/>
  <c r="M124" i="23"/>
  <c r="L124" i="23"/>
  <c r="K124" i="23"/>
  <c r="I124" i="23" s="1"/>
  <c r="J124" i="23"/>
  <c r="N123" i="23"/>
  <c r="M123" i="23"/>
  <c r="L123" i="23"/>
  <c r="K123" i="23"/>
  <c r="J123" i="23"/>
  <c r="I123" i="23" s="1"/>
  <c r="N122" i="23"/>
  <c r="M122" i="23"/>
  <c r="L122" i="23"/>
  <c r="K122" i="23"/>
  <c r="I122" i="23" s="1"/>
  <c r="J122" i="23"/>
  <c r="N121" i="23"/>
  <c r="M121" i="23"/>
  <c r="L121" i="23"/>
  <c r="K121" i="23"/>
  <c r="J121" i="23"/>
  <c r="I121" i="23" s="1"/>
  <c r="N120" i="23"/>
  <c r="M120" i="23"/>
  <c r="L120" i="23"/>
  <c r="K120" i="23"/>
  <c r="I120" i="23" s="1"/>
  <c r="J120" i="23"/>
  <c r="N119" i="23"/>
  <c r="M119" i="23"/>
  <c r="L119" i="23"/>
  <c r="K119" i="23"/>
  <c r="J119" i="23"/>
  <c r="I119" i="23" s="1"/>
  <c r="N118" i="23"/>
  <c r="M118" i="23"/>
  <c r="L118" i="23"/>
  <c r="K118" i="23"/>
  <c r="I118" i="23" s="1"/>
  <c r="J118" i="23"/>
  <c r="N117" i="23"/>
  <c r="M117" i="23"/>
  <c r="L117" i="23"/>
  <c r="K117" i="23"/>
  <c r="J117" i="23"/>
  <c r="I117" i="23" s="1"/>
  <c r="N116" i="23"/>
  <c r="M116" i="23"/>
  <c r="L116" i="23"/>
  <c r="K116" i="23"/>
  <c r="I116" i="23" s="1"/>
  <c r="J116" i="23"/>
  <c r="N115" i="23"/>
  <c r="M115" i="23"/>
  <c r="L115" i="23"/>
  <c r="K115" i="23"/>
  <c r="J115" i="23"/>
  <c r="I115" i="23" s="1"/>
  <c r="N114" i="23"/>
  <c r="M114" i="23"/>
  <c r="L114" i="23"/>
  <c r="K114" i="23"/>
  <c r="I114" i="23" s="1"/>
  <c r="J114" i="23"/>
  <c r="N113" i="23"/>
  <c r="M113" i="23"/>
  <c r="L113" i="23"/>
  <c r="K113" i="23"/>
  <c r="J113" i="23"/>
  <c r="I113" i="23" s="1"/>
  <c r="N112" i="23"/>
  <c r="M112" i="23"/>
  <c r="L112" i="23"/>
  <c r="K112" i="23"/>
  <c r="I112" i="23" s="1"/>
  <c r="J112" i="23"/>
  <c r="N111" i="23"/>
  <c r="M111" i="23"/>
  <c r="L111" i="23"/>
  <c r="K111" i="23"/>
  <c r="J111" i="23"/>
  <c r="I111" i="23" s="1"/>
  <c r="N110" i="23"/>
  <c r="M110" i="23"/>
  <c r="L110" i="23"/>
  <c r="K110" i="23"/>
  <c r="I110" i="23" s="1"/>
  <c r="J110" i="23"/>
  <c r="N109" i="23"/>
  <c r="M109" i="23"/>
  <c r="L109" i="23"/>
  <c r="K109" i="23"/>
  <c r="J109" i="23"/>
  <c r="I109" i="23" s="1"/>
  <c r="N108" i="23"/>
  <c r="M108" i="23"/>
  <c r="L108" i="23"/>
  <c r="K108" i="23"/>
  <c r="I108" i="23" s="1"/>
  <c r="J108" i="23"/>
  <c r="N107" i="23"/>
  <c r="M107" i="23"/>
  <c r="L107" i="23"/>
  <c r="K107" i="23"/>
  <c r="J107" i="23"/>
  <c r="I107" i="23" s="1"/>
  <c r="N106" i="23"/>
  <c r="M106" i="23"/>
  <c r="L106" i="23"/>
  <c r="K106" i="23"/>
  <c r="I106" i="23" s="1"/>
  <c r="J106" i="23"/>
  <c r="N105" i="23"/>
  <c r="M105" i="23"/>
  <c r="L105" i="23"/>
  <c r="K105" i="23"/>
  <c r="J105" i="23"/>
  <c r="I105" i="23" s="1"/>
  <c r="N104" i="23"/>
  <c r="M104" i="23"/>
  <c r="L104" i="23"/>
  <c r="K104" i="23"/>
  <c r="I104" i="23" s="1"/>
  <c r="J104" i="23"/>
  <c r="N103" i="23"/>
  <c r="M103" i="23"/>
  <c r="L103" i="23"/>
  <c r="K103" i="23"/>
  <c r="J103" i="23"/>
  <c r="I103" i="23" s="1"/>
  <c r="N102" i="23"/>
  <c r="M102" i="23"/>
  <c r="L102" i="23"/>
  <c r="K102" i="23"/>
  <c r="I102" i="23" s="1"/>
  <c r="J102" i="23"/>
  <c r="N101" i="23"/>
  <c r="M101" i="23"/>
  <c r="L101" i="23"/>
  <c r="K101" i="23"/>
  <c r="J101" i="23"/>
  <c r="I101" i="23" s="1"/>
  <c r="N100" i="23"/>
  <c r="M100" i="23"/>
  <c r="L100" i="23"/>
  <c r="K100" i="23"/>
  <c r="I100" i="23" s="1"/>
  <c r="J100" i="23"/>
  <c r="N99" i="23"/>
  <c r="M99" i="23"/>
  <c r="L99" i="23"/>
  <c r="K99" i="23"/>
  <c r="J99" i="23"/>
  <c r="I99" i="23" s="1"/>
  <c r="N98" i="23"/>
  <c r="M98" i="23"/>
  <c r="L98" i="23"/>
  <c r="K98" i="23"/>
  <c r="I98" i="23" s="1"/>
  <c r="J98" i="23"/>
  <c r="N97" i="23"/>
  <c r="M97" i="23"/>
  <c r="L97" i="23"/>
  <c r="K97" i="23"/>
  <c r="J97" i="23"/>
  <c r="I97" i="23" s="1"/>
  <c r="N96" i="23"/>
  <c r="M96" i="23"/>
  <c r="L96" i="23"/>
  <c r="K96" i="23"/>
  <c r="I96" i="23" s="1"/>
  <c r="J96" i="23"/>
  <c r="N95" i="23"/>
  <c r="M95" i="23"/>
  <c r="L95" i="23"/>
  <c r="K95" i="23"/>
  <c r="J95" i="23"/>
  <c r="I95" i="23" s="1"/>
  <c r="N94" i="23"/>
  <c r="M94" i="23"/>
  <c r="L94" i="23"/>
  <c r="K94" i="23"/>
  <c r="I94" i="23" s="1"/>
  <c r="J94" i="23"/>
  <c r="N93" i="23"/>
  <c r="M93" i="23"/>
  <c r="L93" i="23"/>
  <c r="K93" i="23"/>
  <c r="J93" i="23"/>
  <c r="I93" i="23" s="1"/>
  <c r="N92" i="23"/>
  <c r="M92" i="23"/>
  <c r="L92" i="23"/>
  <c r="K92" i="23"/>
  <c r="I92" i="23" s="1"/>
  <c r="J92" i="23"/>
  <c r="N91" i="23"/>
  <c r="M91" i="23"/>
  <c r="L91" i="23"/>
  <c r="K91" i="23"/>
  <c r="J91" i="23"/>
  <c r="I91" i="23" s="1"/>
  <c r="N90" i="23"/>
  <c r="M90" i="23"/>
  <c r="L90" i="23"/>
  <c r="K90" i="23"/>
  <c r="I90" i="23" s="1"/>
  <c r="J90" i="23"/>
  <c r="N89" i="23"/>
  <c r="M89" i="23"/>
  <c r="L89" i="23"/>
  <c r="J89" i="23"/>
  <c r="L88" i="23"/>
  <c r="K88" i="23"/>
  <c r="J88" i="23"/>
  <c r="L87" i="23"/>
  <c r="K87" i="23"/>
  <c r="J87" i="23"/>
  <c r="L86" i="23"/>
  <c r="K86" i="23"/>
  <c r="J86" i="23"/>
  <c r="L85" i="23"/>
  <c r="K85" i="23"/>
  <c r="J85" i="23"/>
  <c r="L84" i="23"/>
  <c r="K84" i="23"/>
  <c r="J84" i="23"/>
  <c r="L83" i="23"/>
  <c r="K83" i="23"/>
  <c r="J83" i="23"/>
  <c r="L82" i="23"/>
  <c r="K82" i="23"/>
  <c r="J82" i="23"/>
  <c r="L81" i="23"/>
  <c r="K81" i="23"/>
  <c r="J81" i="23"/>
  <c r="N80" i="23"/>
  <c r="M80" i="23"/>
  <c r="L80" i="23"/>
  <c r="K80" i="23"/>
  <c r="I80" i="23" s="1"/>
  <c r="J80" i="23"/>
  <c r="N79" i="23"/>
  <c r="M79" i="23"/>
  <c r="L79" i="23"/>
  <c r="K79" i="23"/>
  <c r="J79" i="23"/>
  <c r="I79" i="23"/>
  <c r="N78" i="23"/>
  <c r="M78" i="23"/>
  <c r="L78" i="23"/>
  <c r="J78" i="23"/>
  <c r="L77" i="23"/>
  <c r="K77" i="23"/>
  <c r="J77" i="23"/>
  <c r="J76" i="23"/>
  <c r="J75" i="23"/>
  <c r="J74" i="23"/>
  <c r="J73" i="23"/>
  <c r="J72" i="23"/>
  <c r="J71" i="23"/>
  <c r="J70" i="23"/>
  <c r="N69" i="23"/>
  <c r="M69" i="23"/>
  <c r="J69" i="23"/>
  <c r="N68" i="23"/>
  <c r="M68" i="23"/>
  <c r="J68" i="23"/>
  <c r="N67" i="23"/>
  <c r="M67" i="23"/>
  <c r="K67" i="23"/>
  <c r="J67" i="23"/>
  <c r="I67" i="23" s="1"/>
  <c r="E67" i="23"/>
  <c r="L67" i="23" s="1"/>
  <c r="N66" i="23"/>
  <c r="M66" i="23"/>
  <c r="L66" i="23"/>
  <c r="K66" i="23"/>
  <c r="I66" i="23" s="1"/>
  <c r="J66" i="23"/>
  <c r="N65" i="23"/>
  <c r="M65" i="23"/>
  <c r="L65" i="23"/>
  <c r="K65" i="23"/>
  <c r="J65" i="23"/>
  <c r="I65" i="23"/>
  <c r="N64" i="23"/>
  <c r="M64" i="23"/>
  <c r="L64" i="23"/>
  <c r="K64" i="23"/>
  <c r="I64" i="23" s="1"/>
  <c r="J64" i="23"/>
  <c r="N63" i="23"/>
  <c r="M63" i="23"/>
  <c r="L63" i="23"/>
  <c r="K63" i="23"/>
  <c r="J63" i="23"/>
  <c r="I63" i="23"/>
  <c r="N62" i="23"/>
  <c r="M62" i="23"/>
  <c r="L62" i="23"/>
  <c r="K62" i="23"/>
  <c r="I62" i="23" s="1"/>
  <c r="J62" i="23"/>
  <c r="N61" i="23"/>
  <c r="M61" i="23"/>
  <c r="L61" i="23"/>
  <c r="K61" i="23"/>
  <c r="J61" i="23"/>
  <c r="I61" i="23"/>
  <c r="N60" i="23"/>
  <c r="M60" i="23"/>
  <c r="L60" i="23"/>
  <c r="K60" i="23"/>
  <c r="I60" i="23" s="1"/>
  <c r="J60" i="23"/>
  <c r="K38" i="23"/>
  <c r="U37" i="23"/>
  <c r="K37" i="23"/>
  <c r="U35" i="23"/>
  <c r="K35" i="23"/>
  <c r="U34" i="23"/>
  <c r="U33" i="23"/>
  <c r="K33" i="23"/>
  <c r="U32" i="23"/>
  <c r="K32" i="23"/>
  <c r="U31" i="23"/>
  <c r="K31" i="23"/>
  <c r="U30" i="23"/>
  <c r="K30" i="23"/>
  <c r="U29" i="23"/>
  <c r="K29" i="23"/>
  <c r="U28" i="23"/>
  <c r="K28" i="23"/>
  <c r="U27" i="23"/>
  <c r="K27" i="23"/>
  <c r="U26" i="23"/>
  <c r="K26" i="23"/>
  <c r="U25" i="23"/>
  <c r="K25" i="23"/>
  <c r="U24" i="23"/>
  <c r="K24" i="23"/>
  <c r="U23" i="23"/>
  <c r="K23" i="23"/>
  <c r="U22" i="23"/>
  <c r="K22" i="23"/>
  <c r="E12" i="23"/>
  <c r="D12" i="23"/>
  <c r="K8" i="23" s="1"/>
  <c r="K10" i="23"/>
  <c r="K9" i="23"/>
  <c r="K7" i="23"/>
  <c r="K6" i="23"/>
  <c r="K5" i="23"/>
  <c r="J5" i="23"/>
  <c r="L4" i="23"/>
  <c r="K4" i="23"/>
  <c r="J4" i="23"/>
  <c r="P3" i="23"/>
  <c r="O3" i="23"/>
  <c r="N3" i="23"/>
  <c r="M3" i="23"/>
  <c r="L3" i="23"/>
  <c r="K3" i="23"/>
  <c r="J3" i="23"/>
  <c r="K2" i="23"/>
  <c r="D1" i="23"/>
  <c r="L5" i="23" s="1"/>
  <c r="AK498" i="22"/>
  <c r="AK503" i="22" s="1"/>
  <c r="AK504" i="22" s="1"/>
  <c r="X497" i="22"/>
  <c r="X500" i="22" s="1"/>
  <c r="X501" i="22" s="1"/>
  <c r="S496" i="22"/>
  <c r="S495" i="22"/>
  <c r="S494" i="22"/>
  <c r="S493" i="22"/>
  <c r="S492" i="22"/>
  <c r="S491" i="22"/>
  <c r="Q491" i="22"/>
  <c r="Q492" i="22" s="1"/>
  <c r="AK490" i="22"/>
  <c r="AK495" i="22" s="1"/>
  <c r="AK496" i="22" s="1"/>
  <c r="AE490" i="22"/>
  <c r="AE493" i="22" s="1"/>
  <c r="AE494" i="22" s="1"/>
  <c r="J490" i="22"/>
  <c r="J491" i="22" s="1"/>
  <c r="X489" i="22"/>
  <c r="X494" i="22" s="1"/>
  <c r="X495" i="22" s="1"/>
  <c r="U489" i="22"/>
  <c r="S489" i="22"/>
  <c r="Q489" i="22"/>
  <c r="Q488" i="22"/>
  <c r="Q493" i="22" s="1"/>
  <c r="Q494" i="22" s="1"/>
  <c r="J485" i="22"/>
  <c r="J488" i="22" s="1"/>
  <c r="J489" i="22" s="1"/>
  <c r="X484" i="22"/>
  <c r="X485" i="22" s="1"/>
  <c r="Q484" i="22"/>
  <c r="Q485" i="22" s="1"/>
  <c r="AK482" i="22"/>
  <c r="AK487" i="22" s="1"/>
  <c r="AK488" i="22" s="1"/>
  <c r="AA482" i="22"/>
  <c r="X481" i="22"/>
  <c r="X486" i="22" s="1"/>
  <c r="X487" i="22" s="1"/>
  <c r="F480" i="22"/>
  <c r="D480" i="22"/>
  <c r="D481" i="22" s="1"/>
  <c r="Q479" i="22"/>
  <c r="Q482" i="22" s="1"/>
  <c r="Q483" i="22" s="1"/>
  <c r="F478" i="22"/>
  <c r="H476" i="22"/>
  <c r="N486" i="22" s="1"/>
  <c r="G476" i="22"/>
  <c r="AA498" i="22" s="1"/>
  <c r="F476" i="22"/>
  <c r="Z490" i="22" s="1"/>
  <c r="E476" i="22"/>
  <c r="L476" i="22" s="1"/>
  <c r="D476" i="22"/>
  <c r="J486" i="22" s="1"/>
  <c r="K475" i="22"/>
  <c r="K480" i="22" s="1"/>
  <c r="K481" i="22" s="1"/>
  <c r="D475" i="22"/>
  <c r="D478" i="22" s="1"/>
  <c r="D479" i="22" s="1"/>
  <c r="AK472" i="22"/>
  <c r="AK477" i="22" s="1"/>
  <c r="AK478" i="22" s="1"/>
  <c r="L471" i="22"/>
  <c r="AB470" i="22"/>
  <c r="Z470" i="22"/>
  <c r="X470" i="22"/>
  <c r="Q470" i="22"/>
  <c r="Q475" i="22" s="1"/>
  <c r="Q476" i="22" s="1"/>
  <c r="L470" i="22"/>
  <c r="X469" i="22"/>
  <c r="X474" i="22" s="1"/>
  <c r="X475" i="22" s="1"/>
  <c r="L469" i="22"/>
  <c r="J469" i="22"/>
  <c r="S468" i="22"/>
  <c r="L468" i="22"/>
  <c r="J468" i="22"/>
  <c r="S467" i="22"/>
  <c r="S466" i="22"/>
  <c r="N466" i="22"/>
  <c r="L466" i="22"/>
  <c r="J466" i="22"/>
  <c r="S465" i="22"/>
  <c r="Q465" i="22"/>
  <c r="Q466" i="22" s="1"/>
  <c r="J465" i="22"/>
  <c r="J470" i="22" s="1"/>
  <c r="J471" i="22" s="1"/>
  <c r="S464" i="22"/>
  <c r="S463" i="22"/>
  <c r="Q463" i="22"/>
  <c r="Q464" i="22" s="1"/>
  <c r="AB462" i="22"/>
  <c r="AA462" i="22"/>
  <c r="Z462" i="22"/>
  <c r="Y462" i="22"/>
  <c r="X462" i="22"/>
  <c r="AK461" i="22"/>
  <c r="AK464" i="22" s="1"/>
  <c r="AK465" i="22" s="1"/>
  <c r="AE461" i="22"/>
  <c r="AE466" i="22" s="1"/>
  <c r="AE467" i="22" s="1"/>
  <c r="X461" i="22"/>
  <c r="X464" i="22" s="1"/>
  <c r="X465" i="22" s="1"/>
  <c r="U461" i="22"/>
  <c r="S461" i="22"/>
  <c r="Q461" i="22"/>
  <c r="Q460" i="22"/>
  <c r="AB454" i="22"/>
  <c r="AA454" i="22"/>
  <c r="Z454" i="22"/>
  <c r="Y454" i="22"/>
  <c r="X454" i="22"/>
  <c r="X453" i="22"/>
  <c r="X458" i="22" s="1"/>
  <c r="X459" i="22" s="1"/>
  <c r="AK452" i="22"/>
  <c r="AK457" i="22" s="1"/>
  <c r="AK458" i="22" s="1"/>
  <c r="B450" i="22"/>
  <c r="N399" i="22"/>
  <c r="M399" i="22"/>
  <c r="L399" i="22"/>
  <c r="K399" i="22"/>
  <c r="I399" i="22" s="1"/>
  <c r="J399" i="22"/>
  <c r="N398" i="22"/>
  <c r="M398" i="22"/>
  <c r="L398" i="22"/>
  <c r="K398" i="22"/>
  <c r="J398" i="22"/>
  <c r="I398" i="22"/>
  <c r="N397" i="22"/>
  <c r="M397" i="22"/>
  <c r="L397" i="22"/>
  <c r="K397" i="22"/>
  <c r="I397" i="22" s="1"/>
  <c r="J397" i="22"/>
  <c r="N396" i="22"/>
  <c r="M396" i="22"/>
  <c r="L396" i="22"/>
  <c r="K396" i="22"/>
  <c r="J396" i="22"/>
  <c r="I396" i="22"/>
  <c r="N395" i="22"/>
  <c r="M395" i="22"/>
  <c r="L395" i="22"/>
  <c r="K395" i="22"/>
  <c r="I395" i="22" s="1"/>
  <c r="J395" i="22"/>
  <c r="N394" i="22"/>
  <c r="M394" i="22"/>
  <c r="L394" i="22"/>
  <c r="K394" i="22"/>
  <c r="J394" i="22"/>
  <c r="I394" i="22"/>
  <c r="N393" i="22"/>
  <c r="M393" i="22"/>
  <c r="L393" i="22"/>
  <c r="K393" i="22"/>
  <c r="I393" i="22" s="1"/>
  <c r="J393" i="22"/>
  <c r="N392" i="22"/>
  <c r="M392" i="22"/>
  <c r="L392" i="22"/>
  <c r="K392" i="22"/>
  <c r="J392" i="22"/>
  <c r="I392" i="22"/>
  <c r="N391" i="22"/>
  <c r="M391" i="22"/>
  <c r="L391" i="22"/>
  <c r="K391" i="22"/>
  <c r="I391" i="22" s="1"/>
  <c r="J391" i="22"/>
  <c r="N390" i="22"/>
  <c r="M390" i="22"/>
  <c r="L390" i="22"/>
  <c r="K390" i="22"/>
  <c r="J390" i="22"/>
  <c r="I390" i="22"/>
  <c r="N389" i="22"/>
  <c r="M389" i="22"/>
  <c r="L389" i="22"/>
  <c r="K389" i="22"/>
  <c r="I389" i="22" s="1"/>
  <c r="J389" i="22"/>
  <c r="N388" i="22"/>
  <c r="M388" i="22"/>
  <c r="L388" i="22"/>
  <c r="K388" i="22"/>
  <c r="J388" i="22"/>
  <c r="I388" i="22"/>
  <c r="N387" i="22"/>
  <c r="M387" i="22"/>
  <c r="L387" i="22"/>
  <c r="K387" i="22"/>
  <c r="I387" i="22" s="1"/>
  <c r="J387" i="22"/>
  <c r="N386" i="22"/>
  <c r="M386" i="22"/>
  <c r="L386" i="22"/>
  <c r="K386" i="22"/>
  <c r="J386" i="22"/>
  <c r="I386" i="22"/>
  <c r="N385" i="22"/>
  <c r="M385" i="22"/>
  <c r="L385" i="22"/>
  <c r="K385" i="22"/>
  <c r="I385" i="22" s="1"/>
  <c r="J385" i="22"/>
  <c r="N384" i="22"/>
  <c r="M384" i="22"/>
  <c r="L384" i="22"/>
  <c r="K384" i="22"/>
  <c r="J384" i="22"/>
  <c r="I384" i="22"/>
  <c r="N383" i="22"/>
  <c r="M383" i="22"/>
  <c r="L383" i="22"/>
  <c r="K383" i="22"/>
  <c r="I383" i="22" s="1"/>
  <c r="J383" i="22"/>
  <c r="N382" i="22"/>
  <c r="M382" i="22"/>
  <c r="L382" i="22"/>
  <c r="K382" i="22"/>
  <c r="J382" i="22"/>
  <c r="I382" i="22"/>
  <c r="N381" i="22"/>
  <c r="M381" i="22"/>
  <c r="L381" i="22"/>
  <c r="K381" i="22"/>
  <c r="I381" i="22" s="1"/>
  <c r="J381" i="22"/>
  <c r="N380" i="22"/>
  <c r="M380" i="22"/>
  <c r="L380" i="22"/>
  <c r="K380" i="22"/>
  <c r="J380" i="22"/>
  <c r="I380" i="22"/>
  <c r="N379" i="22"/>
  <c r="M379" i="22"/>
  <c r="L379" i="22"/>
  <c r="K379" i="22"/>
  <c r="I379" i="22" s="1"/>
  <c r="J379" i="22"/>
  <c r="N378" i="22"/>
  <c r="M378" i="22"/>
  <c r="L378" i="22"/>
  <c r="K378" i="22"/>
  <c r="J378" i="22"/>
  <c r="I378" i="22"/>
  <c r="N377" i="22"/>
  <c r="M377" i="22"/>
  <c r="L377" i="22"/>
  <c r="K377" i="22"/>
  <c r="I377" i="22" s="1"/>
  <c r="J377" i="22"/>
  <c r="N376" i="22"/>
  <c r="M376" i="22"/>
  <c r="L376" i="22"/>
  <c r="K376" i="22"/>
  <c r="J376" i="22"/>
  <c r="I376" i="22"/>
  <c r="N375" i="22"/>
  <c r="M375" i="22"/>
  <c r="L375" i="22"/>
  <c r="K375" i="22"/>
  <c r="I375" i="22" s="1"/>
  <c r="J375" i="22"/>
  <c r="N374" i="22"/>
  <c r="M374" i="22"/>
  <c r="L374" i="22"/>
  <c r="K374" i="22"/>
  <c r="J374" i="22"/>
  <c r="I374" i="22"/>
  <c r="N373" i="22"/>
  <c r="M373" i="22"/>
  <c r="L373" i="22"/>
  <c r="K373" i="22"/>
  <c r="I373" i="22" s="1"/>
  <c r="J373" i="22"/>
  <c r="N372" i="22"/>
  <c r="M372" i="22"/>
  <c r="L372" i="22"/>
  <c r="K372" i="22"/>
  <c r="J372" i="22"/>
  <c r="I372" i="22"/>
  <c r="N371" i="22"/>
  <c r="M371" i="22"/>
  <c r="L371" i="22"/>
  <c r="K371" i="22"/>
  <c r="I371" i="22" s="1"/>
  <c r="J371" i="22"/>
  <c r="N370" i="22"/>
  <c r="M370" i="22"/>
  <c r="L370" i="22"/>
  <c r="K370" i="22"/>
  <c r="J370" i="22"/>
  <c r="I370" i="22"/>
  <c r="N369" i="22"/>
  <c r="M369" i="22"/>
  <c r="L369" i="22"/>
  <c r="K369" i="22"/>
  <c r="I369" i="22" s="1"/>
  <c r="J369" i="22"/>
  <c r="N368" i="22"/>
  <c r="M368" i="22"/>
  <c r="L368" i="22"/>
  <c r="K368" i="22"/>
  <c r="J368" i="22"/>
  <c r="I368" i="22"/>
  <c r="N367" i="22"/>
  <c r="M367" i="22"/>
  <c r="L367" i="22"/>
  <c r="K367" i="22"/>
  <c r="I367" i="22" s="1"/>
  <c r="J367" i="22"/>
  <c r="N366" i="22"/>
  <c r="M366" i="22"/>
  <c r="L366" i="22"/>
  <c r="I366" i="22" s="1"/>
  <c r="K366" i="22"/>
  <c r="J366" i="22"/>
  <c r="N365" i="22"/>
  <c r="M365" i="22"/>
  <c r="L365" i="22"/>
  <c r="K365" i="22"/>
  <c r="I365" i="22" s="1"/>
  <c r="J365" i="22"/>
  <c r="N364" i="22"/>
  <c r="M364" i="22"/>
  <c r="L364" i="22"/>
  <c r="K364" i="22"/>
  <c r="J364" i="22"/>
  <c r="I364" i="22" s="1"/>
  <c r="N363" i="22"/>
  <c r="M363" i="22"/>
  <c r="L363" i="22"/>
  <c r="K363" i="22"/>
  <c r="I363" i="22" s="1"/>
  <c r="J363" i="22"/>
  <c r="N362" i="22"/>
  <c r="M362" i="22"/>
  <c r="L362" i="22"/>
  <c r="K362" i="22"/>
  <c r="J362" i="22"/>
  <c r="I362" i="22" s="1"/>
  <c r="N361" i="22"/>
  <c r="M361" i="22"/>
  <c r="L361" i="22"/>
  <c r="K361" i="22"/>
  <c r="I361" i="22" s="1"/>
  <c r="J361" i="22"/>
  <c r="N360" i="22"/>
  <c r="M360" i="22"/>
  <c r="L360" i="22"/>
  <c r="K360" i="22"/>
  <c r="J360" i="22"/>
  <c r="I360" i="22" s="1"/>
  <c r="N359" i="22"/>
  <c r="M359" i="22"/>
  <c r="L359" i="22"/>
  <c r="K359" i="22"/>
  <c r="I359" i="22" s="1"/>
  <c r="J359" i="22"/>
  <c r="N358" i="22"/>
  <c r="M358" i="22"/>
  <c r="L358" i="22"/>
  <c r="K358" i="22"/>
  <c r="J358" i="22"/>
  <c r="I358" i="22" s="1"/>
  <c r="N357" i="22"/>
  <c r="M357" i="22"/>
  <c r="L357" i="22"/>
  <c r="K357" i="22"/>
  <c r="I357" i="22" s="1"/>
  <c r="J357" i="22"/>
  <c r="N356" i="22"/>
  <c r="M356" i="22"/>
  <c r="L356" i="22"/>
  <c r="K356" i="22"/>
  <c r="J356" i="22"/>
  <c r="I356" i="22" s="1"/>
  <c r="N355" i="22"/>
  <c r="M355" i="22"/>
  <c r="L355" i="22"/>
  <c r="K355" i="22"/>
  <c r="I355" i="22" s="1"/>
  <c r="J355" i="22"/>
  <c r="N354" i="22"/>
  <c r="M354" i="22"/>
  <c r="L354" i="22"/>
  <c r="K354" i="22"/>
  <c r="J354" i="22"/>
  <c r="I354" i="22" s="1"/>
  <c r="N353" i="22"/>
  <c r="M353" i="22"/>
  <c r="L353" i="22"/>
  <c r="K353" i="22"/>
  <c r="I353" i="22" s="1"/>
  <c r="J353" i="22"/>
  <c r="N352" i="22"/>
  <c r="M352" i="22"/>
  <c r="L352" i="22"/>
  <c r="K352" i="22"/>
  <c r="J352" i="22"/>
  <c r="I352" i="22" s="1"/>
  <c r="N351" i="22"/>
  <c r="M351" i="22"/>
  <c r="L351" i="22"/>
  <c r="K351" i="22"/>
  <c r="I351" i="22" s="1"/>
  <c r="J351" i="22"/>
  <c r="N350" i="22"/>
  <c r="M350" i="22"/>
  <c r="L350" i="22"/>
  <c r="K350" i="22"/>
  <c r="J350" i="22"/>
  <c r="I350" i="22" s="1"/>
  <c r="N349" i="22"/>
  <c r="M349" i="22"/>
  <c r="L349" i="22"/>
  <c r="K349" i="22"/>
  <c r="I349" i="22" s="1"/>
  <c r="J349" i="22"/>
  <c r="N348" i="22"/>
  <c r="M348" i="22"/>
  <c r="L348" i="22"/>
  <c r="K348" i="22"/>
  <c r="J348" i="22"/>
  <c r="I348" i="22" s="1"/>
  <c r="N347" i="22"/>
  <c r="M347" i="22"/>
  <c r="L347" i="22"/>
  <c r="K347" i="22"/>
  <c r="I347" i="22" s="1"/>
  <c r="J347" i="22"/>
  <c r="N346" i="22"/>
  <c r="M346" i="22"/>
  <c r="L346" i="22"/>
  <c r="K346" i="22"/>
  <c r="J346" i="22"/>
  <c r="I346" i="22" s="1"/>
  <c r="N345" i="22"/>
  <c r="M345" i="22"/>
  <c r="L345" i="22"/>
  <c r="K345" i="22"/>
  <c r="I345" i="22" s="1"/>
  <c r="J345" i="22"/>
  <c r="N344" i="22"/>
  <c r="M344" i="22"/>
  <c r="L344" i="22"/>
  <c r="K344" i="22"/>
  <c r="J344" i="22"/>
  <c r="I344" i="22" s="1"/>
  <c r="N343" i="22"/>
  <c r="M343" i="22"/>
  <c r="L343" i="22"/>
  <c r="K343" i="22"/>
  <c r="I343" i="22" s="1"/>
  <c r="J343" i="22"/>
  <c r="N342" i="22"/>
  <c r="M342" i="22"/>
  <c r="L342" i="22"/>
  <c r="K342" i="22"/>
  <c r="J342" i="22"/>
  <c r="I342" i="22" s="1"/>
  <c r="N341" i="22"/>
  <c r="M341" i="22"/>
  <c r="L341" i="22"/>
  <c r="K341" i="22"/>
  <c r="I341" i="22" s="1"/>
  <c r="J341" i="22"/>
  <c r="N340" i="22"/>
  <c r="M340" i="22"/>
  <c r="L340" i="22"/>
  <c r="K340" i="22"/>
  <c r="J340" i="22"/>
  <c r="I340" i="22" s="1"/>
  <c r="N339" i="22"/>
  <c r="M339" i="22"/>
  <c r="L339" i="22"/>
  <c r="K339" i="22"/>
  <c r="I339" i="22" s="1"/>
  <c r="J339" i="22"/>
  <c r="N338" i="22"/>
  <c r="M338" i="22"/>
  <c r="L338" i="22"/>
  <c r="K338" i="22"/>
  <c r="J338" i="22"/>
  <c r="I338" i="22" s="1"/>
  <c r="N337" i="22"/>
  <c r="M337" i="22"/>
  <c r="L337" i="22"/>
  <c r="K337" i="22"/>
  <c r="I337" i="22" s="1"/>
  <c r="J337" i="22"/>
  <c r="N336" i="22"/>
  <c r="M336" i="22"/>
  <c r="L336" i="22"/>
  <c r="K336" i="22"/>
  <c r="J336" i="22"/>
  <c r="I336" i="22" s="1"/>
  <c r="N335" i="22"/>
  <c r="M335" i="22"/>
  <c r="L335" i="22"/>
  <c r="K335" i="22"/>
  <c r="I335" i="22" s="1"/>
  <c r="J335" i="22"/>
  <c r="N334" i="22"/>
  <c r="M334" i="22"/>
  <c r="L334" i="22"/>
  <c r="K334" i="22"/>
  <c r="J334" i="22"/>
  <c r="I334" i="22" s="1"/>
  <c r="N333" i="22"/>
  <c r="M333" i="22"/>
  <c r="L333" i="22"/>
  <c r="K333" i="22"/>
  <c r="I333" i="22" s="1"/>
  <c r="J333" i="22"/>
  <c r="N332" i="22"/>
  <c r="M332" i="22"/>
  <c r="L332" i="22"/>
  <c r="K332" i="22"/>
  <c r="J332" i="22"/>
  <c r="I332" i="22" s="1"/>
  <c r="N331" i="22"/>
  <c r="M331" i="22"/>
  <c r="L331" i="22"/>
  <c r="K331" i="22"/>
  <c r="I331" i="22" s="1"/>
  <c r="J331" i="22"/>
  <c r="N330" i="22"/>
  <c r="M330" i="22"/>
  <c r="L330" i="22"/>
  <c r="K330" i="22"/>
  <c r="J330" i="22"/>
  <c r="I330" i="22" s="1"/>
  <c r="N329" i="22"/>
  <c r="M329" i="22"/>
  <c r="L329" i="22"/>
  <c r="K329" i="22"/>
  <c r="I329" i="22" s="1"/>
  <c r="J329" i="22"/>
  <c r="N328" i="22"/>
  <c r="M328" i="22"/>
  <c r="L328" i="22"/>
  <c r="K328" i="22"/>
  <c r="J328" i="22"/>
  <c r="I328" i="22" s="1"/>
  <c r="N327" i="22"/>
  <c r="M327" i="22"/>
  <c r="L327" i="22"/>
  <c r="K327" i="22"/>
  <c r="I327" i="22" s="1"/>
  <c r="J327" i="22"/>
  <c r="N326" i="22"/>
  <c r="M326" i="22"/>
  <c r="L326" i="22"/>
  <c r="K326" i="22"/>
  <c r="J326" i="22"/>
  <c r="I326" i="22" s="1"/>
  <c r="N325" i="22"/>
  <c r="M325" i="22"/>
  <c r="L325" i="22"/>
  <c r="K325" i="22"/>
  <c r="I325" i="22" s="1"/>
  <c r="J325" i="22"/>
  <c r="N324" i="22"/>
  <c r="M324" i="22"/>
  <c r="L324" i="22"/>
  <c r="K324" i="22"/>
  <c r="J324" i="22"/>
  <c r="I324" i="22" s="1"/>
  <c r="N323" i="22"/>
  <c r="M323" i="22"/>
  <c r="L323" i="22"/>
  <c r="K323" i="22"/>
  <c r="I323" i="22" s="1"/>
  <c r="J323" i="22"/>
  <c r="N322" i="22"/>
  <c r="M322" i="22"/>
  <c r="L322" i="22"/>
  <c r="K322" i="22"/>
  <c r="J322" i="22"/>
  <c r="I322" i="22" s="1"/>
  <c r="N321" i="22"/>
  <c r="M321" i="22"/>
  <c r="L321" i="22"/>
  <c r="K321" i="22"/>
  <c r="I321" i="22" s="1"/>
  <c r="J321" i="22"/>
  <c r="N320" i="22"/>
  <c r="M320" i="22"/>
  <c r="L320" i="22"/>
  <c r="K320" i="22"/>
  <c r="J320" i="22"/>
  <c r="I320" i="22" s="1"/>
  <c r="N319" i="22"/>
  <c r="M319" i="22"/>
  <c r="L319" i="22"/>
  <c r="K319" i="22"/>
  <c r="I319" i="22" s="1"/>
  <c r="J319" i="22"/>
  <c r="N318" i="22"/>
  <c r="M318" i="22"/>
  <c r="L318" i="22"/>
  <c r="K318" i="22"/>
  <c r="J318" i="22"/>
  <c r="I318" i="22" s="1"/>
  <c r="N317" i="22"/>
  <c r="M317" i="22"/>
  <c r="L317" i="22"/>
  <c r="K317" i="22"/>
  <c r="I317" i="22" s="1"/>
  <c r="J317" i="22"/>
  <c r="N316" i="22"/>
  <c r="M316" i="22"/>
  <c r="L316" i="22"/>
  <c r="K316" i="22"/>
  <c r="J316" i="22"/>
  <c r="I316" i="22" s="1"/>
  <c r="N315" i="22"/>
  <c r="M315" i="22"/>
  <c r="L315" i="22"/>
  <c r="K315" i="22"/>
  <c r="I315" i="22" s="1"/>
  <c r="J315" i="22"/>
  <c r="N314" i="22"/>
  <c r="M314" i="22"/>
  <c r="L314" i="22"/>
  <c r="K314" i="22"/>
  <c r="J314" i="22"/>
  <c r="I314" i="22" s="1"/>
  <c r="N313" i="22"/>
  <c r="M313" i="22"/>
  <c r="L313" i="22"/>
  <c r="K313" i="22"/>
  <c r="I313" i="22" s="1"/>
  <c r="J313" i="22"/>
  <c r="N312" i="22"/>
  <c r="M312" i="22"/>
  <c r="L312" i="22"/>
  <c r="K312" i="22"/>
  <c r="J312" i="22"/>
  <c r="I312" i="22" s="1"/>
  <c r="N311" i="22"/>
  <c r="M311" i="22"/>
  <c r="L311" i="22"/>
  <c r="K311" i="22"/>
  <c r="I311" i="22" s="1"/>
  <c r="J311" i="22"/>
  <c r="N310" i="22"/>
  <c r="M310" i="22"/>
  <c r="L310" i="22"/>
  <c r="K310" i="22"/>
  <c r="J310" i="22"/>
  <c r="I310" i="22" s="1"/>
  <c r="N309" i="22"/>
  <c r="M309" i="22"/>
  <c r="L309" i="22"/>
  <c r="K309" i="22"/>
  <c r="I309" i="22" s="1"/>
  <c r="J309" i="22"/>
  <c r="N308" i="22"/>
  <c r="M308" i="22"/>
  <c r="L308" i="22"/>
  <c r="K308" i="22"/>
  <c r="J308" i="22"/>
  <c r="I308" i="22" s="1"/>
  <c r="N307" i="22"/>
  <c r="M307" i="22"/>
  <c r="L307" i="22"/>
  <c r="K307" i="22"/>
  <c r="I307" i="22" s="1"/>
  <c r="J307" i="22"/>
  <c r="N306" i="22"/>
  <c r="M306" i="22"/>
  <c r="L306" i="22"/>
  <c r="K306" i="22"/>
  <c r="J306" i="22"/>
  <c r="I306" i="22" s="1"/>
  <c r="N305" i="22"/>
  <c r="M305" i="22"/>
  <c r="L305" i="22"/>
  <c r="K305" i="22"/>
  <c r="I305" i="22" s="1"/>
  <c r="J305" i="22"/>
  <c r="N304" i="22"/>
  <c r="M304" i="22"/>
  <c r="L304" i="22"/>
  <c r="K304" i="22"/>
  <c r="J304" i="22"/>
  <c r="I304" i="22" s="1"/>
  <c r="N303" i="22"/>
  <c r="M303" i="22"/>
  <c r="L303" i="22"/>
  <c r="K303" i="22"/>
  <c r="I303" i="22" s="1"/>
  <c r="J303" i="22"/>
  <c r="N302" i="22"/>
  <c r="M302" i="22"/>
  <c r="L302" i="22"/>
  <c r="K302" i="22"/>
  <c r="J302" i="22"/>
  <c r="I302" i="22" s="1"/>
  <c r="N301" i="22"/>
  <c r="M301" i="22"/>
  <c r="L301" i="22"/>
  <c r="K301" i="22"/>
  <c r="I301" i="22" s="1"/>
  <c r="J301" i="22"/>
  <c r="N300" i="22"/>
  <c r="M300" i="22"/>
  <c r="L300" i="22"/>
  <c r="K300" i="22"/>
  <c r="J300" i="22"/>
  <c r="I300" i="22" s="1"/>
  <c r="N299" i="22"/>
  <c r="M299" i="22"/>
  <c r="L299" i="22"/>
  <c r="K299" i="22"/>
  <c r="I299" i="22" s="1"/>
  <c r="J299" i="22"/>
  <c r="N298" i="22"/>
  <c r="M298" i="22"/>
  <c r="L298" i="22"/>
  <c r="K298" i="22"/>
  <c r="J298" i="22"/>
  <c r="I298" i="22" s="1"/>
  <c r="N297" i="22"/>
  <c r="M297" i="22"/>
  <c r="L297" i="22"/>
  <c r="K297" i="22"/>
  <c r="I297" i="22" s="1"/>
  <c r="J297" i="22"/>
  <c r="N296" i="22"/>
  <c r="M296" i="22"/>
  <c r="L296" i="22"/>
  <c r="K296" i="22"/>
  <c r="J296" i="22"/>
  <c r="I296" i="22" s="1"/>
  <c r="N295" i="22"/>
  <c r="M295" i="22"/>
  <c r="L295" i="22"/>
  <c r="K295" i="22"/>
  <c r="I295" i="22" s="1"/>
  <c r="J295" i="22"/>
  <c r="N294" i="22"/>
  <c r="M294" i="22"/>
  <c r="L294" i="22"/>
  <c r="K294" i="22"/>
  <c r="J294" i="22"/>
  <c r="I294" i="22" s="1"/>
  <c r="N293" i="22"/>
  <c r="M293" i="22"/>
  <c r="L293" i="22"/>
  <c r="K293" i="22"/>
  <c r="I293" i="22" s="1"/>
  <c r="J293" i="22"/>
  <c r="N292" i="22"/>
  <c r="M292" i="22"/>
  <c r="L292" i="22"/>
  <c r="K292" i="22"/>
  <c r="J292" i="22"/>
  <c r="I292" i="22" s="1"/>
  <c r="N291" i="22"/>
  <c r="M291" i="22"/>
  <c r="L291" i="22"/>
  <c r="K291" i="22"/>
  <c r="I291" i="22" s="1"/>
  <c r="J291" i="22"/>
  <c r="N290" i="22"/>
  <c r="M290" i="22"/>
  <c r="L290" i="22"/>
  <c r="K290" i="22"/>
  <c r="J290" i="22"/>
  <c r="I290" i="22" s="1"/>
  <c r="N289" i="22"/>
  <c r="M289" i="22"/>
  <c r="L289" i="22"/>
  <c r="K289" i="22"/>
  <c r="I289" i="22" s="1"/>
  <c r="J289" i="22"/>
  <c r="N288" i="22"/>
  <c r="M288" i="22"/>
  <c r="L288" i="22"/>
  <c r="K288" i="22"/>
  <c r="J288" i="22"/>
  <c r="I288" i="22" s="1"/>
  <c r="N287" i="22"/>
  <c r="M287" i="22"/>
  <c r="L287" i="22"/>
  <c r="K287" i="22"/>
  <c r="I287" i="22" s="1"/>
  <c r="J287" i="22"/>
  <c r="N286" i="22"/>
  <c r="M286" i="22"/>
  <c r="L286" i="22"/>
  <c r="K286" i="22"/>
  <c r="J286" i="22"/>
  <c r="N285" i="22"/>
  <c r="M285" i="22"/>
  <c r="L285" i="22"/>
  <c r="K285" i="22"/>
  <c r="I285" i="22" s="1"/>
  <c r="J285" i="22"/>
  <c r="N284" i="22"/>
  <c r="M284" i="22"/>
  <c r="L284" i="22"/>
  <c r="K284" i="22"/>
  <c r="J284" i="22"/>
  <c r="I284" i="22" s="1"/>
  <c r="N283" i="22"/>
  <c r="M283" i="22"/>
  <c r="L283" i="22"/>
  <c r="K283" i="22"/>
  <c r="I283" i="22" s="1"/>
  <c r="J283" i="22"/>
  <c r="N282" i="22"/>
  <c r="M282" i="22"/>
  <c r="L282" i="22"/>
  <c r="K282" i="22"/>
  <c r="J282" i="22"/>
  <c r="N281" i="22"/>
  <c r="M281" i="22"/>
  <c r="L281" i="22"/>
  <c r="K281" i="22"/>
  <c r="I281" i="22" s="1"/>
  <c r="J281" i="22"/>
  <c r="N280" i="22"/>
  <c r="M280" i="22"/>
  <c r="L280" i="22"/>
  <c r="K280" i="22"/>
  <c r="J280" i="22"/>
  <c r="I280" i="22" s="1"/>
  <c r="N279" i="22"/>
  <c r="M279" i="22"/>
  <c r="L279" i="22"/>
  <c r="K279" i="22"/>
  <c r="I279" i="22" s="1"/>
  <c r="J279" i="22"/>
  <c r="N278" i="22"/>
  <c r="M278" i="22"/>
  <c r="L278" i="22"/>
  <c r="K278" i="22"/>
  <c r="J278" i="22"/>
  <c r="N277" i="22"/>
  <c r="M277" i="22"/>
  <c r="L277" i="22"/>
  <c r="K277" i="22"/>
  <c r="I277" i="22" s="1"/>
  <c r="J277" i="22"/>
  <c r="N276" i="22"/>
  <c r="M276" i="22"/>
  <c r="L276" i="22"/>
  <c r="K276" i="22"/>
  <c r="J276" i="22"/>
  <c r="I276" i="22" s="1"/>
  <c r="N275" i="22"/>
  <c r="M275" i="22"/>
  <c r="L275" i="22"/>
  <c r="K275" i="22"/>
  <c r="I275" i="22" s="1"/>
  <c r="J275" i="22"/>
  <c r="N274" i="22"/>
  <c r="M274" i="22"/>
  <c r="L274" i="22"/>
  <c r="K274" i="22"/>
  <c r="J274" i="22"/>
  <c r="N273" i="22"/>
  <c r="M273" i="22"/>
  <c r="L273" i="22"/>
  <c r="K273" i="22"/>
  <c r="I273" i="22" s="1"/>
  <c r="J273" i="22"/>
  <c r="N272" i="22"/>
  <c r="M272" i="22"/>
  <c r="L272" i="22"/>
  <c r="K272" i="22"/>
  <c r="J272" i="22"/>
  <c r="I272" i="22" s="1"/>
  <c r="N271" i="22"/>
  <c r="M271" i="22"/>
  <c r="L271" i="22"/>
  <c r="K271" i="22"/>
  <c r="I271" i="22" s="1"/>
  <c r="J271" i="22"/>
  <c r="N270" i="22"/>
  <c r="M270" i="22"/>
  <c r="L270" i="22"/>
  <c r="K270" i="22"/>
  <c r="J270" i="22"/>
  <c r="N269" i="22"/>
  <c r="M269" i="22"/>
  <c r="L269" i="22"/>
  <c r="K269" i="22"/>
  <c r="I269" i="22" s="1"/>
  <c r="J269" i="22"/>
  <c r="N268" i="22"/>
  <c r="M268" i="22"/>
  <c r="L268" i="22"/>
  <c r="K268" i="22"/>
  <c r="J268" i="22"/>
  <c r="I268" i="22" s="1"/>
  <c r="N267" i="22"/>
  <c r="M267" i="22"/>
  <c r="L267" i="22"/>
  <c r="K267" i="22"/>
  <c r="I267" i="22" s="1"/>
  <c r="J267" i="22"/>
  <c r="N266" i="22"/>
  <c r="M266" i="22"/>
  <c r="L266" i="22"/>
  <c r="K266" i="22"/>
  <c r="J266" i="22"/>
  <c r="N265" i="22"/>
  <c r="M265" i="22"/>
  <c r="L265" i="22"/>
  <c r="K265" i="22"/>
  <c r="I265" i="22" s="1"/>
  <c r="J265" i="22"/>
  <c r="N264" i="22"/>
  <c r="M264" i="22"/>
  <c r="L264" i="22"/>
  <c r="K264" i="22"/>
  <c r="J264" i="22"/>
  <c r="I264" i="22" s="1"/>
  <c r="N263" i="22"/>
  <c r="M263" i="22"/>
  <c r="L263" i="22"/>
  <c r="K263" i="22"/>
  <c r="I263" i="22" s="1"/>
  <c r="J263" i="22"/>
  <c r="N262" i="22"/>
  <c r="M262" i="22"/>
  <c r="L262" i="22"/>
  <c r="K262" i="22"/>
  <c r="J262" i="22"/>
  <c r="N261" i="22"/>
  <c r="M261" i="22"/>
  <c r="L261" i="22"/>
  <c r="K261" i="22"/>
  <c r="I261" i="22" s="1"/>
  <c r="J261" i="22"/>
  <c r="N260" i="22"/>
  <c r="M260" i="22"/>
  <c r="L260" i="22"/>
  <c r="K260" i="22"/>
  <c r="J260" i="22"/>
  <c r="I260" i="22" s="1"/>
  <c r="N259" i="22"/>
  <c r="M259" i="22"/>
  <c r="L259" i="22"/>
  <c r="K259" i="22"/>
  <c r="I259" i="22" s="1"/>
  <c r="J259" i="22"/>
  <c r="N258" i="22"/>
  <c r="M258" i="22"/>
  <c r="L258" i="22"/>
  <c r="K258" i="22"/>
  <c r="J258" i="22"/>
  <c r="N257" i="22"/>
  <c r="M257" i="22"/>
  <c r="L257" i="22"/>
  <c r="K257" i="22"/>
  <c r="I257" i="22" s="1"/>
  <c r="J257" i="22"/>
  <c r="N256" i="22"/>
  <c r="M256" i="22"/>
  <c r="L256" i="22"/>
  <c r="K256" i="22"/>
  <c r="J256" i="22"/>
  <c r="I256" i="22" s="1"/>
  <c r="N255" i="22"/>
  <c r="M255" i="22"/>
  <c r="L255" i="22"/>
  <c r="K255" i="22"/>
  <c r="I255" i="22" s="1"/>
  <c r="J255" i="22"/>
  <c r="N254" i="22"/>
  <c r="M254" i="22"/>
  <c r="L254" i="22"/>
  <c r="K254" i="22"/>
  <c r="J254" i="22"/>
  <c r="N253" i="22"/>
  <c r="M253" i="22"/>
  <c r="L253" i="22"/>
  <c r="K253" i="22"/>
  <c r="I253" i="22" s="1"/>
  <c r="J253" i="22"/>
  <c r="N252" i="22"/>
  <c r="M252" i="22"/>
  <c r="L252" i="22"/>
  <c r="K252" i="22"/>
  <c r="J252" i="22"/>
  <c r="I252" i="22" s="1"/>
  <c r="N251" i="22"/>
  <c r="M251" i="22"/>
  <c r="L251" i="22"/>
  <c r="K251" i="22"/>
  <c r="I251" i="22" s="1"/>
  <c r="J251" i="22"/>
  <c r="N250" i="22"/>
  <c r="M250" i="22"/>
  <c r="L250" i="22"/>
  <c r="K250" i="22"/>
  <c r="J250" i="22"/>
  <c r="N249" i="22"/>
  <c r="M249" i="22"/>
  <c r="L249" i="22"/>
  <c r="K249" i="22"/>
  <c r="I249" i="22" s="1"/>
  <c r="J249" i="22"/>
  <c r="N248" i="22"/>
  <c r="M248" i="22"/>
  <c r="L248" i="22"/>
  <c r="K248" i="22"/>
  <c r="J248" i="22"/>
  <c r="I248" i="22" s="1"/>
  <c r="N247" i="22"/>
  <c r="M247" i="22"/>
  <c r="L247" i="22"/>
  <c r="K247" i="22"/>
  <c r="J247" i="22"/>
  <c r="N246" i="22"/>
  <c r="M246" i="22"/>
  <c r="L246" i="22"/>
  <c r="K246" i="22"/>
  <c r="J246" i="22"/>
  <c r="I246" i="22"/>
  <c r="N245" i="22"/>
  <c r="M245" i="22"/>
  <c r="L245" i="22"/>
  <c r="K245" i="22"/>
  <c r="I245" i="22" s="1"/>
  <c r="J245" i="22"/>
  <c r="N244" i="22"/>
  <c r="M244" i="22"/>
  <c r="L244" i="22"/>
  <c r="K244" i="22"/>
  <c r="J244" i="22"/>
  <c r="I244" i="22" s="1"/>
  <c r="N243" i="22"/>
  <c r="M243" i="22"/>
  <c r="L243" i="22"/>
  <c r="K243" i="22"/>
  <c r="J243" i="22"/>
  <c r="N242" i="22"/>
  <c r="M242" i="22"/>
  <c r="L242" i="22"/>
  <c r="K242" i="22"/>
  <c r="J242" i="22"/>
  <c r="I242" i="22"/>
  <c r="N241" i="22"/>
  <c r="M241" i="22"/>
  <c r="L241" i="22"/>
  <c r="K241" i="22"/>
  <c r="I241" i="22" s="1"/>
  <c r="J241" i="22"/>
  <c r="N240" i="22"/>
  <c r="M240" i="22"/>
  <c r="L240" i="22"/>
  <c r="K240" i="22"/>
  <c r="J240" i="22"/>
  <c r="I240" i="22" s="1"/>
  <c r="N239" i="22"/>
  <c r="M239" i="22"/>
  <c r="L239" i="22"/>
  <c r="K239" i="22"/>
  <c r="J239" i="22"/>
  <c r="N238" i="22"/>
  <c r="M238" i="22"/>
  <c r="L238" i="22"/>
  <c r="K238" i="22"/>
  <c r="J238" i="22"/>
  <c r="I238" i="22"/>
  <c r="N237" i="22"/>
  <c r="M237" i="22"/>
  <c r="L237" i="22"/>
  <c r="K237" i="22"/>
  <c r="I237" i="22" s="1"/>
  <c r="J237" i="22"/>
  <c r="N236" i="22"/>
  <c r="M236" i="22"/>
  <c r="L236" i="22"/>
  <c r="K236" i="22"/>
  <c r="I236" i="22" s="1"/>
  <c r="J236" i="22"/>
  <c r="N235" i="22"/>
  <c r="M235" i="22"/>
  <c r="L235" i="22"/>
  <c r="K235" i="22"/>
  <c r="I235" i="22" s="1"/>
  <c r="J235" i="22"/>
  <c r="N234" i="22"/>
  <c r="M234" i="22"/>
  <c r="L234" i="22"/>
  <c r="K234" i="22"/>
  <c r="J234" i="22"/>
  <c r="I234" i="22" s="1"/>
  <c r="N233" i="22"/>
  <c r="M233" i="22"/>
  <c r="L233" i="22"/>
  <c r="K233" i="22"/>
  <c r="I233" i="22" s="1"/>
  <c r="J233" i="22"/>
  <c r="N232" i="22"/>
  <c r="M232" i="22"/>
  <c r="L232" i="22"/>
  <c r="K232" i="22"/>
  <c r="J232" i="22"/>
  <c r="I232" i="22" s="1"/>
  <c r="N231" i="22"/>
  <c r="M231" i="22"/>
  <c r="L231" i="22"/>
  <c r="K231" i="22"/>
  <c r="J231" i="22"/>
  <c r="I231" i="22" s="1"/>
  <c r="N230" i="22"/>
  <c r="M230" i="22"/>
  <c r="L230" i="22"/>
  <c r="K230" i="22"/>
  <c r="J230" i="22"/>
  <c r="I230" i="22" s="1"/>
  <c r="N229" i="22"/>
  <c r="M229" i="22"/>
  <c r="L229" i="22"/>
  <c r="K229" i="22"/>
  <c r="J229" i="22"/>
  <c r="I229" i="22" s="1"/>
  <c r="N228" i="22"/>
  <c r="M228" i="22"/>
  <c r="L228" i="22"/>
  <c r="K228" i="22"/>
  <c r="J228" i="22"/>
  <c r="I228" i="22" s="1"/>
  <c r="N227" i="22"/>
  <c r="M227" i="22"/>
  <c r="L227" i="22"/>
  <c r="K227" i="22"/>
  <c r="I227" i="22" s="1"/>
  <c r="J227" i="22"/>
  <c r="N226" i="22"/>
  <c r="M226" i="22"/>
  <c r="L226" i="22"/>
  <c r="K226" i="22"/>
  <c r="J226" i="22"/>
  <c r="I226" i="22" s="1"/>
  <c r="N225" i="22"/>
  <c r="M225" i="22"/>
  <c r="L225" i="22"/>
  <c r="K225" i="22"/>
  <c r="I225" i="22" s="1"/>
  <c r="J225" i="22"/>
  <c r="N224" i="22"/>
  <c r="M224" i="22"/>
  <c r="L224" i="22"/>
  <c r="K224" i="22"/>
  <c r="J224" i="22"/>
  <c r="I224" i="22" s="1"/>
  <c r="N223" i="22"/>
  <c r="M223" i="22"/>
  <c r="L223" i="22"/>
  <c r="K223" i="22"/>
  <c r="I223" i="22" s="1"/>
  <c r="J223" i="22"/>
  <c r="N222" i="22"/>
  <c r="M222" i="22"/>
  <c r="L222" i="22"/>
  <c r="K222" i="22"/>
  <c r="J222" i="22"/>
  <c r="I222" i="22" s="1"/>
  <c r="N221" i="22"/>
  <c r="M221" i="22"/>
  <c r="L221" i="22"/>
  <c r="K221" i="22"/>
  <c r="I221" i="22" s="1"/>
  <c r="J221" i="22"/>
  <c r="N220" i="22"/>
  <c r="M220" i="22"/>
  <c r="L220" i="22"/>
  <c r="K220" i="22"/>
  <c r="J220" i="22"/>
  <c r="I220" i="22" s="1"/>
  <c r="N219" i="22"/>
  <c r="M219" i="22"/>
  <c r="L219" i="22"/>
  <c r="K219" i="22"/>
  <c r="I219" i="22" s="1"/>
  <c r="J219" i="22"/>
  <c r="N218" i="22"/>
  <c r="M218" i="22"/>
  <c r="L218" i="22"/>
  <c r="K218" i="22"/>
  <c r="J218" i="22"/>
  <c r="I218" i="22" s="1"/>
  <c r="N217" i="22"/>
  <c r="M217" i="22"/>
  <c r="L217" i="22"/>
  <c r="K217" i="22"/>
  <c r="I217" i="22" s="1"/>
  <c r="J217" i="22"/>
  <c r="N216" i="22"/>
  <c r="M216" i="22"/>
  <c r="L216" i="22"/>
  <c r="K216" i="22"/>
  <c r="J216" i="22"/>
  <c r="I216" i="22" s="1"/>
  <c r="N215" i="22"/>
  <c r="M215" i="22"/>
  <c r="L215" i="22"/>
  <c r="K215" i="22"/>
  <c r="I215" i="22" s="1"/>
  <c r="J215" i="22"/>
  <c r="N214" i="22"/>
  <c r="M214" i="22"/>
  <c r="L214" i="22"/>
  <c r="K214" i="22"/>
  <c r="J214" i="22"/>
  <c r="I214" i="22" s="1"/>
  <c r="N213" i="22"/>
  <c r="M213" i="22"/>
  <c r="L213" i="22"/>
  <c r="K213" i="22"/>
  <c r="I213" i="22" s="1"/>
  <c r="J213" i="22"/>
  <c r="N212" i="22"/>
  <c r="M212" i="22"/>
  <c r="L212" i="22"/>
  <c r="K212" i="22"/>
  <c r="J212" i="22"/>
  <c r="I212" i="22" s="1"/>
  <c r="N211" i="22"/>
  <c r="M211" i="22"/>
  <c r="L211" i="22"/>
  <c r="K211" i="22"/>
  <c r="I211" i="22" s="1"/>
  <c r="J211" i="22"/>
  <c r="N210" i="22"/>
  <c r="M210" i="22"/>
  <c r="L210" i="22"/>
  <c r="K210" i="22"/>
  <c r="J210" i="22"/>
  <c r="I210" i="22" s="1"/>
  <c r="N209" i="22"/>
  <c r="M209" i="22"/>
  <c r="L209" i="22"/>
  <c r="K209" i="22"/>
  <c r="I209" i="22" s="1"/>
  <c r="J209" i="22"/>
  <c r="N208" i="22"/>
  <c r="M208" i="22"/>
  <c r="L208" i="22"/>
  <c r="K208" i="22"/>
  <c r="J208" i="22"/>
  <c r="I208" i="22" s="1"/>
  <c r="N207" i="22"/>
  <c r="M207" i="22"/>
  <c r="L207" i="22"/>
  <c r="K207" i="22"/>
  <c r="I207" i="22" s="1"/>
  <c r="J207" i="22"/>
  <c r="N206" i="22"/>
  <c r="M206" i="22"/>
  <c r="L206" i="22"/>
  <c r="K206" i="22"/>
  <c r="J206" i="22"/>
  <c r="I206" i="22" s="1"/>
  <c r="N205" i="22"/>
  <c r="M205" i="22"/>
  <c r="L205" i="22"/>
  <c r="K205" i="22"/>
  <c r="I205" i="22" s="1"/>
  <c r="J205" i="22"/>
  <c r="N204" i="22"/>
  <c r="M204" i="22"/>
  <c r="L204" i="22"/>
  <c r="K204" i="22"/>
  <c r="J204" i="22"/>
  <c r="I204" i="22" s="1"/>
  <c r="N203" i="22"/>
  <c r="M203" i="22"/>
  <c r="L203" i="22"/>
  <c r="K203" i="22"/>
  <c r="I203" i="22" s="1"/>
  <c r="J203" i="22"/>
  <c r="N202" i="22"/>
  <c r="M202" i="22"/>
  <c r="L202" i="22"/>
  <c r="K202" i="22"/>
  <c r="J202" i="22"/>
  <c r="I202" i="22" s="1"/>
  <c r="N201" i="22"/>
  <c r="M201" i="22"/>
  <c r="L201" i="22"/>
  <c r="K201" i="22"/>
  <c r="I201" i="22" s="1"/>
  <c r="J201" i="22"/>
  <c r="N200" i="22"/>
  <c r="M200" i="22"/>
  <c r="L200" i="22"/>
  <c r="K200" i="22"/>
  <c r="J200" i="22"/>
  <c r="I200" i="22" s="1"/>
  <c r="N199" i="22"/>
  <c r="M199" i="22"/>
  <c r="L199" i="22"/>
  <c r="K199" i="22"/>
  <c r="I199" i="22" s="1"/>
  <c r="J199" i="22"/>
  <c r="N198" i="22"/>
  <c r="M198" i="22"/>
  <c r="L198" i="22"/>
  <c r="K198" i="22"/>
  <c r="J198" i="22"/>
  <c r="I198" i="22" s="1"/>
  <c r="N197" i="22"/>
  <c r="M197" i="22"/>
  <c r="L197" i="22"/>
  <c r="K197" i="22"/>
  <c r="I197" i="22" s="1"/>
  <c r="J197" i="22"/>
  <c r="N196" i="22"/>
  <c r="M196" i="22"/>
  <c r="L196" i="22"/>
  <c r="K196" i="22"/>
  <c r="J196" i="22"/>
  <c r="I196" i="22" s="1"/>
  <c r="N195" i="22"/>
  <c r="M195" i="22"/>
  <c r="L195" i="22"/>
  <c r="K195" i="22"/>
  <c r="I195" i="22" s="1"/>
  <c r="J195" i="22"/>
  <c r="N194" i="22"/>
  <c r="M194" i="22"/>
  <c r="L194" i="22"/>
  <c r="K194" i="22"/>
  <c r="J194" i="22"/>
  <c r="I194" i="22" s="1"/>
  <c r="N193" i="22"/>
  <c r="M193" i="22"/>
  <c r="L193" i="22"/>
  <c r="K193" i="22"/>
  <c r="I193" i="22" s="1"/>
  <c r="J193" i="22"/>
  <c r="N192" i="22"/>
  <c r="M192" i="22"/>
  <c r="L192" i="22"/>
  <c r="K192" i="22"/>
  <c r="J192" i="22"/>
  <c r="I192" i="22" s="1"/>
  <c r="N191" i="22"/>
  <c r="M191" i="22"/>
  <c r="L191" i="22"/>
  <c r="K191" i="22"/>
  <c r="I191" i="22" s="1"/>
  <c r="J191" i="22"/>
  <c r="N190" i="22"/>
  <c r="M190" i="22"/>
  <c r="L190" i="22"/>
  <c r="K190" i="22"/>
  <c r="J190" i="22"/>
  <c r="I190" i="22" s="1"/>
  <c r="N189" i="22"/>
  <c r="M189" i="22"/>
  <c r="L189" i="22"/>
  <c r="K189" i="22"/>
  <c r="I189" i="22" s="1"/>
  <c r="J189" i="22"/>
  <c r="N188" i="22"/>
  <c r="M188" i="22"/>
  <c r="L188" i="22"/>
  <c r="K188" i="22"/>
  <c r="J188" i="22"/>
  <c r="I188" i="22" s="1"/>
  <c r="N187" i="22"/>
  <c r="M187" i="22"/>
  <c r="L187" i="22"/>
  <c r="K187" i="22"/>
  <c r="I187" i="22" s="1"/>
  <c r="J187" i="22"/>
  <c r="N186" i="22"/>
  <c r="M186" i="22"/>
  <c r="L186" i="22"/>
  <c r="K186" i="22"/>
  <c r="J186" i="22"/>
  <c r="I186" i="22" s="1"/>
  <c r="N185" i="22"/>
  <c r="M185" i="22"/>
  <c r="L185" i="22"/>
  <c r="K185" i="22"/>
  <c r="I185" i="22" s="1"/>
  <c r="J185" i="22"/>
  <c r="N184" i="22"/>
  <c r="M184" i="22"/>
  <c r="L184" i="22"/>
  <c r="K184" i="22"/>
  <c r="J184" i="22"/>
  <c r="I184" i="22" s="1"/>
  <c r="N183" i="22"/>
  <c r="M183" i="22"/>
  <c r="L183" i="22"/>
  <c r="K183" i="22"/>
  <c r="I183" i="22" s="1"/>
  <c r="J183" i="22"/>
  <c r="N182" i="22"/>
  <c r="M182" i="22"/>
  <c r="L182" i="22"/>
  <c r="K182" i="22"/>
  <c r="J182" i="22"/>
  <c r="I182" i="22" s="1"/>
  <c r="N181" i="22"/>
  <c r="M181" i="22"/>
  <c r="L181" i="22"/>
  <c r="K181" i="22"/>
  <c r="I181" i="22" s="1"/>
  <c r="J181" i="22"/>
  <c r="N180" i="22"/>
  <c r="M180" i="22"/>
  <c r="L180" i="22"/>
  <c r="K180" i="22"/>
  <c r="J180" i="22"/>
  <c r="I180" i="22" s="1"/>
  <c r="N179" i="22"/>
  <c r="M179" i="22"/>
  <c r="L179" i="22"/>
  <c r="K179" i="22"/>
  <c r="I179" i="22" s="1"/>
  <c r="J179" i="22"/>
  <c r="N178" i="22"/>
  <c r="M178" i="22"/>
  <c r="L178" i="22"/>
  <c r="K178" i="22"/>
  <c r="J178" i="22"/>
  <c r="I178" i="22" s="1"/>
  <c r="N177" i="22"/>
  <c r="M177" i="22"/>
  <c r="L177" i="22"/>
  <c r="K177" i="22"/>
  <c r="I177" i="22" s="1"/>
  <c r="J177" i="22"/>
  <c r="N176" i="22"/>
  <c r="M176" i="22"/>
  <c r="L176" i="22"/>
  <c r="K176" i="22"/>
  <c r="J176" i="22"/>
  <c r="I176" i="22" s="1"/>
  <c r="N175" i="22"/>
  <c r="M175" i="22"/>
  <c r="L175" i="22"/>
  <c r="K175" i="22"/>
  <c r="J175" i="22"/>
  <c r="I175" i="22" s="1"/>
  <c r="N174" i="22"/>
  <c r="M174" i="22"/>
  <c r="L174" i="22"/>
  <c r="K174" i="22"/>
  <c r="J174" i="22"/>
  <c r="I174" i="22" s="1"/>
  <c r="N173" i="22"/>
  <c r="M173" i="22"/>
  <c r="L173" i="22"/>
  <c r="K173" i="22"/>
  <c r="I173" i="22" s="1"/>
  <c r="J173" i="22"/>
  <c r="N172" i="22"/>
  <c r="M172" i="22"/>
  <c r="L172" i="22"/>
  <c r="K172" i="22"/>
  <c r="J172" i="22"/>
  <c r="I172" i="22" s="1"/>
  <c r="N171" i="22"/>
  <c r="M171" i="22"/>
  <c r="L171" i="22"/>
  <c r="K171" i="22"/>
  <c r="I171" i="22" s="1"/>
  <c r="J171" i="22"/>
  <c r="N170" i="22"/>
  <c r="M170" i="22"/>
  <c r="L170" i="22"/>
  <c r="K170" i="22"/>
  <c r="J170" i="22"/>
  <c r="I170" i="22" s="1"/>
  <c r="N169" i="22"/>
  <c r="M169" i="22"/>
  <c r="L169" i="22"/>
  <c r="K169" i="22"/>
  <c r="I169" i="22" s="1"/>
  <c r="J169" i="22"/>
  <c r="N168" i="22"/>
  <c r="M168" i="22"/>
  <c r="L168" i="22"/>
  <c r="K168" i="22"/>
  <c r="J168" i="22"/>
  <c r="I168" i="22" s="1"/>
  <c r="N167" i="22"/>
  <c r="M167" i="22"/>
  <c r="L167" i="22"/>
  <c r="K167" i="22"/>
  <c r="I167" i="22" s="1"/>
  <c r="J167" i="22"/>
  <c r="N166" i="22"/>
  <c r="M166" i="22"/>
  <c r="L166" i="22"/>
  <c r="K166" i="22"/>
  <c r="J166" i="22"/>
  <c r="I166" i="22" s="1"/>
  <c r="N165" i="22"/>
  <c r="M165" i="22"/>
  <c r="L165" i="22"/>
  <c r="K165" i="22"/>
  <c r="J165" i="22"/>
  <c r="I165" i="22" s="1"/>
  <c r="N164" i="22"/>
  <c r="M164" i="22"/>
  <c r="L164" i="22"/>
  <c r="K164" i="22"/>
  <c r="I164" i="22" s="1"/>
  <c r="J164" i="22"/>
  <c r="N163" i="22"/>
  <c r="M163" i="22"/>
  <c r="L163" i="22"/>
  <c r="K163" i="22"/>
  <c r="J163" i="22"/>
  <c r="I163" i="22" s="1"/>
  <c r="N162" i="22"/>
  <c r="M162" i="22"/>
  <c r="L162" i="22"/>
  <c r="K162" i="22"/>
  <c r="I162" i="22" s="1"/>
  <c r="J162" i="22"/>
  <c r="N161" i="22"/>
  <c r="M161" i="22"/>
  <c r="L161" i="22"/>
  <c r="K161" i="22"/>
  <c r="J161" i="22"/>
  <c r="I161" i="22" s="1"/>
  <c r="N160" i="22"/>
  <c r="M160" i="22"/>
  <c r="L160" i="22"/>
  <c r="K160" i="22"/>
  <c r="J160" i="22"/>
  <c r="I160" i="22" s="1"/>
  <c r="N159" i="22"/>
  <c r="M159" i="22"/>
  <c r="L159" i="22"/>
  <c r="K159" i="22"/>
  <c r="I159" i="22" s="1"/>
  <c r="J159" i="22"/>
  <c r="N158" i="22"/>
  <c r="M158" i="22"/>
  <c r="L158" i="22"/>
  <c r="K158" i="22"/>
  <c r="J158" i="22"/>
  <c r="I158" i="22" s="1"/>
  <c r="N157" i="22"/>
  <c r="M157" i="22"/>
  <c r="L157" i="22"/>
  <c r="K157" i="22"/>
  <c r="I157" i="22" s="1"/>
  <c r="J157" i="22"/>
  <c r="N156" i="22"/>
  <c r="M156" i="22"/>
  <c r="L156" i="22"/>
  <c r="K156" i="22"/>
  <c r="J156" i="22"/>
  <c r="I156" i="22" s="1"/>
  <c r="N155" i="22"/>
  <c r="M155" i="22"/>
  <c r="L155" i="22"/>
  <c r="K155" i="22"/>
  <c r="I155" i="22" s="1"/>
  <c r="J155" i="22"/>
  <c r="N154" i="22"/>
  <c r="M154" i="22"/>
  <c r="L154" i="22"/>
  <c r="K154" i="22"/>
  <c r="J154" i="22"/>
  <c r="I154" i="22" s="1"/>
  <c r="N153" i="22"/>
  <c r="M153" i="22"/>
  <c r="L153" i="22"/>
  <c r="K153" i="22"/>
  <c r="I153" i="22" s="1"/>
  <c r="J153" i="22"/>
  <c r="N152" i="22"/>
  <c r="M152" i="22"/>
  <c r="L152" i="22"/>
  <c r="K152" i="22"/>
  <c r="J152" i="22"/>
  <c r="I152" i="22" s="1"/>
  <c r="N151" i="22"/>
  <c r="M151" i="22"/>
  <c r="L151" i="22"/>
  <c r="K151" i="22"/>
  <c r="I151" i="22" s="1"/>
  <c r="J151" i="22"/>
  <c r="N150" i="22"/>
  <c r="M150" i="22"/>
  <c r="L150" i="22"/>
  <c r="K150" i="22"/>
  <c r="J150" i="22"/>
  <c r="I150" i="22" s="1"/>
  <c r="N149" i="22"/>
  <c r="M149" i="22"/>
  <c r="L149" i="22"/>
  <c r="K149" i="22"/>
  <c r="J149" i="22"/>
  <c r="I149" i="22" s="1"/>
  <c r="N148" i="22"/>
  <c r="M148" i="22"/>
  <c r="L148" i="22"/>
  <c r="K148" i="22"/>
  <c r="J148" i="22"/>
  <c r="I148" i="22" s="1"/>
  <c r="N147" i="22"/>
  <c r="M147" i="22"/>
  <c r="L147" i="22"/>
  <c r="K147" i="22"/>
  <c r="J147" i="22"/>
  <c r="I147" i="22" s="1"/>
  <c r="N146" i="22"/>
  <c r="M146" i="22"/>
  <c r="L146" i="22"/>
  <c r="K146" i="22"/>
  <c r="J146" i="22"/>
  <c r="I146" i="22" s="1"/>
  <c r="N145" i="22"/>
  <c r="M145" i="22"/>
  <c r="L145" i="22"/>
  <c r="K145" i="22"/>
  <c r="I145" i="22" s="1"/>
  <c r="J145" i="22"/>
  <c r="N144" i="22"/>
  <c r="M144" i="22"/>
  <c r="L144" i="22"/>
  <c r="K144" i="22"/>
  <c r="J144" i="22"/>
  <c r="I144" i="22" s="1"/>
  <c r="N143" i="22"/>
  <c r="M143" i="22"/>
  <c r="L143" i="22"/>
  <c r="K143" i="22"/>
  <c r="J143" i="22"/>
  <c r="I143" i="22" s="1"/>
  <c r="N142" i="22"/>
  <c r="M142" i="22"/>
  <c r="L142" i="22"/>
  <c r="K142" i="22"/>
  <c r="I142" i="22" s="1"/>
  <c r="J142" i="22"/>
  <c r="N141" i="22"/>
  <c r="M141" i="22"/>
  <c r="L141" i="22"/>
  <c r="K141" i="22"/>
  <c r="J141" i="22"/>
  <c r="I141" i="22" s="1"/>
  <c r="N140" i="22"/>
  <c r="M140" i="22"/>
  <c r="L140" i="22"/>
  <c r="K140" i="22"/>
  <c r="I140" i="22" s="1"/>
  <c r="J140" i="22"/>
  <c r="N139" i="22"/>
  <c r="M139" i="22"/>
  <c r="L139" i="22"/>
  <c r="K139" i="22"/>
  <c r="J139" i="22"/>
  <c r="I139" i="22" s="1"/>
  <c r="N138" i="22"/>
  <c r="M138" i="22"/>
  <c r="L138" i="22"/>
  <c r="K138" i="22"/>
  <c r="J138" i="22"/>
  <c r="I138" i="22" s="1"/>
  <c r="N137" i="22"/>
  <c r="M137" i="22"/>
  <c r="L137" i="22"/>
  <c r="K137" i="22"/>
  <c r="J137" i="22"/>
  <c r="I137" i="22" s="1"/>
  <c r="N136" i="22"/>
  <c r="M136" i="22"/>
  <c r="L136" i="22"/>
  <c r="K136" i="22"/>
  <c r="J136" i="22"/>
  <c r="I136" i="22" s="1"/>
  <c r="N135" i="22"/>
  <c r="M135" i="22"/>
  <c r="L135" i="22"/>
  <c r="K135" i="22"/>
  <c r="J135" i="22"/>
  <c r="I135" i="22" s="1"/>
  <c r="N134" i="22"/>
  <c r="M134" i="22"/>
  <c r="L134" i="22"/>
  <c r="K134" i="22"/>
  <c r="J134" i="22"/>
  <c r="I134" i="22" s="1"/>
  <c r="N133" i="22"/>
  <c r="M133" i="22"/>
  <c r="L133" i="22"/>
  <c r="K133" i="22"/>
  <c r="J133" i="22"/>
  <c r="I133" i="22" s="1"/>
  <c r="N132" i="22"/>
  <c r="M132" i="22"/>
  <c r="L132" i="22"/>
  <c r="K132" i="22"/>
  <c r="J132" i="22"/>
  <c r="I132" i="22" s="1"/>
  <c r="N131" i="22"/>
  <c r="M131" i="22"/>
  <c r="L131" i="22"/>
  <c r="K131" i="22"/>
  <c r="J131" i="22"/>
  <c r="I131" i="22" s="1"/>
  <c r="N130" i="22"/>
  <c r="M130" i="22"/>
  <c r="L130" i="22"/>
  <c r="K130" i="22"/>
  <c r="J130" i="22"/>
  <c r="I130" i="22" s="1"/>
  <c r="N129" i="22"/>
  <c r="M129" i="22"/>
  <c r="L129" i="22"/>
  <c r="K129" i="22"/>
  <c r="J129" i="22"/>
  <c r="I129" i="22" s="1"/>
  <c r="N128" i="22"/>
  <c r="M128" i="22"/>
  <c r="L128" i="22"/>
  <c r="K128" i="22"/>
  <c r="J128" i="22"/>
  <c r="I128" i="22" s="1"/>
  <c r="N127" i="22"/>
  <c r="M127" i="22"/>
  <c r="L127" i="22"/>
  <c r="K127" i="22"/>
  <c r="J127" i="22"/>
  <c r="I127" i="22" s="1"/>
  <c r="N126" i="22"/>
  <c r="M126" i="22"/>
  <c r="L126" i="22"/>
  <c r="K126" i="22"/>
  <c r="J126" i="22"/>
  <c r="I126" i="22" s="1"/>
  <c r="N125" i="22"/>
  <c r="M125" i="22"/>
  <c r="L125" i="22"/>
  <c r="K125" i="22"/>
  <c r="J125" i="22"/>
  <c r="I125" i="22" s="1"/>
  <c r="N124" i="22"/>
  <c r="M124" i="22"/>
  <c r="L124" i="22"/>
  <c r="K124" i="22"/>
  <c r="J124" i="22"/>
  <c r="I124" i="22" s="1"/>
  <c r="N123" i="22"/>
  <c r="M123" i="22"/>
  <c r="L123" i="22"/>
  <c r="K123" i="22"/>
  <c r="J123" i="22"/>
  <c r="I123" i="22" s="1"/>
  <c r="N122" i="22"/>
  <c r="M122" i="22"/>
  <c r="L122" i="22"/>
  <c r="K122" i="22"/>
  <c r="J122" i="22"/>
  <c r="N121" i="22"/>
  <c r="M121" i="22"/>
  <c r="L121" i="22"/>
  <c r="K121" i="22"/>
  <c r="J121" i="22"/>
  <c r="I121" i="22" s="1"/>
  <c r="N120" i="22"/>
  <c r="M120" i="22"/>
  <c r="L120" i="22"/>
  <c r="K120" i="22"/>
  <c r="J120" i="22"/>
  <c r="I120" i="22" s="1"/>
  <c r="N119" i="22"/>
  <c r="M119" i="22"/>
  <c r="L119" i="22"/>
  <c r="K119" i="22"/>
  <c r="J119" i="22"/>
  <c r="I119" i="22" s="1"/>
  <c r="N118" i="22"/>
  <c r="M118" i="22"/>
  <c r="L118" i="22"/>
  <c r="K118" i="22"/>
  <c r="J118" i="22"/>
  <c r="N117" i="22"/>
  <c r="M117" i="22"/>
  <c r="L117" i="22"/>
  <c r="K117" i="22"/>
  <c r="J117" i="22"/>
  <c r="I117" i="22" s="1"/>
  <c r="N116" i="22"/>
  <c r="M116" i="22"/>
  <c r="L116" i="22"/>
  <c r="K116" i="22"/>
  <c r="J116" i="22"/>
  <c r="I116" i="22" s="1"/>
  <c r="N115" i="22"/>
  <c r="M115" i="22"/>
  <c r="L115" i="22"/>
  <c r="K115" i="22"/>
  <c r="I115" i="22" s="1"/>
  <c r="J115" i="22"/>
  <c r="N114" i="22"/>
  <c r="M114" i="22"/>
  <c r="L114" i="22"/>
  <c r="K114" i="22"/>
  <c r="J114" i="22"/>
  <c r="N113" i="22"/>
  <c r="M113" i="22"/>
  <c r="L113" i="22"/>
  <c r="K113" i="22"/>
  <c r="J113" i="22"/>
  <c r="I113" i="22" s="1"/>
  <c r="N112" i="22"/>
  <c r="M112" i="22"/>
  <c r="L112" i="22"/>
  <c r="K112" i="22"/>
  <c r="J112" i="22"/>
  <c r="I112" i="22" s="1"/>
  <c r="N111" i="22"/>
  <c r="M111" i="22"/>
  <c r="L111" i="22"/>
  <c r="K111" i="22"/>
  <c r="J111" i="22"/>
  <c r="N110" i="22"/>
  <c r="M110" i="22"/>
  <c r="L110" i="22"/>
  <c r="K110" i="22"/>
  <c r="J110" i="22"/>
  <c r="N109" i="22"/>
  <c r="M109" i="22"/>
  <c r="L109" i="22"/>
  <c r="K109" i="22"/>
  <c r="J109" i="22"/>
  <c r="I109" i="22" s="1"/>
  <c r="N108" i="22"/>
  <c r="M108" i="22"/>
  <c r="L108" i="22"/>
  <c r="K108" i="22"/>
  <c r="J108" i="22"/>
  <c r="N107" i="22"/>
  <c r="M107" i="22"/>
  <c r="L107" i="22"/>
  <c r="K107" i="22"/>
  <c r="J107" i="22"/>
  <c r="N106" i="22"/>
  <c r="M106" i="22"/>
  <c r="L106" i="22"/>
  <c r="K106" i="22"/>
  <c r="J106" i="22"/>
  <c r="N105" i="22"/>
  <c r="M105" i="22"/>
  <c r="L105" i="22"/>
  <c r="K105" i="22"/>
  <c r="J105" i="22"/>
  <c r="I105" i="22" s="1"/>
  <c r="N104" i="22"/>
  <c r="M104" i="22"/>
  <c r="L104" i="22"/>
  <c r="K104" i="22"/>
  <c r="J104" i="22"/>
  <c r="I104" i="22" s="1"/>
  <c r="N103" i="22"/>
  <c r="M103" i="22"/>
  <c r="L103" i="22"/>
  <c r="K103" i="22"/>
  <c r="J103" i="22"/>
  <c r="N102" i="22"/>
  <c r="M102" i="22"/>
  <c r="L102" i="22"/>
  <c r="K102" i="22"/>
  <c r="J102" i="22"/>
  <c r="N101" i="22"/>
  <c r="M101" i="22"/>
  <c r="L101" i="22"/>
  <c r="K101" i="22"/>
  <c r="J101" i="22"/>
  <c r="I101" i="22" s="1"/>
  <c r="N100" i="22"/>
  <c r="M100" i="22"/>
  <c r="L100" i="22"/>
  <c r="K100" i="22"/>
  <c r="J100" i="22"/>
  <c r="I100" i="22" s="1"/>
  <c r="N99" i="22"/>
  <c r="M99" i="22"/>
  <c r="L99" i="22"/>
  <c r="K99" i="22"/>
  <c r="J99" i="22"/>
  <c r="N98" i="22"/>
  <c r="M98" i="22"/>
  <c r="L98" i="22"/>
  <c r="K98" i="22"/>
  <c r="J98" i="22"/>
  <c r="N97" i="22"/>
  <c r="M97" i="22"/>
  <c r="L97" i="22"/>
  <c r="K97" i="22"/>
  <c r="J97" i="22"/>
  <c r="I97" i="22" s="1"/>
  <c r="N96" i="22"/>
  <c r="M96" i="22"/>
  <c r="L96" i="22"/>
  <c r="K96" i="22"/>
  <c r="J96" i="22"/>
  <c r="I96" i="22" s="1"/>
  <c r="N95" i="22"/>
  <c r="M95" i="22"/>
  <c r="L95" i="22"/>
  <c r="K95" i="22"/>
  <c r="J95" i="22"/>
  <c r="N94" i="22"/>
  <c r="M94" i="22"/>
  <c r="L94" i="22"/>
  <c r="K94" i="22"/>
  <c r="J94" i="22"/>
  <c r="N93" i="22"/>
  <c r="M93" i="22"/>
  <c r="L93" i="22"/>
  <c r="K93" i="22"/>
  <c r="J93" i="22"/>
  <c r="I93" i="22" s="1"/>
  <c r="N92" i="22"/>
  <c r="M92" i="22"/>
  <c r="L92" i="22"/>
  <c r="K92" i="22"/>
  <c r="J92" i="22"/>
  <c r="I92" i="22" s="1"/>
  <c r="N91" i="22"/>
  <c r="M91" i="22"/>
  <c r="L91" i="22"/>
  <c r="K91" i="22"/>
  <c r="J91" i="22"/>
  <c r="N90" i="22"/>
  <c r="M90" i="22"/>
  <c r="L90" i="22"/>
  <c r="K90" i="22"/>
  <c r="J90" i="22"/>
  <c r="N89" i="22"/>
  <c r="M89" i="22"/>
  <c r="L89" i="22"/>
  <c r="J89" i="22"/>
  <c r="L88" i="22"/>
  <c r="K88" i="22"/>
  <c r="J88" i="22"/>
  <c r="L87" i="22"/>
  <c r="K87" i="22"/>
  <c r="J87" i="22"/>
  <c r="L86" i="22"/>
  <c r="K86" i="22"/>
  <c r="J86" i="22"/>
  <c r="L85" i="22"/>
  <c r="K85" i="22"/>
  <c r="J85" i="22"/>
  <c r="L84" i="22"/>
  <c r="K84" i="22"/>
  <c r="J84" i="22"/>
  <c r="L83" i="22"/>
  <c r="K83" i="22"/>
  <c r="J83" i="22"/>
  <c r="L82" i="22"/>
  <c r="K82" i="22"/>
  <c r="J82" i="22"/>
  <c r="L81" i="22"/>
  <c r="K81" i="22"/>
  <c r="J81" i="22"/>
  <c r="N80" i="22"/>
  <c r="M80" i="22"/>
  <c r="L80" i="22"/>
  <c r="K80" i="22"/>
  <c r="I80" i="22" s="1"/>
  <c r="J80" i="22"/>
  <c r="N79" i="22"/>
  <c r="M79" i="22"/>
  <c r="L79" i="22"/>
  <c r="K79" i="22"/>
  <c r="J79" i="22"/>
  <c r="I79" i="22"/>
  <c r="N78" i="22"/>
  <c r="M78" i="22"/>
  <c r="L78" i="22"/>
  <c r="J78" i="22"/>
  <c r="L77" i="22"/>
  <c r="K77" i="22"/>
  <c r="J77" i="22"/>
  <c r="J76" i="22"/>
  <c r="J75" i="22"/>
  <c r="J74" i="22"/>
  <c r="J73" i="22"/>
  <c r="J72" i="22"/>
  <c r="J71" i="22"/>
  <c r="J70" i="22"/>
  <c r="N69" i="22"/>
  <c r="M69" i="22"/>
  <c r="J69" i="22"/>
  <c r="N68" i="22"/>
  <c r="M68" i="22"/>
  <c r="J68" i="22"/>
  <c r="N67" i="22"/>
  <c r="M67" i="22"/>
  <c r="L67" i="22"/>
  <c r="K67" i="22"/>
  <c r="J67" i="22"/>
  <c r="E67" i="22"/>
  <c r="N66" i="22"/>
  <c r="M66" i="22"/>
  <c r="L66" i="22"/>
  <c r="K66" i="22"/>
  <c r="J66" i="22"/>
  <c r="I66" i="22"/>
  <c r="N65" i="22"/>
  <c r="M65" i="22"/>
  <c r="L65" i="22"/>
  <c r="K65" i="22"/>
  <c r="I65" i="22" s="1"/>
  <c r="J65" i="22"/>
  <c r="N64" i="22"/>
  <c r="M64" i="22"/>
  <c r="L64" i="22"/>
  <c r="K64" i="22"/>
  <c r="J64" i="22"/>
  <c r="I64" i="22"/>
  <c r="N63" i="22"/>
  <c r="M63" i="22"/>
  <c r="L63" i="22"/>
  <c r="K63" i="22"/>
  <c r="I63" i="22" s="1"/>
  <c r="J63" i="22"/>
  <c r="N62" i="22"/>
  <c r="M62" i="22"/>
  <c r="L62" i="22"/>
  <c r="K62" i="22"/>
  <c r="J62" i="22"/>
  <c r="I62" i="22"/>
  <c r="N61" i="22"/>
  <c r="M61" i="22"/>
  <c r="L61" i="22"/>
  <c r="K61" i="22"/>
  <c r="I61" i="22" s="1"/>
  <c r="J61" i="22"/>
  <c r="N60" i="22"/>
  <c r="M60" i="22"/>
  <c r="L60" i="22"/>
  <c r="K60" i="22"/>
  <c r="J60" i="22"/>
  <c r="I60" i="22"/>
  <c r="K39" i="22"/>
  <c r="U38" i="22"/>
  <c r="K38" i="22"/>
  <c r="U37" i="22"/>
  <c r="K37" i="22"/>
  <c r="U36" i="22"/>
  <c r="K36" i="22"/>
  <c r="U35" i="22"/>
  <c r="K35" i="22"/>
  <c r="U34" i="22"/>
  <c r="K34" i="22"/>
  <c r="U33" i="22"/>
  <c r="K33" i="22"/>
  <c r="U32" i="22"/>
  <c r="K32" i="22"/>
  <c r="U31" i="22"/>
  <c r="K31" i="22"/>
  <c r="U30" i="22"/>
  <c r="K30" i="22"/>
  <c r="U29" i="22"/>
  <c r="K29" i="22"/>
  <c r="U28" i="22"/>
  <c r="K28" i="22"/>
  <c r="U27" i="22"/>
  <c r="K27" i="22"/>
  <c r="U26" i="22"/>
  <c r="K26" i="22"/>
  <c r="U25" i="22"/>
  <c r="K25" i="22"/>
  <c r="U24" i="22"/>
  <c r="K24" i="22"/>
  <c r="U23" i="22"/>
  <c r="K23" i="22"/>
  <c r="U22" i="22"/>
  <c r="K22" i="22"/>
  <c r="E12" i="22"/>
  <c r="D12" i="22"/>
  <c r="K10" i="22"/>
  <c r="K9" i="22"/>
  <c r="K8" i="22"/>
  <c r="K7" i="22"/>
  <c r="K6" i="22"/>
  <c r="K5" i="22"/>
  <c r="J5" i="22"/>
  <c r="L4" i="22"/>
  <c r="K4" i="22"/>
  <c r="J4" i="22"/>
  <c r="P3" i="22"/>
  <c r="O3" i="22"/>
  <c r="N3" i="22"/>
  <c r="M3" i="22"/>
  <c r="L3" i="22"/>
  <c r="K3" i="22"/>
  <c r="J3" i="22"/>
  <c r="K2" i="22"/>
  <c r="D1" i="22"/>
  <c r="L5" i="22" s="1"/>
  <c r="X502" i="21"/>
  <c r="X503" i="21" s="1"/>
  <c r="AK498" i="21"/>
  <c r="Y498" i="21"/>
  <c r="X497" i="21"/>
  <c r="X500" i="21" s="1"/>
  <c r="X501" i="21" s="1"/>
  <c r="AK496" i="21"/>
  <c r="S496" i="21"/>
  <c r="S495" i="21"/>
  <c r="AE494" i="21"/>
  <c r="S494" i="21"/>
  <c r="S493" i="21"/>
  <c r="S492" i="21"/>
  <c r="S491" i="21"/>
  <c r="Q491" i="21"/>
  <c r="Q492" i="21" s="1"/>
  <c r="AK490" i="21"/>
  <c r="AK495" i="21" s="1"/>
  <c r="AE490" i="21"/>
  <c r="AE493" i="21" s="1"/>
  <c r="X489" i="21"/>
  <c r="U489" i="21"/>
  <c r="Q489" i="21"/>
  <c r="Q488" i="21"/>
  <c r="Q493" i="21" s="1"/>
  <c r="Q494" i="21" s="1"/>
  <c r="L486" i="21"/>
  <c r="K486" i="21"/>
  <c r="J485" i="21"/>
  <c r="J490" i="21" s="1"/>
  <c r="J491" i="21" s="1"/>
  <c r="Q484" i="21"/>
  <c r="Q485" i="21" s="1"/>
  <c r="AK482" i="21"/>
  <c r="AK487" i="21" s="1"/>
  <c r="AK488" i="21" s="1"/>
  <c r="Z482" i="21"/>
  <c r="Y482" i="21"/>
  <c r="X481" i="21"/>
  <c r="X484" i="21" s="1"/>
  <c r="X485" i="21" s="1"/>
  <c r="F480" i="21"/>
  <c r="Q479" i="21"/>
  <c r="Q482" i="21" s="1"/>
  <c r="Q483" i="21" s="1"/>
  <c r="K478" i="21"/>
  <c r="K479" i="21" s="1"/>
  <c r="F478" i="21"/>
  <c r="H476" i="21"/>
  <c r="N486" i="21" s="1"/>
  <c r="G476" i="21"/>
  <c r="AA498" i="21" s="1"/>
  <c r="F476" i="21"/>
  <c r="Z490" i="21" s="1"/>
  <c r="E476" i="21"/>
  <c r="L476" i="21" s="1"/>
  <c r="D476" i="21"/>
  <c r="X498" i="21" s="1"/>
  <c r="K475" i="21"/>
  <c r="K480" i="21" s="1"/>
  <c r="K481" i="21" s="1"/>
  <c r="D475" i="21"/>
  <c r="D480" i="21" s="1"/>
  <c r="D481" i="21" s="1"/>
  <c r="Q473" i="21"/>
  <c r="Q474" i="21" s="1"/>
  <c r="AK472" i="21"/>
  <c r="AK477" i="21" s="1"/>
  <c r="AK478" i="21" s="1"/>
  <c r="L471" i="21"/>
  <c r="AB470" i="21"/>
  <c r="Z470" i="21"/>
  <c r="Y470" i="21"/>
  <c r="X470" i="21"/>
  <c r="Q470" i="21"/>
  <c r="Q475" i="21" s="1"/>
  <c r="Q476" i="21" s="1"/>
  <c r="L470" i="21"/>
  <c r="X469" i="21"/>
  <c r="X474" i="21" s="1"/>
  <c r="X475" i="21" s="1"/>
  <c r="L469" i="21"/>
  <c r="S468" i="21"/>
  <c r="L468" i="21"/>
  <c r="J468" i="21"/>
  <c r="J469" i="21" s="1"/>
  <c r="S467" i="21"/>
  <c r="AK466" i="21"/>
  <c r="AK467" i="21" s="1"/>
  <c r="S466" i="21"/>
  <c r="N466" i="21"/>
  <c r="L466" i="21"/>
  <c r="K466" i="21"/>
  <c r="J466" i="21"/>
  <c r="AE465" i="21"/>
  <c r="S465" i="21"/>
  <c r="J465" i="21"/>
  <c r="J470" i="21" s="1"/>
  <c r="J471" i="21" s="1"/>
  <c r="AE464" i="21"/>
  <c r="S464" i="21"/>
  <c r="S463" i="21"/>
  <c r="AB462" i="21"/>
  <c r="AA462" i="21"/>
  <c r="Z462" i="21"/>
  <c r="Y462" i="21"/>
  <c r="X462" i="21"/>
  <c r="AK461" i="21"/>
  <c r="AK464" i="21" s="1"/>
  <c r="AK465" i="21" s="1"/>
  <c r="AE461" i="21"/>
  <c r="AE466" i="21" s="1"/>
  <c r="AE467" i="21" s="1"/>
  <c r="X461" i="21"/>
  <c r="X464" i="21" s="1"/>
  <c r="X465" i="21" s="1"/>
  <c r="U461" i="21"/>
  <c r="S461" i="21"/>
  <c r="R461" i="21"/>
  <c r="Q461" i="21"/>
  <c r="Q460" i="21"/>
  <c r="Q465" i="21" s="1"/>
  <c r="Q466" i="21" s="1"/>
  <c r="AB454" i="21"/>
  <c r="AA454" i="21"/>
  <c r="Z454" i="21"/>
  <c r="Y454" i="21"/>
  <c r="X454" i="21"/>
  <c r="X453" i="21"/>
  <c r="X458" i="21" s="1"/>
  <c r="X459" i="21" s="1"/>
  <c r="AK452" i="21"/>
  <c r="AK457" i="21" s="1"/>
  <c r="AK458" i="21" s="1"/>
  <c r="B450" i="21"/>
  <c r="N399" i="21"/>
  <c r="M399" i="21"/>
  <c r="L399" i="21"/>
  <c r="K399" i="21"/>
  <c r="J399" i="21"/>
  <c r="I399" i="21"/>
  <c r="N398" i="21"/>
  <c r="M398" i="21"/>
  <c r="L398" i="21"/>
  <c r="K398" i="21"/>
  <c r="I398" i="21" s="1"/>
  <c r="J398" i="21"/>
  <c r="N397" i="21"/>
  <c r="M397" i="21"/>
  <c r="L397" i="21"/>
  <c r="K397" i="21"/>
  <c r="J397" i="21"/>
  <c r="I397" i="21"/>
  <c r="N396" i="21"/>
  <c r="M396" i="21"/>
  <c r="L396" i="21"/>
  <c r="K396" i="21"/>
  <c r="I396" i="21" s="1"/>
  <c r="J396" i="21"/>
  <c r="N395" i="21"/>
  <c r="M395" i="21"/>
  <c r="L395" i="21"/>
  <c r="K395" i="21"/>
  <c r="J395" i="21"/>
  <c r="I395" i="21"/>
  <c r="N394" i="21"/>
  <c r="M394" i="21"/>
  <c r="L394" i="21"/>
  <c r="K394" i="21"/>
  <c r="I394" i="21" s="1"/>
  <c r="J394" i="21"/>
  <c r="N393" i="21"/>
  <c r="M393" i="21"/>
  <c r="L393" i="21"/>
  <c r="K393" i="21"/>
  <c r="J393" i="21"/>
  <c r="I393" i="21"/>
  <c r="N392" i="21"/>
  <c r="M392" i="21"/>
  <c r="L392" i="21"/>
  <c r="K392" i="21"/>
  <c r="I392" i="21" s="1"/>
  <c r="J392" i="21"/>
  <c r="N391" i="21"/>
  <c r="M391" i="21"/>
  <c r="L391" i="21"/>
  <c r="K391" i="21"/>
  <c r="J391" i="21"/>
  <c r="I391" i="21"/>
  <c r="N390" i="21"/>
  <c r="M390" i="21"/>
  <c r="L390" i="21"/>
  <c r="K390" i="21"/>
  <c r="I390" i="21" s="1"/>
  <c r="J390" i="21"/>
  <c r="N389" i="21"/>
  <c r="M389" i="21"/>
  <c r="L389" i="21"/>
  <c r="K389" i="21"/>
  <c r="J389" i="21"/>
  <c r="I389" i="21"/>
  <c r="N388" i="21"/>
  <c r="M388" i="21"/>
  <c r="L388" i="21"/>
  <c r="K388" i="21"/>
  <c r="I388" i="21" s="1"/>
  <c r="J388" i="21"/>
  <c r="N387" i="21"/>
  <c r="M387" i="21"/>
  <c r="L387" i="21"/>
  <c r="K387" i="21"/>
  <c r="J387" i="21"/>
  <c r="I387" i="21"/>
  <c r="N386" i="21"/>
  <c r="M386" i="21"/>
  <c r="L386" i="21"/>
  <c r="K386" i="21"/>
  <c r="I386" i="21" s="1"/>
  <c r="J386" i="21"/>
  <c r="N385" i="21"/>
  <c r="M385" i="21"/>
  <c r="L385" i="21"/>
  <c r="K385" i="21"/>
  <c r="J385" i="21"/>
  <c r="I385" i="21"/>
  <c r="N384" i="21"/>
  <c r="M384" i="21"/>
  <c r="L384" i="21"/>
  <c r="K384" i="21"/>
  <c r="I384" i="21" s="1"/>
  <c r="J384" i="21"/>
  <c r="N383" i="21"/>
  <c r="M383" i="21"/>
  <c r="L383" i="21"/>
  <c r="K383" i="21"/>
  <c r="J383" i="21"/>
  <c r="I383" i="21"/>
  <c r="N382" i="21"/>
  <c r="M382" i="21"/>
  <c r="L382" i="21"/>
  <c r="K382" i="21"/>
  <c r="I382" i="21" s="1"/>
  <c r="J382" i="21"/>
  <c r="N381" i="21"/>
  <c r="M381" i="21"/>
  <c r="L381" i="21"/>
  <c r="K381" i="21"/>
  <c r="J381" i="21"/>
  <c r="I381" i="21"/>
  <c r="N380" i="21"/>
  <c r="M380" i="21"/>
  <c r="L380" i="21"/>
  <c r="K380" i="21"/>
  <c r="I380" i="21" s="1"/>
  <c r="J380" i="21"/>
  <c r="N379" i="21"/>
  <c r="M379" i="21"/>
  <c r="L379" i="21"/>
  <c r="K379" i="21"/>
  <c r="J379" i="21"/>
  <c r="I379" i="21"/>
  <c r="N378" i="21"/>
  <c r="M378" i="21"/>
  <c r="L378" i="21"/>
  <c r="K378" i="21"/>
  <c r="I378" i="21" s="1"/>
  <c r="J378" i="21"/>
  <c r="N377" i="21"/>
  <c r="M377" i="21"/>
  <c r="L377" i="21"/>
  <c r="K377" i="21"/>
  <c r="J377" i="21"/>
  <c r="I377" i="21"/>
  <c r="N376" i="21"/>
  <c r="M376" i="21"/>
  <c r="L376" i="21"/>
  <c r="K376" i="21"/>
  <c r="I376" i="21" s="1"/>
  <c r="J376" i="21"/>
  <c r="N375" i="21"/>
  <c r="M375" i="21"/>
  <c r="L375" i="21"/>
  <c r="K375" i="21"/>
  <c r="J375" i="21"/>
  <c r="I375" i="21"/>
  <c r="N374" i="21"/>
  <c r="M374" i="21"/>
  <c r="L374" i="21"/>
  <c r="K374" i="21"/>
  <c r="I374" i="21" s="1"/>
  <c r="J374" i="21"/>
  <c r="N373" i="21"/>
  <c r="M373" i="21"/>
  <c r="L373" i="21"/>
  <c r="K373" i="21"/>
  <c r="J373" i="21"/>
  <c r="I373" i="21"/>
  <c r="N372" i="21"/>
  <c r="M372" i="21"/>
  <c r="L372" i="21"/>
  <c r="K372" i="21"/>
  <c r="I372" i="21" s="1"/>
  <c r="J372" i="21"/>
  <c r="N371" i="21"/>
  <c r="M371" i="21"/>
  <c r="L371" i="21"/>
  <c r="K371" i="21"/>
  <c r="J371" i="21"/>
  <c r="I371" i="21"/>
  <c r="N370" i="21"/>
  <c r="M370" i="21"/>
  <c r="L370" i="21"/>
  <c r="K370" i="21"/>
  <c r="I370" i="21" s="1"/>
  <c r="J370" i="21"/>
  <c r="N369" i="21"/>
  <c r="M369" i="21"/>
  <c r="L369" i="21"/>
  <c r="K369" i="21"/>
  <c r="J369" i="21"/>
  <c r="I369" i="21"/>
  <c r="N368" i="21"/>
  <c r="M368" i="21"/>
  <c r="L368" i="21"/>
  <c r="K368" i="21"/>
  <c r="I368" i="21" s="1"/>
  <c r="J368" i="21"/>
  <c r="N367" i="21"/>
  <c r="M367" i="21"/>
  <c r="L367" i="21"/>
  <c r="K367" i="21"/>
  <c r="J367" i="21"/>
  <c r="I367" i="21"/>
  <c r="N366" i="21"/>
  <c r="M366" i="21"/>
  <c r="L366" i="21"/>
  <c r="K366" i="21"/>
  <c r="I366" i="21" s="1"/>
  <c r="J366" i="21"/>
  <c r="N365" i="21"/>
  <c r="M365" i="21"/>
  <c r="L365" i="21"/>
  <c r="K365" i="21"/>
  <c r="J365" i="21"/>
  <c r="I365" i="21"/>
  <c r="N364" i="21"/>
  <c r="M364" i="21"/>
  <c r="L364" i="21"/>
  <c r="K364" i="21"/>
  <c r="I364" i="21" s="1"/>
  <c r="J364" i="21"/>
  <c r="N363" i="21"/>
  <c r="M363" i="21"/>
  <c r="L363" i="21"/>
  <c r="K363" i="21"/>
  <c r="J363" i="21"/>
  <c r="I363" i="21"/>
  <c r="N362" i="21"/>
  <c r="M362" i="21"/>
  <c r="L362" i="21"/>
  <c r="K362" i="21"/>
  <c r="I362" i="21" s="1"/>
  <c r="J362" i="21"/>
  <c r="N361" i="21"/>
  <c r="M361" i="21"/>
  <c r="L361" i="21"/>
  <c r="K361" i="21"/>
  <c r="J361" i="21"/>
  <c r="I361" i="21"/>
  <c r="N360" i="21"/>
  <c r="M360" i="21"/>
  <c r="L360" i="21"/>
  <c r="K360" i="21"/>
  <c r="I360" i="21" s="1"/>
  <c r="J360" i="21"/>
  <c r="N359" i="21"/>
  <c r="M359" i="21"/>
  <c r="L359" i="21"/>
  <c r="K359" i="21"/>
  <c r="J359" i="21"/>
  <c r="I359" i="21"/>
  <c r="N358" i="21"/>
  <c r="M358" i="21"/>
  <c r="L358" i="21"/>
  <c r="K358" i="21"/>
  <c r="I358" i="21" s="1"/>
  <c r="J358" i="21"/>
  <c r="N357" i="21"/>
  <c r="M357" i="21"/>
  <c r="L357" i="21"/>
  <c r="K357" i="21"/>
  <c r="J357" i="21"/>
  <c r="I357" i="21"/>
  <c r="N356" i="21"/>
  <c r="M356" i="21"/>
  <c r="L356" i="21"/>
  <c r="K356" i="21"/>
  <c r="I356" i="21" s="1"/>
  <c r="J356" i="21"/>
  <c r="N355" i="21"/>
  <c r="M355" i="21"/>
  <c r="L355" i="21"/>
  <c r="K355" i="21"/>
  <c r="J355" i="21"/>
  <c r="I355" i="21"/>
  <c r="N354" i="21"/>
  <c r="M354" i="21"/>
  <c r="L354" i="21"/>
  <c r="K354" i="21"/>
  <c r="I354" i="21" s="1"/>
  <c r="J354" i="21"/>
  <c r="N353" i="21"/>
  <c r="M353" i="21"/>
  <c r="L353" i="21"/>
  <c r="K353" i="21"/>
  <c r="J353" i="21"/>
  <c r="I353" i="21"/>
  <c r="N352" i="21"/>
  <c r="M352" i="21"/>
  <c r="L352" i="21"/>
  <c r="K352" i="21"/>
  <c r="I352" i="21" s="1"/>
  <c r="K39" i="21" s="1"/>
  <c r="J352" i="21"/>
  <c r="N351" i="21"/>
  <c r="M351" i="21"/>
  <c r="L351" i="21"/>
  <c r="K351" i="21"/>
  <c r="J351" i="21"/>
  <c r="I351" i="21"/>
  <c r="N350" i="21"/>
  <c r="M350" i="21"/>
  <c r="L350" i="21"/>
  <c r="K350" i="21"/>
  <c r="I350" i="21" s="1"/>
  <c r="J350" i="21"/>
  <c r="N349" i="21"/>
  <c r="M349" i="21"/>
  <c r="L349" i="21"/>
  <c r="K349" i="21"/>
  <c r="J349" i="21"/>
  <c r="I349" i="21"/>
  <c r="N348" i="21"/>
  <c r="M348" i="21"/>
  <c r="L348" i="21"/>
  <c r="K348" i="21"/>
  <c r="I348" i="21" s="1"/>
  <c r="J348" i="21"/>
  <c r="N347" i="21"/>
  <c r="M347" i="21"/>
  <c r="L347" i="21"/>
  <c r="K347" i="21"/>
  <c r="J347" i="21"/>
  <c r="I347" i="21"/>
  <c r="N346" i="21"/>
  <c r="M346" i="21"/>
  <c r="L346" i="21"/>
  <c r="K346" i="21"/>
  <c r="I346" i="21" s="1"/>
  <c r="J346" i="21"/>
  <c r="N345" i="21"/>
  <c r="M345" i="21"/>
  <c r="L345" i="21"/>
  <c r="K345" i="21"/>
  <c r="J345" i="21"/>
  <c r="I345" i="21"/>
  <c r="N344" i="21"/>
  <c r="M344" i="21"/>
  <c r="L344" i="21"/>
  <c r="K344" i="21"/>
  <c r="I344" i="21" s="1"/>
  <c r="J344" i="21"/>
  <c r="N343" i="21"/>
  <c r="M343" i="21"/>
  <c r="L343" i="21"/>
  <c r="K343" i="21"/>
  <c r="J343" i="21"/>
  <c r="I343" i="21"/>
  <c r="N342" i="21"/>
  <c r="M342" i="21"/>
  <c r="L342" i="21"/>
  <c r="K342" i="21"/>
  <c r="I342" i="21" s="1"/>
  <c r="J342" i="21"/>
  <c r="N341" i="21"/>
  <c r="M341" i="21"/>
  <c r="L341" i="21"/>
  <c r="K341" i="21"/>
  <c r="J341" i="21"/>
  <c r="I341" i="21"/>
  <c r="N340" i="21"/>
  <c r="M340" i="21"/>
  <c r="L340" i="21"/>
  <c r="K340" i="21"/>
  <c r="I340" i="21" s="1"/>
  <c r="J340" i="21"/>
  <c r="N339" i="21"/>
  <c r="M339" i="21"/>
  <c r="L339" i="21"/>
  <c r="K339" i="21"/>
  <c r="J339" i="21"/>
  <c r="I339" i="21"/>
  <c r="N338" i="21"/>
  <c r="M338" i="21"/>
  <c r="L338" i="21"/>
  <c r="K338" i="21"/>
  <c r="I338" i="21" s="1"/>
  <c r="J338" i="21"/>
  <c r="N337" i="21"/>
  <c r="M337" i="21"/>
  <c r="L337" i="21"/>
  <c r="K337" i="21"/>
  <c r="J337" i="21"/>
  <c r="I337" i="21"/>
  <c r="N336" i="21"/>
  <c r="M336" i="21"/>
  <c r="L336" i="21"/>
  <c r="K336" i="21"/>
  <c r="I336" i="21" s="1"/>
  <c r="J336" i="21"/>
  <c r="N335" i="21"/>
  <c r="M335" i="21"/>
  <c r="L335" i="21"/>
  <c r="K335" i="21"/>
  <c r="J335" i="21"/>
  <c r="I335" i="21"/>
  <c r="N334" i="21"/>
  <c r="M334" i="21"/>
  <c r="L334" i="21"/>
  <c r="K334" i="21"/>
  <c r="I334" i="21" s="1"/>
  <c r="J334" i="21"/>
  <c r="N333" i="21"/>
  <c r="M333" i="21"/>
  <c r="L333" i="21"/>
  <c r="K333" i="21"/>
  <c r="J333" i="21"/>
  <c r="I333" i="21"/>
  <c r="N332" i="21"/>
  <c r="M332" i="21"/>
  <c r="L332" i="21"/>
  <c r="K332" i="21"/>
  <c r="I332" i="21" s="1"/>
  <c r="J332" i="21"/>
  <c r="N331" i="21"/>
  <c r="M331" i="21"/>
  <c r="L331" i="21"/>
  <c r="K331" i="21"/>
  <c r="J331" i="21"/>
  <c r="I331" i="21"/>
  <c r="N330" i="21"/>
  <c r="M330" i="21"/>
  <c r="L330" i="21"/>
  <c r="K330" i="21"/>
  <c r="I330" i="21" s="1"/>
  <c r="J330" i="21"/>
  <c r="N329" i="21"/>
  <c r="M329" i="21"/>
  <c r="L329" i="21"/>
  <c r="K329" i="21"/>
  <c r="J329" i="21"/>
  <c r="I329" i="21"/>
  <c r="N328" i="21"/>
  <c r="M328" i="21"/>
  <c r="L328" i="21"/>
  <c r="K328" i="21"/>
  <c r="I328" i="21" s="1"/>
  <c r="J328" i="21"/>
  <c r="N327" i="21"/>
  <c r="M327" i="21"/>
  <c r="L327" i="21"/>
  <c r="K327" i="21"/>
  <c r="J327" i="21"/>
  <c r="I327" i="21"/>
  <c r="N326" i="21"/>
  <c r="M326" i="21"/>
  <c r="L326" i="21"/>
  <c r="K326" i="21"/>
  <c r="I326" i="21" s="1"/>
  <c r="J326" i="21"/>
  <c r="N325" i="21"/>
  <c r="M325" i="21"/>
  <c r="L325" i="21"/>
  <c r="K325" i="21"/>
  <c r="J325" i="21"/>
  <c r="I325" i="21"/>
  <c r="N324" i="21"/>
  <c r="M324" i="21"/>
  <c r="L324" i="21"/>
  <c r="K324" i="21"/>
  <c r="I324" i="21" s="1"/>
  <c r="J324" i="21"/>
  <c r="N323" i="21"/>
  <c r="M323" i="21"/>
  <c r="L323" i="21"/>
  <c r="K323" i="21"/>
  <c r="J323" i="21"/>
  <c r="I323" i="21"/>
  <c r="N322" i="21"/>
  <c r="M322" i="21"/>
  <c r="L322" i="21"/>
  <c r="K322" i="21"/>
  <c r="I322" i="21" s="1"/>
  <c r="J322" i="21"/>
  <c r="N321" i="21"/>
  <c r="M321" i="21"/>
  <c r="L321" i="21"/>
  <c r="K321" i="21"/>
  <c r="J321" i="21"/>
  <c r="I321" i="21"/>
  <c r="N320" i="21"/>
  <c r="M320" i="21"/>
  <c r="L320" i="21"/>
  <c r="K320" i="21"/>
  <c r="I320" i="21" s="1"/>
  <c r="J320" i="21"/>
  <c r="N319" i="21"/>
  <c r="M319" i="21"/>
  <c r="L319" i="21"/>
  <c r="K319" i="21"/>
  <c r="J319" i="21"/>
  <c r="I319" i="21"/>
  <c r="N318" i="21"/>
  <c r="M318" i="21"/>
  <c r="L318" i="21"/>
  <c r="K318" i="21"/>
  <c r="I318" i="21" s="1"/>
  <c r="J318" i="21"/>
  <c r="N317" i="21"/>
  <c r="M317" i="21"/>
  <c r="L317" i="21"/>
  <c r="K317" i="21"/>
  <c r="J317" i="21"/>
  <c r="I317" i="21"/>
  <c r="N316" i="21"/>
  <c r="M316" i="21"/>
  <c r="L316" i="21"/>
  <c r="K316" i="21"/>
  <c r="I316" i="21" s="1"/>
  <c r="J316" i="21"/>
  <c r="N315" i="21"/>
  <c r="M315" i="21"/>
  <c r="L315" i="21"/>
  <c r="K315" i="21"/>
  <c r="J315" i="21"/>
  <c r="I315" i="21"/>
  <c r="N314" i="21"/>
  <c r="M314" i="21"/>
  <c r="L314" i="21"/>
  <c r="K314" i="21"/>
  <c r="I314" i="21" s="1"/>
  <c r="J314" i="21"/>
  <c r="N313" i="21"/>
  <c r="M313" i="21"/>
  <c r="L313" i="21"/>
  <c r="K313" i="21"/>
  <c r="J313" i="21"/>
  <c r="I313" i="21"/>
  <c r="N312" i="21"/>
  <c r="M312" i="21"/>
  <c r="L312" i="21"/>
  <c r="K312" i="21"/>
  <c r="I312" i="21" s="1"/>
  <c r="J312" i="21"/>
  <c r="N311" i="21"/>
  <c r="M311" i="21"/>
  <c r="L311" i="21"/>
  <c r="K311" i="21"/>
  <c r="J311" i="21"/>
  <c r="I311" i="21"/>
  <c r="N310" i="21"/>
  <c r="M310" i="21"/>
  <c r="L310" i="21"/>
  <c r="K310" i="21"/>
  <c r="I310" i="21" s="1"/>
  <c r="J310" i="21"/>
  <c r="N309" i="21"/>
  <c r="M309" i="21"/>
  <c r="L309" i="21"/>
  <c r="K309" i="21"/>
  <c r="J309" i="21"/>
  <c r="I309" i="21"/>
  <c r="N308" i="21"/>
  <c r="M308" i="21"/>
  <c r="L308" i="21"/>
  <c r="K308" i="21"/>
  <c r="I308" i="21" s="1"/>
  <c r="J308" i="21"/>
  <c r="N307" i="21"/>
  <c r="M307" i="21"/>
  <c r="L307" i="21"/>
  <c r="K307" i="21"/>
  <c r="J307" i="21"/>
  <c r="I307" i="21"/>
  <c r="N306" i="21"/>
  <c r="M306" i="21"/>
  <c r="L306" i="21"/>
  <c r="K306" i="21"/>
  <c r="I306" i="21" s="1"/>
  <c r="J306" i="21"/>
  <c r="N305" i="21"/>
  <c r="M305" i="21"/>
  <c r="L305" i="21"/>
  <c r="K305" i="21"/>
  <c r="J305" i="21"/>
  <c r="I305" i="21"/>
  <c r="N304" i="21"/>
  <c r="M304" i="21"/>
  <c r="L304" i="21"/>
  <c r="K304" i="21"/>
  <c r="I304" i="21" s="1"/>
  <c r="J304" i="21"/>
  <c r="N303" i="21"/>
  <c r="M303" i="21"/>
  <c r="L303" i="21"/>
  <c r="K303" i="21"/>
  <c r="J303" i="21"/>
  <c r="I303" i="21"/>
  <c r="N302" i="21"/>
  <c r="M302" i="21"/>
  <c r="L302" i="21"/>
  <c r="K302" i="21"/>
  <c r="I302" i="21" s="1"/>
  <c r="J302" i="21"/>
  <c r="N301" i="21"/>
  <c r="M301" i="21"/>
  <c r="L301" i="21"/>
  <c r="K301" i="21"/>
  <c r="J301" i="21"/>
  <c r="I301" i="21"/>
  <c r="N300" i="21"/>
  <c r="M300" i="21"/>
  <c r="L300" i="21"/>
  <c r="K300" i="21"/>
  <c r="I300" i="21" s="1"/>
  <c r="J300" i="21"/>
  <c r="N299" i="21"/>
  <c r="M299" i="21"/>
  <c r="L299" i="21"/>
  <c r="K299" i="21"/>
  <c r="J299" i="21"/>
  <c r="I299" i="21"/>
  <c r="N298" i="21"/>
  <c r="M298" i="21"/>
  <c r="L298" i="21"/>
  <c r="K298" i="21"/>
  <c r="I298" i="21" s="1"/>
  <c r="J298" i="21"/>
  <c r="N297" i="21"/>
  <c r="M297" i="21"/>
  <c r="L297" i="21"/>
  <c r="K297" i="21"/>
  <c r="J297" i="21"/>
  <c r="I297" i="21"/>
  <c r="N296" i="21"/>
  <c r="M296" i="21"/>
  <c r="L296" i="21"/>
  <c r="K296" i="21"/>
  <c r="I296" i="21" s="1"/>
  <c r="J296" i="21"/>
  <c r="N295" i="21"/>
  <c r="M295" i="21"/>
  <c r="L295" i="21"/>
  <c r="K295" i="21"/>
  <c r="J295" i="21"/>
  <c r="I295" i="21"/>
  <c r="N294" i="21"/>
  <c r="M294" i="21"/>
  <c r="L294" i="21"/>
  <c r="K294" i="21"/>
  <c r="I294" i="21" s="1"/>
  <c r="J294" i="21"/>
  <c r="N293" i="21"/>
  <c r="M293" i="21"/>
  <c r="L293" i="21"/>
  <c r="K293" i="21"/>
  <c r="J293" i="21"/>
  <c r="I293" i="21"/>
  <c r="N292" i="21"/>
  <c r="M292" i="21"/>
  <c r="L292" i="21"/>
  <c r="K292" i="21"/>
  <c r="I292" i="21" s="1"/>
  <c r="J292" i="21"/>
  <c r="N291" i="21"/>
  <c r="M291" i="21"/>
  <c r="L291" i="21"/>
  <c r="K291" i="21"/>
  <c r="J291" i="21"/>
  <c r="I291" i="21"/>
  <c r="N290" i="21"/>
  <c r="M290" i="21"/>
  <c r="L290" i="21"/>
  <c r="K290" i="21"/>
  <c r="I290" i="21" s="1"/>
  <c r="J290" i="21"/>
  <c r="N289" i="21"/>
  <c r="M289" i="21"/>
  <c r="L289" i="21"/>
  <c r="K289" i="21"/>
  <c r="J289" i="21"/>
  <c r="I289" i="21"/>
  <c r="N288" i="21"/>
  <c r="M288" i="21"/>
  <c r="L288" i="21"/>
  <c r="K288" i="21"/>
  <c r="I288" i="21" s="1"/>
  <c r="J288" i="21"/>
  <c r="N287" i="21"/>
  <c r="M287" i="21"/>
  <c r="L287" i="21"/>
  <c r="K287" i="21"/>
  <c r="J287" i="21"/>
  <c r="I287" i="21"/>
  <c r="N286" i="21"/>
  <c r="M286" i="21"/>
  <c r="L286" i="21"/>
  <c r="K286" i="21"/>
  <c r="I286" i="21" s="1"/>
  <c r="J286" i="21"/>
  <c r="N285" i="21"/>
  <c r="M285" i="21"/>
  <c r="L285" i="21"/>
  <c r="I285" i="21" s="1"/>
  <c r="K285" i="21"/>
  <c r="J285" i="21"/>
  <c r="N284" i="21"/>
  <c r="M284" i="21"/>
  <c r="L284" i="21"/>
  <c r="K284" i="21"/>
  <c r="I284" i="21" s="1"/>
  <c r="J284" i="21"/>
  <c r="N283" i="21"/>
  <c r="M283" i="21"/>
  <c r="L283" i="21"/>
  <c r="K283" i="21"/>
  <c r="J283" i="21"/>
  <c r="I283" i="21" s="1"/>
  <c r="N282" i="21"/>
  <c r="M282" i="21"/>
  <c r="L282" i="21"/>
  <c r="K282" i="21"/>
  <c r="I282" i="21" s="1"/>
  <c r="J282" i="21"/>
  <c r="N281" i="21"/>
  <c r="M281" i="21"/>
  <c r="L281" i="21"/>
  <c r="K281" i="21"/>
  <c r="J281" i="21"/>
  <c r="I281" i="21" s="1"/>
  <c r="N280" i="21"/>
  <c r="M280" i="21"/>
  <c r="L280" i="21"/>
  <c r="K280" i="21"/>
  <c r="I280" i="21" s="1"/>
  <c r="J280" i="21"/>
  <c r="N279" i="21"/>
  <c r="M279" i="21"/>
  <c r="L279" i="21"/>
  <c r="K279" i="21"/>
  <c r="J279" i="21"/>
  <c r="I279" i="21" s="1"/>
  <c r="N278" i="21"/>
  <c r="M278" i="21"/>
  <c r="L278" i="21"/>
  <c r="K278" i="21"/>
  <c r="I278" i="21" s="1"/>
  <c r="J278" i="21"/>
  <c r="N277" i="21"/>
  <c r="M277" i="21"/>
  <c r="L277" i="21"/>
  <c r="K277" i="21"/>
  <c r="J277" i="21"/>
  <c r="I277" i="21" s="1"/>
  <c r="N276" i="21"/>
  <c r="M276" i="21"/>
  <c r="L276" i="21"/>
  <c r="K276" i="21"/>
  <c r="I276" i="21" s="1"/>
  <c r="J276" i="21"/>
  <c r="N275" i="21"/>
  <c r="M275" i="21"/>
  <c r="L275" i="21"/>
  <c r="K275" i="21"/>
  <c r="J275" i="21"/>
  <c r="I275" i="21" s="1"/>
  <c r="N274" i="21"/>
  <c r="M274" i="21"/>
  <c r="L274" i="21"/>
  <c r="K274" i="21"/>
  <c r="I274" i="21" s="1"/>
  <c r="J274" i="21"/>
  <c r="N273" i="21"/>
  <c r="M273" i="21"/>
  <c r="L273" i="21"/>
  <c r="K273" i="21"/>
  <c r="J273" i="21"/>
  <c r="I273" i="21" s="1"/>
  <c r="N272" i="21"/>
  <c r="M272" i="21"/>
  <c r="L272" i="21"/>
  <c r="K272" i="21"/>
  <c r="I272" i="21" s="1"/>
  <c r="J272" i="21"/>
  <c r="N271" i="21"/>
  <c r="M271" i="21"/>
  <c r="L271" i="21"/>
  <c r="K271" i="21"/>
  <c r="J271" i="21"/>
  <c r="I271" i="21" s="1"/>
  <c r="N270" i="21"/>
  <c r="M270" i="21"/>
  <c r="L270" i="21"/>
  <c r="K270" i="21"/>
  <c r="I270" i="21" s="1"/>
  <c r="J270" i="21"/>
  <c r="N269" i="21"/>
  <c r="M269" i="21"/>
  <c r="L269" i="21"/>
  <c r="K269" i="21"/>
  <c r="J269" i="21"/>
  <c r="I269" i="21" s="1"/>
  <c r="N268" i="21"/>
  <c r="M268" i="21"/>
  <c r="L268" i="21"/>
  <c r="K268" i="21"/>
  <c r="I268" i="21" s="1"/>
  <c r="J268" i="21"/>
  <c r="N267" i="21"/>
  <c r="M267" i="21"/>
  <c r="L267" i="21"/>
  <c r="K267" i="21"/>
  <c r="J267" i="21"/>
  <c r="I267" i="21" s="1"/>
  <c r="N266" i="21"/>
  <c r="M266" i="21"/>
  <c r="L266" i="21"/>
  <c r="K266" i="21"/>
  <c r="I266" i="21" s="1"/>
  <c r="J266" i="21"/>
  <c r="N265" i="21"/>
  <c r="M265" i="21"/>
  <c r="L265" i="21"/>
  <c r="K265" i="21"/>
  <c r="J265" i="21"/>
  <c r="I265" i="21" s="1"/>
  <c r="N264" i="21"/>
  <c r="M264" i="21"/>
  <c r="L264" i="21"/>
  <c r="K264" i="21"/>
  <c r="I264" i="21" s="1"/>
  <c r="J264" i="21"/>
  <c r="N263" i="21"/>
  <c r="M263" i="21"/>
  <c r="L263" i="21"/>
  <c r="K263" i="21"/>
  <c r="J263" i="21"/>
  <c r="I263" i="21" s="1"/>
  <c r="N262" i="21"/>
  <c r="M262" i="21"/>
  <c r="L262" i="21"/>
  <c r="K262" i="21"/>
  <c r="I262" i="21" s="1"/>
  <c r="J262" i="21"/>
  <c r="N261" i="21"/>
  <c r="M261" i="21"/>
  <c r="L261" i="21"/>
  <c r="K261" i="21"/>
  <c r="J261" i="21"/>
  <c r="I261" i="21" s="1"/>
  <c r="N260" i="21"/>
  <c r="M260" i="21"/>
  <c r="L260" i="21"/>
  <c r="K260" i="21"/>
  <c r="I260" i="21" s="1"/>
  <c r="J260" i="21"/>
  <c r="N259" i="21"/>
  <c r="M259" i="21"/>
  <c r="L259" i="21"/>
  <c r="K259" i="21"/>
  <c r="J259" i="21"/>
  <c r="I259" i="21" s="1"/>
  <c r="N258" i="21"/>
  <c r="M258" i="21"/>
  <c r="L258" i="21"/>
  <c r="K258" i="21"/>
  <c r="I258" i="21" s="1"/>
  <c r="J258" i="21"/>
  <c r="N257" i="21"/>
  <c r="M257" i="21"/>
  <c r="L257" i="21"/>
  <c r="K257" i="21"/>
  <c r="J257" i="21"/>
  <c r="I257" i="21" s="1"/>
  <c r="N256" i="21"/>
  <c r="M256" i="21"/>
  <c r="L256" i="21"/>
  <c r="K256" i="21"/>
  <c r="I256" i="21" s="1"/>
  <c r="J256" i="21"/>
  <c r="N255" i="21"/>
  <c r="M255" i="21"/>
  <c r="L255" i="21"/>
  <c r="K255" i="21"/>
  <c r="J255" i="21"/>
  <c r="I255" i="21" s="1"/>
  <c r="N254" i="21"/>
  <c r="M254" i="21"/>
  <c r="L254" i="21"/>
  <c r="K254" i="21"/>
  <c r="I254" i="21" s="1"/>
  <c r="J254" i="21"/>
  <c r="N253" i="21"/>
  <c r="M253" i="21"/>
  <c r="L253" i="21"/>
  <c r="K253" i="21"/>
  <c r="J253" i="21"/>
  <c r="I253" i="21" s="1"/>
  <c r="N252" i="21"/>
  <c r="M252" i="21"/>
  <c r="L252" i="21"/>
  <c r="K252" i="21"/>
  <c r="I252" i="21" s="1"/>
  <c r="J252" i="21"/>
  <c r="N251" i="21"/>
  <c r="M251" i="21"/>
  <c r="L251" i="21"/>
  <c r="K251" i="21"/>
  <c r="J251" i="21"/>
  <c r="I251" i="21" s="1"/>
  <c r="N250" i="21"/>
  <c r="M250" i="21"/>
  <c r="L250" i="21"/>
  <c r="K250" i="21"/>
  <c r="I250" i="21" s="1"/>
  <c r="J250" i="21"/>
  <c r="N249" i="21"/>
  <c r="M249" i="21"/>
  <c r="L249" i="21"/>
  <c r="K249" i="21"/>
  <c r="J249" i="21"/>
  <c r="I249" i="21" s="1"/>
  <c r="N248" i="21"/>
  <c r="M248" i="21"/>
  <c r="L248" i="21"/>
  <c r="K248" i="21"/>
  <c r="I248" i="21" s="1"/>
  <c r="J248" i="21"/>
  <c r="N247" i="21"/>
  <c r="M247" i="21"/>
  <c r="L247" i="21"/>
  <c r="K247" i="21"/>
  <c r="J247" i="21"/>
  <c r="I247" i="21" s="1"/>
  <c r="N246" i="21"/>
  <c r="M246" i="21"/>
  <c r="L246" i="21"/>
  <c r="K246" i="21"/>
  <c r="I246" i="21" s="1"/>
  <c r="J246" i="21"/>
  <c r="N245" i="21"/>
  <c r="M245" i="21"/>
  <c r="L245" i="21"/>
  <c r="K245" i="21"/>
  <c r="J245" i="21"/>
  <c r="I245" i="21" s="1"/>
  <c r="N244" i="21"/>
  <c r="M244" i="21"/>
  <c r="L244" i="21"/>
  <c r="K244" i="21"/>
  <c r="I244" i="21" s="1"/>
  <c r="J244" i="21"/>
  <c r="N243" i="21"/>
  <c r="M243" i="21"/>
  <c r="L243" i="21"/>
  <c r="K243" i="21"/>
  <c r="J243" i="21"/>
  <c r="I243" i="21" s="1"/>
  <c r="N242" i="21"/>
  <c r="M242" i="21"/>
  <c r="L242" i="21"/>
  <c r="K242" i="21"/>
  <c r="I242" i="21" s="1"/>
  <c r="J242" i="21"/>
  <c r="N241" i="21"/>
  <c r="M241" i="21"/>
  <c r="L241" i="21"/>
  <c r="K241" i="21"/>
  <c r="J241" i="21"/>
  <c r="I241" i="21" s="1"/>
  <c r="N240" i="21"/>
  <c r="M240" i="21"/>
  <c r="L240" i="21"/>
  <c r="K240" i="21"/>
  <c r="I240" i="21" s="1"/>
  <c r="J240" i="21"/>
  <c r="N239" i="21"/>
  <c r="M239" i="21"/>
  <c r="L239" i="21"/>
  <c r="K239" i="21"/>
  <c r="J239" i="21"/>
  <c r="I239" i="21" s="1"/>
  <c r="N238" i="21"/>
  <c r="M238" i="21"/>
  <c r="L238" i="21"/>
  <c r="K238" i="21"/>
  <c r="I238" i="21" s="1"/>
  <c r="J238" i="21"/>
  <c r="N237" i="21"/>
  <c r="M237" i="21"/>
  <c r="L237" i="21"/>
  <c r="K237" i="21"/>
  <c r="J237" i="21"/>
  <c r="I237" i="21" s="1"/>
  <c r="N236" i="21"/>
  <c r="M236" i="21"/>
  <c r="L236" i="21"/>
  <c r="K236" i="21"/>
  <c r="I236" i="21" s="1"/>
  <c r="J236" i="21"/>
  <c r="N235" i="21"/>
  <c r="M235" i="21"/>
  <c r="L235" i="21"/>
  <c r="K235" i="21"/>
  <c r="J235" i="21"/>
  <c r="I235" i="21" s="1"/>
  <c r="N234" i="21"/>
  <c r="M234" i="21"/>
  <c r="L234" i="21"/>
  <c r="K234" i="21"/>
  <c r="I234" i="21" s="1"/>
  <c r="J234" i="21"/>
  <c r="N233" i="21"/>
  <c r="M233" i="21"/>
  <c r="L233" i="21"/>
  <c r="K233" i="21"/>
  <c r="J233" i="21"/>
  <c r="I233" i="21" s="1"/>
  <c r="N232" i="21"/>
  <c r="M232" i="21"/>
  <c r="L232" i="21"/>
  <c r="K232" i="21"/>
  <c r="I232" i="21" s="1"/>
  <c r="J232" i="21"/>
  <c r="N231" i="21"/>
  <c r="M231" i="21"/>
  <c r="L231" i="21"/>
  <c r="K231" i="21"/>
  <c r="J231" i="21"/>
  <c r="I231" i="21" s="1"/>
  <c r="N230" i="21"/>
  <c r="M230" i="21"/>
  <c r="L230" i="21"/>
  <c r="K230" i="21"/>
  <c r="I230" i="21" s="1"/>
  <c r="J230" i="21"/>
  <c r="N229" i="21"/>
  <c r="M229" i="21"/>
  <c r="L229" i="21"/>
  <c r="K229" i="21"/>
  <c r="J229" i="21"/>
  <c r="I229" i="21" s="1"/>
  <c r="N228" i="21"/>
  <c r="M228" i="21"/>
  <c r="L228" i="21"/>
  <c r="K228" i="21"/>
  <c r="I228" i="21" s="1"/>
  <c r="J228" i="21"/>
  <c r="N227" i="21"/>
  <c r="M227" i="21"/>
  <c r="L227" i="21"/>
  <c r="K227" i="21"/>
  <c r="J227" i="21"/>
  <c r="I227" i="21" s="1"/>
  <c r="N226" i="21"/>
  <c r="M226" i="21"/>
  <c r="L226" i="21"/>
  <c r="K226" i="21"/>
  <c r="I226" i="21" s="1"/>
  <c r="J226" i="21"/>
  <c r="N225" i="21"/>
  <c r="M225" i="21"/>
  <c r="L225" i="21"/>
  <c r="K225" i="21"/>
  <c r="J225" i="21"/>
  <c r="I225" i="21" s="1"/>
  <c r="N224" i="21"/>
  <c r="M224" i="21"/>
  <c r="L224" i="21"/>
  <c r="K224" i="21"/>
  <c r="I224" i="21" s="1"/>
  <c r="J224" i="21"/>
  <c r="N223" i="21"/>
  <c r="M223" i="21"/>
  <c r="L223" i="21"/>
  <c r="K223" i="21"/>
  <c r="J223" i="21"/>
  <c r="I223" i="21" s="1"/>
  <c r="N222" i="21"/>
  <c r="M222" i="21"/>
  <c r="L222" i="21"/>
  <c r="K222" i="21"/>
  <c r="I222" i="21" s="1"/>
  <c r="J222" i="21"/>
  <c r="N221" i="21"/>
  <c r="M221" i="21"/>
  <c r="L221" i="21"/>
  <c r="K221" i="21"/>
  <c r="J221" i="21"/>
  <c r="I221" i="21" s="1"/>
  <c r="N220" i="21"/>
  <c r="M220" i="21"/>
  <c r="L220" i="21"/>
  <c r="K220" i="21"/>
  <c r="I220" i="21" s="1"/>
  <c r="J220" i="21"/>
  <c r="N219" i="21"/>
  <c r="M219" i="21"/>
  <c r="L219" i="21"/>
  <c r="K219" i="21"/>
  <c r="J219" i="21"/>
  <c r="I219" i="21" s="1"/>
  <c r="N218" i="21"/>
  <c r="M218" i="21"/>
  <c r="L218" i="21"/>
  <c r="K218" i="21"/>
  <c r="I218" i="21" s="1"/>
  <c r="J218" i="21"/>
  <c r="N217" i="21"/>
  <c r="M217" i="21"/>
  <c r="L217" i="21"/>
  <c r="K217" i="21"/>
  <c r="J217" i="21"/>
  <c r="I217" i="21" s="1"/>
  <c r="N216" i="21"/>
  <c r="M216" i="21"/>
  <c r="L216" i="21"/>
  <c r="K216" i="21"/>
  <c r="I216" i="21" s="1"/>
  <c r="J216" i="21"/>
  <c r="N215" i="21"/>
  <c r="M215" i="21"/>
  <c r="L215" i="21"/>
  <c r="K215" i="21"/>
  <c r="J215" i="21"/>
  <c r="I215" i="21" s="1"/>
  <c r="N214" i="21"/>
  <c r="M214" i="21"/>
  <c r="L214" i="21"/>
  <c r="K214" i="21"/>
  <c r="I214" i="21" s="1"/>
  <c r="J214" i="21"/>
  <c r="N213" i="21"/>
  <c r="M213" i="21"/>
  <c r="L213" i="21"/>
  <c r="K213" i="21"/>
  <c r="J213" i="21"/>
  <c r="I213" i="21" s="1"/>
  <c r="N212" i="21"/>
  <c r="M212" i="21"/>
  <c r="L212" i="21"/>
  <c r="K212" i="21"/>
  <c r="I212" i="21" s="1"/>
  <c r="J212" i="21"/>
  <c r="N211" i="21"/>
  <c r="M211" i="21"/>
  <c r="L211" i="21"/>
  <c r="K211" i="21"/>
  <c r="J211" i="21"/>
  <c r="I211" i="21" s="1"/>
  <c r="N210" i="21"/>
  <c r="M210" i="21"/>
  <c r="L210" i="21"/>
  <c r="K210" i="21"/>
  <c r="I210" i="21" s="1"/>
  <c r="J210" i="21"/>
  <c r="N209" i="21"/>
  <c r="M209" i="21"/>
  <c r="L209" i="21"/>
  <c r="K209" i="21"/>
  <c r="J209" i="21"/>
  <c r="I209" i="21" s="1"/>
  <c r="N208" i="21"/>
  <c r="M208" i="21"/>
  <c r="L208" i="21"/>
  <c r="K208" i="21"/>
  <c r="I208" i="21" s="1"/>
  <c r="J208" i="21"/>
  <c r="N207" i="21"/>
  <c r="M207" i="21"/>
  <c r="L207" i="21"/>
  <c r="K207" i="21"/>
  <c r="J207" i="21"/>
  <c r="I207" i="21" s="1"/>
  <c r="N206" i="21"/>
  <c r="M206" i="21"/>
  <c r="L206" i="21"/>
  <c r="K206" i="21"/>
  <c r="I206" i="21" s="1"/>
  <c r="J206" i="21"/>
  <c r="N205" i="21"/>
  <c r="M205" i="21"/>
  <c r="L205" i="21"/>
  <c r="K205" i="21"/>
  <c r="J205" i="21"/>
  <c r="I205" i="21" s="1"/>
  <c r="N204" i="21"/>
  <c r="M204" i="21"/>
  <c r="L204" i="21"/>
  <c r="K204" i="21"/>
  <c r="I204" i="21" s="1"/>
  <c r="J204" i="21"/>
  <c r="N203" i="21"/>
  <c r="M203" i="21"/>
  <c r="L203" i="21"/>
  <c r="K203" i="21"/>
  <c r="J203" i="21"/>
  <c r="I203" i="21" s="1"/>
  <c r="N202" i="21"/>
  <c r="M202" i="21"/>
  <c r="L202" i="21"/>
  <c r="K202" i="21"/>
  <c r="I202" i="21" s="1"/>
  <c r="J202" i="21"/>
  <c r="N201" i="21"/>
  <c r="M201" i="21"/>
  <c r="L201" i="21"/>
  <c r="K201" i="21"/>
  <c r="J201" i="21"/>
  <c r="I201" i="21" s="1"/>
  <c r="N200" i="21"/>
  <c r="M200" i="21"/>
  <c r="L200" i="21"/>
  <c r="K200" i="21"/>
  <c r="I200" i="21" s="1"/>
  <c r="J200" i="21"/>
  <c r="N199" i="21"/>
  <c r="M199" i="21"/>
  <c r="L199" i="21"/>
  <c r="K199" i="21"/>
  <c r="J199" i="21"/>
  <c r="I199" i="21" s="1"/>
  <c r="N198" i="21"/>
  <c r="M198" i="21"/>
  <c r="L198" i="21"/>
  <c r="K198" i="21"/>
  <c r="I198" i="21" s="1"/>
  <c r="J198" i="21"/>
  <c r="N197" i="21"/>
  <c r="M197" i="21"/>
  <c r="L197" i="21"/>
  <c r="K197" i="21"/>
  <c r="J197" i="21"/>
  <c r="I197" i="21" s="1"/>
  <c r="N196" i="21"/>
  <c r="M196" i="21"/>
  <c r="L196" i="21"/>
  <c r="K196" i="21"/>
  <c r="I196" i="21" s="1"/>
  <c r="J196" i="21"/>
  <c r="N195" i="21"/>
  <c r="M195" i="21"/>
  <c r="L195" i="21"/>
  <c r="K195" i="21"/>
  <c r="J195" i="21"/>
  <c r="I195" i="21" s="1"/>
  <c r="N194" i="21"/>
  <c r="M194" i="21"/>
  <c r="L194" i="21"/>
  <c r="K194" i="21"/>
  <c r="I194" i="21" s="1"/>
  <c r="J194" i="21"/>
  <c r="N193" i="21"/>
  <c r="M193" i="21"/>
  <c r="L193" i="21"/>
  <c r="K193" i="21"/>
  <c r="J193" i="21"/>
  <c r="I193" i="21" s="1"/>
  <c r="N192" i="21"/>
  <c r="M192" i="21"/>
  <c r="L192" i="21"/>
  <c r="K192" i="21"/>
  <c r="I192" i="21" s="1"/>
  <c r="J192" i="21"/>
  <c r="N191" i="21"/>
  <c r="M191" i="21"/>
  <c r="L191" i="21"/>
  <c r="K191" i="21"/>
  <c r="J191" i="21"/>
  <c r="I191" i="21" s="1"/>
  <c r="N190" i="21"/>
  <c r="M190" i="21"/>
  <c r="L190" i="21"/>
  <c r="K190" i="21"/>
  <c r="I190" i="21" s="1"/>
  <c r="J190" i="21"/>
  <c r="N189" i="21"/>
  <c r="M189" i="21"/>
  <c r="L189" i="21"/>
  <c r="K189" i="21"/>
  <c r="J189" i="21"/>
  <c r="I189" i="21" s="1"/>
  <c r="N188" i="21"/>
  <c r="M188" i="21"/>
  <c r="L188" i="21"/>
  <c r="K188" i="21"/>
  <c r="I188" i="21" s="1"/>
  <c r="J188" i="21"/>
  <c r="N187" i="21"/>
  <c r="M187" i="21"/>
  <c r="L187" i="21"/>
  <c r="K187" i="21"/>
  <c r="J187" i="21"/>
  <c r="I187" i="21" s="1"/>
  <c r="N186" i="21"/>
  <c r="M186" i="21"/>
  <c r="L186" i="21"/>
  <c r="K186" i="21"/>
  <c r="I186" i="21" s="1"/>
  <c r="J186" i="21"/>
  <c r="N185" i="21"/>
  <c r="M185" i="21"/>
  <c r="L185" i="21"/>
  <c r="K185" i="21"/>
  <c r="J185" i="21"/>
  <c r="I185" i="21" s="1"/>
  <c r="N184" i="21"/>
  <c r="M184" i="21"/>
  <c r="L184" i="21"/>
  <c r="K184" i="21"/>
  <c r="I184" i="21" s="1"/>
  <c r="J184" i="21"/>
  <c r="N183" i="21"/>
  <c r="M183" i="21"/>
  <c r="L183" i="21"/>
  <c r="K183" i="21"/>
  <c r="J183" i="21"/>
  <c r="I183" i="21" s="1"/>
  <c r="N182" i="21"/>
  <c r="M182" i="21"/>
  <c r="L182" i="21"/>
  <c r="K182" i="21"/>
  <c r="I182" i="21" s="1"/>
  <c r="J182" i="21"/>
  <c r="N181" i="21"/>
  <c r="M181" i="21"/>
  <c r="L181" i="21"/>
  <c r="K181" i="21"/>
  <c r="J181" i="21"/>
  <c r="I181" i="21" s="1"/>
  <c r="N180" i="21"/>
  <c r="M180" i="21"/>
  <c r="L180" i="21"/>
  <c r="K180" i="21"/>
  <c r="I180" i="21" s="1"/>
  <c r="J180" i="21"/>
  <c r="N179" i="21"/>
  <c r="M179" i="21"/>
  <c r="L179" i="21"/>
  <c r="K179" i="21"/>
  <c r="J179" i="21"/>
  <c r="I179" i="21" s="1"/>
  <c r="N178" i="21"/>
  <c r="M178" i="21"/>
  <c r="L178" i="21"/>
  <c r="K178" i="21"/>
  <c r="I178" i="21" s="1"/>
  <c r="J178" i="21"/>
  <c r="N177" i="21"/>
  <c r="M177" i="21"/>
  <c r="L177" i="21"/>
  <c r="K177" i="21"/>
  <c r="J177" i="21"/>
  <c r="I177" i="21" s="1"/>
  <c r="N176" i="21"/>
  <c r="M176" i="21"/>
  <c r="L176" i="21"/>
  <c r="K176" i="21"/>
  <c r="I176" i="21" s="1"/>
  <c r="J176" i="21"/>
  <c r="N175" i="21"/>
  <c r="M175" i="21"/>
  <c r="L175" i="21"/>
  <c r="K175" i="21"/>
  <c r="J175" i="21"/>
  <c r="I175" i="21" s="1"/>
  <c r="N174" i="21"/>
  <c r="M174" i="21"/>
  <c r="L174" i="21"/>
  <c r="K174" i="21"/>
  <c r="I174" i="21" s="1"/>
  <c r="J174" i="21"/>
  <c r="N173" i="21"/>
  <c r="M173" i="21"/>
  <c r="L173" i="21"/>
  <c r="K173" i="21"/>
  <c r="J173" i="21"/>
  <c r="I173" i="21" s="1"/>
  <c r="N172" i="21"/>
  <c r="M172" i="21"/>
  <c r="L172" i="21"/>
  <c r="K172" i="21"/>
  <c r="I172" i="21" s="1"/>
  <c r="J172" i="21"/>
  <c r="N171" i="21"/>
  <c r="M171" i="21"/>
  <c r="L171" i="21"/>
  <c r="K171" i="21"/>
  <c r="J171" i="21"/>
  <c r="I171" i="21" s="1"/>
  <c r="N170" i="21"/>
  <c r="M170" i="21"/>
  <c r="L170" i="21"/>
  <c r="K170" i="21"/>
  <c r="I170" i="21" s="1"/>
  <c r="J170" i="21"/>
  <c r="N169" i="21"/>
  <c r="M169" i="21"/>
  <c r="L169" i="21"/>
  <c r="K169" i="21"/>
  <c r="J169" i="21"/>
  <c r="I169" i="21" s="1"/>
  <c r="N168" i="21"/>
  <c r="M168" i="21"/>
  <c r="L168" i="21"/>
  <c r="K168" i="21"/>
  <c r="I168" i="21" s="1"/>
  <c r="J168" i="21"/>
  <c r="N167" i="21"/>
  <c r="M167" i="21"/>
  <c r="L167" i="21"/>
  <c r="K167" i="21"/>
  <c r="J167" i="21"/>
  <c r="I167" i="21" s="1"/>
  <c r="N166" i="21"/>
  <c r="M166" i="21"/>
  <c r="L166" i="21"/>
  <c r="K166" i="21"/>
  <c r="I166" i="21" s="1"/>
  <c r="J166" i="21"/>
  <c r="N165" i="21"/>
  <c r="M165" i="21"/>
  <c r="L165" i="21"/>
  <c r="K165" i="21"/>
  <c r="J165" i="21"/>
  <c r="I165" i="21" s="1"/>
  <c r="N164" i="21"/>
  <c r="M164" i="21"/>
  <c r="L164" i="21"/>
  <c r="K164" i="21"/>
  <c r="I164" i="21" s="1"/>
  <c r="J164" i="21"/>
  <c r="N163" i="21"/>
  <c r="M163" i="21"/>
  <c r="L163" i="21"/>
  <c r="K163" i="21"/>
  <c r="J163" i="21"/>
  <c r="I163" i="21" s="1"/>
  <c r="N162" i="21"/>
  <c r="M162" i="21"/>
  <c r="L162" i="21"/>
  <c r="K162" i="21"/>
  <c r="I162" i="21" s="1"/>
  <c r="J162" i="21"/>
  <c r="N161" i="21"/>
  <c r="M161" i="21"/>
  <c r="L161" i="21"/>
  <c r="K161" i="21"/>
  <c r="J161" i="21"/>
  <c r="I161" i="21" s="1"/>
  <c r="N160" i="21"/>
  <c r="M160" i="21"/>
  <c r="L160" i="21"/>
  <c r="K160" i="21"/>
  <c r="I160" i="21" s="1"/>
  <c r="J160" i="21"/>
  <c r="N159" i="21"/>
  <c r="M159" i="21"/>
  <c r="L159" i="21"/>
  <c r="K159" i="21"/>
  <c r="J159" i="21"/>
  <c r="I159" i="21" s="1"/>
  <c r="N158" i="21"/>
  <c r="M158" i="21"/>
  <c r="L158" i="21"/>
  <c r="K158" i="21"/>
  <c r="I158" i="21" s="1"/>
  <c r="J158" i="21"/>
  <c r="N157" i="21"/>
  <c r="M157" i="21"/>
  <c r="L157" i="21"/>
  <c r="K157" i="21"/>
  <c r="J157" i="21"/>
  <c r="I157" i="21" s="1"/>
  <c r="N156" i="21"/>
  <c r="M156" i="21"/>
  <c r="L156" i="21"/>
  <c r="K156" i="21"/>
  <c r="I156" i="21" s="1"/>
  <c r="J156" i="21"/>
  <c r="N155" i="21"/>
  <c r="M155" i="21"/>
  <c r="L155" i="21"/>
  <c r="K155" i="21"/>
  <c r="J155" i="21"/>
  <c r="I155" i="21" s="1"/>
  <c r="N154" i="21"/>
  <c r="M154" i="21"/>
  <c r="L154" i="21"/>
  <c r="K154" i="21"/>
  <c r="I154" i="21" s="1"/>
  <c r="J154" i="21"/>
  <c r="N153" i="21"/>
  <c r="M153" i="21"/>
  <c r="L153" i="21"/>
  <c r="K153" i="21"/>
  <c r="J153" i="21"/>
  <c r="I153" i="21" s="1"/>
  <c r="N152" i="21"/>
  <c r="M152" i="21"/>
  <c r="L152" i="21"/>
  <c r="K152" i="21"/>
  <c r="I152" i="21" s="1"/>
  <c r="J152" i="21"/>
  <c r="N151" i="21"/>
  <c r="M151" i="21"/>
  <c r="L151" i="21"/>
  <c r="K151" i="21"/>
  <c r="J151" i="21"/>
  <c r="I151" i="21" s="1"/>
  <c r="N150" i="21"/>
  <c r="M150" i="21"/>
  <c r="L150" i="21"/>
  <c r="K150" i="21"/>
  <c r="I150" i="21" s="1"/>
  <c r="J150" i="21"/>
  <c r="N149" i="21"/>
  <c r="M149" i="21"/>
  <c r="L149" i="21"/>
  <c r="K149" i="21"/>
  <c r="J149" i="21"/>
  <c r="I149" i="21" s="1"/>
  <c r="N148" i="21"/>
  <c r="M148" i="21"/>
  <c r="L148" i="21"/>
  <c r="K148" i="21"/>
  <c r="I148" i="21" s="1"/>
  <c r="J148" i="21"/>
  <c r="N147" i="21"/>
  <c r="M147" i="21"/>
  <c r="L147" i="21"/>
  <c r="K147" i="21"/>
  <c r="J147" i="21"/>
  <c r="I147" i="21" s="1"/>
  <c r="N146" i="21"/>
  <c r="M146" i="21"/>
  <c r="L146" i="21"/>
  <c r="K146" i="21"/>
  <c r="I146" i="21" s="1"/>
  <c r="J146" i="21"/>
  <c r="N145" i="21"/>
  <c r="M145" i="21"/>
  <c r="L145" i="21"/>
  <c r="K145" i="21"/>
  <c r="J145" i="21"/>
  <c r="I145" i="21" s="1"/>
  <c r="N144" i="21"/>
  <c r="M144" i="21"/>
  <c r="L144" i="21"/>
  <c r="K144" i="21"/>
  <c r="I144" i="21" s="1"/>
  <c r="J144" i="21"/>
  <c r="N143" i="21"/>
  <c r="M143" i="21"/>
  <c r="L143" i="21"/>
  <c r="K143" i="21"/>
  <c r="J143" i="21"/>
  <c r="I143" i="21" s="1"/>
  <c r="N142" i="21"/>
  <c r="M142" i="21"/>
  <c r="L142" i="21"/>
  <c r="K142" i="21"/>
  <c r="I142" i="21" s="1"/>
  <c r="J142" i="21"/>
  <c r="N141" i="21"/>
  <c r="M141" i="21"/>
  <c r="L141" i="21"/>
  <c r="K141" i="21"/>
  <c r="J141" i="21"/>
  <c r="I141" i="21" s="1"/>
  <c r="N140" i="21"/>
  <c r="M140" i="21"/>
  <c r="L140" i="21"/>
  <c r="K140" i="21"/>
  <c r="I140" i="21" s="1"/>
  <c r="J140" i="21"/>
  <c r="N139" i="21"/>
  <c r="M139" i="21"/>
  <c r="L139" i="21"/>
  <c r="K139" i="21"/>
  <c r="J139" i="21"/>
  <c r="I139" i="21" s="1"/>
  <c r="N138" i="21"/>
  <c r="M138" i="21"/>
  <c r="L138" i="21"/>
  <c r="K138" i="21"/>
  <c r="I138" i="21" s="1"/>
  <c r="J138" i="21"/>
  <c r="N137" i="21"/>
  <c r="M137" i="21"/>
  <c r="L137" i="21"/>
  <c r="K137" i="21"/>
  <c r="J137" i="21"/>
  <c r="I137" i="21" s="1"/>
  <c r="N136" i="21"/>
  <c r="M136" i="21"/>
  <c r="L136" i="21"/>
  <c r="K136" i="21"/>
  <c r="I136" i="21" s="1"/>
  <c r="J136" i="21"/>
  <c r="N135" i="21"/>
  <c r="M135" i="21"/>
  <c r="L135" i="21"/>
  <c r="K135" i="21"/>
  <c r="J135" i="21"/>
  <c r="I135" i="21" s="1"/>
  <c r="N134" i="21"/>
  <c r="M134" i="21"/>
  <c r="L134" i="21"/>
  <c r="K134" i="21"/>
  <c r="I134" i="21" s="1"/>
  <c r="J134" i="21"/>
  <c r="N133" i="21"/>
  <c r="M133" i="21"/>
  <c r="L133" i="21"/>
  <c r="K133" i="21"/>
  <c r="J133" i="21"/>
  <c r="I133" i="21" s="1"/>
  <c r="N132" i="21"/>
  <c r="M132" i="21"/>
  <c r="L132" i="21"/>
  <c r="K132" i="21"/>
  <c r="I132" i="21" s="1"/>
  <c r="J132" i="21"/>
  <c r="N131" i="21"/>
  <c r="M131" i="21"/>
  <c r="L131" i="21"/>
  <c r="K131" i="21"/>
  <c r="J131" i="21"/>
  <c r="I131" i="21" s="1"/>
  <c r="N130" i="21"/>
  <c r="M130" i="21"/>
  <c r="L130" i="21"/>
  <c r="K130" i="21"/>
  <c r="I130" i="21" s="1"/>
  <c r="J130" i="21"/>
  <c r="N129" i="21"/>
  <c r="M129" i="21"/>
  <c r="L129" i="21"/>
  <c r="K129" i="21"/>
  <c r="J129" i="21"/>
  <c r="I129" i="21" s="1"/>
  <c r="N128" i="21"/>
  <c r="M128" i="21"/>
  <c r="L128" i="21"/>
  <c r="K128" i="21"/>
  <c r="I128" i="21" s="1"/>
  <c r="J128" i="21"/>
  <c r="N127" i="21"/>
  <c r="M127" i="21"/>
  <c r="L127" i="21"/>
  <c r="K127" i="21"/>
  <c r="J127" i="21"/>
  <c r="I127" i="21" s="1"/>
  <c r="N126" i="21"/>
  <c r="M126" i="21"/>
  <c r="L126" i="21"/>
  <c r="K126" i="21"/>
  <c r="I126" i="21" s="1"/>
  <c r="J126" i="21"/>
  <c r="N125" i="21"/>
  <c r="M125" i="21"/>
  <c r="L125" i="21"/>
  <c r="K125" i="21"/>
  <c r="J125" i="21"/>
  <c r="I125" i="21" s="1"/>
  <c r="N124" i="21"/>
  <c r="M124" i="21"/>
  <c r="L124" i="21"/>
  <c r="K124" i="21"/>
  <c r="I124" i="21" s="1"/>
  <c r="J124" i="21"/>
  <c r="N123" i="21"/>
  <c r="M123" i="21"/>
  <c r="L123" i="21"/>
  <c r="K123" i="21"/>
  <c r="J123" i="21"/>
  <c r="I123" i="21" s="1"/>
  <c r="N122" i="21"/>
  <c r="M122" i="21"/>
  <c r="L122" i="21"/>
  <c r="K122" i="21"/>
  <c r="I122" i="21" s="1"/>
  <c r="J122" i="21"/>
  <c r="N121" i="21"/>
  <c r="M121" i="21"/>
  <c r="L121" i="21"/>
  <c r="K121" i="21"/>
  <c r="J121" i="21"/>
  <c r="N120" i="21"/>
  <c r="M120" i="21"/>
  <c r="L120" i="21"/>
  <c r="K120" i="21"/>
  <c r="I120" i="21" s="1"/>
  <c r="J120" i="21"/>
  <c r="N119" i="21"/>
  <c r="M119" i="21"/>
  <c r="L119" i="21"/>
  <c r="K119" i="21"/>
  <c r="J119" i="21"/>
  <c r="I119" i="21" s="1"/>
  <c r="N118" i="21"/>
  <c r="M118" i="21"/>
  <c r="L118" i="21"/>
  <c r="K118" i="21"/>
  <c r="I118" i="21" s="1"/>
  <c r="J118" i="21"/>
  <c r="N117" i="21"/>
  <c r="M117" i="21"/>
  <c r="L117" i="21"/>
  <c r="K117" i="21"/>
  <c r="J117" i="21"/>
  <c r="N116" i="21"/>
  <c r="M116" i="21"/>
  <c r="L116" i="21"/>
  <c r="K116" i="21"/>
  <c r="I116" i="21" s="1"/>
  <c r="J116" i="21"/>
  <c r="N115" i="21"/>
  <c r="M115" i="21"/>
  <c r="L115" i="21"/>
  <c r="K115" i="21"/>
  <c r="J115" i="21"/>
  <c r="I115" i="21" s="1"/>
  <c r="N114" i="21"/>
  <c r="M114" i="21"/>
  <c r="L114" i="21"/>
  <c r="K114" i="21"/>
  <c r="I114" i="21" s="1"/>
  <c r="J114" i="21"/>
  <c r="N113" i="21"/>
  <c r="M113" i="21"/>
  <c r="L113" i="21"/>
  <c r="K113" i="21"/>
  <c r="J113" i="21"/>
  <c r="N112" i="21"/>
  <c r="M112" i="21"/>
  <c r="L112" i="21"/>
  <c r="K112" i="21"/>
  <c r="I112" i="21" s="1"/>
  <c r="J112" i="21"/>
  <c r="N111" i="21"/>
  <c r="M111" i="21"/>
  <c r="L111" i="21"/>
  <c r="K111" i="21"/>
  <c r="J111" i="21"/>
  <c r="I111" i="21" s="1"/>
  <c r="N110" i="21"/>
  <c r="M110" i="21"/>
  <c r="L110" i="21"/>
  <c r="K110" i="21"/>
  <c r="I110" i="21" s="1"/>
  <c r="J110" i="21"/>
  <c r="N109" i="21"/>
  <c r="M109" i="21"/>
  <c r="L109" i="21"/>
  <c r="K109" i="21"/>
  <c r="J109" i="21"/>
  <c r="N108" i="21"/>
  <c r="M108" i="21"/>
  <c r="L108" i="21"/>
  <c r="K108" i="21"/>
  <c r="I108" i="21" s="1"/>
  <c r="J108" i="21"/>
  <c r="N107" i="21"/>
  <c r="M107" i="21"/>
  <c r="L107" i="21"/>
  <c r="K107" i="21"/>
  <c r="J107" i="21"/>
  <c r="I107" i="21" s="1"/>
  <c r="N106" i="21"/>
  <c r="M106" i="21"/>
  <c r="L106" i="21"/>
  <c r="K106" i="21"/>
  <c r="I106" i="21" s="1"/>
  <c r="J106" i="21"/>
  <c r="N105" i="21"/>
  <c r="M105" i="21"/>
  <c r="L105" i="21"/>
  <c r="K105" i="21"/>
  <c r="J105" i="21"/>
  <c r="N104" i="21"/>
  <c r="M104" i="21"/>
  <c r="L104" i="21"/>
  <c r="K104" i="21"/>
  <c r="I104" i="21" s="1"/>
  <c r="J104" i="21"/>
  <c r="N103" i="21"/>
  <c r="M103" i="21"/>
  <c r="L103" i="21"/>
  <c r="K103" i="21"/>
  <c r="J103" i="21"/>
  <c r="I103" i="21" s="1"/>
  <c r="N102" i="21"/>
  <c r="M102" i="21"/>
  <c r="L102" i="21"/>
  <c r="K102" i="21"/>
  <c r="I102" i="21" s="1"/>
  <c r="J102" i="21"/>
  <c r="N101" i="21"/>
  <c r="M101" i="21"/>
  <c r="L101" i="21"/>
  <c r="K101" i="21"/>
  <c r="J101" i="21"/>
  <c r="N100" i="21"/>
  <c r="M100" i="21"/>
  <c r="L100" i="21"/>
  <c r="K100" i="21"/>
  <c r="I100" i="21" s="1"/>
  <c r="J100" i="21"/>
  <c r="N99" i="21"/>
  <c r="M99" i="21"/>
  <c r="L99" i="21"/>
  <c r="K99" i="21"/>
  <c r="J99" i="21"/>
  <c r="I99" i="21" s="1"/>
  <c r="N98" i="21"/>
  <c r="M98" i="21"/>
  <c r="L98" i="21"/>
  <c r="K98" i="21"/>
  <c r="I98" i="21" s="1"/>
  <c r="J98" i="21"/>
  <c r="N97" i="21"/>
  <c r="M97" i="21"/>
  <c r="L97" i="21"/>
  <c r="K97" i="21"/>
  <c r="J97" i="21"/>
  <c r="N96" i="21"/>
  <c r="M96" i="21"/>
  <c r="L96" i="21"/>
  <c r="K96" i="21"/>
  <c r="I96" i="21" s="1"/>
  <c r="J96" i="21"/>
  <c r="N95" i="21"/>
  <c r="M95" i="21"/>
  <c r="L95" i="21"/>
  <c r="K95" i="21"/>
  <c r="J95" i="21"/>
  <c r="I95" i="21" s="1"/>
  <c r="N94" i="21"/>
  <c r="M94" i="21"/>
  <c r="L94" i="21"/>
  <c r="K94" i="21"/>
  <c r="I94" i="21" s="1"/>
  <c r="J94" i="21"/>
  <c r="N93" i="21"/>
  <c r="M93" i="21"/>
  <c r="L93" i="21"/>
  <c r="K93" i="21"/>
  <c r="J93" i="21"/>
  <c r="N92" i="21"/>
  <c r="M92" i="21"/>
  <c r="L92" i="21"/>
  <c r="K92" i="21"/>
  <c r="I92" i="21" s="1"/>
  <c r="J92" i="21"/>
  <c r="N91" i="21"/>
  <c r="M91" i="21"/>
  <c r="L91" i="21"/>
  <c r="K91" i="21"/>
  <c r="J91" i="21"/>
  <c r="I91" i="21" s="1"/>
  <c r="N90" i="21"/>
  <c r="M90" i="21"/>
  <c r="L90" i="21"/>
  <c r="K90" i="21"/>
  <c r="I90" i="21" s="1"/>
  <c r="J90" i="21"/>
  <c r="N89" i="21"/>
  <c r="M89" i="21"/>
  <c r="L89" i="21"/>
  <c r="J89" i="21"/>
  <c r="L88" i="21"/>
  <c r="K88" i="21"/>
  <c r="J88" i="21"/>
  <c r="L87" i="21"/>
  <c r="K87" i="21"/>
  <c r="J87" i="21"/>
  <c r="L86" i="21"/>
  <c r="K86" i="21"/>
  <c r="J86" i="21"/>
  <c r="L85" i="21"/>
  <c r="K85" i="21"/>
  <c r="J85" i="21"/>
  <c r="L84" i="21"/>
  <c r="K84" i="21"/>
  <c r="J84" i="21"/>
  <c r="L83" i="21"/>
  <c r="K83" i="21"/>
  <c r="J83" i="21"/>
  <c r="L82" i="21"/>
  <c r="K82" i="21"/>
  <c r="J82" i="21"/>
  <c r="L81" i="21"/>
  <c r="K81" i="21"/>
  <c r="J81" i="21"/>
  <c r="N80" i="21"/>
  <c r="M80" i="21"/>
  <c r="L80" i="21"/>
  <c r="K80" i="21"/>
  <c r="J80" i="21"/>
  <c r="I80" i="21"/>
  <c r="N79" i="21"/>
  <c r="M79" i="21"/>
  <c r="L79" i="21"/>
  <c r="K79" i="21"/>
  <c r="I79" i="21" s="1"/>
  <c r="J79" i="21"/>
  <c r="N78" i="21"/>
  <c r="M78" i="21"/>
  <c r="L78" i="21"/>
  <c r="J78" i="21"/>
  <c r="L77" i="21"/>
  <c r="K77" i="21"/>
  <c r="J77" i="21"/>
  <c r="J76" i="21"/>
  <c r="J75" i="21"/>
  <c r="J74" i="21"/>
  <c r="J73" i="21"/>
  <c r="J72" i="21"/>
  <c r="J71" i="21"/>
  <c r="J70" i="21"/>
  <c r="N69" i="21"/>
  <c r="M69" i="21"/>
  <c r="J69" i="21"/>
  <c r="N68" i="21"/>
  <c r="M68" i="21"/>
  <c r="J68" i="21"/>
  <c r="N67" i="21"/>
  <c r="M67" i="21"/>
  <c r="K67" i="21"/>
  <c r="J67" i="21"/>
  <c r="E67" i="21"/>
  <c r="L67" i="21" s="1"/>
  <c r="N66" i="21"/>
  <c r="M66" i="21"/>
  <c r="L66" i="21"/>
  <c r="K66" i="21"/>
  <c r="J66" i="21"/>
  <c r="I66" i="21"/>
  <c r="N65" i="21"/>
  <c r="M65" i="21"/>
  <c r="L65" i="21"/>
  <c r="K65" i="21"/>
  <c r="I65" i="21" s="1"/>
  <c r="J65" i="21"/>
  <c r="N64" i="21"/>
  <c r="M64" i="21"/>
  <c r="L64" i="21"/>
  <c r="K64" i="21"/>
  <c r="J64" i="21"/>
  <c r="I64" i="21"/>
  <c r="N63" i="21"/>
  <c r="M63" i="21"/>
  <c r="L63" i="21"/>
  <c r="K63" i="21"/>
  <c r="I63" i="21" s="1"/>
  <c r="J63" i="21"/>
  <c r="N62" i="21"/>
  <c r="M62" i="21"/>
  <c r="L62" i="21"/>
  <c r="K62" i="21"/>
  <c r="J62" i="21"/>
  <c r="I62" i="21"/>
  <c r="N61" i="21"/>
  <c r="M61" i="21"/>
  <c r="L61" i="21"/>
  <c r="K61" i="21"/>
  <c r="I61" i="21" s="1"/>
  <c r="J61" i="21"/>
  <c r="N60" i="21"/>
  <c r="M60" i="21"/>
  <c r="L60" i="21"/>
  <c r="K60" i="21"/>
  <c r="J60" i="21"/>
  <c r="I60" i="21"/>
  <c r="V38" i="21"/>
  <c r="U38" i="21"/>
  <c r="T38" i="21" s="1"/>
  <c r="K38" i="21"/>
  <c r="J38" i="21" s="1"/>
  <c r="V37" i="21"/>
  <c r="U37" i="21"/>
  <c r="T37" i="21" s="1"/>
  <c r="K37" i="21"/>
  <c r="J37" i="21" s="1"/>
  <c r="V36" i="21"/>
  <c r="U36" i="21"/>
  <c r="T36" i="21" s="1"/>
  <c r="K36" i="21"/>
  <c r="J36" i="21" s="1"/>
  <c r="V35" i="21"/>
  <c r="U35" i="21"/>
  <c r="T35" i="21" s="1"/>
  <c r="K35" i="21"/>
  <c r="J35" i="21" s="1"/>
  <c r="V34" i="21"/>
  <c r="U34" i="21"/>
  <c r="T34" i="21" s="1"/>
  <c r="K34" i="21"/>
  <c r="J34" i="21" s="1"/>
  <c r="V33" i="21"/>
  <c r="U33" i="21"/>
  <c r="T33" i="21" s="1"/>
  <c r="K33" i="21"/>
  <c r="J33" i="21" s="1"/>
  <c r="V32" i="21"/>
  <c r="U32" i="21"/>
  <c r="T32" i="21" s="1"/>
  <c r="K32" i="21"/>
  <c r="J32" i="21" s="1"/>
  <c r="V31" i="21"/>
  <c r="U31" i="21"/>
  <c r="T31" i="21" s="1"/>
  <c r="K31" i="21"/>
  <c r="J31" i="21" s="1"/>
  <c r="V30" i="21"/>
  <c r="U30" i="21"/>
  <c r="T30" i="21" s="1"/>
  <c r="K30" i="21"/>
  <c r="J30" i="21" s="1"/>
  <c r="V29" i="21"/>
  <c r="U29" i="21"/>
  <c r="T29" i="21" s="1"/>
  <c r="K29" i="21"/>
  <c r="J29" i="21" s="1"/>
  <c r="V28" i="21"/>
  <c r="U28" i="21"/>
  <c r="T28" i="21" s="1"/>
  <c r="K28" i="21"/>
  <c r="J28" i="21" s="1"/>
  <c r="V27" i="21"/>
  <c r="U27" i="21"/>
  <c r="T27" i="21" s="1"/>
  <c r="K27" i="21"/>
  <c r="J27" i="21" s="1"/>
  <c r="V26" i="21"/>
  <c r="U26" i="21"/>
  <c r="T26" i="21"/>
  <c r="L26" i="21"/>
  <c r="K26" i="21"/>
  <c r="J26" i="21"/>
  <c r="V25" i="21"/>
  <c r="U25" i="21"/>
  <c r="T25" i="21"/>
  <c r="L25" i="21"/>
  <c r="K25" i="21"/>
  <c r="J25" i="21"/>
  <c r="V24" i="21"/>
  <c r="U24" i="21"/>
  <c r="T24" i="21"/>
  <c r="L24" i="21"/>
  <c r="K24" i="21"/>
  <c r="J24" i="21"/>
  <c r="V23" i="21"/>
  <c r="U23" i="21"/>
  <c r="T23" i="21"/>
  <c r="L23" i="21"/>
  <c r="M23" i="21" s="1"/>
  <c r="K23" i="21"/>
  <c r="J23" i="21"/>
  <c r="V22" i="21"/>
  <c r="W22" i="21" s="1"/>
  <c r="U22" i="21"/>
  <c r="T22" i="21"/>
  <c r="T40" i="21" s="1"/>
  <c r="U40" i="21" s="1"/>
  <c r="L22" i="21"/>
  <c r="M22" i="21" s="1"/>
  <c r="K22" i="21"/>
  <c r="J22" i="21"/>
  <c r="J40" i="21" s="1"/>
  <c r="K40" i="21" s="1"/>
  <c r="E12" i="21"/>
  <c r="K8" i="21" s="1"/>
  <c r="D12" i="21"/>
  <c r="K10" i="21"/>
  <c r="K9" i="21"/>
  <c r="K7" i="21"/>
  <c r="K6" i="21"/>
  <c r="L5" i="21"/>
  <c r="J5" i="21"/>
  <c r="L4" i="21"/>
  <c r="K4" i="21"/>
  <c r="J4" i="21"/>
  <c r="P3" i="21"/>
  <c r="O3" i="21"/>
  <c r="N3" i="21"/>
  <c r="M3" i="21"/>
  <c r="L3" i="21"/>
  <c r="K3" i="21"/>
  <c r="J3" i="21"/>
  <c r="K2" i="21"/>
  <c r="D1" i="21"/>
  <c r="K5" i="21" s="1"/>
  <c r="X502" i="20"/>
  <c r="X503" i="20" s="1"/>
  <c r="X501" i="20"/>
  <c r="AK498" i="20"/>
  <c r="AA498" i="20"/>
  <c r="Y498" i="20"/>
  <c r="X497" i="20"/>
  <c r="X500" i="20" s="1"/>
  <c r="S496" i="20"/>
  <c r="AE495" i="20"/>
  <c r="AE496" i="20" s="1"/>
  <c r="S495" i="20"/>
  <c r="AE494" i="20"/>
  <c r="S494" i="20"/>
  <c r="AK493" i="20"/>
  <c r="AK494" i="20" s="1"/>
  <c r="AE493" i="20"/>
  <c r="S493" i="20"/>
  <c r="Q493" i="20"/>
  <c r="Q494" i="20" s="1"/>
  <c r="S492" i="20"/>
  <c r="S491" i="20"/>
  <c r="AK490" i="20"/>
  <c r="AK495" i="20" s="1"/>
  <c r="AK496" i="20" s="1"/>
  <c r="AE490" i="20"/>
  <c r="J490" i="20"/>
  <c r="J491" i="20" s="1"/>
  <c r="X489" i="20"/>
  <c r="T489" i="20"/>
  <c r="R489" i="20"/>
  <c r="Q488" i="20"/>
  <c r="Q491" i="20" s="1"/>
  <c r="Q492" i="20" s="1"/>
  <c r="J488" i="20"/>
  <c r="J489" i="20" s="1"/>
  <c r="AK487" i="20"/>
  <c r="AK488" i="20" s="1"/>
  <c r="X487" i="20"/>
  <c r="L486" i="20"/>
  <c r="AK485" i="20"/>
  <c r="AK486" i="20" s="1"/>
  <c r="X485" i="20"/>
  <c r="J485" i="20"/>
  <c r="X484" i="20"/>
  <c r="AK482" i="20"/>
  <c r="AA482" i="20"/>
  <c r="Z482" i="20"/>
  <c r="X481" i="20"/>
  <c r="X486" i="20" s="1"/>
  <c r="F480" i="20"/>
  <c r="Q479" i="20"/>
  <c r="Q484" i="20" s="1"/>
  <c r="Q485" i="20" s="1"/>
  <c r="K478" i="20"/>
  <c r="K479" i="20" s="1"/>
  <c r="F478" i="20"/>
  <c r="D478" i="20"/>
  <c r="D479" i="20" s="1"/>
  <c r="AK477" i="20"/>
  <c r="AK478" i="20" s="1"/>
  <c r="H476" i="20"/>
  <c r="G476" i="20"/>
  <c r="M486" i="20" s="1"/>
  <c r="F476" i="20"/>
  <c r="Z498" i="20" s="1"/>
  <c r="E476" i="20"/>
  <c r="Y490" i="20" s="1"/>
  <c r="D476" i="20"/>
  <c r="AK475" i="20"/>
  <c r="AK476" i="20" s="1"/>
  <c r="X475" i="20"/>
  <c r="K475" i="20"/>
  <c r="K480" i="20" s="1"/>
  <c r="K481" i="20" s="1"/>
  <c r="D475" i="20"/>
  <c r="D480" i="20" s="1"/>
  <c r="D481" i="20" s="1"/>
  <c r="X474" i="20"/>
  <c r="Q473" i="20"/>
  <c r="Q474" i="20" s="1"/>
  <c r="AK472" i="20"/>
  <c r="L471" i="20"/>
  <c r="AA470" i="20"/>
  <c r="Y470" i="20"/>
  <c r="Q470" i="20"/>
  <c r="Q475" i="20" s="1"/>
  <c r="Q476" i="20" s="1"/>
  <c r="L470" i="20"/>
  <c r="X469" i="20"/>
  <c r="X472" i="20" s="1"/>
  <c r="X473" i="20" s="1"/>
  <c r="L469" i="20"/>
  <c r="S468" i="20"/>
  <c r="L468" i="20"/>
  <c r="S467" i="20"/>
  <c r="AK466" i="20"/>
  <c r="AK467" i="20" s="1"/>
  <c r="AE466" i="20"/>
  <c r="AE467" i="20" s="1"/>
  <c r="X466" i="20"/>
  <c r="X467" i="20" s="1"/>
  <c r="S466" i="20"/>
  <c r="Q466" i="20"/>
  <c r="M466" i="20"/>
  <c r="K466" i="20"/>
  <c r="S465" i="20"/>
  <c r="J465" i="20"/>
  <c r="AE464" i="20"/>
  <c r="AE465" i="20" s="1"/>
  <c r="S464" i="20"/>
  <c r="S463" i="20"/>
  <c r="AB462" i="20"/>
  <c r="AA462" i="20"/>
  <c r="Z462" i="20"/>
  <c r="Y462" i="20"/>
  <c r="X462" i="20"/>
  <c r="AK461" i="20"/>
  <c r="AK464" i="20" s="1"/>
  <c r="AK465" i="20" s="1"/>
  <c r="AE461" i="20"/>
  <c r="X461" i="20"/>
  <c r="X464" i="20" s="1"/>
  <c r="X465" i="20" s="1"/>
  <c r="T461" i="20"/>
  <c r="R461" i="20"/>
  <c r="Q460" i="20"/>
  <c r="Q465" i="20" s="1"/>
  <c r="X458" i="20"/>
  <c r="X459" i="20" s="1"/>
  <c r="X457" i="20"/>
  <c r="X456" i="20"/>
  <c r="AB454" i="20"/>
  <c r="AA454" i="20"/>
  <c r="Z454" i="20"/>
  <c r="Y454" i="20"/>
  <c r="X454" i="20"/>
  <c r="X453" i="20"/>
  <c r="AK452" i="20"/>
  <c r="AK457" i="20" s="1"/>
  <c r="AK458" i="20" s="1"/>
  <c r="B450" i="20"/>
  <c r="N399" i="20"/>
  <c r="M399" i="20"/>
  <c r="L399" i="20"/>
  <c r="K399" i="20"/>
  <c r="I399" i="20" s="1"/>
  <c r="J399" i="20"/>
  <c r="N398" i="20"/>
  <c r="M398" i="20"/>
  <c r="L398" i="20"/>
  <c r="K398" i="20"/>
  <c r="J398" i="20"/>
  <c r="N397" i="20"/>
  <c r="M397" i="20"/>
  <c r="L397" i="20"/>
  <c r="K397" i="20"/>
  <c r="J397" i="20"/>
  <c r="N396" i="20"/>
  <c r="M396" i="20"/>
  <c r="L396" i="20"/>
  <c r="K396" i="20"/>
  <c r="J396" i="20"/>
  <c r="I396" i="20" s="1"/>
  <c r="N395" i="20"/>
  <c r="M395" i="20"/>
  <c r="L395" i="20"/>
  <c r="K395" i="20"/>
  <c r="I395" i="20" s="1"/>
  <c r="J395" i="20"/>
  <c r="N394" i="20"/>
  <c r="M394" i="20"/>
  <c r="L394" i="20"/>
  <c r="K394" i="20"/>
  <c r="J394" i="20"/>
  <c r="N393" i="20"/>
  <c r="M393" i="20"/>
  <c r="L393" i="20"/>
  <c r="K393" i="20"/>
  <c r="J393" i="20"/>
  <c r="N392" i="20"/>
  <c r="M392" i="20"/>
  <c r="L392" i="20"/>
  <c r="K392" i="20"/>
  <c r="J392" i="20"/>
  <c r="I392" i="20" s="1"/>
  <c r="N391" i="20"/>
  <c r="M391" i="20"/>
  <c r="L391" i="20"/>
  <c r="K391" i="20"/>
  <c r="I391" i="20" s="1"/>
  <c r="J391" i="20"/>
  <c r="N390" i="20"/>
  <c r="M390" i="20"/>
  <c r="L390" i="20"/>
  <c r="K390" i="20"/>
  <c r="J390" i="20"/>
  <c r="N389" i="20"/>
  <c r="M389" i="20"/>
  <c r="L389" i="20"/>
  <c r="K389" i="20"/>
  <c r="J389" i="20"/>
  <c r="N388" i="20"/>
  <c r="M388" i="20"/>
  <c r="L388" i="20"/>
  <c r="K388" i="20"/>
  <c r="J388" i="20"/>
  <c r="I388" i="20" s="1"/>
  <c r="N387" i="20"/>
  <c r="M387" i="20"/>
  <c r="L387" i="20"/>
  <c r="K387" i="20"/>
  <c r="I387" i="20" s="1"/>
  <c r="J387" i="20"/>
  <c r="N386" i="20"/>
  <c r="M386" i="20"/>
  <c r="L386" i="20"/>
  <c r="K386" i="20"/>
  <c r="J386" i="20"/>
  <c r="N385" i="20"/>
  <c r="M385" i="20"/>
  <c r="L385" i="20"/>
  <c r="K385" i="20"/>
  <c r="J385" i="20"/>
  <c r="N384" i="20"/>
  <c r="M384" i="20"/>
  <c r="L384" i="20"/>
  <c r="K384" i="20"/>
  <c r="J384" i="20"/>
  <c r="I384" i="20" s="1"/>
  <c r="N383" i="20"/>
  <c r="M383" i="20"/>
  <c r="L383" i="20"/>
  <c r="K383" i="20"/>
  <c r="I383" i="20" s="1"/>
  <c r="J383" i="20"/>
  <c r="N382" i="20"/>
  <c r="M382" i="20"/>
  <c r="L382" i="20"/>
  <c r="K382" i="20"/>
  <c r="J382" i="20"/>
  <c r="N381" i="20"/>
  <c r="M381" i="20"/>
  <c r="L381" i="20"/>
  <c r="K381" i="20"/>
  <c r="J381" i="20"/>
  <c r="N380" i="20"/>
  <c r="M380" i="20"/>
  <c r="L380" i="20"/>
  <c r="K380" i="20"/>
  <c r="J380" i="20"/>
  <c r="I380" i="20" s="1"/>
  <c r="N379" i="20"/>
  <c r="M379" i="20"/>
  <c r="L379" i="20"/>
  <c r="K379" i="20"/>
  <c r="I379" i="20" s="1"/>
  <c r="J379" i="20"/>
  <c r="N378" i="20"/>
  <c r="M378" i="20"/>
  <c r="L378" i="20"/>
  <c r="K378" i="20"/>
  <c r="J378" i="20"/>
  <c r="N377" i="20"/>
  <c r="M377" i="20"/>
  <c r="L377" i="20"/>
  <c r="K377" i="20"/>
  <c r="J377" i="20"/>
  <c r="N376" i="20"/>
  <c r="M376" i="20"/>
  <c r="L376" i="20"/>
  <c r="K376" i="20"/>
  <c r="J376" i="20"/>
  <c r="I376" i="20" s="1"/>
  <c r="N375" i="20"/>
  <c r="M375" i="20"/>
  <c r="L375" i="20"/>
  <c r="K375" i="20"/>
  <c r="I375" i="20" s="1"/>
  <c r="J375" i="20"/>
  <c r="N374" i="20"/>
  <c r="M374" i="20"/>
  <c r="L374" i="20"/>
  <c r="K374" i="20"/>
  <c r="J374" i="20"/>
  <c r="N373" i="20"/>
  <c r="M373" i="20"/>
  <c r="L373" i="20"/>
  <c r="K373" i="20"/>
  <c r="J373" i="20"/>
  <c r="N372" i="20"/>
  <c r="M372" i="20"/>
  <c r="L372" i="20"/>
  <c r="K372" i="20"/>
  <c r="J372" i="20"/>
  <c r="I372" i="20" s="1"/>
  <c r="N371" i="20"/>
  <c r="M371" i="20"/>
  <c r="L371" i="20"/>
  <c r="K371" i="20"/>
  <c r="I371" i="20" s="1"/>
  <c r="J371" i="20"/>
  <c r="N370" i="20"/>
  <c r="M370" i="20"/>
  <c r="L370" i="20"/>
  <c r="K370" i="20"/>
  <c r="J370" i="20"/>
  <c r="N369" i="20"/>
  <c r="M369" i="20"/>
  <c r="L369" i="20"/>
  <c r="K369" i="20"/>
  <c r="J369" i="20"/>
  <c r="N368" i="20"/>
  <c r="M368" i="20"/>
  <c r="L368" i="20"/>
  <c r="K368" i="20"/>
  <c r="J368" i="20"/>
  <c r="I368" i="20" s="1"/>
  <c r="N367" i="20"/>
  <c r="M367" i="20"/>
  <c r="L367" i="20"/>
  <c r="K367" i="20"/>
  <c r="I367" i="20" s="1"/>
  <c r="J367" i="20"/>
  <c r="N366" i="20"/>
  <c r="M366" i="20"/>
  <c r="L366" i="20"/>
  <c r="K366" i="20"/>
  <c r="J366" i="20"/>
  <c r="N365" i="20"/>
  <c r="M365" i="20"/>
  <c r="L365" i="20"/>
  <c r="K365" i="20"/>
  <c r="J365" i="20"/>
  <c r="N364" i="20"/>
  <c r="M364" i="20"/>
  <c r="L364" i="20"/>
  <c r="K364" i="20"/>
  <c r="J364" i="20"/>
  <c r="I364" i="20" s="1"/>
  <c r="N363" i="20"/>
  <c r="M363" i="20"/>
  <c r="L363" i="20"/>
  <c r="K363" i="20"/>
  <c r="I363" i="20" s="1"/>
  <c r="J363" i="20"/>
  <c r="N362" i="20"/>
  <c r="M362" i="20"/>
  <c r="L362" i="20"/>
  <c r="K362" i="20"/>
  <c r="J362" i="20"/>
  <c r="N361" i="20"/>
  <c r="M361" i="20"/>
  <c r="L361" i="20"/>
  <c r="K361" i="20"/>
  <c r="J361" i="20"/>
  <c r="N360" i="20"/>
  <c r="M360" i="20"/>
  <c r="L360" i="20"/>
  <c r="K360" i="20"/>
  <c r="J360" i="20"/>
  <c r="I360" i="20" s="1"/>
  <c r="N359" i="20"/>
  <c r="M359" i="20"/>
  <c r="L359" i="20"/>
  <c r="K359" i="20"/>
  <c r="I359" i="20" s="1"/>
  <c r="J359" i="20"/>
  <c r="N358" i="20"/>
  <c r="M358" i="20"/>
  <c r="L358" i="20"/>
  <c r="K358" i="20"/>
  <c r="J358" i="20"/>
  <c r="N357" i="20"/>
  <c r="M357" i="20"/>
  <c r="L357" i="20"/>
  <c r="K357" i="20"/>
  <c r="J357" i="20"/>
  <c r="N356" i="20"/>
  <c r="M356" i="20"/>
  <c r="L356" i="20"/>
  <c r="K356" i="20"/>
  <c r="J356" i="20"/>
  <c r="I356" i="20" s="1"/>
  <c r="N355" i="20"/>
  <c r="M355" i="20"/>
  <c r="L355" i="20"/>
  <c r="K355" i="20"/>
  <c r="I355" i="20" s="1"/>
  <c r="J355" i="20"/>
  <c r="N354" i="20"/>
  <c r="M354" i="20"/>
  <c r="L354" i="20"/>
  <c r="K354" i="20"/>
  <c r="J354" i="20"/>
  <c r="N353" i="20"/>
  <c r="M353" i="20"/>
  <c r="L353" i="20"/>
  <c r="K353" i="20"/>
  <c r="J353" i="20"/>
  <c r="N352" i="20"/>
  <c r="M352" i="20"/>
  <c r="L352" i="20"/>
  <c r="K352" i="20"/>
  <c r="J352" i="20"/>
  <c r="I352" i="20" s="1"/>
  <c r="N351" i="20"/>
  <c r="M351" i="20"/>
  <c r="L351" i="20"/>
  <c r="K351" i="20"/>
  <c r="I351" i="20" s="1"/>
  <c r="J351" i="20"/>
  <c r="N350" i="20"/>
  <c r="M350" i="20"/>
  <c r="L350" i="20"/>
  <c r="K350" i="20"/>
  <c r="J350" i="20"/>
  <c r="N349" i="20"/>
  <c r="M349" i="20"/>
  <c r="L349" i="20"/>
  <c r="K349" i="20"/>
  <c r="J349" i="20"/>
  <c r="N348" i="20"/>
  <c r="M348" i="20"/>
  <c r="L348" i="20"/>
  <c r="K348" i="20"/>
  <c r="J348" i="20"/>
  <c r="I348" i="20" s="1"/>
  <c r="N347" i="20"/>
  <c r="M347" i="20"/>
  <c r="L347" i="20"/>
  <c r="K347" i="20"/>
  <c r="I347" i="20" s="1"/>
  <c r="J347" i="20"/>
  <c r="N346" i="20"/>
  <c r="M346" i="20"/>
  <c r="L346" i="20"/>
  <c r="I346" i="20" s="1"/>
  <c r="K346" i="20"/>
  <c r="J346" i="20"/>
  <c r="N345" i="20"/>
  <c r="M345" i="20"/>
  <c r="L345" i="20"/>
  <c r="K345" i="20"/>
  <c r="J345" i="20"/>
  <c r="N344" i="20"/>
  <c r="M344" i="20"/>
  <c r="L344" i="20"/>
  <c r="I344" i="20" s="1"/>
  <c r="K344" i="20"/>
  <c r="J344" i="20"/>
  <c r="N343" i="20"/>
  <c r="M343" i="20"/>
  <c r="L343" i="20"/>
  <c r="K343" i="20"/>
  <c r="J343" i="20"/>
  <c r="N342" i="20"/>
  <c r="M342" i="20"/>
  <c r="L342" i="20"/>
  <c r="K342" i="20"/>
  <c r="I342" i="20" s="1"/>
  <c r="J342" i="20"/>
  <c r="N341" i="20"/>
  <c r="M341" i="20"/>
  <c r="L341" i="20"/>
  <c r="I341" i="20" s="1"/>
  <c r="K341" i="20"/>
  <c r="J341" i="20"/>
  <c r="N340" i="20"/>
  <c r="M340" i="20"/>
  <c r="L340" i="20"/>
  <c r="K340" i="20"/>
  <c r="I340" i="20" s="1"/>
  <c r="J340" i="20"/>
  <c r="N339" i="20"/>
  <c r="M339" i="20"/>
  <c r="L339" i="20"/>
  <c r="I339" i="20" s="1"/>
  <c r="K339" i="20"/>
  <c r="J339" i="20"/>
  <c r="N338" i="20"/>
  <c r="M338" i="20"/>
  <c r="L338" i="20"/>
  <c r="K338" i="20"/>
  <c r="I338" i="20" s="1"/>
  <c r="J338" i="20"/>
  <c r="N337" i="20"/>
  <c r="M337" i="20"/>
  <c r="L337" i="20"/>
  <c r="I337" i="20" s="1"/>
  <c r="K337" i="20"/>
  <c r="J337" i="20"/>
  <c r="N336" i="20"/>
  <c r="M336" i="20"/>
  <c r="L336" i="20"/>
  <c r="K336" i="20"/>
  <c r="I336" i="20" s="1"/>
  <c r="U36" i="20" s="1"/>
  <c r="J336" i="20"/>
  <c r="N335" i="20"/>
  <c r="M335" i="20"/>
  <c r="L335" i="20"/>
  <c r="I335" i="20" s="1"/>
  <c r="K335" i="20"/>
  <c r="J335" i="20"/>
  <c r="N334" i="20"/>
  <c r="M334" i="20"/>
  <c r="L334" i="20"/>
  <c r="K334" i="20"/>
  <c r="I334" i="20" s="1"/>
  <c r="J334" i="20"/>
  <c r="N333" i="20"/>
  <c r="M333" i="20"/>
  <c r="L333" i="20"/>
  <c r="I333" i="20" s="1"/>
  <c r="K333" i="20"/>
  <c r="J333" i="20"/>
  <c r="N332" i="20"/>
  <c r="M332" i="20"/>
  <c r="L332" i="20"/>
  <c r="K332" i="20"/>
  <c r="I332" i="20" s="1"/>
  <c r="J332" i="20"/>
  <c r="N331" i="20"/>
  <c r="M331" i="20"/>
  <c r="L331" i="20"/>
  <c r="I331" i="20" s="1"/>
  <c r="K331" i="20"/>
  <c r="J331" i="20"/>
  <c r="N330" i="20"/>
  <c r="M330" i="20"/>
  <c r="L330" i="20"/>
  <c r="K330" i="20"/>
  <c r="I330" i="20" s="1"/>
  <c r="J330" i="20"/>
  <c r="N329" i="20"/>
  <c r="M329" i="20"/>
  <c r="L329" i="20"/>
  <c r="I329" i="20" s="1"/>
  <c r="K329" i="20"/>
  <c r="J329" i="20"/>
  <c r="N328" i="20"/>
  <c r="M328" i="20"/>
  <c r="L328" i="20"/>
  <c r="K328" i="20"/>
  <c r="I328" i="20" s="1"/>
  <c r="J328" i="20"/>
  <c r="N327" i="20"/>
  <c r="M327" i="20"/>
  <c r="L327" i="20"/>
  <c r="I327" i="20" s="1"/>
  <c r="K327" i="20"/>
  <c r="J327" i="20"/>
  <c r="N326" i="20"/>
  <c r="M326" i="20"/>
  <c r="L326" i="20"/>
  <c r="K326" i="20"/>
  <c r="I326" i="20" s="1"/>
  <c r="J326" i="20"/>
  <c r="N325" i="20"/>
  <c r="M325" i="20"/>
  <c r="L325" i="20"/>
  <c r="I325" i="20" s="1"/>
  <c r="K325" i="20"/>
  <c r="J325" i="20"/>
  <c r="N324" i="20"/>
  <c r="M324" i="20"/>
  <c r="L324" i="20"/>
  <c r="K324" i="20"/>
  <c r="I324" i="20" s="1"/>
  <c r="J324" i="20"/>
  <c r="N323" i="20"/>
  <c r="M323" i="20"/>
  <c r="L323" i="20"/>
  <c r="I323" i="20" s="1"/>
  <c r="K323" i="20"/>
  <c r="J323" i="20"/>
  <c r="N322" i="20"/>
  <c r="M322" i="20"/>
  <c r="L322" i="20"/>
  <c r="K322" i="20"/>
  <c r="I322" i="20" s="1"/>
  <c r="J322" i="20"/>
  <c r="N321" i="20"/>
  <c r="M321" i="20"/>
  <c r="L321" i="20"/>
  <c r="I321" i="20" s="1"/>
  <c r="K321" i="20"/>
  <c r="J321" i="20"/>
  <c r="N320" i="20"/>
  <c r="M320" i="20"/>
  <c r="L320" i="20"/>
  <c r="K320" i="20"/>
  <c r="I320" i="20" s="1"/>
  <c r="J320" i="20"/>
  <c r="N319" i="20"/>
  <c r="M319" i="20"/>
  <c r="L319" i="20"/>
  <c r="I319" i="20" s="1"/>
  <c r="K319" i="20"/>
  <c r="J319" i="20"/>
  <c r="N318" i="20"/>
  <c r="M318" i="20"/>
  <c r="L318" i="20"/>
  <c r="K318" i="20"/>
  <c r="I318" i="20" s="1"/>
  <c r="J318" i="20"/>
  <c r="N317" i="20"/>
  <c r="M317" i="20"/>
  <c r="L317" i="20"/>
  <c r="I317" i="20" s="1"/>
  <c r="K317" i="20"/>
  <c r="J317" i="20"/>
  <c r="N316" i="20"/>
  <c r="M316" i="20"/>
  <c r="L316" i="20"/>
  <c r="K316" i="20"/>
  <c r="I316" i="20" s="1"/>
  <c r="J316" i="20"/>
  <c r="N315" i="20"/>
  <c r="M315" i="20"/>
  <c r="L315" i="20"/>
  <c r="K315" i="20"/>
  <c r="J315" i="20"/>
  <c r="I315" i="20" s="1"/>
  <c r="N314" i="20"/>
  <c r="M314" i="20"/>
  <c r="L314" i="20"/>
  <c r="K314" i="20"/>
  <c r="I314" i="20" s="1"/>
  <c r="J314" i="20"/>
  <c r="N313" i="20"/>
  <c r="M313" i="20"/>
  <c r="L313" i="20"/>
  <c r="K313" i="20"/>
  <c r="J313" i="20"/>
  <c r="I313" i="20" s="1"/>
  <c r="N312" i="20"/>
  <c r="M312" i="20"/>
  <c r="L312" i="20"/>
  <c r="K312" i="20"/>
  <c r="I312" i="20" s="1"/>
  <c r="J312" i="20"/>
  <c r="N311" i="20"/>
  <c r="M311" i="20"/>
  <c r="L311" i="20"/>
  <c r="K311" i="20"/>
  <c r="J311" i="20"/>
  <c r="I311" i="20" s="1"/>
  <c r="N310" i="20"/>
  <c r="M310" i="20"/>
  <c r="L310" i="20"/>
  <c r="K310" i="20"/>
  <c r="I310" i="20" s="1"/>
  <c r="J310" i="20"/>
  <c r="N309" i="20"/>
  <c r="M309" i="20"/>
  <c r="L309" i="20"/>
  <c r="K309" i="20"/>
  <c r="J309" i="20"/>
  <c r="I309" i="20" s="1"/>
  <c r="N308" i="20"/>
  <c r="M308" i="20"/>
  <c r="L308" i="20"/>
  <c r="K308" i="20"/>
  <c r="I308" i="20" s="1"/>
  <c r="J308" i="20"/>
  <c r="N307" i="20"/>
  <c r="M307" i="20"/>
  <c r="L307" i="20"/>
  <c r="K307" i="20"/>
  <c r="J307" i="20"/>
  <c r="I307" i="20" s="1"/>
  <c r="N306" i="20"/>
  <c r="M306" i="20"/>
  <c r="L306" i="20"/>
  <c r="K306" i="20"/>
  <c r="I306" i="20" s="1"/>
  <c r="J306" i="20"/>
  <c r="N305" i="20"/>
  <c r="M305" i="20"/>
  <c r="L305" i="20"/>
  <c r="K305" i="20"/>
  <c r="J305" i="20"/>
  <c r="I305" i="20" s="1"/>
  <c r="N304" i="20"/>
  <c r="M304" i="20"/>
  <c r="L304" i="20"/>
  <c r="K304" i="20"/>
  <c r="I304" i="20" s="1"/>
  <c r="J304" i="20"/>
  <c r="N303" i="20"/>
  <c r="M303" i="20"/>
  <c r="L303" i="20"/>
  <c r="K303" i="20"/>
  <c r="J303" i="20"/>
  <c r="I303" i="20" s="1"/>
  <c r="N302" i="20"/>
  <c r="M302" i="20"/>
  <c r="L302" i="20"/>
  <c r="K302" i="20"/>
  <c r="I302" i="20" s="1"/>
  <c r="J302" i="20"/>
  <c r="N301" i="20"/>
  <c r="M301" i="20"/>
  <c r="L301" i="20"/>
  <c r="K301" i="20"/>
  <c r="J301" i="20"/>
  <c r="I301" i="20" s="1"/>
  <c r="N300" i="20"/>
  <c r="M300" i="20"/>
  <c r="L300" i="20"/>
  <c r="K300" i="20"/>
  <c r="I300" i="20" s="1"/>
  <c r="J300" i="20"/>
  <c r="N299" i="20"/>
  <c r="M299" i="20"/>
  <c r="L299" i="20"/>
  <c r="K299" i="20"/>
  <c r="J299" i="20"/>
  <c r="I299" i="20" s="1"/>
  <c r="N298" i="20"/>
  <c r="M298" i="20"/>
  <c r="L298" i="20"/>
  <c r="K298" i="20"/>
  <c r="I298" i="20" s="1"/>
  <c r="J298" i="20"/>
  <c r="N297" i="20"/>
  <c r="M297" i="20"/>
  <c r="L297" i="20"/>
  <c r="K297" i="20"/>
  <c r="J297" i="20"/>
  <c r="I297" i="20" s="1"/>
  <c r="N296" i="20"/>
  <c r="M296" i="20"/>
  <c r="L296" i="20"/>
  <c r="K296" i="20"/>
  <c r="I296" i="20" s="1"/>
  <c r="J296" i="20"/>
  <c r="N295" i="20"/>
  <c r="M295" i="20"/>
  <c r="L295" i="20"/>
  <c r="K295" i="20"/>
  <c r="J295" i="20"/>
  <c r="I295" i="20" s="1"/>
  <c r="N294" i="20"/>
  <c r="M294" i="20"/>
  <c r="L294" i="20"/>
  <c r="K294" i="20"/>
  <c r="I294" i="20" s="1"/>
  <c r="J294" i="20"/>
  <c r="N293" i="20"/>
  <c r="M293" i="20"/>
  <c r="L293" i="20"/>
  <c r="K293" i="20"/>
  <c r="J293" i="20"/>
  <c r="I293" i="20" s="1"/>
  <c r="N292" i="20"/>
  <c r="M292" i="20"/>
  <c r="L292" i="20"/>
  <c r="K292" i="20"/>
  <c r="I292" i="20" s="1"/>
  <c r="J292" i="20"/>
  <c r="N291" i="20"/>
  <c r="M291" i="20"/>
  <c r="L291" i="20"/>
  <c r="K291" i="20"/>
  <c r="J291" i="20"/>
  <c r="I291" i="20" s="1"/>
  <c r="N290" i="20"/>
  <c r="M290" i="20"/>
  <c r="L290" i="20"/>
  <c r="K290" i="20"/>
  <c r="I290" i="20" s="1"/>
  <c r="J290" i="20"/>
  <c r="N289" i="20"/>
  <c r="M289" i="20"/>
  <c r="L289" i="20"/>
  <c r="K289" i="20"/>
  <c r="J289" i="20"/>
  <c r="I289" i="20" s="1"/>
  <c r="N288" i="20"/>
  <c r="M288" i="20"/>
  <c r="L288" i="20"/>
  <c r="K288" i="20"/>
  <c r="I288" i="20" s="1"/>
  <c r="J288" i="20"/>
  <c r="N287" i="20"/>
  <c r="M287" i="20"/>
  <c r="L287" i="20"/>
  <c r="K287" i="20"/>
  <c r="J287" i="20"/>
  <c r="I287" i="20" s="1"/>
  <c r="N286" i="20"/>
  <c r="M286" i="20"/>
  <c r="L286" i="20"/>
  <c r="K286" i="20"/>
  <c r="I286" i="20" s="1"/>
  <c r="J286" i="20"/>
  <c r="N285" i="20"/>
  <c r="M285" i="20"/>
  <c r="L285" i="20"/>
  <c r="K285" i="20"/>
  <c r="J285" i="20"/>
  <c r="I285" i="20" s="1"/>
  <c r="N284" i="20"/>
  <c r="M284" i="20"/>
  <c r="L284" i="20"/>
  <c r="K284" i="20"/>
  <c r="I284" i="20" s="1"/>
  <c r="J284" i="20"/>
  <c r="N283" i="20"/>
  <c r="M283" i="20"/>
  <c r="L283" i="20"/>
  <c r="K283" i="20"/>
  <c r="J283" i="20"/>
  <c r="I283" i="20" s="1"/>
  <c r="N282" i="20"/>
  <c r="M282" i="20"/>
  <c r="L282" i="20"/>
  <c r="K282" i="20"/>
  <c r="I282" i="20" s="1"/>
  <c r="J282" i="20"/>
  <c r="N281" i="20"/>
  <c r="M281" i="20"/>
  <c r="L281" i="20"/>
  <c r="K281" i="20"/>
  <c r="J281" i="20"/>
  <c r="I281" i="20" s="1"/>
  <c r="N280" i="20"/>
  <c r="M280" i="20"/>
  <c r="L280" i="20"/>
  <c r="K280" i="20"/>
  <c r="I280" i="20" s="1"/>
  <c r="J280" i="20"/>
  <c r="N279" i="20"/>
  <c r="M279" i="20"/>
  <c r="L279" i="20"/>
  <c r="K279" i="20"/>
  <c r="J279" i="20"/>
  <c r="I279" i="20" s="1"/>
  <c r="U35" i="20" s="1"/>
  <c r="N278" i="20"/>
  <c r="M278" i="20"/>
  <c r="L278" i="20"/>
  <c r="K278" i="20"/>
  <c r="I278" i="20" s="1"/>
  <c r="J278" i="20"/>
  <c r="N277" i="20"/>
  <c r="M277" i="20"/>
  <c r="L277" i="20"/>
  <c r="K277" i="20"/>
  <c r="J277" i="20"/>
  <c r="I277" i="20" s="1"/>
  <c r="N276" i="20"/>
  <c r="M276" i="20"/>
  <c r="L276" i="20"/>
  <c r="K276" i="20"/>
  <c r="I276" i="20" s="1"/>
  <c r="J276" i="20"/>
  <c r="N275" i="20"/>
  <c r="M275" i="20"/>
  <c r="L275" i="20"/>
  <c r="K275" i="20"/>
  <c r="J275" i="20"/>
  <c r="I275" i="20" s="1"/>
  <c r="N274" i="20"/>
  <c r="M274" i="20"/>
  <c r="L274" i="20"/>
  <c r="K274" i="20"/>
  <c r="I274" i="20" s="1"/>
  <c r="J274" i="20"/>
  <c r="N273" i="20"/>
  <c r="M273" i="20"/>
  <c r="L273" i="20"/>
  <c r="K273" i="20"/>
  <c r="J273" i="20"/>
  <c r="I273" i="20" s="1"/>
  <c r="N272" i="20"/>
  <c r="M272" i="20"/>
  <c r="L272" i="20"/>
  <c r="K272" i="20"/>
  <c r="I272" i="20" s="1"/>
  <c r="J272" i="20"/>
  <c r="N271" i="20"/>
  <c r="M271" i="20"/>
  <c r="L271" i="20"/>
  <c r="K271" i="20"/>
  <c r="J271" i="20"/>
  <c r="I271" i="20" s="1"/>
  <c r="N270" i="20"/>
  <c r="M270" i="20"/>
  <c r="L270" i="20"/>
  <c r="K270" i="20"/>
  <c r="I270" i="20" s="1"/>
  <c r="J270" i="20"/>
  <c r="N269" i="20"/>
  <c r="M269" i="20"/>
  <c r="L269" i="20"/>
  <c r="K269" i="20"/>
  <c r="J269" i="20"/>
  <c r="I269" i="20" s="1"/>
  <c r="N268" i="20"/>
  <c r="M268" i="20"/>
  <c r="L268" i="20"/>
  <c r="K268" i="20"/>
  <c r="I268" i="20" s="1"/>
  <c r="J268" i="20"/>
  <c r="N267" i="20"/>
  <c r="M267" i="20"/>
  <c r="L267" i="20"/>
  <c r="K267" i="20"/>
  <c r="J267" i="20"/>
  <c r="I267" i="20" s="1"/>
  <c r="N266" i="20"/>
  <c r="M266" i="20"/>
  <c r="L266" i="20"/>
  <c r="K266" i="20"/>
  <c r="I266" i="20" s="1"/>
  <c r="J266" i="20"/>
  <c r="N265" i="20"/>
  <c r="M265" i="20"/>
  <c r="L265" i="20"/>
  <c r="K265" i="20"/>
  <c r="J265" i="20"/>
  <c r="I265" i="20" s="1"/>
  <c r="N264" i="20"/>
  <c r="M264" i="20"/>
  <c r="L264" i="20"/>
  <c r="K264" i="20"/>
  <c r="I264" i="20" s="1"/>
  <c r="J264" i="20"/>
  <c r="N263" i="20"/>
  <c r="M263" i="20"/>
  <c r="L263" i="20"/>
  <c r="K263" i="20"/>
  <c r="J263" i="20"/>
  <c r="I263" i="20" s="1"/>
  <c r="N262" i="20"/>
  <c r="M262" i="20"/>
  <c r="L262" i="20"/>
  <c r="K262" i="20"/>
  <c r="I262" i="20" s="1"/>
  <c r="J262" i="20"/>
  <c r="N261" i="20"/>
  <c r="M261" i="20"/>
  <c r="L261" i="20"/>
  <c r="K261" i="20"/>
  <c r="J261" i="20"/>
  <c r="I261" i="20" s="1"/>
  <c r="N260" i="20"/>
  <c r="M260" i="20"/>
  <c r="L260" i="20"/>
  <c r="K260" i="20"/>
  <c r="I260" i="20" s="1"/>
  <c r="J260" i="20"/>
  <c r="N259" i="20"/>
  <c r="M259" i="20"/>
  <c r="L259" i="20"/>
  <c r="K259" i="20"/>
  <c r="J259" i="20"/>
  <c r="I259" i="20" s="1"/>
  <c r="N258" i="20"/>
  <c r="M258" i="20"/>
  <c r="L258" i="20"/>
  <c r="K258" i="20"/>
  <c r="I258" i="20" s="1"/>
  <c r="J258" i="20"/>
  <c r="N257" i="20"/>
  <c r="M257" i="20"/>
  <c r="L257" i="20"/>
  <c r="K257" i="20"/>
  <c r="J257" i="20"/>
  <c r="I257" i="20" s="1"/>
  <c r="N256" i="20"/>
  <c r="M256" i="20"/>
  <c r="L256" i="20"/>
  <c r="K256" i="20"/>
  <c r="I256" i="20" s="1"/>
  <c r="J256" i="20"/>
  <c r="N255" i="20"/>
  <c r="M255" i="20"/>
  <c r="L255" i="20"/>
  <c r="K255" i="20"/>
  <c r="J255" i="20"/>
  <c r="I255" i="20" s="1"/>
  <c r="N254" i="20"/>
  <c r="M254" i="20"/>
  <c r="L254" i="20"/>
  <c r="K254" i="20"/>
  <c r="I254" i="20" s="1"/>
  <c r="J254" i="20"/>
  <c r="N253" i="20"/>
  <c r="M253" i="20"/>
  <c r="L253" i="20"/>
  <c r="K253" i="20"/>
  <c r="J253" i="20"/>
  <c r="I253" i="20" s="1"/>
  <c r="N252" i="20"/>
  <c r="M252" i="20"/>
  <c r="L252" i="20"/>
  <c r="K252" i="20"/>
  <c r="I252" i="20" s="1"/>
  <c r="J252" i="20"/>
  <c r="N251" i="20"/>
  <c r="M251" i="20"/>
  <c r="L251" i="20"/>
  <c r="K251" i="20"/>
  <c r="J251" i="20"/>
  <c r="I251" i="20" s="1"/>
  <c r="U34" i="20" s="1"/>
  <c r="N250" i="20"/>
  <c r="M250" i="20"/>
  <c r="L250" i="20"/>
  <c r="K250" i="20"/>
  <c r="I250" i="20" s="1"/>
  <c r="J250" i="20"/>
  <c r="N249" i="20"/>
  <c r="M249" i="20"/>
  <c r="L249" i="20"/>
  <c r="K249" i="20"/>
  <c r="J249" i="20"/>
  <c r="I249" i="20" s="1"/>
  <c r="N248" i="20"/>
  <c r="M248" i="20"/>
  <c r="L248" i="20"/>
  <c r="K248" i="20"/>
  <c r="I248" i="20" s="1"/>
  <c r="J248" i="20"/>
  <c r="N247" i="20"/>
  <c r="M247" i="20"/>
  <c r="L247" i="20"/>
  <c r="K247" i="20"/>
  <c r="J247" i="20"/>
  <c r="I247" i="20" s="1"/>
  <c r="N246" i="20"/>
  <c r="M246" i="20"/>
  <c r="L246" i="20"/>
  <c r="K246" i="20"/>
  <c r="I246" i="20" s="1"/>
  <c r="J246" i="20"/>
  <c r="N245" i="20"/>
  <c r="M245" i="20"/>
  <c r="L245" i="20"/>
  <c r="K245" i="20"/>
  <c r="J245" i="20"/>
  <c r="I245" i="20" s="1"/>
  <c r="N244" i="20"/>
  <c r="M244" i="20"/>
  <c r="L244" i="20"/>
  <c r="K244" i="20"/>
  <c r="I244" i="20" s="1"/>
  <c r="J244" i="20"/>
  <c r="N243" i="20"/>
  <c r="M243" i="20"/>
  <c r="L243" i="20"/>
  <c r="K243" i="20"/>
  <c r="J243" i="20"/>
  <c r="I243" i="20" s="1"/>
  <c r="N242" i="20"/>
  <c r="M242" i="20"/>
  <c r="L242" i="20"/>
  <c r="K242" i="20"/>
  <c r="I242" i="20" s="1"/>
  <c r="J242" i="20"/>
  <c r="N241" i="20"/>
  <c r="M241" i="20"/>
  <c r="L241" i="20"/>
  <c r="K241" i="20"/>
  <c r="J241" i="20"/>
  <c r="I241" i="20" s="1"/>
  <c r="N240" i="20"/>
  <c r="M240" i="20"/>
  <c r="L240" i="20"/>
  <c r="K240" i="20"/>
  <c r="I240" i="20" s="1"/>
  <c r="J240" i="20"/>
  <c r="N239" i="20"/>
  <c r="M239" i="20"/>
  <c r="L239" i="20"/>
  <c r="K239" i="20"/>
  <c r="J239" i="20"/>
  <c r="I239" i="20" s="1"/>
  <c r="N238" i="20"/>
  <c r="M238" i="20"/>
  <c r="L238" i="20"/>
  <c r="K238" i="20"/>
  <c r="I238" i="20" s="1"/>
  <c r="J238" i="20"/>
  <c r="N237" i="20"/>
  <c r="M237" i="20"/>
  <c r="L237" i="20"/>
  <c r="K237" i="20"/>
  <c r="J237" i="20"/>
  <c r="I237" i="20" s="1"/>
  <c r="N236" i="20"/>
  <c r="M236" i="20"/>
  <c r="L236" i="20"/>
  <c r="K236" i="20"/>
  <c r="I236" i="20" s="1"/>
  <c r="U38" i="20" s="1"/>
  <c r="J236" i="20"/>
  <c r="N235" i="20"/>
  <c r="M235" i="20"/>
  <c r="L235" i="20"/>
  <c r="K235" i="20"/>
  <c r="J235" i="20"/>
  <c r="I235" i="20" s="1"/>
  <c r="U37" i="20" s="1"/>
  <c r="N234" i="20"/>
  <c r="M234" i="20"/>
  <c r="L234" i="20"/>
  <c r="K234" i="20"/>
  <c r="I234" i="20" s="1"/>
  <c r="J234" i="20"/>
  <c r="N233" i="20"/>
  <c r="M233" i="20"/>
  <c r="L233" i="20"/>
  <c r="K233" i="20"/>
  <c r="J233" i="20"/>
  <c r="I233" i="20" s="1"/>
  <c r="N232" i="20"/>
  <c r="M232" i="20"/>
  <c r="L232" i="20"/>
  <c r="K232" i="20"/>
  <c r="I232" i="20" s="1"/>
  <c r="J232" i="20"/>
  <c r="N231" i="20"/>
  <c r="M231" i="20"/>
  <c r="L231" i="20"/>
  <c r="K231" i="20"/>
  <c r="J231" i="20"/>
  <c r="I231" i="20" s="1"/>
  <c r="U33" i="20" s="1"/>
  <c r="N230" i="20"/>
  <c r="M230" i="20"/>
  <c r="L230" i="20"/>
  <c r="K230" i="20"/>
  <c r="I230" i="20" s="1"/>
  <c r="J230" i="20"/>
  <c r="N229" i="20"/>
  <c r="M229" i="20"/>
  <c r="L229" i="20"/>
  <c r="K229" i="20"/>
  <c r="J229" i="20"/>
  <c r="I229" i="20" s="1"/>
  <c r="N228" i="20"/>
  <c r="M228" i="20"/>
  <c r="L228" i="20"/>
  <c r="K228" i="20"/>
  <c r="I228" i="20" s="1"/>
  <c r="J228" i="20"/>
  <c r="N227" i="20"/>
  <c r="M227" i="20"/>
  <c r="L227" i="20"/>
  <c r="K227" i="20"/>
  <c r="J227" i="20"/>
  <c r="I227" i="20" s="1"/>
  <c r="N226" i="20"/>
  <c r="M226" i="20"/>
  <c r="L226" i="20"/>
  <c r="K226" i="20"/>
  <c r="I226" i="20" s="1"/>
  <c r="J226" i="20"/>
  <c r="N225" i="20"/>
  <c r="M225" i="20"/>
  <c r="L225" i="20"/>
  <c r="K225" i="20"/>
  <c r="J225" i="20"/>
  <c r="I225" i="20" s="1"/>
  <c r="N224" i="20"/>
  <c r="M224" i="20"/>
  <c r="L224" i="20"/>
  <c r="K224" i="20"/>
  <c r="I224" i="20" s="1"/>
  <c r="J224" i="20"/>
  <c r="N223" i="20"/>
  <c r="M223" i="20"/>
  <c r="L223" i="20"/>
  <c r="K223" i="20"/>
  <c r="J223" i="20"/>
  <c r="I223" i="20" s="1"/>
  <c r="N222" i="20"/>
  <c r="M222" i="20"/>
  <c r="L222" i="20"/>
  <c r="K222" i="20"/>
  <c r="I222" i="20" s="1"/>
  <c r="J222" i="20"/>
  <c r="N221" i="20"/>
  <c r="M221" i="20"/>
  <c r="L221" i="20"/>
  <c r="K221" i="20"/>
  <c r="J221" i="20"/>
  <c r="I221" i="20" s="1"/>
  <c r="N220" i="20"/>
  <c r="M220" i="20"/>
  <c r="L220" i="20"/>
  <c r="K220" i="20"/>
  <c r="I220" i="20" s="1"/>
  <c r="J220" i="20"/>
  <c r="N219" i="20"/>
  <c r="M219" i="20"/>
  <c r="L219" i="20"/>
  <c r="K219" i="20"/>
  <c r="J219" i="20"/>
  <c r="I219" i="20" s="1"/>
  <c r="N218" i="20"/>
  <c r="M218" i="20"/>
  <c r="L218" i="20"/>
  <c r="K218" i="20"/>
  <c r="I218" i="20" s="1"/>
  <c r="J218" i="20"/>
  <c r="N217" i="20"/>
  <c r="M217" i="20"/>
  <c r="L217" i="20"/>
  <c r="K217" i="20"/>
  <c r="J217" i="20"/>
  <c r="I217" i="20" s="1"/>
  <c r="N216" i="20"/>
  <c r="M216" i="20"/>
  <c r="L216" i="20"/>
  <c r="K216" i="20"/>
  <c r="I216" i="20" s="1"/>
  <c r="J216" i="20"/>
  <c r="N215" i="20"/>
  <c r="M215" i="20"/>
  <c r="L215" i="20"/>
  <c r="K215" i="20"/>
  <c r="J215" i="20"/>
  <c r="I215" i="20" s="1"/>
  <c r="N214" i="20"/>
  <c r="M214" i="20"/>
  <c r="L214" i="20"/>
  <c r="K214" i="20"/>
  <c r="I214" i="20" s="1"/>
  <c r="J214" i="20"/>
  <c r="N213" i="20"/>
  <c r="M213" i="20"/>
  <c r="L213" i="20"/>
  <c r="K213" i="20"/>
  <c r="J213" i="20"/>
  <c r="I213" i="20" s="1"/>
  <c r="N212" i="20"/>
  <c r="M212" i="20"/>
  <c r="L212" i="20"/>
  <c r="K212" i="20"/>
  <c r="I212" i="20" s="1"/>
  <c r="J212" i="20"/>
  <c r="N211" i="20"/>
  <c r="M211" i="20"/>
  <c r="L211" i="20"/>
  <c r="K211" i="20"/>
  <c r="J211" i="20"/>
  <c r="I211" i="20" s="1"/>
  <c r="N210" i="20"/>
  <c r="M210" i="20"/>
  <c r="L210" i="20"/>
  <c r="K210" i="20"/>
  <c r="I210" i="20" s="1"/>
  <c r="J210" i="20"/>
  <c r="N209" i="20"/>
  <c r="M209" i="20"/>
  <c r="L209" i="20"/>
  <c r="K209" i="20"/>
  <c r="J209" i="20"/>
  <c r="I209" i="20" s="1"/>
  <c r="U32" i="20" s="1"/>
  <c r="N208" i="20"/>
  <c r="M208" i="20"/>
  <c r="L208" i="20"/>
  <c r="K208" i="20"/>
  <c r="I208" i="20" s="1"/>
  <c r="J208" i="20"/>
  <c r="N207" i="20"/>
  <c r="M207" i="20"/>
  <c r="L207" i="20"/>
  <c r="K207" i="20"/>
  <c r="J207" i="20"/>
  <c r="I207" i="20" s="1"/>
  <c r="N206" i="20"/>
  <c r="M206" i="20"/>
  <c r="L206" i="20"/>
  <c r="K206" i="20"/>
  <c r="I206" i="20" s="1"/>
  <c r="J206" i="20"/>
  <c r="N205" i="20"/>
  <c r="M205" i="20"/>
  <c r="L205" i="20"/>
  <c r="K205" i="20"/>
  <c r="J205" i="20"/>
  <c r="I205" i="20" s="1"/>
  <c r="N204" i="20"/>
  <c r="M204" i="20"/>
  <c r="L204" i="20"/>
  <c r="K204" i="20"/>
  <c r="I204" i="20" s="1"/>
  <c r="J204" i="20"/>
  <c r="N203" i="20"/>
  <c r="M203" i="20"/>
  <c r="L203" i="20"/>
  <c r="K203" i="20"/>
  <c r="J203" i="20"/>
  <c r="I203" i="20" s="1"/>
  <c r="K37" i="20" s="1"/>
  <c r="N202" i="20"/>
  <c r="M202" i="20"/>
  <c r="L202" i="20"/>
  <c r="K202" i="20"/>
  <c r="I202" i="20" s="1"/>
  <c r="K36" i="20" s="1"/>
  <c r="J202" i="20"/>
  <c r="N201" i="20"/>
  <c r="M201" i="20"/>
  <c r="L201" i="20"/>
  <c r="K201" i="20"/>
  <c r="J201" i="20"/>
  <c r="I201" i="20" s="1"/>
  <c r="K35" i="20" s="1"/>
  <c r="N200" i="20"/>
  <c r="M200" i="20"/>
  <c r="L200" i="20"/>
  <c r="K200" i="20"/>
  <c r="I200" i="20" s="1"/>
  <c r="J200" i="20"/>
  <c r="N199" i="20"/>
  <c r="M199" i="20"/>
  <c r="L199" i="20"/>
  <c r="K199" i="20"/>
  <c r="J199" i="20"/>
  <c r="I199" i="20" s="1"/>
  <c r="U31" i="20" s="1"/>
  <c r="N198" i="20"/>
  <c r="M198" i="20"/>
  <c r="L198" i="20"/>
  <c r="K198" i="20"/>
  <c r="I198" i="20" s="1"/>
  <c r="J198" i="20"/>
  <c r="N197" i="20"/>
  <c r="M197" i="20"/>
  <c r="L197" i="20"/>
  <c r="K197" i="20"/>
  <c r="J197" i="20"/>
  <c r="I197" i="20" s="1"/>
  <c r="N196" i="20"/>
  <c r="M196" i="20"/>
  <c r="L196" i="20"/>
  <c r="K196" i="20"/>
  <c r="I196" i="20" s="1"/>
  <c r="K34" i="20" s="1"/>
  <c r="J196" i="20"/>
  <c r="N195" i="20"/>
  <c r="M195" i="20"/>
  <c r="L195" i="20"/>
  <c r="K195" i="20"/>
  <c r="J195" i="20"/>
  <c r="I195" i="20" s="1"/>
  <c r="K33" i="20" s="1"/>
  <c r="N194" i="20"/>
  <c r="M194" i="20"/>
  <c r="L194" i="20"/>
  <c r="K194" i="20"/>
  <c r="I194" i="20" s="1"/>
  <c r="J194" i="20"/>
  <c r="N193" i="20"/>
  <c r="M193" i="20"/>
  <c r="L193" i="20"/>
  <c r="K193" i="20"/>
  <c r="J193" i="20"/>
  <c r="I193" i="20" s="1"/>
  <c r="N192" i="20"/>
  <c r="M192" i="20"/>
  <c r="L192" i="20"/>
  <c r="K192" i="20"/>
  <c r="I192" i="20" s="1"/>
  <c r="J192" i="20"/>
  <c r="N191" i="20"/>
  <c r="M191" i="20"/>
  <c r="L191" i="20"/>
  <c r="K191" i="20"/>
  <c r="J191" i="20"/>
  <c r="I191" i="20" s="1"/>
  <c r="N190" i="20"/>
  <c r="M190" i="20"/>
  <c r="L190" i="20"/>
  <c r="K190" i="20"/>
  <c r="I190" i="20" s="1"/>
  <c r="J190" i="20"/>
  <c r="N189" i="20"/>
  <c r="M189" i="20"/>
  <c r="L189" i="20"/>
  <c r="K189" i="20"/>
  <c r="J189" i="20"/>
  <c r="I189" i="20" s="1"/>
  <c r="N188" i="20"/>
  <c r="M188" i="20"/>
  <c r="L188" i="20"/>
  <c r="K188" i="20"/>
  <c r="I188" i="20" s="1"/>
  <c r="J188" i="20"/>
  <c r="N187" i="20"/>
  <c r="M187" i="20"/>
  <c r="L187" i="20"/>
  <c r="K187" i="20"/>
  <c r="J187" i="20"/>
  <c r="I187" i="20" s="1"/>
  <c r="K32" i="20" s="1"/>
  <c r="N186" i="20"/>
  <c r="M186" i="20"/>
  <c r="L186" i="20"/>
  <c r="K186" i="20"/>
  <c r="I186" i="20" s="1"/>
  <c r="K31" i="20" s="1"/>
  <c r="J186" i="20"/>
  <c r="N185" i="20"/>
  <c r="M185" i="20"/>
  <c r="L185" i="20"/>
  <c r="K185" i="20"/>
  <c r="J185" i="20"/>
  <c r="I185" i="20" s="1"/>
  <c r="K30" i="20" s="1"/>
  <c r="N184" i="20"/>
  <c r="M184" i="20"/>
  <c r="L184" i="20"/>
  <c r="K184" i="20"/>
  <c r="I184" i="20" s="1"/>
  <c r="J184" i="20"/>
  <c r="N183" i="20"/>
  <c r="M183" i="20"/>
  <c r="L183" i="20"/>
  <c r="K183" i="20"/>
  <c r="J183" i="20"/>
  <c r="I183" i="20" s="1"/>
  <c r="N182" i="20"/>
  <c r="M182" i="20"/>
  <c r="L182" i="20"/>
  <c r="K182" i="20"/>
  <c r="I182" i="20" s="1"/>
  <c r="J182" i="20"/>
  <c r="N181" i="20"/>
  <c r="M181" i="20"/>
  <c r="L181" i="20"/>
  <c r="K181" i="20"/>
  <c r="J181" i="20"/>
  <c r="I181" i="20" s="1"/>
  <c r="N180" i="20"/>
  <c r="M180" i="20"/>
  <c r="L180" i="20"/>
  <c r="K180" i="20"/>
  <c r="I180" i="20" s="1"/>
  <c r="J180" i="20"/>
  <c r="N179" i="20"/>
  <c r="M179" i="20"/>
  <c r="L179" i="20"/>
  <c r="K179" i="20"/>
  <c r="J179" i="20"/>
  <c r="I179" i="20" s="1"/>
  <c r="N178" i="20"/>
  <c r="M178" i="20"/>
  <c r="L178" i="20"/>
  <c r="K178" i="20"/>
  <c r="I178" i="20" s="1"/>
  <c r="U30" i="20" s="1"/>
  <c r="J178" i="20"/>
  <c r="N177" i="20"/>
  <c r="M177" i="20"/>
  <c r="L177" i="20"/>
  <c r="K177" i="20"/>
  <c r="J177" i="20"/>
  <c r="I177" i="20" s="1"/>
  <c r="N176" i="20"/>
  <c r="M176" i="20"/>
  <c r="L176" i="20"/>
  <c r="K176" i="20"/>
  <c r="I176" i="20" s="1"/>
  <c r="J176" i="20"/>
  <c r="N175" i="20"/>
  <c r="M175" i="20"/>
  <c r="L175" i="20"/>
  <c r="K175" i="20"/>
  <c r="J175" i="20"/>
  <c r="I175" i="20" s="1"/>
  <c r="N174" i="20"/>
  <c r="M174" i="20"/>
  <c r="L174" i="20"/>
  <c r="K174" i="20"/>
  <c r="I174" i="20" s="1"/>
  <c r="K29" i="20" s="1"/>
  <c r="J174" i="20"/>
  <c r="N173" i="20"/>
  <c r="M173" i="20"/>
  <c r="L173" i="20"/>
  <c r="K173" i="20"/>
  <c r="J173" i="20"/>
  <c r="I173" i="20" s="1"/>
  <c r="K28" i="20" s="1"/>
  <c r="N172" i="20"/>
  <c r="M172" i="20"/>
  <c r="L172" i="20"/>
  <c r="K172" i="20"/>
  <c r="I172" i="20" s="1"/>
  <c r="J172" i="20"/>
  <c r="N171" i="20"/>
  <c r="M171" i="20"/>
  <c r="L171" i="20"/>
  <c r="K171" i="20"/>
  <c r="J171" i="20"/>
  <c r="I171" i="20" s="1"/>
  <c r="U28" i="20" s="1"/>
  <c r="N170" i="20"/>
  <c r="M170" i="20"/>
  <c r="L170" i="20"/>
  <c r="K170" i="20"/>
  <c r="I170" i="20" s="1"/>
  <c r="U27" i="20" s="1"/>
  <c r="J170" i="20"/>
  <c r="N169" i="20"/>
  <c r="M169" i="20"/>
  <c r="L169" i="20"/>
  <c r="K169" i="20"/>
  <c r="J169" i="20"/>
  <c r="I169" i="20" s="1"/>
  <c r="N168" i="20"/>
  <c r="M168" i="20"/>
  <c r="L168" i="20"/>
  <c r="K168" i="20"/>
  <c r="I168" i="20" s="1"/>
  <c r="J168" i="20"/>
  <c r="N167" i="20"/>
  <c r="M167" i="20"/>
  <c r="L167" i="20"/>
  <c r="K167" i="20"/>
  <c r="J167" i="20"/>
  <c r="I167" i="20" s="1"/>
  <c r="U26" i="20" s="1"/>
  <c r="N166" i="20"/>
  <c r="M166" i="20"/>
  <c r="L166" i="20"/>
  <c r="K166" i="20"/>
  <c r="I166" i="20" s="1"/>
  <c r="J166" i="20"/>
  <c r="N165" i="20"/>
  <c r="M165" i="20"/>
  <c r="L165" i="20"/>
  <c r="K165" i="20"/>
  <c r="J165" i="20"/>
  <c r="I165" i="20" s="1"/>
  <c r="N164" i="20"/>
  <c r="M164" i="20"/>
  <c r="L164" i="20"/>
  <c r="K164" i="20"/>
  <c r="I164" i="20" s="1"/>
  <c r="J164" i="20"/>
  <c r="N163" i="20"/>
  <c r="M163" i="20"/>
  <c r="L163" i="20"/>
  <c r="K163" i="20"/>
  <c r="J163" i="20"/>
  <c r="I163" i="20" s="1"/>
  <c r="N162" i="20"/>
  <c r="M162" i="20"/>
  <c r="L162" i="20"/>
  <c r="K162" i="20"/>
  <c r="I162" i="20" s="1"/>
  <c r="U25" i="20" s="1"/>
  <c r="J162" i="20"/>
  <c r="N161" i="20"/>
  <c r="M161" i="20"/>
  <c r="L161" i="20"/>
  <c r="K161" i="20"/>
  <c r="J161" i="20"/>
  <c r="I161" i="20" s="1"/>
  <c r="U24" i="20" s="1"/>
  <c r="N160" i="20"/>
  <c r="M160" i="20"/>
  <c r="L160" i="20"/>
  <c r="K160" i="20"/>
  <c r="I160" i="20" s="1"/>
  <c r="J160" i="20"/>
  <c r="N159" i="20"/>
  <c r="M159" i="20"/>
  <c r="L159" i="20"/>
  <c r="K159" i="20"/>
  <c r="J159" i="20"/>
  <c r="I159" i="20" s="1"/>
  <c r="N158" i="20"/>
  <c r="M158" i="20"/>
  <c r="L158" i="20"/>
  <c r="K158" i="20"/>
  <c r="I158" i="20" s="1"/>
  <c r="J158" i="20"/>
  <c r="N157" i="20"/>
  <c r="M157" i="20"/>
  <c r="L157" i="20"/>
  <c r="K157" i="20"/>
  <c r="J157" i="20"/>
  <c r="I157" i="20" s="1"/>
  <c r="N156" i="20"/>
  <c r="M156" i="20"/>
  <c r="L156" i="20"/>
  <c r="K156" i="20"/>
  <c r="I156" i="20" s="1"/>
  <c r="J156" i="20"/>
  <c r="N155" i="20"/>
  <c r="M155" i="20"/>
  <c r="L155" i="20"/>
  <c r="K155" i="20"/>
  <c r="J155" i="20"/>
  <c r="I155" i="20" s="1"/>
  <c r="K26" i="20" s="1"/>
  <c r="N154" i="20"/>
  <c r="M154" i="20"/>
  <c r="L154" i="20"/>
  <c r="K154" i="20"/>
  <c r="I154" i="20" s="1"/>
  <c r="K25" i="20" s="1"/>
  <c r="J154" i="20"/>
  <c r="N153" i="20"/>
  <c r="M153" i="20"/>
  <c r="L153" i="20"/>
  <c r="K153" i="20"/>
  <c r="J153" i="20"/>
  <c r="I153" i="20" s="1"/>
  <c r="K24" i="20" s="1"/>
  <c r="N152" i="20"/>
  <c r="M152" i="20"/>
  <c r="L152" i="20"/>
  <c r="K152" i="20"/>
  <c r="I152" i="20" s="1"/>
  <c r="J152" i="20"/>
  <c r="N151" i="20"/>
  <c r="M151" i="20"/>
  <c r="L151" i="20"/>
  <c r="K151" i="20"/>
  <c r="J151" i="20"/>
  <c r="I151" i="20" s="1"/>
  <c r="U23" i="20" s="1"/>
  <c r="N150" i="20"/>
  <c r="M150" i="20"/>
  <c r="L150" i="20"/>
  <c r="K150" i="20"/>
  <c r="I150" i="20" s="1"/>
  <c r="J150" i="20"/>
  <c r="N149" i="20"/>
  <c r="M149" i="20"/>
  <c r="L149" i="20"/>
  <c r="K149" i="20"/>
  <c r="J149" i="20"/>
  <c r="I149" i="20" s="1"/>
  <c r="N148" i="20"/>
  <c r="M148" i="20"/>
  <c r="L148" i="20"/>
  <c r="K148" i="20"/>
  <c r="I148" i="20" s="1"/>
  <c r="J148" i="20"/>
  <c r="N147" i="20"/>
  <c r="M147" i="20"/>
  <c r="L147" i="20"/>
  <c r="K147" i="20"/>
  <c r="J147" i="20"/>
  <c r="I147" i="20" s="1"/>
  <c r="N146" i="20"/>
  <c r="M146" i="20"/>
  <c r="L146" i="20"/>
  <c r="K146" i="20"/>
  <c r="I146" i="20" s="1"/>
  <c r="K23" i="20" s="1"/>
  <c r="J146" i="20"/>
  <c r="N145" i="20"/>
  <c r="M145" i="20"/>
  <c r="L145" i="20"/>
  <c r="K145" i="20"/>
  <c r="J145" i="20"/>
  <c r="I145" i="20" s="1"/>
  <c r="N144" i="20"/>
  <c r="M144" i="20"/>
  <c r="L144" i="20"/>
  <c r="K144" i="20"/>
  <c r="I144" i="20" s="1"/>
  <c r="J144" i="20"/>
  <c r="N143" i="20"/>
  <c r="M143" i="20"/>
  <c r="L143" i="20"/>
  <c r="K143" i="20"/>
  <c r="J143" i="20"/>
  <c r="I143" i="20" s="1"/>
  <c r="N142" i="20"/>
  <c r="M142" i="20"/>
  <c r="L142" i="20"/>
  <c r="K142" i="20"/>
  <c r="I142" i="20" s="1"/>
  <c r="J142" i="20"/>
  <c r="N141" i="20"/>
  <c r="M141" i="20"/>
  <c r="L141" i="20"/>
  <c r="K141" i="20"/>
  <c r="J141" i="20"/>
  <c r="I141" i="20" s="1"/>
  <c r="N140" i="20"/>
  <c r="M140" i="20"/>
  <c r="L140" i="20"/>
  <c r="K140" i="20"/>
  <c r="I140" i="20" s="1"/>
  <c r="J140" i="20"/>
  <c r="N139" i="20"/>
  <c r="M139" i="20"/>
  <c r="L139" i="20"/>
  <c r="K139" i="20"/>
  <c r="J139" i="20"/>
  <c r="I139" i="20" s="1"/>
  <c r="N138" i="20"/>
  <c r="M138" i="20"/>
  <c r="L138" i="20"/>
  <c r="K138" i="20"/>
  <c r="I138" i="20" s="1"/>
  <c r="J138" i="20"/>
  <c r="N137" i="20"/>
  <c r="M137" i="20"/>
  <c r="L137" i="20"/>
  <c r="K137" i="20"/>
  <c r="J137" i="20"/>
  <c r="I137" i="20" s="1"/>
  <c r="N136" i="20"/>
  <c r="M136" i="20"/>
  <c r="L136" i="20"/>
  <c r="K136" i="20"/>
  <c r="I136" i="20" s="1"/>
  <c r="J136" i="20"/>
  <c r="N135" i="20"/>
  <c r="M135" i="20"/>
  <c r="L135" i="20"/>
  <c r="K135" i="20"/>
  <c r="J135" i="20"/>
  <c r="I135" i="20" s="1"/>
  <c r="N134" i="20"/>
  <c r="M134" i="20"/>
  <c r="L134" i="20"/>
  <c r="K134" i="20"/>
  <c r="I134" i="20" s="1"/>
  <c r="J134" i="20"/>
  <c r="N133" i="20"/>
  <c r="M133" i="20"/>
  <c r="L133" i="20"/>
  <c r="K133" i="20"/>
  <c r="J133" i="20"/>
  <c r="I133" i="20" s="1"/>
  <c r="N132" i="20"/>
  <c r="M132" i="20"/>
  <c r="L132" i="20"/>
  <c r="K132" i="20"/>
  <c r="I132" i="20" s="1"/>
  <c r="J132" i="20"/>
  <c r="N131" i="20"/>
  <c r="M131" i="20"/>
  <c r="L131" i="20"/>
  <c r="K131" i="20"/>
  <c r="J131" i="20"/>
  <c r="I131" i="20" s="1"/>
  <c r="N130" i="20"/>
  <c r="M130" i="20"/>
  <c r="L130" i="20"/>
  <c r="K130" i="20"/>
  <c r="I130" i="20" s="1"/>
  <c r="J130" i="20"/>
  <c r="N129" i="20"/>
  <c r="M129" i="20"/>
  <c r="L129" i="20"/>
  <c r="K129" i="20"/>
  <c r="J129" i="20"/>
  <c r="I129" i="20" s="1"/>
  <c r="N128" i="20"/>
  <c r="M128" i="20"/>
  <c r="L128" i="20"/>
  <c r="K128" i="20"/>
  <c r="I128" i="20" s="1"/>
  <c r="J128" i="20"/>
  <c r="N127" i="20"/>
  <c r="M127" i="20"/>
  <c r="L127" i="20"/>
  <c r="K127" i="20"/>
  <c r="J127" i="20"/>
  <c r="I127" i="20" s="1"/>
  <c r="N126" i="20"/>
  <c r="M126" i="20"/>
  <c r="L126" i="20"/>
  <c r="K126" i="20"/>
  <c r="I126" i="20" s="1"/>
  <c r="J126" i="20"/>
  <c r="N125" i="20"/>
  <c r="M125" i="20"/>
  <c r="L125" i="20"/>
  <c r="K125" i="20"/>
  <c r="J125" i="20"/>
  <c r="I125" i="20" s="1"/>
  <c r="N124" i="20"/>
  <c r="M124" i="20"/>
  <c r="L124" i="20"/>
  <c r="K124" i="20"/>
  <c r="I124" i="20" s="1"/>
  <c r="J124" i="20"/>
  <c r="N123" i="20"/>
  <c r="M123" i="20"/>
  <c r="L123" i="20"/>
  <c r="K123" i="20"/>
  <c r="J123" i="20"/>
  <c r="I123" i="20" s="1"/>
  <c r="N122" i="20"/>
  <c r="M122" i="20"/>
  <c r="L122" i="20"/>
  <c r="K122" i="20"/>
  <c r="I122" i="20" s="1"/>
  <c r="J122" i="20"/>
  <c r="N121" i="20"/>
  <c r="M121" i="20"/>
  <c r="L121" i="20"/>
  <c r="K121" i="20"/>
  <c r="J121" i="20"/>
  <c r="I121" i="20" s="1"/>
  <c r="N120" i="20"/>
  <c r="M120" i="20"/>
  <c r="L120" i="20"/>
  <c r="K120" i="20"/>
  <c r="I120" i="20" s="1"/>
  <c r="J120" i="20"/>
  <c r="N119" i="20"/>
  <c r="M119" i="20"/>
  <c r="L119" i="20"/>
  <c r="K119" i="20"/>
  <c r="J119" i="20"/>
  <c r="I119" i="20" s="1"/>
  <c r="N118" i="20"/>
  <c r="M118" i="20"/>
  <c r="L118" i="20"/>
  <c r="K118" i="20"/>
  <c r="I118" i="20" s="1"/>
  <c r="J118" i="20"/>
  <c r="N117" i="20"/>
  <c r="M117" i="20"/>
  <c r="L117" i="20"/>
  <c r="K117" i="20"/>
  <c r="J117" i="20"/>
  <c r="I117" i="20" s="1"/>
  <c r="N116" i="20"/>
  <c r="M116" i="20"/>
  <c r="L116" i="20"/>
  <c r="K116" i="20"/>
  <c r="I116" i="20" s="1"/>
  <c r="J116" i="20"/>
  <c r="N115" i="20"/>
  <c r="M115" i="20"/>
  <c r="L115" i="20"/>
  <c r="K115" i="20"/>
  <c r="J115" i="20"/>
  <c r="I115" i="20" s="1"/>
  <c r="N114" i="20"/>
  <c r="M114" i="20"/>
  <c r="L114" i="20"/>
  <c r="K114" i="20"/>
  <c r="I114" i="20" s="1"/>
  <c r="J114" i="20"/>
  <c r="N113" i="20"/>
  <c r="M113" i="20"/>
  <c r="L113" i="20"/>
  <c r="K113" i="20"/>
  <c r="J113" i="20"/>
  <c r="I113" i="20" s="1"/>
  <c r="N112" i="20"/>
  <c r="M112" i="20"/>
  <c r="L112" i="20"/>
  <c r="K112" i="20"/>
  <c r="I112" i="20" s="1"/>
  <c r="J112" i="20"/>
  <c r="N111" i="20"/>
  <c r="M111" i="20"/>
  <c r="L111" i="20"/>
  <c r="K111" i="20"/>
  <c r="J111" i="20"/>
  <c r="I111" i="20" s="1"/>
  <c r="N110" i="20"/>
  <c r="M110" i="20"/>
  <c r="L110" i="20"/>
  <c r="K110" i="20"/>
  <c r="I110" i="20" s="1"/>
  <c r="J110" i="20"/>
  <c r="N109" i="20"/>
  <c r="M109" i="20"/>
  <c r="L109" i="20"/>
  <c r="K109" i="20"/>
  <c r="J109" i="20"/>
  <c r="I109" i="20" s="1"/>
  <c r="N108" i="20"/>
  <c r="M108" i="20"/>
  <c r="L108" i="20"/>
  <c r="K108" i="20"/>
  <c r="I108" i="20" s="1"/>
  <c r="J108" i="20"/>
  <c r="N107" i="20"/>
  <c r="M107" i="20"/>
  <c r="L107" i="20"/>
  <c r="K107" i="20"/>
  <c r="J107" i="20"/>
  <c r="I107" i="20" s="1"/>
  <c r="N106" i="20"/>
  <c r="M106" i="20"/>
  <c r="L106" i="20"/>
  <c r="K106" i="20"/>
  <c r="I106" i="20" s="1"/>
  <c r="J106" i="20"/>
  <c r="N105" i="20"/>
  <c r="M105" i="20"/>
  <c r="L105" i="20"/>
  <c r="K105" i="20"/>
  <c r="J105" i="20"/>
  <c r="I105" i="20" s="1"/>
  <c r="N104" i="20"/>
  <c r="M104" i="20"/>
  <c r="L104" i="20"/>
  <c r="K104" i="20"/>
  <c r="I104" i="20" s="1"/>
  <c r="J104" i="20"/>
  <c r="N103" i="20"/>
  <c r="M103" i="20"/>
  <c r="L103" i="20"/>
  <c r="K103" i="20"/>
  <c r="J103" i="20"/>
  <c r="I103" i="20" s="1"/>
  <c r="N102" i="20"/>
  <c r="M102" i="20"/>
  <c r="L102" i="20"/>
  <c r="K102" i="20"/>
  <c r="I102" i="20" s="1"/>
  <c r="J102" i="20"/>
  <c r="N101" i="20"/>
  <c r="M101" i="20"/>
  <c r="L101" i="20"/>
  <c r="K101" i="20"/>
  <c r="J101" i="20"/>
  <c r="I101" i="20" s="1"/>
  <c r="N100" i="20"/>
  <c r="M100" i="20"/>
  <c r="L100" i="20"/>
  <c r="K100" i="20"/>
  <c r="I100" i="20" s="1"/>
  <c r="J100" i="20"/>
  <c r="N99" i="20"/>
  <c r="M99" i="20"/>
  <c r="L99" i="20"/>
  <c r="K99" i="20"/>
  <c r="J99" i="20"/>
  <c r="I99" i="20" s="1"/>
  <c r="N98" i="20"/>
  <c r="M98" i="20"/>
  <c r="L98" i="20"/>
  <c r="K98" i="20"/>
  <c r="I98" i="20" s="1"/>
  <c r="J98" i="20"/>
  <c r="N97" i="20"/>
  <c r="M97" i="20"/>
  <c r="L97" i="20"/>
  <c r="K97" i="20"/>
  <c r="J97" i="20"/>
  <c r="I97" i="20" s="1"/>
  <c r="N96" i="20"/>
  <c r="M96" i="20"/>
  <c r="L96" i="20"/>
  <c r="K96" i="20"/>
  <c r="I96" i="20" s="1"/>
  <c r="J96" i="20"/>
  <c r="N95" i="20"/>
  <c r="M95" i="20"/>
  <c r="L95" i="20"/>
  <c r="K95" i="20"/>
  <c r="J95" i="20"/>
  <c r="I95" i="20" s="1"/>
  <c r="N94" i="20"/>
  <c r="M94" i="20"/>
  <c r="L94" i="20"/>
  <c r="K94" i="20"/>
  <c r="I94" i="20" s="1"/>
  <c r="J94" i="20"/>
  <c r="N93" i="20"/>
  <c r="M93" i="20"/>
  <c r="L93" i="20"/>
  <c r="K93" i="20"/>
  <c r="J93" i="20"/>
  <c r="I93" i="20" s="1"/>
  <c r="N92" i="20"/>
  <c r="M92" i="20"/>
  <c r="L92" i="20"/>
  <c r="K92" i="20"/>
  <c r="I92" i="20" s="1"/>
  <c r="J92" i="20"/>
  <c r="N91" i="20"/>
  <c r="M91" i="20"/>
  <c r="L91" i="20"/>
  <c r="K91" i="20"/>
  <c r="J91" i="20"/>
  <c r="I91" i="20" s="1"/>
  <c r="N90" i="20"/>
  <c r="M90" i="20"/>
  <c r="L90" i="20"/>
  <c r="K90" i="20"/>
  <c r="I90" i="20" s="1"/>
  <c r="J90" i="20"/>
  <c r="N89" i="20"/>
  <c r="M89" i="20"/>
  <c r="L89" i="20"/>
  <c r="J89" i="20"/>
  <c r="L88" i="20"/>
  <c r="K88" i="20"/>
  <c r="J88" i="20"/>
  <c r="L87" i="20"/>
  <c r="K87" i="20"/>
  <c r="J87" i="20"/>
  <c r="L86" i="20"/>
  <c r="K86" i="20"/>
  <c r="J86" i="20"/>
  <c r="L85" i="20"/>
  <c r="K85" i="20"/>
  <c r="J85" i="20"/>
  <c r="L84" i="20"/>
  <c r="K84" i="20"/>
  <c r="J84" i="20"/>
  <c r="L83" i="20"/>
  <c r="K83" i="20"/>
  <c r="J83" i="20"/>
  <c r="L82" i="20"/>
  <c r="K82" i="20"/>
  <c r="J82" i="20"/>
  <c r="L81" i="20"/>
  <c r="K81" i="20"/>
  <c r="J81" i="20"/>
  <c r="N80" i="20"/>
  <c r="M80" i="20"/>
  <c r="L80" i="20"/>
  <c r="K80" i="20"/>
  <c r="J80" i="20"/>
  <c r="I80" i="20"/>
  <c r="N79" i="20"/>
  <c r="M79" i="20"/>
  <c r="L79" i="20"/>
  <c r="K79" i="20"/>
  <c r="I79" i="20" s="1"/>
  <c r="J79" i="20"/>
  <c r="N78" i="20"/>
  <c r="M78" i="20"/>
  <c r="L78" i="20"/>
  <c r="J78" i="20"/>
  <c r="L77" i="20"/>
  <c r="K77" i="20"/>
  <c r="J77" i="20"/>
  <c r="J76" i="20"/>
  <c r="J75" i="20"/>
  <c r="J74" i="20"/>
  <c r="J73" i="20"/>
  <c r="J72" i="20"/>
  <c r="J71" i="20"/>
  <c r="J70" i="20"/>
  <c r="N69" i="20"/>
  <c r="M69" i="20"/>
  <c r="J69" i="20"/>
  <c r="N68" i="20"/>
  <c r="M68" i="20"/>
  <c r="J68" i="20"/>
  <c r="N67" i="20"/>
  <c r="M67" i="20"/>
  <c r="K67" i="20"/>
  <c r="J67" i="20"/>
  <c r="E67" i="20"/>
  <c r="L67" i="20" s="1"/>
  <c r="N66" i="20"/>
  <c r="M66" i="20"/>
  <c r="L66" i="20"/>
  <c r="K66" i="20"/>
  <c r="J66" i="20"/>
  <c r="I66" i="20"/>
  <c r="N65" i="20"/>
  <c r="M65" i="20"/>
  <c r="L65" i="20"/>
  <c r="K65" i="20"/>
  <c r="I65" i="20" s="1"/>
  <c r="J65" i="20"/>
  <c r="N64" i="20"/>
  <c r="M64" i="20"/>
  <c r="L64" i="20"/>
  <c r="K64" i="20"/>
  <c r="J64" i="20"/>
  <c r="I64" i="20"/>
  <c r="N63" i="20"/>
  <c r="M63" i="20"/>
  <c r="L63" i="20"/>
  <c r="K63" i="20"/>
  <c r="I63" i="20" s="1"/>
  <c r="J63" i="20"/>
  <c r="N62" i="20"/>
  <c r="M62" i="20"/>
  <c r="L62" i="20"/>
  <c r="K62" i="20"/>
  <c r="J62" i="20"/>
  <c r="I62" i="20"/>
  <c r="N61" i="20"/>
  <c r="M61" i="20"/>
  <c r="L61" i="20"/>
  <c r="K61" i="20"/>
  <c r="I61" i="20" s="1"/>
  <c r="J61" i="20"/>
  <c r="N60" i="20"/>
  <c r="M60" i="20"/>
  <c r="L60" i="20"/>
  <c r="K60" i="20"/>
  <c r="J60" i="20"/>
  <c r="I60" i="20"/>
  <c r="K39" i="20"/>
  <c r="K38" i="20"/>
  <c r="J38" i="20" s="1"/>
  <c r="E12" i="20"/>
  <c r="D12" i="20"/>
  <c r="K10" i="20"/>
  <c r="K9" i="20"/>
  <c r="K8" i="20"/>
  <c r="K7" i="20"/>
  <c r="K6" i="20"/>
  <c r="L5" i="20"/>
  <c r="K5" i="20"/>
  <c r="J5" i="20"/>
  <c r="L4" i="20"/>
  <c r="K4" i="20"/>
  <c r="J4" i="20"/>
  <c r="P3" i="20"/>
  <c r="O3" i="20"/>
  <c r="N3" i="20"/>
  <c r="M3" i="20"/>
  <c r="L3" i="20"/>
  <c r="K3" i="20"/>
  <c r="J3" i="20"/>
  <c r="K2" i="20"/>
  <c r="D1" i="20"/>
  <c r="X502" i="19"/>
  <c r="X503" i="19" s="1"/>
  <c r="AK498" i="19"/>
  <c r="AK503" i="19" s="1"/>
  <c r="AK504" i="19" s="1"/>
  <c r="AB498" i="19"/>
  <c r="Z498" i="19"/>
  <c r="X498" i="19"/>
  <c r="X497" i="19"/>
  <c r="X500" i="19" s="1"/>
  <c r="X501" i="19" s="1"/>
  <c r="S496" i="19"/>
  <c r="S495" i="19"/>
  <c r="S494" i="19"/>
  <c r="AK493" i="19"/>
  <c r="AK494" i="19" s="1"/>
  <c r="S493" i="19"/>
  <c r="Q493" i="19"/>
  <c r="Q494" i="19" s="1"/>
  <c r="S492" i="19"/>
  <c r="S491" i="19"/>
  <c r="Q491" i="19"/>
  <c r="Q492" i="19" s="1"/>
  <c r="AK490" i="19"/>
  <c r="AK495" i="19" s="1"/>
  <c r="AK496" i="19" s="1"/>
  <c r="AE490" i="19"/>
  <c r="AE495" i="19" s="1"/>
  <c r="AE496" i="19" s="1"/>
  <c r="AA490" i="19"/>
  <c r="X489" i="19"/>
  <c r="X494" i="19" s="1"/>
  <c r="X495" i="19" s="1"/>
  <c r="U489" i="19"/>
  <c r="S489" i="19"/>
  <c r="Q489" i="19"/>
  <c r="Q488" i="19"/>
  <c r="L486" i="19"/>
  <c r="K486" i="19"/>
  <c r="J485" i="19"/>
  <c r="Q484" i="19"/>
  <c r="Q485" i="19" s="1"/>
  <c r="AK482" i="19"/>
  <c r="Z482" i="19"/>
  <c r="Y482" i="19"/>
  <c r="X481" i="19"/>
  <c r="X484" i="19" s="1"/>
  <c r="X485" i="19" s="1"/>
  <c r="D481" i="19"/>
  <c r="F480" i="19"/>
  <c r="D480" i="19"/>
  <c r="Q479" i="19"/>
  <c r="Q482" i="19" s="1"/>
  <c r="Q483" i="19" s="1"/>
  <c r="F478" i="19"/>
  <c r="M476" i="19"/>
  <c r="H476" i="19"/>
  <c r="AB490" i="19" s="1"/>
  <c r="G476" i="19"/>
  <c r="F476" i="19"/>
  <c r="Z490" i="19" s="1"/>
  <c r="E476" i="19"/>
  <c r="Y490" i="19" s="1"/>
  <c r="D476" i="19"/>
  <c r="X490" i="19" s="1"/>
  <c r="K475" i="19"/>
  <c r="K480" i="19" s="1"/>
  <c r="K481" i="19" s="1"/>
  <c r="D475" i="19"/>
  <c r="D478" i="19" s="1"/>
  <c r="D479" i="19" s="1"/>
  <c r="Q473" i="19"/>
  <c r="Q474" i="19" s="1"/>
  <c r="AK472" i="19"/>
  <c r="L471" i="19"/>
  <c r="AB470" i="19"/>
  <c r="Z470" i="19"/>
  <c r="X470" i="19"/>
  <c r="Q470" i="19"/>
  <c r="Q475" i="19" s="1"/>
  <c r="Q476" i="19" s="1"/>
  <c r="L470" i="19"/>
  <c r="X469" i="19"/>
  <c r="X472" i="19" s="1"/>
  <c r="X473" i="19" s="1"/>
  <c r="L469" i="19"/>
  <c r="S468" i="19"/>
  <c r="L468" i="19"/>
  <c r="J468" i="19"/>
  <c r="J469" i="19" s="1"/>
  <c r="AK467" i="19"/>
  <c r="S467" i="19"/>
  <c r="AK466" i="19"/>
  <c r="S466" i="19"/>
  <c r="N466" i="19"/>
  <c r="L466" i="19"/>
  <c r="J466" i="19"/>
  <c r="AE465" i="19"/>
  <c r="S465" i="19"/>
  <c r="Q465" i="19"/>
  <c r="Q466" i="19" s="1"/>
  <c r="J465" i="19"/>
  <c r="J470" i="19" s="1"/>
  <c r="J471" i="19" s="1"/>
  <c r="S464" i="19"/>
  <c r="S463" i="19"/>
  <c r="Q463" i="19"/>
  <c r="Q464" i="19" s="1"/>
  <c r="AM462" i="19"/>
  <c r="AG462" i="19"/>
  <c r="AB462" i="19"/>
  <c r="AA462" i="19"/>
  <c r="Z462" i="19"/>
  <c r="Y462" i="19"/>
  <c r="X462" i="19"/>
  <c r="AK461" i="19"/>
  <c r="AK464" i="19" s="1"/>
  <c r="AK465" i="19" s="1"/>
  <c r="AE461" i="19"/>
  <c r="AE464" i="19" s="1"/>
  <c r="X461" i="19"/>
  <c r="X466" i="19" s="1"/>
  <c r="X467" i="19" s="1"/>
  <c r="U461" i="19"/>
  <c r="S461" i="19"/>
  <c r="Q461" i="19"/>
  <c r="Q460" i="19"/>
  <c r="AB454" i="19"/>
  <c r="AA454" i="19"/>
  <c r="Z454" i="19"/>
  <c r="Y454" i="19"/>
  <c r="X454" i="19"/>
  <c r="X453" i="19"/>
  <c r="AK452" i="19"/>
  <c r="AK457" i="19" s="1"/>
  <c r="AK458" i="19" s="1"/>
  <c r="B450" i="19"/>
  <c r="N399" i="19"/>
  <c r="M399" i="19"/>
  <c r="L399" i="19"/>
  <c r="K399" i="19"/>
  <c r="I399" i="19" s="1"/>
  <c r="J399" i="19"/>
  <c r="N398" i="19"/>
  <c r="M398" i="19"/>
  <c r="L398" i="19"/>
  <c r="K398" i="19"/>
  <c r="J398" i="19"/>
  <c r="I398" i="19"/>
  <c r="N397" i="19"/>
  <c r="M397" i="19"/>
  <c r="L397" i="19"/>
  <c r="K397" i="19"/>
  <c r="I397" i="19" s="1"/>
  <c r="J397" i="19"/>
  <c r="N396" i="19"/>
  <c r="M396" i="19"/>
  <c r="L396" i="19"/>
  <c r="K396" i="19"/>
  <c r="J396" i="19"/>
  <c r="I396" i="19"/>
  <c r="N395" i="19"/>
  <c r="M395" i="19"/>
  <c r="L395" i="19"/>
  <c r="K395" i="19"/>
  <c r="I395" i="19" s="1"/>
  <c r="J395" i="19"/>
  <c r="N394" i="19"/>
  <c r="M394" i="19"/>
  <c r="L394" i="19"/>
  <c r="K394" i="19"/>
  <c r="J394" i="19"/>
  <c r="I394" i="19"/>
  <c r="N393" i="19"/>
  <c r="M393" i="19"/>
  <c r="L393" i="19"/>
  <c r="K393" i="19"/>
  <c r="I393" i="19" s="1"/>
  <c r="J393" i="19"/>
  <c r="N392" i="19"/>
  <c r="M392" i="19"/>
  <c r="L392" i="19"/>
  <c r="K392" i="19"/>
  <c r="J392" i="19"/>
  <c r="I392" i="19"/>
  <c r="N391" i="19"/>
  <c r="M391" i="19"/>
  <c r="L391" i="19"/>
  <c r="K391" i="19"/>
  <c r="I391" i="19" s="1"/>
  <c r="J391" i="19"/>
  <c r="N390" i="19"/>
  <c r="M390" i="19"/>
  <c r="L390" i="19"/>
  <c r="K390" i="19"/>
  <c r="J390" i="19"/>
  <c r="I390" i="19"/>
  <c r="N389" i="19"/>
  <c r="M389" i="19"/>
  <c r="L389" i="19"/>
  <c r="K389" i="19"/>
  <c r="I389" i="19" s="1"/>
  <c r="J389" i="19"/>
  <c r="N388" i="19"/>
  <c r="M388" i="19"/>
  <c r="L388" i="19"/>
  <c r="K388" i="19"/>
  <c r="J388" i="19"/>
  <c r="I388" i="19"/>
  <c r="N387" i="19"/>
  <c r="M387" i="19"/>
  <c r="L387" i="19"/>
  <c r="K387" i="19"/>
  <c r="I387" i="19" s="1"/>
  <c r="J387" i="19"/>
  <c r="N386" i="19"/>
  <c r="M386" i="19"/>
  <c r="L386" i="19"/>
  <c r="K386" i="19"/>
  <c r="J386" i="19"/>
  <c r="I386" i="19"/>
  <c r="N385" i="19"/>
  <c r="M385" i="19"/>
  <c r="L385" i="19"/>
  <c r="K385" i="19"/>
  <c r="I385" i="19" s="1"/>
  <c r="J385" i="19"/>
  <c r="N384" i="19"/>
  <c r="M384" i="19"/>
  <c r="L384" i="19"/>
  <c r="K384" i="19"/>
  <c r="J384" i="19"/>
  <c r="I384" i="19"/>
  <c r="N383" i="19"/>
  <c r="M383" i="19"/>
  <c r="L383" i="19"/>
  <c r="K383" i="19"/>
  <c r="I383" i="19" s="1"/>
  <c r="J383" i="19"/>
  <c r="N382" i="19"/>
  <c r="M382" i="19"/>
  <c r="L382" i="19"/>
  <c r="K382" i="19"/>
  <c r="J382" i="19"/>
  <c r="I382" i="19"/>
  <c r="N381" i="19"/>
  <c r="M381" i="19"/>
  <c r="L381" i="19"/>
  <c r="K381" i="19"/>
  <c r="I381" i="19" s="1"/>
  <c r="J381" i="19"/>
  <c r="N380" i="19"/>
  <c r="M380" i="19"/>
  <c r="L380" i="19"/>
  <c r="K380" i="19"/>
  <c r="J380" i="19"/>
  <c r="I380" i="19"/>
  <c r="N379" i="19"/>
  <c r="M379" i="19"/>
  <c r="L379" i="19"/>
  <c r="K379" i="19"/>
  <c r="I379" i="19" s="1"/>
  <c r="J379" i="19"/>
  <c r="N378" i="19"/>
  <c r="M378" i="19"/>
  <c r="L378" i="19"/>
  <c r="K378" i="19"/>
  <c r="J378" i="19"/>
  <c r="I378" i="19"/>
  <c r="N377" i="19"/>
  <c r="M377" i="19"/>
  <c r="L377" i="19"/>
  <c r="K377" i="19"/>
  <c r="I377" i="19" s="1"/>
  <c r="J377" i="19"/>
  <c r="N376" i="19"/>
  <c r="M376" i="19"/>
  <c r="L376" i="19"/>
  <c r="K376" i="19"/>
  <c r="J376" i="19"/>
  <c r="I376" i="19"/>
  <c r="N375" i="19"/>
  <c r="M375" i="19"/>
  <c r="L375" i="19"/>
  <c r="K375" i="19"/>
  <c r="I375" i="19" s="1"/>
  <c r="J375" i="19"/>
  <c r="N374" i="19"/>
  <c r="M374" i="19"/>
  <c r="L374" i="19"/>
  <c r="K374" i="19"/>
  <c r="J374" i="19"/>
  <c r="I374" i="19"/>
  <c r="N373" i="19"/>
  <c r="M373" i="19"/>
  <c r="L373" i="19"/>
  <c r="K373" i="19"/>
  <c r="I373" i="19" s="1"/>
  <c r="J373" i="19"/>
  <c r="N372" i="19"/>
  <c r="M372" i="19"/>
  <c r="L372" i="19"/>
  <c r="K372" i="19"/>
  <c r="J372" i="19"/>
  <c r="I372" i="19"/>
  <c r="N371" i="19"/>
  <c r="M371" i="19"/>
  <c r="L371" i="19"/>
  <c r="K371" i="19"/>
  <c r="I371" i="19" s="1"/>
  <c r="J371" i="19"/>
  <c r="N370" i="19"/>
  <c r="M370" i="19"/>
  <c r="L370" i="19"/>
  <c r="K370" i="19"/>
  <c r="J370" i="19"/>
  <c r="I370" i="19"/>
  <c r="N369" i="19"/>
  <c r="M369" i="19"/>
  <c r="L369" i="19"/>
  <c r="K369" i="19"/>
  <c r="I369" i="19" s="1"/>
  <c r="J369" i="19"/>
  <c r="N368" i="19"/>
  <c r="M368" i="19"/>
  <c r="L368" i="19"/>
  <c r="K368" i="19"/>
  <c r="J368" i="19"/>
  <c r="I368" i="19"/>
  <c r="N367" i="19"/>
  <c r="M367" i="19"/>
  <c r="L367" i="19"/>
  <c r="K367" i="19"/>
  <c r="I367" i="19" s="1"/>
  <c r="J367" i="19"/>
  <c r="N366" i="19"/>
  <c r="M366" i="19"/>
  <c r="L366" i="19"/>
  <c r="K366" i="19"/>
  <c r="J366" i="19"/>
  <c r="I366" i="19"/>
  <c r="N365" i="19"/>
  <c r="M365" i="19"/>
  <c r="L365" i="19"/>
  <c r="K365" i="19"/>
  <c r="I365" i="19" s="1"/>
  <c r="J365" i="19"/>
  <c r="N364" i="19"/>
  <c r="M364" i="19"/>
  <c r="L364" i="19"/>
  <c r="K364" i="19"/>
  <c r="J364" i="19"/>
  <c r="I364" i="19"/>
  <c r="N363" i="19"/>
  <c r="M363" i="19"/>
  <c r="L363" i="19"/>
  <c r="K363" i="19"/>
  <c r="I363" i="19" s="1"/>
  <c r="J363" i="19"/>
  <c r="N362" i="19"/>
  <c r="M362" i="19"/>
  <c r="L362" i="19"/>
  <c r="K362" i="19"/>
  <c r="J362" i="19"/>
  <c r="I362" i="19"/>
  <c r="N361" i="19"/>
  <c r="M361" i="19"/>
  <c r="L361" i="19"/>
  <c r="K361" i="19"/>
  <c r="I361" i="19" s="1"/>
  <c r="J361" i="19"/>
  <c r="N360" i="19"/>
  <c r="M360" i="19"/>
  <c r="L360" i="19"/>
  <c r="K360" i="19"/>
  <c r="J360" i="19"/>
  <c r="I360" i="19"/>
  <c r="N359" i="19"/>
  <c r="M359" i="19"/>
  <c r="L359" i="19"/>
  <c r="K359" i="19"/>
  <c r="I359" i="19" s="1"/>
  <c r="J359" i="19"/>
  <c r="N358" i="19"/>
  <c r="M358" i="19"/>
  <c r="L358" i="19"/>
  <c r="K358" i="19"/>
  <c r="J358" i="19"/>
  <c r="I358" i="19"/>
  <c r="N357" i="19"/>
  <c r="M357" i="19"/>
  <c r="L357" i="19"/>
  <c r="K357" i="19"/>
  <c r="I357" i="19" s="1"/>
  <c r="J357" i="19"/>
  <c r="N356" i="19"/>
  <c r="M356" i="19"/>
  <c r="L356" i="19"/>
  <c r="K356" i="19"/>
  <c r="J356" i="19"/>
  <c r="I356" i="19"/>
  <c r="N355" i="19"/>
  <c r="M355" i="19"/>
  <c r="L355" i="19"/>
  <c r="K355" i="19"/>
  <c r="I355" i="19" s="1"/>
  <c r="J355" i="19"/>
  <c r="N354" i="19"/>
  <c r="M354" i="19"/>
  <c r="L354" i="19"/>
  <c r="K354" i="19"/>
  <c r="J354" i="19"/>
  <c r="I354" i="19"/>
  <c r="N353" i="19"/>
  <c r="M353" i="19"/>
  <c r="L353" i="19"/>
  <c r="K353" i="19"/>
  <c r="I353" i="19" s="1"/>
  <c r="J353" i="19"/>
  <c r="N352" i="19"/>
  <c r="M352" i="19"/>
  <c r="L352" i="19"/>
  <c r="K352" i="19"/>
  <c r="J352" i="19"/>
  <c r="I352" i="19"/>
  <c r="N351" i="19"/>
  <c r="M351" i="19"/>
  <c r="L351" i="19"/>
  <c r="K351" i="19"/>
  <c r="I351" i="19" s="1"/>
  <c r="K38" i="19" s="1"/>
  <c r="L38" i="19" s="1"/>
  <c r="J351" i="19"/>
  <c r="N350" i="19"/>
  <c r="M350" i="19"/>
  <c r="L350" i="19"/>
  <c r="K350" i="19"/>
  <c r="J350" i="19"/>
  <c r="I350" i="19"/>
  <c r="N349" i="19"/>
  <c r="M349" i="19"/>
  <c r="L349" i="19"/>
  <c r="K349" i="19"/>
  <c r="I349" i="19" s="1"/>
  <c r="J349" i="19"/>
  <c r="N348" i="19"/>
  <c r="M348" i="19"/>
  <c r="L348" i="19"/>
  <c r="K348" i="19"/>
  <c r="J348" i="19"/>
  <c r="I348" i="19"/>
  <c r="N347" i="19"/>
  <c r="M347" i="19"/>
  <c r="L347" i="19"/>
  <c r="K347" i="19"/>
  <c r="I347" i="19" s="1"/>
  <c r="J347" i="19"/>
  <c r="N346" i="19"/>
  <c r="M346" i="19"/>
  <c r="L346" i="19"/>
  <c r="K346" i="19"/>
  <c r="J346" i="19"/>
  <c r="I346" i="19"/>
  <c r="N345" i="19"/>
  <c r="M345" i="19"/>
  <c r="L345" i="19"/>
  <c r="K345" i="19"/>
  <c r="I345" i="19" s="1"/>
  <c r="J345" i="19"/>
  <c r="N344" i="19"/>
  <c r="M344" i="19"/>
  <c r="L344" i="19"/>
  <c r="K344" i="19"/>
  <c r="J344" i="19"/>
  <c r="I344" i="19"/>
  <c r="N343" i="19"/>
  <c r="M343" i="19"/>
  <c r="L343" i="19"/>
  <c r="K343" i="19"/>
  <c r="I343" i="19" s="1"/>
  <c r="J343" i="19"/>
  <c r="N342" i="19"/>
  <c r="M342" i="19"/>
  <c r="L342" i="19"/>
  <c r="K342" i="19"/>
  <c r="J342" i="19"/>
  <c r="I342" i="19"/>
  <c r="N341" i="19"/>
  <c r="M341" i="19"/>
  <c r="L341" i="19"/>
  <c r="K341" i="19"/>
  <c r="I341" i="19" s="1"/>
  <c r="J341" i="19"/>
  <c r="N340" i="19"/>
  <c r="M340" i="19"/>
  <c r="L340" i="19"/>
  <c r="K340" i="19"/>
  <c r="J340" i="19"/>
  <c r="I340" i="19"/>
  <c r="N339" i="19"/>
  <c r="M339" i="19"/>
  <c r="L339" i="19"/>
  <c r="K339" i="19"/>
  <c r="I339" i="19" s="1"/>
  <c r="J339" i="19"/>
  <c r="N338" i="19"/>
  <c r="M338" i="19"/>
  <c r="L338" i="19"/>
  <c r="K338" i="19"/>
  <c r="J338" i="19"/>
  <c r="I338" i="19"/>
  <c r="N337" i="19"/>
  <c r="M337" i="19"/>
  <c r="L337" i="19"/>
  <c r="K337" i="19"/>
  <c r="I337" i="19" s="1"/>
  <c r="J337" i="19"/>
  <c r="N336" i="19"/>
  <c r="M336" i="19"/>
  <c r="L336" i="19"/>
  <c r="K336" i="19"/>
  <c r="J336" i="19"/>
  <c r="I336" i="19"/>
  <c r="N335" i="19"/>
  <c r="M335" i="19"/>
  <c r="L335" i="19"/>
  <c r="K335" i="19"/>
  <c r="I335" i="19" s="1"/>
  <c r="J335" i="19"/>
  <c r="N334" i="19"/>
  <c r="M334" i="19"/>
  <c r="L334" i="19"/>
  <c r="K334" i="19"/>
  <c r="J334" i="19"/>
  <c r="I334" i="19"/>
  <c r="N333" i="19"/>
  <c r="M333" i="19"/>
  <c r="L333" i="19"/>
  <c r="K333" i="19"/>
  <c r="I333" i="19" s="1"/>
  <c r="J333" i="19"/>
  <c r="N332" i="19"/>
  <c r="M332" i="19"/>
  <c r="L332" i="19"/>
  <c r="K332" i="19"/>
  <c r="J332" i="19"/>
  <c r="I332" i="19"/>
  <c r="N331" i="19"/>
  <c r="M331" i="19"/>
  <c r="L331" i="19"/>
  <c r="K331" i="19"/>
  <c r="I331" i="19" s="1"/>
  <c r="J331" i="19"/>
  <c r="N330" i="19"/>
  <c r="M330" i="19"/>
  <c r="L330" i="19"/>
  <c r="K330" i="19"/>
  <c r="J330" i="19"/>
  <c r="I330" i="19"/>
  <c r="N329" i="19"/>
  <c r="M329" i="19"/>
  <c r="L329" i="19"/>
  <c r="K329" i="19"/>
  <c r="I329" i="19" s="1"/>
  <c r="J329" i="19"/>
  <c r="N328" i="19"/>
  <c r="M328" i="19"/>
  <c r="L328" i="19"/>
  <c r="K328" i="19"/>
  <c r="J328" i="19"/>
  <c r="I328" i="19"/>
  <c r="N327" i="19"/>
  <c r="M327" i="19"/>
  <c r="L327" i="19"/>
  <c r="K327" i="19"/>
  <c r="I327" i="19" s="1"/>
  <c r="J327" i="19"/>
  <c r="N326" i="19"/>
  <c r="M326" i="19"/>
  <c r="L326" i="19"/>
  <c r="K326" i="19"/>
  <c r="J326" i="19"/>
  <c r="I326" i="19"/>
  <c r="N325" i="19"/>
  <c r="M325" i="19"/>
  <c r="L325" i="19"/>
  <c r="K325" i="19"/>
  <c r="I325" i="19" s="1"/>
  <c r="J325" i="19"/>
  <c r="N324" i="19"/>
  <c r="M324" i="19"/>
  <c r="L324" i="19"/>
  <c r="K324" i="19"/>
  <c r="J324" i="19"/>
  <c r="I324" i="19"/>
  <c r="N323" i="19"/>
  <c r="M323" i="19"/>
  <c r="L323" i="19"/>
  <c r="K323" i="19"/>
  <c r="I323" i="19" s="1"/>
  <c r="J323" i="19"/>
  <c r="N322" i="19"/>
  <c r="M322" i="19"/>
  <c r="L322" i="19"/>
  <c r="K322" i="19"/>
  <c r="J322" i="19"/>
  <c r="I322" i="19"/>
  <c r="N321" i="19"/>
  <c r="M321" i="19"/>
  <c r="L321" i="19"/>
  <c r="K321" i="19"/>
  <c r="I321" i="19" s="1"/>
  <c r="J321" i="19"/>
  <c r="N320" i="19"/>
  <c r="M320" i="19"/>
  <c r="L320" i="19"/>
  <c r="K320" i="19"/>
  <c r="J320" i="19"/>
  <c r="I320" i="19"/>
  <c r="N319" i="19"/>
  <c r="M319" i="19"/>
  <c r="L319" i="19"/>
  <c r="K319" i="19"/>
  <c r="I319" i="19" s="1"/>
  <c r="J319" i="19"/>
  <c r="N318" i="19"/>
  <c r="M318" i="19"/>
  <c r="L318" i="19"/>
  <c r="K318" i="19"/>
  <c r="J318" i="19"/>
  <c r="I318" i="19"/>
  <c r="N317" i="19"/>
  <c r="M317" i="19"/>
  <c r="L317" i="19"/>
  <c r="K317" i="19"/>
  <c r="I317" i="19" s="1"/>
  <c r="J317" i="19"/>
  <c r="N316" i="19"/>
  <c r="M316" i="19"/>
  <c r="L316" i="19"/>
  <c r="K316" i="19"/>
  <c r="J316" i="19"/>
  <c r="I316" i="19"/>
  <c r="N315" i="19"/>
  <c r="M315" i="19"/>
  <c r="L315" i="19"/>
  <c r="K315" i="19"/>
  <c r="I315" i="19" s="1"/>
  <c r="J315" i="19"/>
  <c r="N314" i="19"/>
  <c r="M314" i="19"/>
  <c r="L314" i="19"/>
  <c r="K314" i="19"/>
  <c r="J314" i="19"/>
  <c r="I314" i="19"/>
  <c r="N313" i="19"/>
  <c r="M313" i="19"/>
  <c r="L313" i="19"/>
  <c r="K313" i="19"/>
  <c r="I313" i="19" s="1"/>
  <c r="J313" i="19"/>
  <c r="N312" i="19"/>
  <c r="M312" i="19"/>
  <c r="L312" i="19"/>
  <c r="K312" i="19"/>
  <c r="J312" i="19"/>
  <c r="I312" i="19"/>
  <c r="N311" i="19"/>
  <c r="M311" i="19"/>
  <c r="L311" i="19"/>
  <c r="K311" i="19"/>
  <c r="I311" i="19" s="1"/>
  <c r="J311" i="19"/>
  <c r="N310" i="19"/>
  <c r="M310" i="19"/>
  <c r="L310" i="19"/>
  <c r="K310" i="19"/>
  <c r="J310" i="19"/>
  <c r="I310" i="19"/>
  <c r="N309" i="19"/>
  <c r="M309" i="19"/>
  <c r="L309" i="19"/>
  <c r="K309" i="19"/>
  <c r="I309" i="19" s="1"/>
  <c r="J309" i="19"/>
  <c r="N308" i="19"/>
  <c r="M308" i="19"/>
  <c r="L308" i="19"/>
  <c r="K308" i="19"/>
  <c r="J308" i="19"/>
  <c r="I308" i="19"/>
  <c r="N307" i="19"/>
  <c r="M307" i="19"/>
  <c r="L307" i="19"/>
  <c r="K307" i="19"/>
  <c r="I307" i="19" s="1"/>
  <c r="J307" i="19"/>
  <c r="N306" i="19"/>
  <c r="M306" i="19"/>
  <c r="L306" i="19"/>
  <c r="K306" i="19"/>
  <c r="J306" i="19"/>
  <c r="I306" i="19"/>
  <c r="N305" i="19"/>
  <c r="M305" i="19"/>
  <c r="L305" i="19"/>
  <c r="K305" i="19"/>
  <c r="I305" i="19" s="1"/>
  <c r="J305" i="19"/>
  <c r="N304" i="19"/>
  <c r="M304" i="19"/>
  <c r="L304" i="19"/>
  <c r="K304" i="19"/>
  <c r="J304" i="19"/>
  <c r="I304" i="19"/>
  <c r="N303" i="19"/>
  <c r="M303" i="19"/>
  <c r="L303" i="19"/>
  <c r="K303" i="19"/>
  <c r="I303" i="19" s="1"/>
  <c r="J303" i="19"/>
  <c r="N302" i="19"/>
  <c r="M302" i="19"/>
  <c r="L302" i="19"/>
  <c r="K302" i="19"/>
  <c r="J302" i="19"/>
  <c r="I302" i="19"/>
  <c r="N301" i="19"/>
  <c r="M301" i="19"/>
  <c r="L301" i="19"/>
  <c r="K301" i="19"/>
  <c r="I301" i="19" s="1"/>
  <c r="J301" i="19"/>
  <c r="N300" i="19"/>
  <c r="M300" i="19"/>
  <c r="L300" i="19"/>
  <c r="K300" i="19"/>
  <c r="J300" i="19"/>
  <c r="I300" i="19"/>
  <c r="N299" i="19"/>
  <c r="M299" i="19"/>
  <c r="L299" i="19"/>
  <c r="K299" i="19"/>
  <c r="I299" i="19" s="1"/>
  <c r="J299" i="19"/>
  <c r="N298" i="19"/>
  <c r="M298" i="19"/>
  <c r="L298" i="19"/>
  <c r="K298" i="19"/>
  <c r="J298" i="19"/>
  <c r="I298" i="19"/>
  <c r="N297" i="19"/>
  <c r="M297" i="19"/>
  <c r="L297" i="19"/>
  <c r="K297" i="19"/>
  <c r="I297" i="19" s="1"/>
  <c r="J297" i="19"/>
  <c r="N296" i="19"/>
  <c r="M296" i="19"/>
  <c r="L296" i="19"/>
  <c r="K296" i="19"/>
  <c r="J296" i="19"/>
  <c r="I296" i="19"/>
  <c r="N295" i="19"/>
  <c r="M295" i="19"/>
  <c r="L295" i="19"/>
  <c r="K295" i="19"/>
  <c r="I295" i="19" s="1"/>
  <c r="J295" i="19"/>
  <c r="N294" i="19"/>
  <c r="M294" i="19"/>
  <c r="L294" i="19"/>
  <c r="K294" i="19"/>
  <c r="J294" i="19"/>
  <c r="I294" i="19"/>
  <c r="N293" i="19"/>
  <c r="M293" i="19"/>
  <c r="L293" i="19"/>
  <c r="K293" i="19"/>
  <c r="I293" i="19" s="1"/>
  <c r="J293" i="19"/>
  <c r="N292" i="19"/>
  <c r="M292" i="19"/>
  <c r="L292" i="19"/>
  <c r="K292" i="19"/>
  <c r="J292" i="19"/>
  <c r="I292" i="19"/>
  <c r="N291" i="19"/>
  <c r="M291" i="19"/>
  <c r="L291" i="19"/>
  <c r="K291" i="19"/>
  <c r="I291" i="19" s="1"/>
  <c r="J291" i="19"/>
  <c r="N290" i="19"/>
  <c r="M290" i="19"/>
  <c r="L290" i="19"/>
  <c r="K290" i="19"/>
  <c r="J290" i="19"/>
  <c r="I290" i="19"/>
  <c r="N289" i="19"/>
  <c r="M289" i="19"/>
  <c r="L289" i="19"/>
  <c r="K289" i="19"/>
  <c r="I289" i="19" s="1"/>
  <c r="J289" i="19"/>
  <c r="N288" i="19"/>
  <c r="M288" i="19"/>
  <c r="L288" i="19"/>
  <c r="K288" i="19"/>
  <c r="J288" i="19"/>
  <c r="I288" i="19"/>
  <c r="N287" i="19"/>
  <c r="M287" i="19"/>
  <c r="L287" i="19"/>
  <c r="K287" i="19"/>
  <c r="I287" i="19" s="1"/>
  <c r="J287" i="19"/>
  <c r="N286" i="19"/>
  <c r="M286" i="19"/>
  <c r="L286" i="19"/>
  <c r="K286" i="19"/>
  <c r="J286" i="19"/>
  <c r="I286" i="19"/>
  <c r="N285" i="19"/>
  <c r="M285" i="19"/>
  <c r="L285" i="19"/>
  <c r="K285" i="19"/>
  <c r="I285" i="19" s="1"/>
  <c r="J285" i="19"/>
  <c r="N284" i="19"/>
  <c r="M284" i="19"/>
  <c r="L284" i="19"/>
  <c r="K284" i="19"/>
  <c r="J284" i="19"/>
  <c r="I284" i="19"/>
  <c r="N283" i="19"/>
  <c r="M283" i="19"/>
  <c r="L283" i="19"/>
  <c r="K283" i="19"/>
  <c r="I283" i="19" s="1"/>
  <c r="J283" i="19"/>
  <c r="N282" i="19"/>
  <c r="M282" i="19"/>
  <c r="L282" i="19"/>
  <c r="K282" i="19"/>
  <c r="J282" i="19"/>
  <c r="I282" i="19"/>
  <c r="N281" i="19"/>
  <c r="M281" i="19"/>
  <c r="L281" i="19"/>
  <c r="K281" i="19"/>
  <c r="I281" i="19" s="1"/>
  <c r="J281" i="19"/>
  <c r="N280" i="19"/>
  <c r="M280" i="19"/>
  <c r="L280" i="19"/>
  <c r="K280" i="19"/>
  <c r="J280" i="19"/>
  <c r="I280" i="19"/>
  <c r="N279" i="19"/>
  <c r="M279" i="19"/>
  <c r="L279" i="19"/>
  <c r="K279" i="19"/>
  <c r="I279" i="19" s="1"/>
  <c r="U35" i="19" s="1"/>
  <c r="V35" i="19" s="1"/>
  <c r="J279" i="19"/>
  <c r="N278" i="19"/>
  <c r="M278" i="19"/>
  <c r="L278" i="19"/>
  <c r="K278" i="19"/>
  <c r="J278" i="19"/>
  <c r="I278" i="19"/>
  <c r="N277" i="19"/>
  <c r="M277" i="19"/>
  <c r="L277" i="19"/>
  <c r="K277" i="19"/>
  <c r="I277" i="19" s="1"/>
  <c r="J277" i="19"/>
  <c r="N276" i="19"/>
  <c r="M276" i="19"/>
  <c r="L276" i="19"/>
  <c r="K276" i="19"/>
  <c r="J276" i="19"/>
  <c r="I276" i="19"/>
  <c r="N275" i="19"/>
  <c r="M275" i="19"/>
  <c r="L275" i="19"/>
  <c r="K275" i="19"/>
  <c r="I275" i="19" s="1"/>
  <c r="J275" i="19"/>
  <c r="N274" i="19"/>
  <c r="M274" i="19"/>
  <c r="L274" i="19"/>
  <c r="K274" i="19"/>
  <c r="J274" i="19"/>
  <c r="I274" i="19"/>
  <c r="N273" i="19"/>
  <c r="M273" i="19"/>
  <c r="L273" i="19"/>
  <c r="K273" i="19"/>
  <c r="I273" i="19" s="1"/>
  <c r="J273" i="19"/>
  <c r="N272" i="19"/>
  <c r="M272" i="19"/>
  <c r="L272" i="19"/>
  <c r="K272" i="19"/>
  <c r="J272" i="19"/>
  <c r="I272" i="19"/>
  <c r="N271" i="19"/>
  <c r="M271" i="19"/>
  <c r="L271" i="19"/>
  <c r="K271" i="19"/>
  <c r="I271" i="19" s="1"/>
  <c r="J271" i="19"/>
  <c r="N270" i="19"/>
  <c r="M270" i="19"/>
  <c r="L270" i="19"/>
  <c r="K270" i="19"/>
  <c r="J270" i="19"/>
  <c r="I270" i="19"/>
  <c r="N269" i="19"/>
  <c r="M269" i="19"/>
  <c r="L269" i="19"/>
  <c r="K269" i="19"/>
  <c r="I269" i="19" s="1"/>
  <c r="J269" i="19"/>
  <c r="N268" i="19"/>
  <c r="M268" i="19"/>
  <c r="L268" i="19"/>
  <c r="K268" i="19"/>
  <c r="J268" i="19"/>
  <c r="I268" i="19"/>
  <c r="N267" i="19"/>
  <c r="M267" i="19"/>
  <c r="L267" i="19"/>
  <c r="K267" i="19"/>
  <c r="I267" i="19" s="1"/>
  <c r="J267" i="19"/>
  <c r="N266" i="19"/>
  <c r="M266" i="19"/>
  <c r="L266" i="19"/>
  <c r="K266" i="19"/>
  <c r="J266" i="19"/>
  <c r="I266" i="19"/>
  <c r="N265" i="19"/>
  <c r="M265" i="19"/>
  <c r="L265" i="19"/>
  <c r="K265" i="19"/>
  <c r="I265" i="19" s="1"/>
  <c r="J265" i="19"/>
  <c r="N264" i="19"/>
  <c r="M264" i="19"/>
  <c r="L264" i="19"/>
  <c r="K264" i="19"/>
  <c r="J264" i="19"/>
  <c r="I264" i="19"/>
  <c r="N263" i="19"/>
  <c r="M263" i="19"/>
  <c r="L263" i="19"/>
  <c r="K263" i="19"/>
  <c r="I263" i="19" s="1"/>
  <c r="J263" i="19"/>
  <c r="N262" i="19"/>
  <c r="M262" i="19"/>
  <c r="L262" i="19"/>
  <c r="K262" i="19"/>
  <c r="J262" i="19"/>
  <c r="I262" i="19"/>
  <c r="N261" i="19"/>
  <c r="M261" i="19"/>
  <c r="L261" i="19"/>
  <c r="K261" i="19"/>
  <c r="I261" i="19" s="1"/>
  <c r="J261" i="19"/>
  <c r="N260" i="19"/>
  <c r="M260" i="19"/>
  <c r="L260" i="19"/>
  <c r="K260" i="19"/>
  <c r="J260" i="19"/>
  <c r="I260" i="19"/>
  <c r="N259" i="19"/>
  <c r="M259" i="19"/>
  <c r="L259" i="19"/>
  <c r="K259" i="19"/>
  <c r="I259" i="19" s="1"/>
  <c r="J259" i="19"/>
  <c r="N258" i="19"/>
  <c r="M258" i="19"/>
  <c r="L258" i="19"/>
  <c r="K258" i="19"/>
  <c r="J258" i="19"/>
  <c r="I258" i="19"/>
  <c r="N257" i="19"/>
  <c r="M257" i="19"/>
  <c r="L257" i="19"/>
  <c r="K257" i="19"/>
  <c r="I257" i="19" s="1"/>
  <c r="J257" i="19"/>
  <c r="N256" i="19"/>
  <c r="M256" i="19"/>
  <c r="L256" i="19"/>
  <c r="K256" i="19"/>
  <c r="J256" i="19"/>
  <c r="I256" i="19"/>
  <c r="N255" i="19"/>
  <c r="M255" i="19"/>
  <c r="L255" i="19"/>
  <c r="K255" i="19"/>
  <c r="I255" i="19" s="1"/>
  <c r="J255" i="19"/>
  <c r="N254" i="19"/>
  <c r="M254" i="19"/>
  <c r="L254" i="19"/>
  <c r="K254" i="19"/>
  <c r="J254" i="19"/>
  <c r="I254" i="19"/>
  <c r="N253" i="19"/>
  <c r="M253" i="19"/>
  <c r="L253" i="19"/>
  <c r="K253" i="19"/>
  <c r="I253" i="19" s="1"/>
  <c r="J253" i="19"/>
  <c r="N252" i="19"/>
  <c r="M252" i="19"/>
  <c r="L252" i="19"/>
  <c r="K252" i="19"/>
  <c r="J252" i="19"/>
  <c r="I252" i="19"/>
  <c r="N251" i="19"/>
  <c r="M251" i="19"/>
  <c r="L251" i="19"/>
  <c r="K251" i="19"/>
  <c r="I251" i="19" s="1"/>
  <c r="U34" i="19" s="1"/>
  <c r="V34" i="19" s="1"/>
  <c r="J251" i="19"/>
  <c r="N250" i="19"/>
  <c r="M250" i="19"/>
  <c r="L250" i="19"/>
  <c r="K250" i="19"/>
  <c r="J250" i="19"/>
  <c r="I250" i="19"/>
  <c r="N249" i="19"/>
  <c r="M249" i="19"/>
  <c r="L249" i="19"/>
  <c r="K249" i="19"/>
  <c r="I249" i="19" s="1"/>
  <c r="J249" i="19"/>
  <c r="N248" i="19"/>
  <c r="M248" i="19"/>
  <c r="L248" i="19"/>
  <c r="K248" i="19"/>
  <c r="J248" i="19"/>
  <c r="I248" i="19"/>
  <c r="N247" i="19"/>
  <c r="M247" i="19"/>
  <c r="L247" i="19"/>
  <c r="K247" i="19"/>
  <c r="I247" i="19" s="1"/>
  <c r="J247" i="19"/>
  <c r="N246" i="19"/>
  <c r="M246" i="19"/>
  <c r="L246" i="19"/>
  <c r="K246" i="19"/>
  <c r="J246" i="19"/>
  <c r="I246" i="19"/>
  <c r="N245" i="19"/>
  <c r="M245" i="19"/>
  <c r="L245" i="19"/>
  <c r="K245" i="19"/>
  <c r="I245" i="19" s="1"/>
  <c r="J245" i="19"/>
  <c r="N244" i="19"/>
  <c r="M244" i="19"/>
  <c r="L244" i="19"/>
  <c r="K244" i="19"/>
  <c r="J244" i="19"/>
  <c r="I244" i="19"/>
  <c r="N243" i="19"/>
  <c r="M243" i="19"/>
  <c r="L243" i="19"/>
  <c r="K243" i="19"/>
  <c r="I243" i="19" s="1"/>
  <c r="J243" i="19"/>
  <c r="N242" i="19"/>
  <c r="M242" i="19"/>
  <c r="L242" i="19"/>
  <c r="K242" i="19"/>
  <c r="J242" i="19"/>
  <c r="I242" i="19"/>
  <c r="N241" i="19"/>
  <c r="M241" i="19"/>
  <c r="L241" i="19"/>
  <c r="K241" i="19"/>
  <c r="I241" i="19" s="1"/>
  <c r="J241" i="19"/>
  <c r="N240" i="19"/>
  <c r="M240" i="19"/>
  <c r="L240" i="19"/>
  <c r="K240" i="19"/>
  <c r="J240" i="19"/>
  <c r="I240" i="19"/>
  <c r="N239" i="19"/>
  <c r="M239" i="19"/>
  <c r="L239" i="19"/>
  <c r="K239" i="19"/>
  <c r="I239" i="19" s="1"/>
  <c r="J239" i="19"/>
  <c r="N238" i="19"/>
  <c r="M238" i="19"/>
  <c r="L238" i="19"/>
  <c r="K238" i="19"/>
  <c r="J238" i="19"/>
  <c r="I238" i="19"/>
  <c r="N237" i="19"/>
  <c r="M237" i="19"/>
  <c r="L237" i="19"/>
  <c r="K237" i="19"/>
  <c r="I237" i="19" s="1"/>
  <c r="J237" i="19"/>
  <c r="N236" i="19"/>
  <c r="M236" i="19"/>
  <c r="L236" i="19"/>
  <c r="K236" i="19"/>
  <c r="J236" i="19"/>
  <c r="I236" i="19"/>
  <c r="N235" i="19"/>
  <c r="M235" i="19"/>
  <c r="L235" i="19"/>
  <c r="K235" i="19"/>
  <c r="I235" i="19" s="1"/>
  <c r="U37" i="19" s="1"/>
  <c r="V37" i="19" s="1"/>
  <c r="J235" i="19"/>
  <c r="N234" i="19"/>
  <c r="M234" i="19"/>
  <c r="L234" i="19"/>
  <c r="K234" i="19"/>
  <c r="J234" i="19"/>
  <c r="I234" i="19"/>
  <c r="N233" i="19"/>
  <c r="M233" i="19"/>
  <c r="L233" i="19"/>
  <c r="K233" i="19"/>
  <c r="I233" i="19" s="1"/>
  <c r="J233" i="19"/>
  <c r="N232" i="19"/>
  <c r="M232" i="19"/>
  <c r="L232" i="19"/>
  <c r="K232" i="19"/>
  <c r="J232" i="19"/>
  <c r="I232" i="19"/>
  <c r="N231" i="19"/>
  <c r="M231" i="19"/>
  <c r="L231" i="19"/>
  <c r="K231" i="19"/>
  <c r="I231" i="19" s="1"/>
  <c r="U33" i="19" s="1"/>
  <c r="V33" i="19" s="1"/>
  <c r="J231" i="19"/>
  <c r="N230" i="19"/>
  <c r="M230" i="19"/>
  <c r="L230" i="19"/>
  <c r="K230" i="19"/>
  <c r="J230" i="19"/>
  <c r="I230" i="19"/>
  <c r="N229" i="19"/>
  <c r="M229" i="19"/>
  <c r="L229" i="19"/>
  <c r="K229" i="19"/>
  <c r="I229" i="19" s="1"/>
  <c r="J229" i="19"/>
  <c r="N228" i="19"/>
  <c r="M228" i="19"/>
  <c r="L228" i="19"/>
  <c r="K228" i="19"/>
  <c r="J228" i="19"/>
  <c r="I228" i="19"/>
  <c r="N227" i="19"/>
  <c r="M227" i="19"/>
  <c r="L227" i="19"/>
  <c r="K227" i="19"/>
  <c r="I227" i="19" s="1"/>
  <c r="J227" i="19"/>
  <c r="N226" i="19"/>
  <c r="M226" i="19"/>
  <c r="L226" i="19"/>
  <c r="K226" i="19"/>
  <c r="J226" i="19"/>
  <c r="I226" i="19"/>
  <c r="N225" i="19"/>
  <c r="M225" i="19"/>
  <c r="L225" i="19"/>
  <c r="K225" i="19"/>
  <c r="I225" i="19" s="1"/>
  <c r="J225" i="19"/>
  <c r="N224" i="19"/>
  <c r="M224" i="19"/>
  <c r="L224" i="19"/>
  <c r="K224" i="19"/>
  <c r="J224" i="19"/>
  <c r="I224" i="19"/>
  <c r="N223" i="19"/>
  <c r="M223" i="19"/>
  <c r="L223" i="19"/>
  <c r="K223" i="19"/>
  <c r="I223" i="19" s="1"/>
  <c r="J223" i="19"/>
  <c r="N222" i="19"/>
  <c r="M222" i="19"/>
  <c r="L222" i="19"/>
  <c r="K222" i="19"/>
  <c r="J222" i="19"/>
  <c r="I222" i="19"/>
  <c r="N221" i="19"/>
  <c r="M221" i="19"/>
  <c r="L221" i="19"/>
  <c r="K221" i="19"/>
  <c r="I221" i="19" s="1"/>
  <c r="J221" i="19"/>
  <c r="N220" i="19"/>
  <c r="M220" i="19"/>
  <c r="L220" i="19"/>
  <c r="K220" i="19"/>
  <c r="J220" i="19"/>
  <c r="I220" i="19"/>
  <c r="N219" i="19"/>
  <c r="M219" i="19"/>
  <c r="L219" i="19"/>
  <c r="K219" i="19"/>
  <c r="I219" i="19" s="1"/>
  <c r="J219" i="19"/>
  <c r="N218" i="19"/>
  <c r="M218" i="19"/>
  <c r="L218" i="19"/>
  <c r="K218" i="19"/>
  <c r="J218" i="19"/>
  <c r="I218" i="19"/>
  <c r="N217" i="19"/>
  <c r="M217" i="19"/>
  <c r="L217" i="19"/>
  <c r="K217" i="19"/>
  <c r="I217" i="19" s="1"/>
  <c r="J217" i="19"/>
  <c r="N216" i="19"/>
  <c r="M216" i="19"/>
  <c r="L216" i="19"/>
  <c r="K216" i="19"/>
  <c r="J216" i="19"/>
  <c r="I216" i="19"/>
  <c r="N215" i="19"/>
  <c r="M215" i="19"/>
  <c r="L215" i="19"/>
  <c r="K215" i="19"/>
  <c r="I215" i="19" s="1"/>
  <c r="J215" i="19"/>
  <c r="N214" i="19"/>
  <c r="M214" i="19"/>
  <c r="L214" i="19"/>
  <c r="K214" i="19"/>
  <c r="J214" i="19"/>
  <c r="I214" i="19"/>
  <c r="N213" i="19"/>
  <c r="M213" i="19"/>
  <c r="L213" i="19"/>
  <c r="K213" i="19"/>
  <c r="I213" i="19" s="1"/>
  <c r="J213" i="19"/>
  <c r="N212" i="19"/>
  <c r="M212" i="19"/>
  <c r="L212" i="19"/>
  <c r="K212" i="19"/>
  <c r="J212" i="19"/>
  <c r="I212" i="19"/>
  <c r="N211" i="19"/>
  <c r="M211" i="19"/>
  <c r="L211" i="19"/>
  <c r="K211" i="19"/>
  <c r="I211" i="19" s="1"/>
  <c r="J211" i="19"/>
  <c r="N210" i="19"/>
  <c r="M210" i="19"/>
  <c r="L210" i="19"/>
  <c r="K210" i="19"/>
  <c r="J210" i="19"/>
  <c r="I210" i="19"/>
  <c r="N209" i="19"/>
  <c r="M209" i="19"/>
  <c r="L209" i="19"/>
  <c r="K209" i="19"/>
  <c r="I209" i="19" s="1"/>
  <c r="U32" i="19" s="1"/>
  <c r="V32" i="19" s="1"/>
  <c r="J209" i="19"/>
  <c r="N208" i="19"/>
  <c r="M208" i="19"/>
  <c r="L208" i="19"/>
  <c r="K208" i="19"/>
  <c r="J208" i="19"/>
  <c r="I208" i="19"/>
  <c r="N207" i="19"/>
  <c r="M207" i="19"/>
  <c r="L207" i="19"/>
  <c r="K207" i="19"/>
  <c r="I207" i="19" s="1"/>
  <c r="J207" i="19"/>
  <c r="N206" i="19"/>
  <c r="M206" i="19"/>
  <c r="L206" i="19"/>
  <c r="K206" i="19"/>
  <c r="J206" i="19"/>
  <c r="I206" i="19"/>
  <c r="N205" i="19"/>
  <c r="M205" i="19"/>
  <c r="L205" i="19"/>
  <c r="K205" i="19"/>
  <c r="I205" i="19" s="1"/>
  <c r="J205" i="19"/>
  <c r="N204" i="19"/>
  <c r="M204" i="19"/>
  <c r="L204" i="19"/>
  <c r="K204" i="19"/>
  <c r="J204" i="19"/>
  <c r="I204" i="19"/>
  <c r="N203" i="19"/>
  <c r="M203" i="19"/>
  <c r="L203" i="19"/>
  <c r="K203" i="19"/>
  <c r="I203" i="19" s="1"/>
  <c r="K37" i="19" s="1"/>
  <c r="L37" i="19" s="1"/>
  <c r="J203" i="19"/>
  <c r="N202" i="19"/>
  <c r="M202" i="19"/>
  <c r="L202" i="19"/>
  <c r="K202" i="19"/>
  <c r="J202" i="19"/>
  <c r="I202" i="19"/>
  <c r="N201" i="19"/>
  <c r="M201" i="19"/>
  <c r="L201" i="19"/>
  <c r="K201" i="19"/>
  <c r="I201" i="19" s="1"/>
  <c r="K35" i="19" s="1"/>
  <c r="L35" i="19" s="1"/>
  <c r="J201" i="19"/>
  <c r="N200" i="19"/>
  <c r="M200" i="19"/>
  <c r="L200" i="19"/>
  <c r="K200" i="19"/>
  <c r="J200" i="19"/>
  <c r="I200" i="19"/>
  <c r="N199" i="19"/>
  <c r="M199" i="19"/>
  <c r="L199" i="19"/>
  <c r="K199" i="19"/>
  <c r="I199" i="19" s="1"/>
  <c r="U31" i="19" s="1"/>
  <c r="V31" i="19" s="1"/>
  <c r="J199" i="19"/>
  <c r="N198" i="19"/>
  <c r="M198" i="19"/>
  <c r="L198" i="19"/>
  <c r="K198" i="19"/>
  <c r="J198" i="19"/>
  <c r="I198" i="19"/>
  <c r="N197" i="19"/>
  <c r="M197" i="19"/>
  <c r="L197" i="19"/>
  <c r="K197" i="19"/>
  <c r="I197" i="19" s="1"/>
  <c r="J197" i="19"/>
  <c r="N196" i="19"/>
  <c r="M196" i="19"/>
  <c r="L196" i="19"/>
  <c r="K196" i="19"/>
  <c r="J196" i="19"/>
  <c r="I196" i="19"/>
  <c r="N195" i="19"/>
  <c r="M195" i="19"/>
  <c r="L195" i="19"/>
  <c r="K195" i="19"/>
  <c r="I195" i="19" s="1"/>
  <c r="K33" i="19" s="1"/>
  <c r="L33" i="19" s="1"/>
  <c r="J195" i="19"/>
  <c r="N194" i="19"/>
  <c r="M194" i="19"/>
  <c r="L194" i="19"/>
  <c r="K194" i="19"/>
  <c r="J194" i="19"/>
  <c r="I194" i="19"/>
  <c r="N193" i="19"/>
  <c r="M193" i="19"/>
  <c r="L193" i="19"/>
  <c r="K193" i="19"/>
  <c r="I193" i="19" s="1"/>
  <c r="J193" i="19"/>
  <c r="N192" i="19"/>
  <c r="M192" i="19"/>
  <c r="L192" i="19"/>
  <c r="K192" i="19"/>
  <c r="J192" i="19"/>
  <c r="I192" i="19"/>
  <c r="N191" i="19"/>
  <c r="M191" i="19"/>
  <c r="L191" i="19"/>
  <c r="K191" i="19"/>
  <c r="I191" i="19" s="1"/>
  <c r="J191" i="19"/>
  <c r="N190" i="19"/>
  <c r="M190" i="19"/>
  <c r="L190" i="19"/>
  <c r="K190" i="19"/>
  <c r="J190" i="19"/>
  <c r="I190" i="19"/>
  <c r="N189" i="19"/>
  <c r="M189" i="19"/>
  <c r="L189" i="19"/>
  <c r="K189" i="19"/>
  <c r="I189" i="19" s="1"/>
  <c r="J189" i="19"/>
  <c r="N188" i="19"/>
  <c r="M188" i="19"/>
  <c r="L188" i="19"/>
  <c r="K188" i="19"/>
  <c r="J188" i="19"/>
  <c r="I188" i="19"/>
  <c r="N187" i="19"/>
  <c r="M187" i="19"/>
  <c r="L187" i="19"/>
  <c r="K187" i="19"/>
  <c r="I187" i="19" s="1"/>
  <c r="K32" i="19" s="1"/>
  <c r="L32" i="19" s="1"/>
  <c r="J187" i="19"/>
  <c r="N186" i="19"/>
  <c r="M186" i="19"/>
  <c r="L186" i="19"/>
  <c r="K186" i="19"/>
  <c r="J186" i="19"/>
  <c r="I186" i="19"/>
  <c r="K31" i="19" s="1"/>
  <c r="L31" i="19" s="1"/>
  <c r="N185" i="19"/>
  <c r="M185" i="19"/>
  <c r="L185" i="19"/>
  <c r="K185" i="19"/>
  <c r="I185" i="19" s="1"/>
  <c r="K30" i="19" s="1"/>
  <c r="L30" i="19" s="1"/>
  <c r="J185" i="19"/>
  <c r="N184" i="19"/>
  <c r="M184" i="19"/>
  <c r="L184" i="19"/>
  <c r="K184" i="19"/>
  <c r="J184" i="19"/>
  <c r="I184" i="19"/>
  <c r="N183" i="19"/>
  <c r="M183" i="19"/>
  <c r="L183" i="19"/>
  <c r="K183" i="19"/>
  <c r="I183" i="19" s="1"/>
  <c r="J183" i="19"/>
  <c r="N182" i="19"/>
  <c r="M182" i="19"/>
  <c r="L182" i="19"/>
  <c r="K182" i="19"/>
  <c r="J182" i="19"/>
  <c r="I182" i="19"/>
  <c r="N181" i="19"/>
  <c r="M181" i="19"/>
  <c r="L181" i="19"/>
  <c r="K181" i="19"/>
  <c r="I181" i="19" s="1"/>
  <c r="J181" i="19"/>
  <c r="N180" i="19"/>
  <c r="M180" i="19"/>
  <c r="L180" i="19"/>
  <c r="K180" i="19"/>
  <c r="J180" i="19"/>
  <c r="I180" i="19"/>
  <c r="N179" i="19"/>
  <c r="M179" i="19"/>
  <c r="L179" i="19"/>
  <c r="K179" i="19"/>
  <c r="I179" i="19" s="1"/>
  <c r="J179" i="19"/>
  <c r="N178" i="19"/>
  <c r="M178" i="19"/>
  <c r="L178" i="19"/>
  <c r="K178" i="19"/>
  <c r="J178" i="19"/>
  <c r="I178" i="19"/>
  <c r="U30" i="19" s="1"/>
  <c r="V30" i="19" s="1"/>
  <c r="N177" i="19"/>
  <c r="M177" i="19"/>
  <c r="L177" i="19"/>
  <c r="K177" i="19"/>
  <c r="I177" i="19" s="1"/>
  <c r="J177" i="19"/>
  <c r="N176" i="19"/>
  <c r="M176" i="19"/>
  <c r="L176" i="19"/>
  <c r="K176" i="19"/>
  <c r="J176" i="19"/>
  <c r="I176" i="19"/>
  <c r="N175" i="19"/>
  <c r="M175" i="19"/>
  <c r="L175" i="19"/>
  <c r="K175" i="19"/>
  <c r="I175" i="19" s="1"/>
  <c r="J175" i="19"/>
  <c r="N174" i="19"/>
  <c r="M174" i="19"/>
  <c r="L174" i="19"/>
  <c r="K174" i="19"/>
  <c r="J174" i="19"/>
  <c r="I174" i="19"/>
  <c r="K29" i="19" s="1"/>
  <c r="L29" i="19" s="1"/>
  <c r="N173" i="19"/>
  <c r="M173" i="19"/>
  <c r="L173" i="19"/>
  <c r="K173" i="19"/>
  <c r="I173" i="19" s="1"/>
  <c r="K28" i="19" s="1"/>
  <c r="L28" i="19" s="1"/>
  <c r="J173" i="19"/>
  <c r="N172" i="19"/>
  <c r="M172" i="19"/>
  <c r="L172" i="19"/>
  <c r="K172" i="19"/>
  <c r="J172" i="19"/>
  <c r="I172" i="19"/>
  <c r="U29" i="19" s="1"/>
  <c r="V29" i="19" s="1"/>
  <c r="N171" i="19"/>
  <c r="M171" i="19"/>
  <c r="L171" i="19"/>
  <c r="K171" i="19"/>
  <c r="I171" i="19" s="1"/>
  <c r="U28" i="19" s="1"/>
  <c r="V28" i="19" s="1"/>
  <c r="J171" i="19"/>
  <c r="N170" i="19"/>
  <c r="M170" i="19"/>
  <c r="L170" i="19"/>
  <c r="K170" i="19"/>
  <c r="J170" i="19"/>
  <c r="I170" i="19"/>
  <c r="U27" i="19" s="1"/>
  <c r="V27" i="19" s="1"/>
  <c r="N169" i="19"/>
  <c r="M169" i="19"/>
  <c r="L169" i="19"/>
  <c r="K169" i="19"/>
  <c r="I169" i="19" s="1"/>
  <c r="J169" i="19"/>
  <c r="N168" i="19"/>
  <c r="M168" i="19"/>
  <c r="L168" i="19"/>
  <c r="K168" i="19"/>
  <c r="J168" i="19"/>
  <c r="I168" i="19"/>
  <c r="N167" i="19"/>
  <c r="M167" i="19"/>
  <c r="L167" i="19"/>
  <c r="K167" i="19"/>
  <c r="I167" i="19" s="1"/>
  <c r="U26" i="19" s="1"/>
  <c r="V26" i="19" s="1"/>
  <c r="J167" i="19"/>
  <c r="N166" i="19"/>
  <c r="M166" i="19"/>
  <c r="L166" i="19"/>
  <c r="K166" i="19"/>
  <c r="J166" i="19"/>
  <c r="I166" i="19"/>
  <c r="N165" i="19"/>
  <c r="M165" i="19"/>
  <c r="L165" i="19"/>
  <c r="K165" i="19"/>
  <c r="I165" i="19" s="1"/>
  <c r="J165" i="19"/>
  <c r="N164" i="19"/>
  <c r="M164" i="19"/>
  <c r="L164" i="19"/>
  <c r="K164" i="19"/>
  <c r="J164" i="19"/>
  <c r="I164" i="19"/>
  <c r="N163" i="19"/>
  <c r="M163" i="19"/>
  <c r="L163" i="19"/>
  <c r="K163" i="19"/>
  <c r="I163" i="19" s="1"/>
  <c r="J163" i="19"/>
  <c r="N162" i="19"/>
  <c r="M162" i="19"/>
  <c r="L162" i="19"/>
  <c r="K162" i="19"/>
  <c r="J162" i="19"/>
  <c r="I162" i="19"/>
  <c r="U25" i="19" s="1"/>
  <c r="V25" i="19" s="1"/>
  <c r="N161" i="19"/>
  <c r="M161" i="19"/>
  <c r="L161" i="19"/>
  <c r="K161" i="19"/>
  <c r="I161" i="19" s="1"/>
  <c r="U24" i="19" s="1"/>
  <c r="V24" i="19" s="1"/>
  <c r="J161" i="19"/>
  <c r="N160" i="19"/>
  <c r="M160" i="19"/>
  <c r="L160" i="19"/>
  <c r="K160" i="19"/>
  <c r="J160" i="19"/>
  <c r="I160" i="19"/>
  <c r="N159" i="19"/>
  <c r="M159" i="19"/>
  <c r="L159" i="19"/>
  <c r="K159" i="19"/>
  <c r="I159" i="19" s="1"/>
  <c r="J159" i="19"/>
  <c r="N158" i="19"/>
  <c r="M158" i="19"/>
  <c r="L158" i="19"/>
  <c r="K158" i="19"/>
  <c r="J158" i="19"/>
  <c r="I158" i="19"/>
  <c r="N157" i="19"/>
  <c r="M157" i="19"/>
  <c r="L157" i="19"/>
  <c r="K157" i="19"/>
  <c r="I157" i="19" s="1"/>
  <c r="J157" i="19"/>
  <c r="N156" i="19"/>
  <c r="M156" i="19"/>
  <c r="L156" i="19"/>
  <c r="K156" i="19"/>
  <c r="J156" i="19"/>
  <c r="I156" i="19"/>
  <c r="N155" i="19"/>
  <c r="M155" i="19"/>
  <c r="L155" i="19"/>
  <c r="K155" i="19"/>
  <c r="I155" i="19" s="1"/>
  <c r="K26" i="19" s="1"/>
  <c r="L26" i="19" s="1"/>
  <c r="J155" i="19"/>
  <c r="N154" i="19"/>
  <c r="M154" i="19"/>
  <c r="L154" i="19"/>
  <c r="K154" i="19"/>
  <c r="J154" i="19"/>
  <c r="I154" i="19"/>
  <c r="K25" i="19" s="1"/>
  <c r="L25" i="19" s="1"/>
  <c r="N153" i="19"/>
  <c r="M153" i="19"/>
  <c r="L153" i="19"/>
  <c r="K153" i="19"/>
  <c r="I153" i="19" s="1"/>
  <c r="K24" i="19" s="1"/>
  <c r="L24" i="19" s="1"/>
  <c r="J153" i="19"/>
  <c r="N152" i="19"/>
  <c r="M152" i="19"/>
  <c r="L152" i="19"/>
  <c r="K152" i="19"/>
  <c r="J152" i="19"/>
  <c r="I152" i="19"/>
  <c r="N151" i="19"/>
  <c r="M151" i="19"/>
  <c r="L151" i="19"/>
  <c r="K151" i="19"/>
  <c r="I151" i="19" s="1"/>
  <c r="U23" i="19" s="1"/>
  <c r="V23" i="19" s="1"/>
  <c r="J151" i="19"/>
  <c r="N150" i="19"/>
  <c r="M150" i="19"/>
  <c r="L150" i="19"/>
  <c r="K150" i="19"/>
  <c r="J150" i="19"/>
  <c r="I150" i="19"/>
  <c r="N149" i="19"/>
  <c r="M149" i="19"/>
  <c r="L149" i="19"/>
  <c r="K149" i="19"/>
  <c r="I149" i="19" s="1"/>
  <c r="J149" i="19"/>
  <c r="N148" i="19"/>
  <c r="M148" i="19"/>
  <c r="L148" i="19"/>
  <c r="K148" i="19"/>
  <c r="J148" i="19"/>
  <c r="I148" i="19"/>
  <c r="N147" i="19"/>
  <c r="M147" i="19"/>
  <c r="L147" i="19"/>
  <c r="K147" i="19"/>
  <c r="I147" i="19" s="1"/>
  <c r="J147" i="19"/>
  <c r="N146" i="19"/>
  <c r="M146" i="19"/>
  <c r="L146" i="19"/>
  <c r="K146" i="19"/>
  <c r="J146" i="19"/>
  <c r="I146" i="19"/>
  <c r="K23" i="19" s="1"/>
  <c r="L23" i="19" s="1"/>
  <c r="N145" i="19"/>
  <c r="M145" i="19"/>
  <c r="L145" i="19"/>
  <c r="K145" i="19"/>
  <c r="I145" i="19" s="1"/>
  <c r="J145" i="19"/>
  <c r="N144" i="19"/>
  <c r="M144" i="19"/>
  <c r="L144" i="19"/>
  <c r="K144" i="19"/>
  <c r="J144" i="19"/>
  <c r="I144" i="19"/>
  <c r="N143" i="19"/>
  <c r="M143" i="19"/>
  <c r="L143" i="19"/>
  <c r="K143" i="19"/>
  <c r="I143" i="19" s="1"/>
  <c r="J143" i="19"/>
  <c r="N142" i="19"/>
  <c r="M142" i="19"/>
  <c r="L142" i="19"/>
  <c r="K142" i="19"/>
  <c r="J142" i="19"/>
  <c r="I142" i="19"/>
  <c r="N141" i="19"/>
  <c r="M141" i="19"/>
  <c r="L141" i="19"/>
  <c r="K141" i="19"/>
  <c r="I141" i="19" s="1"/>
  <c r="J141" i="19"/>
  <c r="N140" i="19"/>
  <c r="M140" i="19"/>
  <c r="L140" i="19"/>
  <c r="K140" i="19"/>
  <c r="J140" i="19"/>
  <c r="I140" i="19"/>
  <c r="N139" i="19"/>
  <c r="M139" i="19"/>
  <c r="L139" i="19"/>
  <c r="K139" i="19"/>
  <c r="I139" i="19" s="1"/>
  <c r="J139" i="19"/>
  <c r="N138" i="19"/>
  <c r="M138" i="19"/>
  <c r="L138" i="19"/>
  <c r="K138" i="19"/>
  <c r="J138" i="19"/>
  <c r="I138" i="19"/>
  <c r="N137" i="19"/>
  <c r="M137" i="19"/>
  <c r="L137" i="19"/>
  <c r="K137" i="19"/>
  <c r="I137" i="19" s="1"/>
  <c r="J137" i="19"/>
  <c r="N136" i="19"/>
  <c r="M136" i="19"/>
  <c r="L136" i="19"/>
  <c r="K136" i="19"/>
  <c r="J136" i="19"/>
  <c r="I136" i="19"/>
  <c r="N135" i="19"/>
  <c r="M135" i="19"/>
  <c r="L135" i="19"/>
  <c r="K135" i="19"/>
  <c r="I135" i="19" s="1"/>
  <c r="J135" i="19"/>
  <c r="N134" i="19"/>
  <c r="M134" i="19"/>
  <c r="L134" i="19"/>
  <c r="K134" i="19"/>
  <c r="J134" i="19"/>
  <c r="I134" i="19"/>
  <c r="N133" i="19"/>
  <c r="M133" i="19"/>
  <c r="L133" i="19"/>
  <c r="K133" i="19"/>
  <c r="I133" i="19" s="1"/>
  <c r="J133" i="19"/>
  <c r="N132" i="19"/>
  <c r="M132" i="19"/>
  <c r="L132" i="19"/>
  <c r="K132" i="19"/>
  <c r="J132" i="19"/>
  <c r="I132" i="19"/>
  <c r="N131" i="19"/>
  <c r="M131" i="19"/>
  <c r="L131" i="19"/>
  <c r="K131" i="19"/>
  <c r="I131" i="19" s="1"/>
  <c r="J131" i="19"/>
  <c r="N130" i="19"/>
  <c r="M130" i="19"/>
  <c r="L130" i="19"/>
  <c r="K130" i="19"/>
  <c r="J130" i="19"/>
  <c r="I130" i="19"/>
  <c r="N129" i="19"/>
  <c r="M129" i="19"/>
  <c r="L129" i="19"/>
  <c r="K129" i="19"/>
  <c r="I129" i="19" s="1"/>
  <c r="J129" i="19"/>
  <c r="N128" i="19"/>
  <c r="M128" i="19"/>
  <c r="L128" i="19"/>
  <c r="K128" i="19"/>
  <c r="J128" i="19"/>
  <c r="I128" i="19"/>
  <c r="N127" i="19"/>
  <c r="M127" i="19"/>
  <c r="L127" i="19"/>
  <c r="K127" i="19"/>
  <c r="I127" i="19" s="1"/>
  <c r="J127" i="19"/>
  <c r="N126" i="19"/>
  <c r="M126" i="19"/>
  <c r="L126" i="19"/>
  <c r="K126" i="19"/>
  <c r="J126" i="19"/>
  <c r="I126" i="19"/>
  <c r="N125" i="19"/>
  <c r="M125" i="19"/>
  <c r="L125" i="19"/>
  <c r="K125" i="19"/>
  <c r="I125" i="19" s="1"/>
  <c r="J125" i="19"/>
  <c r="N124" i="19"/>
  <c r="M124" i="19"/>
  <c r="L124" i="19"/>
  <c r="K124" i="19"/>
  <c r="J124" i="19"/>
  <c r="I124" i="19"/>
  <c r="N123" i="19"/>
  <c r="M123" i="19"/>
  <c r="L123" i="19"/>
  <c r="K123" i="19"/>
  <c r="I123" i="19" s="1"/>
  <c r="J123" i="19"/>
  <c r="N122" i="19"/>
  <c r="M122" i="19"/>
  <c r="L122" i="19"/>
  <c r="K122" i="19"/>
  <c r="J122" i="19"/>
  <c r="I122" i="19"/>
  <c r="N121" i="19"/>
  <c r="M121" i="19"/>
  <c r="L121" i="19"/>
  <c r="K121" i="19"/>
  <c r="I121" i="19" s="1"/>
  <c r="J121" i="19"/>
  <c r="N120" i="19"/>
  <c r="M120" i="19"/>
  <c r="L120" i="19"/>
  <c r="K120" i="19"/>
  <c r="J120" i="19"/>
  <c r="I120" i="19"/>
  <c r="N119" i="19"/>
  <c r="M119" i="19"/>
  <c r="L119" i="19"/>
  <c r="K119" i="19"/>
  <c r="I119" i="19" s="1"/>
  <c r="J119" i="19"/>
  <c r="N118" i="19"/>
  <c r="M118" i="19"/>
  <c r="L118" i="19"/>
  <c r="K118" i="19"/>
  <c r="J118" i="19"/>
  <c r="I118" i="19"/>
  <c r="N117" i="19"/>
  <c r="M117" i="19"/>
  <c r="L117" i="19"/>
  <c r="K117" i="19"/>
  <c r="I117" i="19" s="1"/>
  <c r="J117" i="19"/>
  <c r="N116" i="19"/>
  <c r="M116" i="19"/>
  <c r="L116" i="19"/>
  <c r="K116" i="19"/>
  <c r="J116" i="19"/>
  <c r="I116" i="19"/>
  <c r="N115" i="19"/>
  <c r="M115" i="19"/>
  <c r="L115" i="19"/>
  <c r="K115" i="19"/>
  <c r="I115" i="19" s="1"/>
  <c r="J115" i="19"/>
  <c r="N114" i="19"/>
  <c r="M114" i="19"/>
  <c r="L114" i="19"/>
  <c r="K114" i="19"/>
  <c r="J114" i="19"/>
  <c r="I114" i="19"/>
  <c r="N113" i="19"/>
  <c r="M113" i="19"/>
  <c r="L113" i="19"/>
  <c r="K113" i="19"/>
  <c r="I113" i="19" s="1"/>
  <c r="J113" i="19"/>
  <c r="N112" i="19"/>
  <c r="M112" i="19"/>
  <c r="L112" i="19"/>
  <c r="K112" i="19"/>
  <c r="J112" i="19"/>
  <c r="I112" i="19"/>
  <c r="N111" i="19"/>
  <c r="M111" i="19"/>
  <c r="L111" i="19"/>
  <c r="K111" i="19"/>
  <c r="I111" i="19" s="1"/>
  <c r="J111" i="19"/>
  <c r="N110" i="19"/>
  <c r="M110" i="19"/>
  <c r="L110" i="19"/>
  <c r="K110" i="19"/>
  <c r="J110" i="19"/>
  <c r="I110" i="19"/>
  <c r="N109" i="19"/>
  <c r="M109" i="19"/>
  <c r="L109" i="19"/>
  <c r="K109" i="19"/>
  <c r="I109" i="19" s="1"/>
  <c r="J109" i="19"/>
  <c r="N108" i="19"/>
  <c r="M108" i="19"/>
  <c r="L108" i="19"/>
  <c r="K108" i="19"/>
  <c r="J108" i="19"/>
  <c r="I108" i="19"/>
  <c r="N107" i="19"/>
  <c r="M107" i="19"/>
  <c r="L107" i="19"/>
  <c r="K107" i="19"/>
  <c r="I107" i="19" s="1"/>
  <c r="J107" i="19"/>
  <c r="N106" i="19"/>
  <c r="M106" i="19"/>
  <c r="L106" i="19"/>
  <c r="K106" i="19"/>
  <c r="J106" i="19"/>
  <c r="I106" i="19"/>
  <c r="N105" i="19"/>
  <c r="M105" i="19"/>
  <c r="L105" i="19"/>
  <c r="K105" i="19"/>
  <c r="I105" i="19" s="1"/>
  <c r="J105" i="19"/>
  <c r="N104" i="19"/>
  <c r="M104" i="19"/>
  <c r="L104" i="19"/>
  <c r="K104" i="19"/>
  <c r="J104" i="19"/>
  <c r="I104" i="19"/>
  <c r="N103" i="19"/>
  <c r="M103" i="19"/>
  <c r="L103" i="19"/>
  <c r="K103" i="19"/>
  <c r="I103" i="19" s="1"/>
  <c r="J103" i="19"/>
  <c r="N102" i="19"/>
  <c r="M102" i="19"/>
  <c r="L102" i="19"/>
  <c r="K102" i="19"/>
  <c r="J102" i="19"/>
  <c r="I102" i="19"/>
  <c r="N101" i="19"/>
  <c r="M101" i="19"/>
  <c r="L101" i="19"/>
  <c r="K101" i="19"/>
  <c r="I101" i="19" s="1"/>
  <c r="J101" i="19"/>
  <c r="N100" i="19"/>
  <c r="M100" i="19"/>
  <c r="L100" i="19"/>
  <c r="K100" i="19"/>
  <c r="J100" i="19"/>
  <c r="I100" i="19"/>
  <c r="N99" i="19"/>
  <c r="M99" i="19"/>
  <c r="L99" i="19"/>
  <c r="K99" i="19"/>
  <c r="I99" i="19" s="1"/>
  <c r="J99" i="19"/>
  <c r="N98" i="19"/>
  <c r="M98" i="19"/>
  <c r="L98" i="19"/>
  <c r="K98" i="19"/>
  <c r="J98" i="19"/>
  <c r="I98" i="19"/>
  <c r="N97" i="19"/>
  <c r="M97" i="19"/>
  <c r="L97" i="19"/>
  <c r="K97" i="19"/>
  <c r="I97" i="19" s="1"/>
  <c r="J97" i="19"/>
  <c r="N96" i="19"/>
  <c r="M96" i="19"/>
  <c r="L96" i="19"/>
  <c r="K96" i="19"/>
  <c r="J96" i="19"/>
  <c r="I96" i="19"/>
  <c r="N95" i="19"/>
  <c r="M95" i="19"/>
  <c r="L95" i="19"/>
  <c r="K95" i="19"/>
  <c r="I95" i="19" s="1"/>
  <c r="J95" i="19"/>
  <c r="N94" i="19"/>
  <c r="M94" i="19"/>
  <c r="L94" i="19"/>
  <c r="K94" i="19"/>
  <c r="J94" i="19"/>
  <c r="I94" i="19"/>
  <c r="N93" i="19"/>
  <c r="M93" i="19"/>
  <c r="L93" i="19"/>
  <c r="K93" i="19"/>
  <c r="I93" i="19" s="1"/>
  <c r="J93" i="19"/>
  <c r="N92" i="19"/>
  <c r="M92" i="19"/>
  <c r="L92" i="19"/>
  <c r="K92" i="19"/>
  <c r="J92" i="19"/>
  <c r="I92" i="19"/>
  <c r="N91" i="19"/>
  <c r="M91" i="19"/>
  <c r="L91" i="19"/>
  <c r="K91" i="19"/>
  <c r="I91" i="19" s="1"/>
  <c r="J91" i="19"/>
  <c r="N90" i="19"/>
  <c r="M90" i="19"/>
  <c r="L90" i="19"/>
  <c r="K90" i="19"/>
  <c r="J90" i="19"/>
  <c r="I90" i="19"/>
  <c r="N89" i="19"/>
  <c r="M89" i="19"/>
  <c r="L89" i="19"/>
  <c r="J89" i="19"/>
  <c r="L88" i="19"/>
  <c r="K88" i="19"/>
  <c r="J88" i="19"/>
  <c r="L87" i="19"/>
  <c r="K87" i="19"/>
  <c r="J87" i="19"/>
  <c r="L86" i="19"/>
  <c r="K86" i="19"/>
  <c r="J86" i="19"/>
  <c r="L85" i="19"/>
  <c r="K85" i="19"/>
  <c r="J85" i="19"/>
  <c r="L84" i="19"/>
  <c r="K84" i="19"/>
  <c r="J84" i="19"/>
  <c r="L83" i="19"/>
  <c r="K83" i="19"/>
  <c r="J83" i="19"/>
  <c r="L82" i="19"/>
  <c r="K82" i="19"/>
  <c r="J82" i="19"/>
  <c r="L81" i="19"/>
  <c r="K81" i="19"/>
  <c r="J81" i="19"/>
  <c r="N80" i="19"/>
  <c r="M80" i="19"/>
  <c r="L80" i="19"/>
  <c r="K80" i="19"/>
  <c r="J80" i="19"/>
  <c r="I80" i="19" s="1"/>
  <c r="N79" i="19"/>
  <c r="M79" i="19"/>
  <c r="L79" i="19"/>
  <c r="K79" i="19"/>
  <c r="J79" i="19"/>
  <c r="N78" i="19"/>
  <c r="M78" i="19"/>
  <c r="L78" i="19"/>
  <c r="J78" i="19"/>
  <c r="L77" i="19"/>
  <c r="K77" i="19"/>
  <c r="J77" i="19"/>
  <c r="J76" i="19"/>
  <c r="J75" i="19"/>
  <c r="J74" i="19"/>
  <c r="J73" i="19"/>
  <c r="J72" i="19"/>
  <c r="J71" i="19"/>
  <c r="J70" i="19"/>
  <c r="N69" i="19"/>
  <c r="M69" i="19"/>
  <c r="J69" i="19"/>
  <c r="N68" i="19"/>
  <c r="M68" i="19"/>
  <c r="J68" i="19"/>
  <c r="N67" i="19"/>
  <c r="M67" i="19"/>
  <c r="K67" i="19"/>
  <c r="I67" i="19" s="1"/>
  <c r="J67" i="19"/>
  <c r="E67" i="19"/>
  <c r="L67" i="19" s="1"/>
  <c r="N66" i="19"/>
  <c r="M66" i="19"/>
  <c r="L66" i="19"/>
  <c r="K66" i="19"/>
  <c r="J66" i="19"/>
  <c r="I66" i="19" s="1"/>
  <c r="N65" i="19"/>
  <c r="M65" i="19"/>
  <c r="L65" i="19"/>
  <c r="K65" i="19"/>
  <c r="J65" i="19"/>
  <c r="N64" i="19"/>
  <c r="M64" i="19"/>
  <c r="L64" i="19"/>
  <c r="K64" i="19"/>
  <c r="J64" i="19"/>
  <c r="I64" i="19"/>
  <c r="N63" i="19"/>
  <c r="M63" i="19"/>
  <c r="L63" i="19"/>
  <c r="K63" i="19"/>
  <c r="I63" i="19" s="1"/>
  <c r="J63" i="19"/>
  <c r="N62" i="19"/>
  <c r="M62" i="19"/>
  <c r="L62" i="19"/>
  <c r="K62" i="19"/>
  <c r="J62" i="19"/>
  <c r="I62" i="19" s="1"/>
  <c r="N61" i="19"/>
  <c r="M61" i="19"/>
  <c r="L61" i="19"/>
  <c r="K61" i="19"/>
  <c r="J61" i="19"/>
  <c r="N60" i="19"/>
  <c r="M60" i="19"/>
  <c r="L60" i="19"/>
  <c r="K60" i="19"/>
  <c r="J60" i="19"/>
  <c r="I60" i="19"/>
  <c r="K39" i="19"/>
  <c r="V38" i="19"/>
  <c r="U38" i="19"/>
  <c r="T38" i="19"/>
  <c r="T37" i="19"/>
  <c r="J37" i="19"/>
  <c r="V36" i="19"/>
  <c r="U36" i="19"/>
  <c r="T36" i="19"/>
  <c r="L36" i="19"/>
  <c r="K36" i="19"/>
  <c r="J36" i="19"/>
  <c r="J35" i="19"/>
  <c r="T34" i="19"/>
  <c r="L34" i="19"/>
  <c r="K34" i="19"/>
  <c r="J34" i="19"/>
  <c r="J33" i="19"/>
  <c r="T32" i="19"/>
  <c r="J32" i="19"/>
  <c r="J31" i="19"/>
  <c r="T30" i="19"/>
  <c r="J30" i="19"/>
  <c r="T29" i="19"/>
  <c r="J29" i="19"/>
  <c r="T28" i="19"/>
  <c r="J28" i="19"/>
  <c r="T27" i="19"/>
  <c r="J26" i="19"/>
  <c r="T25" i="19"/>
  <c r="J25" i="19"/>
  <c r="T24" i="19"/>
  <c r="J24" i="19"/>
  <c r="J23" i="19"/>
  <c r="E12" i="19"/>
  <c r="D12" i="19"/>
  <c r="K8" i="19" s="1"/>
  <c r="K10" i="19"/>
  <c r="K9" i="19"/>
  <c r="K7" i="19"/>
  <c r="K6" i="19"/>
  <c r="L5" i="19"/>
  <c r="K5" i="19"/>
  <c r="J5" i="19"/>
  <c r="L4" i="19"/>
  <c r="K4" i="19"/>
  <c r="J4" i="19"/>
  <c r="P3" i="19"/>
  <c r="O3" i="19"/>
  <c r="N3" i="19"/>
  <c r="M3" i="19"/>
  <c r="L3" i="19"/>
  <c r="K3" i="19"/>
  <c r="J3" i="19"/>
  <c r="K2" i="19"/>
  <c r="D1" i="19"/>
  <c r="X503" i="18"/>
  <c r="X502" i="18"/>
  <c r="AK498" i="18"/>
  <c r="Y498" i="18"/>
  <c r="X497" i="18"/>
  <c r="X500" i="18" s="1"/>
  <c r="X501" i="18" s="1"/>
  <c r="S496" i="18"/>
  <c r="AE495" i="18"/>
  <c r="AE496" i="18" s="1"/>
  <c r="S495" i="18"/>
  <c r="AE494" i="18"/>
  <c r="S494" i="18"/>
  <c r="AK493" i="18"/>
  <c r="AK494" i="18" s="1"/>
  <c r="AE493" i="18"/>
  <c r="S493" i="18"/>
  <c r="Q493" i="18"/>
  <c r="Q494" i="18" s="1"/>
  <c r="S492" i="18"/>
  <c r="AM491" i="18"/>
  <c r="AG491" i="18"/>
  <c r="S491" i="18"/>
  <c r="AK490" i="18"/>
  <c r="AK495" i="18" s="1"/>
  <c r="AK496" i="18" s="1"/>
  <c r="AE490" i="18"/>
  <c r="AA490" i="18"/>
  <c r="X489" i="18"/>
  <c r="R489" i="18"/>
  <c r="Q488" i="18"/>
  <c r="Q491" i="18" s="1"/>
  <c r="Q492" i="18" s="1"/>
  <c r="L486" i="18"/>
  <c r="K486" i="18"/>
  <c r="J485" i="18"/>
  <c r="J490" i="18" s="1"/>
  <c r="J491" i="18" s="1"/>
  <c r="Q484" i="18"/>
  <c r="Q485" i="18" s="1"/>
  <c r="AK482" i="18"/>
  <c r="AK487" i="18" s="1"/>
  <c r="AK488" i="18" s="1"/>
  <c r="Z482" i="18"/>
  <c r="Y482" i="18"/>
  <c r="X481" i="18"/>
  <c r="X484" i="18" s="1"/>
  <c r="X485" i="18" s="1"/>
  <c r="D481" i="18"/>
  <c r="F480" i="18"/>
  <c r="Q479" i="18"/>
  <c r="Q482" i="18" s="1"/>
  <c r="Q483" i="18" s="1"/>
  <c r="K478" i="18"/>
  <c r="K479" i="18" s="1"/>
  <c r="F478" i="18"/>
  <c r="D478" i="18"/>
  <c r="D479" i="18" s="1"/>
  <c r="N476" i="18"/>
  <c r="AN473" i="18" s="1"/>
  <c r="M476" i="18"/>
  <c r="H476" i="18"/>
  <c r="G476" i="18"/>
  <c r="F476" i="18"/>
  <c r="Z490" i="18" s="1"/>
  <c r="E476" i="18"/>
  <c r="Y490" i="18" s="1"/>
  <c r="D476" i="18"/>
  <c r="X475" i="18"/>
  <c r="K475" i="18"/>
  <c r="K480" i="18" s="1"/>
  <c r="K481" i="18" s="1"/>
  <c r="D475" i="18"/>
  <c r="D480" i="18" s="1"/>
  <c r="X474" i="18"/>
  <c r="Q473" i="18"/>
  <c r="Q474" i="18" s="1"/>
  <c r="AK472" i="18"/>
  <c r="L471" i="18"/>
  <c r="AB470" i="18"/>
  <c r="Y470" i="18"/>
  <c r="X470" i="18"/>
  <c r="Q470" i="18"/>
  <c r="Q475" i="18" s="1"/>
  <c r="Q476" i="18" s="1"/>
  <c r="L470" i="18"/>
  <c r="X469" i="18"/>
  <c r="X472" i="18" s="1"/>
  <c r="X473" i="18" s="1"/>
  <c r="L469" i="18"/>
  <c r="S468" i="18"/>
  <c r="L468" i="18"/>
  <c r="AE467" i="18"/>
  <c r="S467" i="18"/>
  <c r="AK466" i="18"/>
  <c r="AK467" i="18" s="1"/>
  <c r="AE466" i="18"/>
  <c r="S466" i="18"/>
  <c r="K466" i="18"/>
  <c r="S465" i="18"/>
  <c r="J465" i="18"/>
  <c r="J470" i="18" s="1"/>
  <c r="J471" i="18" s="1"/>
  <c r="AE464" i="18"/>
  <c r="AE465" i="18" s="1"/>
  <c r="S464" i="18"/>
  <c r="S463" i="18"/>
  <c r="AN462" i="18"/>
  <c r="AM462" i="18"/>
  <c r="AH462" i="18"/>
  <c r="AB462" i="18"/>
  <c r="AA462" i="18"/>
  <c r="Z462" i="18"/>
  <c r="Y462" i="18"/>
  <c r="X462" i="18"/>
  <c r="AK461" i="18"/>
  <c r="AK464" i="18" s="1"/>
  <c r="AK465" i="18" s="1"/>
  <c r="AE461" i="18"/>
  <c r="X461" i="18"/>
  <c r="X464" i="18" s="1"/>
  <c r="X465" i="18" s="1"/>
  <c r="R461" i="18"/>
  <c r="Q460" i="18"/>
  <c r="X458" i="18"/>
  <c r="X459" i="18" s="1"/>
  <c r="AK457" i="18"/>
  <c r="AK458" i="18" s="1"/>
  <c r="X456" i="18"/>
  <c r="X457" i="18" s="1"/>
  <c r="AA454" i="18"/>
  <c r="Z454" i="18"/>
  <c r="Y454" i="18"/>
  <c r="AN453" i="18"/>
  <c r="AM453" i="18"/>
  <c r="X453" i="18"/>
  <c r="AK452" i="18"/>
  <c r="AK455" i="18" s="1"/>
  <c r="AK456" i="18" s="1"/>
  <c r="B450" i="18"/>
  <c r="N399" i="18"/>
  <c r="M399" i="18"/>
  <c r="L399" i="18"/>
  <c r="K399" i="18"/>
  <c r="J399" i="18"/>
  <c r="I399" i="18" s="1"/>
  <c r="N398" i="18"/>
  <c r="M398" i="18"/>
  <c r="L398" i="18"/>
  <c r="K398" i="18"/>
  <c r="J398" i="18"/>
  <c r="N397" i="18"/>
  <c r="M397" i="18"/>
  <c r="L397" i="18"/>
  <c r="K397" i="18"/>
  <c r="J397" i="18"/>
  <c r="I397" i="18"/>
  <c r="N396" i="18"/>
  <c r="M396" i="18"/>
  <c r="L396" i="18"/>
  <c r="K396" i="18"/>
  <c r="I396" i="18" s="1"/>
  <c r="J396" i="18"/>
  <c r="N395" i="18"/>
  <c r="M395" i="18"/>
  <c r="L395" i="18"/>
  <c r="K395" i="18"/>
  <c r="J395" i="18"/>
  <c r="I395" i="18" s="1"/>
  <c r="N394" i="18"/>
  <c r="M394" i="18"/>
  <c r="L394" i="18"/>
  <c r="K394" i="18"/>
  <c r="J394" i="18"/>
  <c r="N393" i="18"/>
  <c r="M393" i="18"/>
  <c r="L393" i="18"/>
  <c r="K393" i="18"/>
  <c r="J393" i="18"/>
  <c r="I393" i="18"/>
  <c r="N392" i="18"/>
  <c r="M392" i="18"/>
  <c r="L392" i="18"/>
  <c r="K392" i="18"/>
  <c r="I392" i="18" s="1"/>
  <c r="J392" i="18"/>
  <c r="N391" i="18"/>
  <c r="M391" i="18"/>
  <c r="L391" i="18"/>
  <c r="K391" i="18"/>
  <c r="J391" i="18"/>
  <c r="I391" i="18" s="1"/>
  <c r="N390" i="18"/>
  <c r="M390" i="18"/>
  <c r="L390" i="18"/>
  <c r="K390" i="18"/>
  <c r="J390" i="18"/>
  <c r="N389" i="18"/>
  <c r="M389" i="18"/>
  <c r="L389" i="18"/>
  <c r="K389" i="18"/>
  <c r="J389" i="18"/>
  <c r="I389" i="18"/>
  <c r="N388" i="18"/>
  <c r="M388" i="18"/>
  <c r="L388" i="18"/>
  <c r="K388" i="18"/>
  <c r="I388" i="18" s="1"/>
  <c r="J388" i="18"/>
  <c r="N387" i="18"/>
  <c r="M387" i="18"/>
  <c r="L387" i="18"/>
  <c r="K387" i="18"/>
  <c r="J387" i="18"/>
  <c r="I387" i="18" s="1"/>
  <c r="N386" i="18"/>
  <c r="M386" i="18"/>
  <c r="L386" i="18"/>
  <c r="K386" i="18"/>
  <c r="J386" i="18"/>
  <c r="N385" i="18"/>
  <c r="M385" i="18"/>
  <c r="L385" i="18"/>
  <c r="K385" i="18"/>
  <c r="J385" i="18"/>
  <c r="I385" i="18"/>
  <c r="N384" i="18"/>
  <c r="M384" i="18"/>
  <c r="L384" i="18"/>
  <c r="K384" i="18"/>
  <c r="I384" i="18" s="1"/>
  <c r="J384" i="18"/>
  <c r="N383" i="18"/>
  <c r="M383" i="18"/>
  <c r="L383" i="18"/>
  <c r="K383" i="18"/>
  <c r="J383" i="18"/>
  <c r="I383" i="18" s="1"/>
  <c r="N382" i="18"/>
  <c r="M382" i="18"/>
  <c r="L382" i="18"/>
  <c r="K382" i="18"/>
  <c r="J382" i="18"/>
  <c r="N381" i="18"/>
  <c r="M381" i="18"/>
  <c r="L381" i="18"/>
  <c r="K381" i="18"/>
  <c r="J381" i="18"/>
  <c r="I381" i="18"/>
  <c r="N380" i="18"/>
  <c r="M380" i="18"/>
  <c r="L380" i="18"/>
  <c r="K380" i="18"/>
  <c r="I380" i="18" s="1"/>
  <c r="J380" i="18"/>
  <c r="N379" i="18"/>
  <c r="M379" i="18"/>
  <c r="L379" i="18"/>
  <c r="K379" i="18"/>
  <c r="J379" i="18"/>
  <c r="I379" i="18" s="1"/>
  <c r="N378" i="18"/>
  <c r="M378" i="18"/>
  <c r="L378" i="18"/>
  <c r="K378" i="18"/>
  <c r="J378" i="18"/>
  <c r="N377" i="18"/>
  <c r="M377" i="18"/>
  <c r="L377" i="18"/>
  <c r="K377" i="18"/>
  <c r="J377" i="18"/>
  <c r="I377" i="18"/>
  <c r="N376" i="18"/>
  <c r="M376" i="18"/>
  <c r="L376" i="18"/>
  <c r="K376" i="18"/>
  <c r="I376" i="18" s="1"/>
  <c r="J376" i="18"/>
  <c r="N375" i="18"/>
  <c r="M375" i="18"/>
  <c r="L375" i="18"/>
  <c r="K375" i="18"/>
  <c r="J375" i="18"/>
  <c r="I375" i="18" s="1"/>
  <c r="N374" i="18"/>
  <c r="M374" i="18"/>
  <c r="L374" i="18"/>
  <c r="K374" i="18"/>
  <c r="J374" i="18"/>
  <c r="N373" i="18"/>
  <c r="M373" i="18"/>
  <c r="L373" i="18"/>
  <c r="K373" i="18"/>
  <c r="J373" i="18"/>
  <c r="I373" i="18"/>
  <c r="N372" i="18"/>
  <c r="M372" i="18"/>
  <c r="L372" i="18"/>
  <c r="K372" i="18"/>
  <c r="I372" i="18" s="1"/>
  <c r="J372" i="18"/>
  <c r="N371" i="18"/>
  <c r="M371" i="18"/>
  <c r="L371" i="18"/>
  <c r="K371" i="18"/>
  <c r="J371" i="18"/>
  <c r="I371" i="18" s="1"/>
  <c r="N370" i="18"/>
  <c r="M370" i="18"/>
  <c r="L370" i="18"/>
  <c r="K370" i="18"/>
  <c r="J370" i="18"/>
  <c r="N369" i="18"/>
  <c r="M369" i="18"/>
  <c r="L369" i="18"/>
  <c r="K369" i="18"/>
  <c r="J369" i="18"/>
  <c r="I369" i="18"/>
  <c r="N368" i="18"/>
  <c r="M368" i="18"/>
  <c r="L368" i="18"/>
  <c r="K368" i="18"/>
  <c r="I368" i="18" s="1"/>
  <c r="J368" i="18"/>
  <c r="N367" i="18"/>
  <c r="M367" i="18"/>
  <c r="L367" i="18"/>
  <c r="K367" i="18"/>
  <c r="J367" i="18"/>
  <c r="I367" i="18" s="1"/>
  <c r="N366" i="18"/>
  <c r="M366" i="18"/>
  <c r="L366" i="18"/>
  <c r="K366" i="18"/>
  <c r="J366" i="18"/>
  <c r="N365" i="18"/>
  <c r="M365" i="18"/>
  <c r="L365" i="18"/>
  <c r="K365" i="18"/>
  <c r="J365" i="18"/>
  <c r="I365" i="18"/>
  <c r="N364" i="18"/>
  <c r="M364" i="18"/>
  <c r="L364" i="18"/>
  <c r="K364" i="18"/>
  <c r="I364" i="18" s="1"/>
  <c r="J364" i="18"/>
  <c r="N363" i="18"/>
  <c r="M363" i="18"/>
  <c r="L363" i="18"/>
  <c r="K363" i="18"/>
  <c r="J363" i="18"/>
  <c r="I363" i="18" s="1"/>
  <c r="N362" i="18"/>
  <c r="M362" i="18"/>
  <c r="L362" i="18"/>
  <c r="K362" i="18"/>
  <c r="J362" i="18"/>
  <c r="N361" i="18"/>
  <c r="M361" i="18"/>
  <c r="L361" i="18"/>
  <c r="K361" i="18"/>
  <c r="J361" i="18"/>
  <c r="I361" i="18"/>
  <c r="N360" i="18"/>
  <c r="M360" i="18"/>
  <c r="L360" i="18"/>
  <c r="K360" i="18"/>
  <c r="I360" i="18" s="1"/>
  <c r="J360" i="18"/>
  <c r="N359" i="18"/>
  <c r="M359" i="18"/>
  <c r="L359" i="18"/>
  <c r="K359" i="18"/>
  <c r="J359" i="18"/>
  <c r="I359" i="18" s="1"/>
  <c r="N358" i="18"/>
  <c r="M358" i="18"/>
  <c r="L358" i="18"/>
  <c r="K358" i="18"/>
  <c r="J358" i="18"/>
  <c r="N357" i="18"/>
  <c r="M357" i="18"/>
  <c r="L357" i="18"/>
  <c r="K357" i="18"/>
  <c r="J357" i="18"/>
  <c r="I357" i="18"/>
  <c r="N356" i="18"/>
  <c r="M356" i="18"/>
  <c r="L356" i="18"/>
  <c r="K356" i="18"/>
  <c r="I356" i="18" s="1"/>
  <c r="J356" i="18"/>
  <c r="N355" i="18"/>
  <c r="M355" i="18"/>
  <c r="L355" i="18"/>
  <c r="K355" i="18"/>
  <c r="J355" i="18"/>
  <c r="I355" i="18" s="1"/>
  <c r="N354" i="18"/>
  <c r="M354" i="18"/>
  <c r="L354" i="18"/>
  <c r="K354" i="18"/>
  <c r="J354" i="18"/>
  <c r="N353" i="18"/>
  <c r="M353" i="18"/>
  <c r="L353" i="18"/>
  <c r="K353" i="18"/>
  <c r="J353" i="18"/>
  <c r="I353" i="18"/>
  <c r="N352" i="18"/>
  <c r="M352" i="18"/>
  <c r="L352" i="18"/>
  <c r="K352" i="18"/>
  <c r="I352" i="18" s="1"/>
  <c r="J352" i="18"/>
  <c r="N351" i="18"/>
  <c r="M351" i="18"/>
  <c r="L351" i="18"/>
  <c r="K351" i="18"/>
  <c r="J351" i="18"/>
  <c r="I351" i="18" s="1"/>
  <c r="N350" i="18"/>
  <c r="M350" i="18"/>
  <c r="L350" i="18"/>
  <c r="K350" i="18"/>
  <c r="J350" i="18"/>
  <c r="N349" i="18"/>
  <c r="M349" i="18"/>
  <c r="L349" i="18"/>
  <c r="K349" i="18"/>
  <c r="J349" i="18"/>
  <c r="I349" i="18"/>
  <c r="N348" i="18"/>
  <c r="M348" i="18"/>
  <c r="L348" i="18"/>
  <c r="K348" i="18"/>
  <c r="I348" i="18" s="1"/>
  <c r="J348" i="18"/>
  <c r="N347" i="18"/>
  <c r="M347" i="18"/>
  <c r="L347" i="18"/>
  <c r="K347" i="18"/>
  <c r="J347" i="18"/>
  <c r="I347" i="18" s="1"/>
  <c r="N346" i="18"/>
  <c r="M346" i="18"/>
  <c r="L346" i="18"/>
  <c r="K346" i="18"/>
  <c r="J346" i="18"/>
  <c r="N345" i="18"/>
  <c r="M345" i="18"/>
  <c r="L345" i="18"/>
  <c r="K345" i="18"/>
  <c r="J345" i="18"/>
  <c r="I345" i="18"/>
  <c r="N344" i="18"/>
  <c r="M344" i="18"/>
  <c r="L344" i="18"/>
  <c r="K344" i="18"/>
  <c r="I344" i="18" s="1"/>
  <c r="J344" i="18"/>
  <c r="N343" i="18"/>
  <c r="M343" i="18"/>
  <c r="L343" i="18"/>
  <c r="K343" i="18"/>
  <c r="J343" i="18"/>
  <c r="I343" i="18" s="1"/>
  <c r="N342" i="18"/>
  <c r="M342" i="18"/>
  <c r="L342" i="18"/>
  <c r="K342" i="18"/>
  <c r="J342" i="18"/>
  <c r="N341" i="18"/>
  <c r="M341" i="18"/>
  <c r="L341" i="18"/>
  <c r="K341" i="18"/>
  <c r="J341" i="18"/>
  <c r="I341" i="18"/>
  <c r="N340" i="18"/>
  <c r="M340" i="18"/>
  <c r="L340" i="18"/>
  <c r="K340" i="18"/>
  <c r="I340" i="18" s="1"/>
  <c r="J340" i="18"/>
  <c r="N339" i="18"/>
  <c r="M339" i="18"/>
  <c r="L339" i="18"/>
  <c r="K339" i="18"/>
  <c r="J339" i="18"/>
  <c r="I339" i="18" s="1"/>
  <c r="N338" i="18"/>
  <c r="M338" i="18"/>
  <c r="L338" i="18"/>
  <c r="K338" i="18"/>
  <c r="J338" i="18"/>
  <c r="N337" i="18"/>
  <c r="M337" i="18"/>
  <c r="L337" i="18"/>
  <c r="K337" i="18"/>
  <c r="J337" i="18"/>
  <c r="I337" i="18"/>
  <c r="N336" i="18"/>
  <c r="M336" i="18"/>
  <c r="L336" i="18"/>
  <c r="K336" i="18"/>
  <c r="I336" i="18" s="1"/>
  <c r="J336" i="18"/>
  <c r="N335" i="18"/>
  <c r="M335" i="18"/>
  <c r="L335" i="18"/>
  <c r="K335" i="18"/>
  <c r="J335" i="18"/>
  <c r="I335" i="18" s="1"/>
  <c r="N334" i="18"/>
  <c r="M334" i="18"/>
  <c r="L334" i="18"/>
  <c r="K334" i="18"/>
  <c r="J334" i="18"/>
  <c r="N333" i="18"/>
  <c r="M333" i="18"/>
  <c r="L333" i="18"/>
  <c r="K333" i="18"/>
  <c r="J333" i="18"/>
  <c r="I333" i="18"/>
  <c r="N332" i="18"/>
  <c r="M332" i="18"/>
  <c r="L332" i="18"/>
  <c r="K332" i="18"/>
  <c r="I332" i="18" s="1"/>
  <c r="J332" i="18"/>
  <c r="N331" i="18"/>
  <c r="M331" i="18"/>
  <c r="L331" i="18"/>
  <c r="K331" i="18"/>
  <c r="J331" i="18"/>
  <c r="I331" i="18" s="1"/>
  <c r="N330" i="18"/>
  <c r="M330" i="18"/>
  <c r="L330" i="18"/>
  <c r="K330" i="18"/>
  <c r="J330" i="18"/>
  <c r="N329" i="18"/>
  <c r="M329" i="18"/>
  <c r="L329" i="18"/>
  <c r="K329" i="18"/>
  <c r="J329" i="18"/>
  <c r="I329" i="18"/>
  <c r="N328" i="18"/>
  <c r="M328" i="18"/>
  <c r="L328" i="18"/>
  <c r="K328" i="18"/>
  <c r="I328" i="18" s="1"/>
  <c r="J328" i="18"/>
  <c r="N327" i="18"/>
  <c r="M327" i="18"/>
  <c r="L327" i="18"/>
  <c r="K327" i="18"/>
  <c r="J327" i="18"/>
  <c r="I327" i="18" s="1"/>
  <c r="N326" i="18"/>
  <c r="M326" i="18"/>
  <c r="L326" i="18"/>
  <c r="K326" i="18"/>
  <c r="J326" i="18"/>
  <c r="N325" i="18"/>
  <c r="M325" i="18"/>
  <c r="L325" i="18"/>
  <c r="K325" i="18"/>
  <c r="J325" i="18"/>
  <c r="I325" i="18"/>
  <c r="N324" i="18"/>
  <c r="M324" i="18"/>
  <c r="L324" i="18"/>
  <c r="K324" i="18"/>
  <c r="I324" i="18" s="1"/>
  <c r="J324" i="18"/>
  <c r="N323" i="18"/>
  <c r="M323" i="18"/>
  <c r="L323" i="18"/>
  <c r="K323" i="18"/>
  <c r="J323" i="18"/>
  <c r="I323" i="18" s="1"/>
  <c r="N322" i="18"/>
  <c r="M322" i="18"/>
  <c r="L322" i="18"/>
  <c r="K322" i="18"/>
  <c r="J322" i="18"/>
  <c r="N321" i="18"/>
  <c r="M321" i="18"/>
  <c r="L321" i="18"/>
  <c r="K321" i="18"/>
  <c r="J321" i="18"/>
  <c r="I321" i="18"/>
  <c r="N320" i="18"/>
  <c r="M320" i="18"/>
  <c r="L320" i="18"/>
  <c r="K320" i="18"/>
  <c r="I320" i="18" s="1"/>
  <c r="J320" i="18"/>
  <c r="N319" i="18"/>
  <c r="M319" i="18"/>
  <c r="L319" i="18"/>
  <c r="K319" i="18"/>
  <c r="J319" i="18"/>
  <c r="I319" i="18" s="1"/>
  <c r="N318" i="18"/>
  <c r="M318" i="18"/>
  <c r="L318" i="18"/>
  <c r="K318" i="18"/>
  <c r="J318" i="18"/>
  <c r="I318" i="18" s="1"/>
  <c r="N317" i="18"/>
  <c r="M317" i="18"/>
  <c r="L317" i="18"/>
  <c r="K317" i="18"/>
  <c r="I317" i="18" s="1"/>
  <c r="J317" i="18"/>
  <c r="N316" i="18"/>
  <c r="M316" i="18"/>
  <c r="L316" i="18"/>
  <c r="K316" i="18"/>
  <c r="J316" i="18"/>
  <c r="I316" i="18" s="1"/>
  <c r="N315" i="18"/>
  <c r="M315" i="18"/>
  <c r="L315" i="18"/>
  <c r="K315" i="18"/>
  <c r="I315" i="18" s="1"/>
  <c r="J315" i="18"/>
  <c r="N314" i="18"/>
  <c r="M314" i="18"/>
  <c r="L314" i="18"/>
  <c r="K314" i="18"/>
  <c r="J314" i="18"/>
  <c r="I314" i="18" s="1"/>
  <c r="N313" i="18"/>
  <c r="M313" i="18"/>
  <c r="L313" i="18"/>
  <c r="K313" i="18"/>
  <c r="J313" i="18"/>
  <c r="I313" i="18" s="1"/>
  <c r="N312" i="18"/>
  <c r="M312" i="18"/>
  <c r="L312" i="18"/>
  <c r="K312" i="18"/>
  <c r="I312" i="18" s="1"/>
  <c r="J312" i="18"/>
  <c r="N311" i="18"/>
  <c r="M311" i="18"/>
  <c r="L311" i="18"/>
  <c r="K311" i="18"/>
  <c r="J311" i="18"/>
  <c r="I311" i="18" s="1"/>
  <c r="N310" i="18"/>
  <c r="M310" i="18"/>
  <c r="L310" i="18"/>
  <c r="K310" i="18"/>
  <c r="I310" i="18" s="1"/>
  <c r="J310" i="18"/>
  <c r="N309" i="18"/>
  <c r="M309" i="18"/>
  <c r="L309" i="18"/>
  <c r="K309" i="18"/>
  <c r="J309" i="18"/>
  <c r="I309" i="18" s="1"/>
  <c r="N308" i="18"/>
  <c r="M308" i="18"/>
  <c r="L308" i="18"/>
  <c r="K308" i="18"/>
  <c r="J308" i="18"/>
  <c r="I308" i="18" s="1"/>
  <c r="N307" i="18"/>
  <c r="M307" i="18"/>
  <c r="L307" i="18"/>
  <c r="K307" i="18"/>
  <c r="J307" i="18"/>
  <c r="I307" i="18" s="1"/>
  <c r="N306" i="18"/>
  <c r="M306" i="18"/>
  <c r="L306" i="18"/>
  <c r="K306" i="18"/>
  <c r="J306" i="18"/>
  <c r="I306" i="18" s="1"/>
  <c r="N305" i="18"/>
  <c r="M305" i="18"/>
  <c r="L305" i="18"/>
  <c r="K305" i="18"/>
  <c r="I305" i="18" s="1"/>
  <c r="J305" i="18"/>
  <c r="N304" i="18"/>
  <c r="M304" i="18"/>
  <c r="L304" i="18"/>
  <c r="K304" i="18"/>
  <c r="J304" i="18"/>
  <c r="I304" i="18" s="1"/>
  <c r="N303" i="18"/>
  <c r="M303" i="18"/>
  <c r="L303" i="18"/>
  <c r="K303" i="18"/>
  <c r="I303" i="18" s="1"/>
  <c r="J303" i="18"/>
  <c r="N302" i="18"/>
  <c r="M302" i="18"/>
  <c r="L302" i="18"/>
  <c r="K302" i="18"/>
  <c r="J302" i="18"/>
  <c r="I302" i="18" s="1"/>
  <c r="N301" i="18"/>
  <c r="M301" i="18"/>
  <c r="L301" i="18"/>
  <c r="K301" i="18"/>
  <c r="I301" i="18" s="1"/>
  <c r="J301" i="18"/>
  <c r="N300" i="18"/>
  <c r="M300" i="18"/>
  <c r="L300" i="18"/>
  <c r="K300" i="18"/>
  <c r="J300" i="18"/>
  <c r="I300" i="18" s="1"/>
  <c r="N299" i="18"/>
  <c r="M299" i="18"/>
  <c r="L299" i="18"/>
  <c r="K299" i="18"/>
  <c r="I299" i="18" s="1"/>
  <c r="J299" i="18"/>
  <c r="N298" i="18"/>
  <c r="M298" i="18"/>
  <c r="L298" i="18"/>
  <c r="K298" i="18"/>
  <c r="J298" i="18"/>
  <c r="I298" i="18" s="1"/>
  <c r="N297" i="18"/>
  <c r="M297" i="18"/>
  <c r="L297" i="18"/>
  <c r="K297" i="18"/>
  <c r="J297" i="18"/>
  <c r="I297" i="18" s="1"/>
  <c r="N296" i="18"/>
  <c r="M296" i="18"/>
  <c r="L296" i="18"/>
  <c r="K296" i="18"/>
  <c r="I296" i="18" s="1"/>
  <c r="J296" i="18"/>
  <c r="N295" i="18"/>
  <c r="M295" i="18"/>
  <c r="L295" i="18"/>
  <c r="K295" i="18"/>
  <c r="J295" i="18"/>
  <c r="I295" i="18" s="1"/>
  <c r="N294" i="18"/>
  <c r="M294" i="18"/>
  <c r="L294" i="18"/>
  <c r="K294" i="18"/>
  <c r="I294" i="18" s="1"/>
  <c r="J294" i="18"/>
  <c r="N293" i="18"/>
  <c r="M293" i="18"/>
  <c r="L293" i="18"/>
  <c r="K293" i="18"/>
  <c r="J293" i="18"/>
  <c r="I293" i="18" s="1"/>
  <c r="N292" i="18"/>
  <c r="M292" i="18"/>
  <c r="L292" i="18"/>
  <c r="K292" i="18"/>
  <c r="J292" i="18"/>
  <c r="I292" i="18" s="1"/>
  <c r="N291" i="18"/>
  <c r="M291" i="18"/>
  <c r="L291" i="18"/>
  <c r="K291" i="18"/>
  <c r="J291" i="18"/>
  <c r="I291" i="18" s="1"/>
  <c r="N290" i="18"/>
  <c r="M290" i="18"/>
  <c r="L290" i="18"/>
  <c r="K290" i="18"/>
  <c r="J290" i="18"/>
  <c r="I290" i="18" s="1"/>
  <c r="N289" i="18"/>
  <c r="M289" i="18"/>
  <c r="L289" i="18"/>
  <c r="K289" i="18"/>
  <c r="J289" i="18"/>
  <c r="I289" i="18" s="1"/>
  <c r="N288" i="18"/>
  <c r="M288" i="18"/>
  <c r="L288" i="18"/>
  <c r="K288" i="18"/>
  <c r="J288" i="18"/>
  <c r="I288" i="18" s="1"/>
  <c r="N287" i="18"/>
  <c r="M287" i="18"/>
  <c r="L287" i="18"/>
  <c r="K287" i="18"/>
  <c r="J287" i="18"/>
  <c r="I287" i="18" s="1"/>
  <c r="N286" i="18"/>
  <c r="M286" i="18"/>
  <c r="L286" i="18"/>
  <c r="K286" i="18"/>
  <c r="J286" i="18"/>
  <c r="I286" i="18" s="1"/>
  <c r="N285" i="18"/>
  <c r="M285" i="18"/>
  <c r="L285" i="18"/>
  <c r="K285" i="18"/>
  <c r="J285" i="18"/>
  <c r="I285" i="18" s="1"/>
  <c r="N284" i="18"/>
  <c r="M284" i="18"/>
  <c r="L284" i="18"/>
  <c r="K284" i="18"/>
  <c r="J284" i="18"/>
  <c r="I284" i="18" s="1"/>
  <c r="N283" i="18"/>
  <c r="M283" i="18"/>
  <c r="L283" i="18"/>
  <c r="K283" i="18"/>
  <c r="J283" i="18"/>
  <c r="I283" i="18" s="1"/>
  <c r="N282" i="18"/>
  <c r="M282" i="18"/>
  <c r="L282" i="18"/>
  <c r="K282" i="18"/>
  <c r="I282" i="18" s="1"/>
  <c r="J282" i="18"/>
  <c r="N281" i="18"/>
  <c r="M281" i="18"/>
  <c r="L281" i="18"/>
  <c r="K281" i="18"/>
  <c r="J281" i="18"/>
  <c r="I281" i="18" s="1"/>
  <c r="N280" i="18"/>
  <c r="M280" i="18"/>
  <c r="L280" i="18"/>
  <c r="K280" i="18"/>
  <c r="J280" i="18"/>
  <c r="I280" i="18" s="1"/>
  <c r="N279" i="18"/>
  <c r="M279" i="18"/>
  <c r="L279" i="18"/>
  <c r="K279" i="18"/>
  <c r="J279" i="18"/>
  <c r="I279" i="18" s="1"/>
  <c r="N278" i="18"/>
  <c r="M278" i="18"/>
  <c r="L278" i="18"/>
  <c r="K278" i="18"/>
  <c r="J278" i="18"/>
  <c r="I278" i="18" s="1"/>
  <c r="N277" i="18"/>
  <c r="M277" i="18"/>
  <c r="L277" i="18"/>
  <c r="K277" i="18"/>
  <c r="J277" i="18"/>
  <c r="I277" i="18" s="1"/>
  <c r="N276" i="18"/>
  <c r="M276" i="18"/>
  <c r="L276" i="18"/>
  <c r="K276" i="18"/>
  <c r="J276" i="18"/>
  <c r="I276" i="18" s="1"/>
  <c r="N275" i="18"/>
  <c r="M275" i="18"/>
  <c r="L275" i="18"/>
  <c r="K275" i="18"/>
  <c r="I275" i="18" s="1"/>
  <c r="J275" i="18"/>
  <c r="N274" i="18"/>
  <c r="M274" i="18"/>
  <c r="L274" i="18"/>
  <c r="K274" i="18"/>
  <c r="J274" i="18"/>
  <c r="I274" i="18" s="1"/>
  <c r="N273" i="18"/>
  <c r="M273" i="18"/>
  <c r="L273" i="18"/>
  <c r="K273" i="18"/>
  <c r="I273" i="18" s="1"/>
  <c r="J273" i="18"/>
  <c r="N272" i="18"/>
  <c r="M272" i="18"/>
  <c r="L272" i="18"/>
  <c r="K272" i="18"/>
  <c r="J272" i="18"/>
  <c r="I272" i="18" s="1"/>
  <c r="N271" i="18"/>
  <c r="M271" i="18"/>
  <c r="L271" i="18"/>
  <c r="K271" i="18"/>
  <c r="J271" i="18"/>
  <c r="I271" i="18" s="1"/>
  <c r="N270" i="18"/>
  <c r="M270" i="18"/>
  <c r="L270" i="18"/>
  <c r="K270" i="18"/>
  <c r="J270" i="18"/>
  <c r="I270" i="18" s="1"/>
  <c r="N269" i="18"/>
  <c r="M269" i="18"/>
  <c r="L269" i="18"/>
  <c r="K269" i="18"/>
  <c r="I269" i="18" s="1"/>
  <c r="J269" i="18"/>
  <c r="N268" i="18"/>
  <c r="M268" i="18"/>
  <c r="L268" i="18"/>
  <c r="K268" i="18"/>
  <c r="J268" i="18"/>
  <c r="I268" i="18" s="1"/>
  <c r="N267" i="18"/>
  <c r="M267" i="18"/>
  <c r="L267" i="18"/>
  <c r="K267" i="18"/>
  <c r="I267" i="18" s="1"/>
  <c r="J267" i="18"/>
  <c r="N266" i="18"/>
  <c r="M266" i="18"/>
  <c r="L266" i="18"/>
  <c r="K266" i="18"/>
  <c r="I266" i="18" s="1"/>
  <c r="J266" i="18"/>
  <c r="N265" i="18"/>
  <c r="M265" i="18"/>
  <c r="L265" i="18"/>
  <c r="K265" i="18"/>
  <c r="J265" i="18"/>
  <c r="I265" i="18" s="1"/>
  <c r="N264" i="18"/>
  <c r="M264" i="18"/>
  <c r="L264" i="18"/>
  <c r="K264" i="18"/>
  <c r="J264" i="18"/>
  <c r="I264" i="18" s="1"/>
  <c r="N263" i="18"/>
  <c r="M263" i="18"/>
  <c r="L263" i="18"/>
  <c r="K263" i="18"/>
  <c r="J263" i="18"/>
  <c r="I263" i="18" s="1"/>
  <c r="N262" i="18"/>
  <c r="M262" i="18"/>
  <c r="L262" i="18"/>
  <c r="K262" i="18"/>
  <c r="I262" i="18" s="1"/>
  <c r="J262" i="18"/>
  <c r="N261" i="18"/>
  <c r="M261" i="18"/>
  <c r="L261" i="18"/>
  <c r="K261" i="18"/>
  <c r="J261" i="18"/>
  <c r="I261" i="18" s="1"/>
  <c r="N260" i="18"/>
  <c r="M260" i="18"/>
  <c r="L260" i="18"/>
  <c r="K260" i="18"/>
  <c r="I260" i="18" s="1"/>
  <c r="J260" i="18"/>
  <c r="N259" i="18"/>
  <c r="M259" i="18"/>
  <c r="L259" i="18"/>
  <c r="K259" i="18"/>
  <c r="J259" i="18"/>
  <c r="I259" i="18" s="1"/>
  <c r="N258" i="18"/>
  <c r="M258" i="18"/>
  <c r="L258" i="18"/>
  <c r="K258" i="18"/>
  <c r="I258" i="18" s="1"/>
  <c r="J258" i="18"/>
  <c r="N257" i="18"/>
  <c r="M257" i="18"/>
  <c r="L257" i="18"/>
  <c r="K257" i="18"/>
  <c r="J257" i="18"/>
  <c r="I257" i="18" s="1"/>
  <c r="N256" i="18"/>
  <c r="M256" i="18"/>
  <c r="L256" i="18"/>
  <c r="K256" i="18"/>
  <c r="I256" i="18" s="1"/>
  <c r="J256" i="18"/>
  <c r="N255" i="18"/>
  <c r="M255" i="18"/>
  <c r="L255" i="18"/>
  <c r="K255" i="18"/>
  <c r="J255" i="18"/>
  <c r="I255" i="18" s="1"/>
  <c r="N254" i="18"/>
  <c r="M254" i="18"/>
  <c r="L254" i="18"/>
  <c r="K254" i="18"/>
  <c r="J254" i="18"/>
  <c r="I254" i="18" s="1"/>
  <c r="N253" i="18"/>
  <c r="M253" i="18"/>
  <c r="L253" i="18"/>
  <c r="K253" i="18"/>
  <c r="J253" i="18"/>
  <c r="I253" i="18" s="1"/>
  <c r="N252" i="18"/>
  <c r="M252" i="18"/>
  <c r="L252" i="18"/>
  <c r="K252" i="18"/>
  <c r="I252" i="18" s="1"/>
  <c r="J252" i="18"/>
  <c r="N251" i="18"/>
  <c r="M251" i="18"/>
  <c r="L251" i="18"/>
  <c r="K251" i="18"/>
  <c r="J251" i="18"/>
  <c r="I251" i="18" s="1"/>
  <c r="N250" i="18"/>
  <c r="M250" i="18"/>
  <c r="L250" i="18"/>
  <c r="K250" i="18"/>
  <c r="I250" i="18" s="1"/>
  <c r="J250" i="18"/>
  <c r="N249" i="18"/>
  <c r="M249" i="18"/>
  <c r="L249" i="18"/>
  <c r="K249" i="18"/>
  <c r="J249" i="18"/>
  <c r="I249" i="18" s="1"/>
  <c r="N248" i="18"/>
  <c r="M248" i="18"/>
  <c r="L248" i="18"/>
  <c r="K248" i="18"/>
  <c r="I248" i="18" s="1"/>
  <c r="J248" i="18"/>
  <c r="N247" i="18"/>
  <c r="M247" i="18"/>
  <c r="L247" i="18"/>
  <c r="K247" i="18"/>
  <c r="J247" i="18"/>
  <c r="I247" i="18" s="1"/>
  <c r="N246" i="18"/>
  <c r="M246" i="18"/>
  <c r="L246" i="18"/>
  <c r="K246" i="18"/>
  <c r="I246" i="18" s="1"/>
  <c r="J246" i="18"/>
  <c r="N245" i="18"/>
  <c r="M245" i="18"/>
  <c r="L245" i="18"/>
  <c r="K245" i="18"/>
  <c r="J245" i="18"/>
  <c r="I245" i="18" s="1"/>
  <c r="N244" i="18"/>
  <c r="M244" i="18"/>
  <c r="L244" i="18"/>
  <c r="K244" i="18"/>
  <c r="I244" i="18" s="1"/>
  <c r="J244" i="18"/>
  <c r="N243" i="18"/>
  <c r="M243" i="18"/>
  <c r="L243" i="18"/>
  <c r="K243" i="18"/>
  <c r="J243" i="18"/>
  <c r="I243" i="18" s="1"/>
  <c r="N242" i="18"/>
  <c r="M242" i="18"/>
  <c r="L242" i="18"/>
  <c r="K242" i="18"/>
  <c r="J242" i="18"/>
  <c r="I242" i="18" s="1"/>
  <c r="N241" i="18"/>
  <c r="M241" i="18"/>
  <c r="L241" i="18"/>
  <c r="K241" i="18"/>
  <c r="I241" i="18" s="1"/>
  <c r="J241" i="18"/>
  <c r="N240" i="18"/>
  <c r="M240" i="18"/>
  <c r="L240" i="18"/>
  <c r="K240" i="18"/>
  <c r="J240" i="18"/>
  <c r="I240" i="18" s="1"/>
  <c r="N239" i="18"/>
  <c r="M239" i="18"/>
  <c r="L239" i="18"/>
  <c r="K239" i="18"/>
  <c r="J239" i="18"/>
  <c r="I239" i="18" s="1"/>
  <c r="N238" i="18"/>
  <c r="M238" i="18"/>
  <c r="L238" i="18"/>
  <c r="K238" i="18"/>
  <c r="J238" i="18"/>
  <c r="I238" i="18" s="1"/>
  <c r="N237" i="18"/>
  <c r="M237" i="18"/>
  <c r="L237" i="18"/>
  <c r="K237" i="18"/>
  <c r="J237" i="18"/>
  <c r="I237" i="18" s="1"/>
  <c r="N236" i="18"/>
  <c r="M236" i="18"/>
  <c r="L236" i="18"/>
  <c r="K236" i="18"/>
  <c r="J236" i="18"/>
  <c r="I236" i="18" s="1"/>
  <c r="N235" i="18"/>
  <c r="M235" i="18"/>
  <c r="L235" i="18"/>
  <c r="K235" i="18"/>
  <c r="I235" i="18" s="1"/>
  <c r="J235" i="18"/>
  <c r="N234" i="18"/>
  <c r="M234" i="18"/>
  <c r="L234" i="18"/>
  <c r="K234" i="18"/>
  <c r="J234" i="18"/>
  <c r="I234" i="18" s="1"/>
  <c r="N233" i="18"/>
  <c r="M233" i="18"/>
  <c r="L233" i="18"/>
  <c r="K233" i="18"/>
  <c r="I233" i="18" s="1"/>
  <c r="J233" i="18"/>
  <c r="N232" i="18"/>
  <c r="M232" i="18"/>
  <c r="L232" i="18"/>
  <c r="K232" i="18"/>
  <c r="J232" i="18"/>
  <c r="I232" i="18" s="1"/>
  <c r="N231" i="18"/>
  <c r="M231" i="18"/>
  <c r="L231" i="18"/>
  <c r="K231" i="18"/>
  <c r="J231" i="18"/>
  <c r="I231" i="18" s="1"/>
  <c r="N230" i="18"/>
  <c r="M230" i="18"/>
  <c r="L230" i="18"/>
  <c r="K230" i="18"/>
  <c r="I230" i="18" s="1"/>
  <c r="J230" i="18"/>
  <c r="N229" i="18"/>
  <c r="M229" i="18"/>
  <c r="L229" i="18"/>
  <c r="K229" i="18"/>
  <c r="J229" i="18"/>
  <c r="I229" i="18" s="1"/>
  <c r="N228" i="18"/>
  <c r="M228" i="18"/>
  <c r="L228" i="18"/>
  <c r="K228" i="18"/>
  <c r="I228" i="18" s="1"/>
  <c r="J228" i="18"/>
  <c r="N227" i="18"/>
  <c r="M227" i="18"/>
  <c r="L227" i="18"/>
  <c r="K227" i="18"/>
  <c r="J227" i="18"/>
  <c r="I227" i="18" s="1"/>
  <c r="N226" i="18"/>
  <c r="M226" i="18"/>
  <c r="L226" i="18"/>
  <c r="K226" i="18"/>
  <c r="I226" i="18" s="1"/>
  <c r="J226" i="18"/>
  <c r="N225" i="18"/>
  <c r="M225" i="18"/>
  <c r="L225" i="18"/>
  <c r="K225" i="18"/>
  <c r="J225" i="18"/>
  <c r="I225" i="18" s="1"/>
  <c r="N224" i="18"/>
  <c r="M224" i="18"/>
  <c r="L224" i="18"/>
  <c r="K224" i="18"/>
  <c r="I224" i="18" s="1"/>
  <c r="J224" i="18"/>
  <c r="N223" i="18"/>
  <c r="M223" i="18"/>
  <c r="L223" i="18"/>
  <c r="K223" i="18"/>
  <c r="J223" i="18"/>
  <c r="I223" i="18" s="1"/>
  <c r="N222" i="18"/>
  <c r="M222" i="18"/>
  <c r="L222" i="18"/>
  <c r="K222" i="18"/>
  <c r="I222" i="18" s="1"/>
  <c r="J222" i="18"/>
  <c r="N221" i="18"/>
  <c r="M221" i="18"/>
  <c r="L221" i="18"/>
  <c r="K221" i="18"/>
  <c r="J221" i="18"/>
  <c r="I221" i="18" s="1"/>
  <c r="N220" i="18"/>
  <c r="M220" i="18"/>
  <c r="L220" i="18"/>
  <c r="K220" i="18"/>
  <c r="I220" i="18" s="1"/>
  <c r="J220" i="18"/>
  <c r="N219" i="18"/>
  <c r="M219" i="18"/>
  <c r="L219" i="18"/>
  <c r="K219" i="18"/>
  <c r="J219" i="18"/>
  <c r="I219" i="18" s="1"/>
  <c r="N218" i="18"/>
  <c r="M218" i="18"/>
  <c r="L218" i="18"/>
  <c r="K218" i="18"/>
  <c r="I218" i="18" s="1"/>
  <c r="J218" i="18"/>
  <c r="N217" i="18"/>
  <c r="M217" i="18"/>
  <c r="L217" i="18"/>
  <c r="K217" i="18"/>
  <c r="J217" i="18"/>
  <c r="I217" i="18" s="1"/>
  <c r="N216" i="18"/>
  <c r="M216" i="18"/>
  <c r="L216" i="18"/>
  <c r="K216" i="18"/>
  <c r="J216" i="18"/>
  <c r="I216" i="18" s="1"/>
  <c r="N215" i="18"/>
  <c r="M215" i="18"/>
  <c r="L215" i="18"/>
  <c r="K215" i="18"/>
  <c r="J215" i="18"/>
  <c r="I215" i="18" s="1"/>
  <c r="N214" i="18"/>
  <c r="M214" i="18"/>
  <c r="L214" i="18"/>
  <c r="K214" i="18"/>
  <c r="J214" i="18"/>
  <c r="I214" i="18" s="1"/>
  <c r="N213" i="18"/>
  <c r="M213" i="18"/>
  <c r="L213" i="18"/>
  <c r="K213" i="18"/>
  <c r="J213" i="18"/>
  <c r="I213" i="18" s="1"/>
  <c r="N212" i="18"/>
  <c r="M212" i="18"/>
  <c r="L212" i="18"/>
  <c r="K212" i="18"/>
  <c r="J212" i="18"/>
  <c r="I212" i="18" s="1"/>
  <c r="N211" i="18"/>
  <c r="M211" i="18"/>
  <c r="L211" i="18"/>
  <c r="K211" i="18"/>
  <c r="J211" i="18"/>
  <c r="I211" i="18" s="1"/>
  <c r="N210" i="18"/>
  <c r="M210" i="18"/>
  <c r="L210" i="18"/>
  <c r="K210" i="18"/>
  <c r="I210" i="18" s="1"/>
  <c r="J210" i="18"/>
  <c r="N209" i="18"/>
  <c r="M209" i="18"/>
  <c r="L209" i="18"/>
  <c r="K209" i="18"/>
  <c r="J209" i="18"/>
  <c r="I209" i="18" s="1"/>
  <c r="N208" i="18"/>
  <c r="M208" i="18"/>
  <c r="L208" i="18"/>
  <c r="K208" i="18"/>
  <c r="I208" i="18" s="1"/>
  <c r="J208" i="18"/>
  <c r="N207" i="18"/>
  <c r="M207" i="18"/>
  <c r="L207" i="18"/>
  <c r="K207" i="18"/>
  <c r="J207" i="18"/>
  <c r="I207" i="18" s="1"/>
  <c r="N206" i="18"/>
  <c r="M206" i="18"/>
  <c r="L206" i="18"/>
  <c r="K206" i="18"/>
  <c r="J206" i="18"/>
  <c r="I206" i="18" s="1"/>
  <c r="N205" i="18"/>
  <c r="M205" i="18"/>
  <c r="L205" i="18"/>
  <c r="K205" i="18"/>
  <c r="J205" i="18"/>
  <c r="I205" i="18" s="1"/>
  <c r="N204" i="18"/>
  <c r="M204" i="18"/>
  <c r="L204" i="18"/>
  <c r="K204" i="18"/>
  <c r="J204" i="18"/>
  <c r="I204" i="18" s="1"/>
  <c r="N203" i="18"/>
  <c r="M203" i="18"/>
  <c r="L203" i="18"/>
  <c r="K203" i="18"/>
  <c r="J203" i="18"/>
  <c r="I203" i="18" s="1"/>
  <c r="N202" i="18"/>
  <c r="M202" i="18"/>
  <c r="L202" i="18"/>
  <c r="K202" i="18"/>
  <c r="J202" i="18"/>
  <c r="I202" i="18" s="1"/>
  <c r="N201" i="18"/>
  <c r="M201" i="18"/>
  <c r="L201" i="18"/>
  <c r="K201" i="18"/>
  <c r="J201" i="18"/>
  <c r="I201" i="18" s="1"/>
  <c r="N200" i="18"/>
  <c r="M200" i="18"/>
  <c r="L200" i="18"/>
  <c r="K200" i="18"/>
  <c r="J200" i="18"/>
  <c r="I200" i="18" s="1"/>
  <c r="N199" i="18"/>
  <c r="M199" i="18"/>
  <c r="L199" i="18"/>
  <c r="K199" i="18"/>
  <c r="J199" i="18"/>
  <c r="I199" i="18" s="1"/>
  <c r="N198" i="18"/>
  <c r="M198" i="18"/>
  <c r="L198" i="18"/>
  <c r="K198" i="18"/>
  <c r="J198" i="18"/>
  <c r="I198" i="18" s="1"/>
  <c r="N197" i="18"/>
  <c r="M197" i="18"/>
  <c r="L197" i="18"/>
  <c r="K197" i="18"/>
  <c r="J197" i="18"/>
  <c r="I197" i="18" s="1"/>
  <c r="N196" i="18"/>
  <c r="M196" i="18"/>
  <c r="L196" i="18"/>
  <c r="K196" i="18"/>
  <c r="J196" i="18"/>
  <c r="I196" i="18" s="1"/>
  <c r="N195" i="18"/>
  <c r="M195" i="18"/>
  <c r="L195" i="18"/>
  <c r="K195" i="18"/>
  <c r="J195" i="18"/>
  <c r="I195" i="18" s="1"/>
  <c r="N194" i="18"/>
  <c r="M194" i="18"/>
  <c r="L194" i="18"/>
  <c r="K194" i="18"/>
  <c r="J194" i="18"/>
  <c r="I194" i="18" s="1"/>
  <c r="N193" i="18"/>
  <c r="M193" i="18"/>
  <c r="L193" i="18"/>
  <c r="K193" i="18"/>
  <c r="I193" i="18" s="1"/>
  <c r="J193" i="18"/>
  <c r="N192" i="18"/>
  <c r="M192" i="18"/>
  <c r="L192" i="18"/>
  <c r="K192" i="18"/>
  <c r="J192" i="18"/>
  <c r="I192" i="18" s="1"/>
  <c r="N191" i="18"/>
  <c r="M191" i="18"/>
  <c r="L191" i="18"/>
  <c r="K191" i="18"/>
  <c r="J191" i="18"/>
  <c r="I191" i="18" s="1"/>
  <c r="N190" i="18"/>
  <c r="M190" i="18"/>
  <c r="L190" i="18"/>
  <c r="K190" i="18"/>
  <c r="I190" i="18" s="1"/>
  <c r="J190" i="18"/>
  <c r="N189" i="18"/>
  <c r="M189" i="18"/>
  <c r="L189" i="18"/>
  <c r="K189" i="18"/>
  <c r="J189" i="18"/>
  <c r="I189" i="18" s="1"/>
  <c r="N188" i="18"/>
  <c r="M188" i="18"/>
  <c r="L188" i="18"/>
  <c r="K188" i="18"/>
  <c r="J188" i="18"/>
  <c r="I188" i="18" s="1"/>
  <c r="N187" i="18"/>
  <c r="M187" i="18"/>
  <c r="L187" i="18"/>
  <c r="K187" i="18"/>
  <c r="J187" i="18"/>
  <c r="I187" i="18" s="1"/>
  <c r="N186" i="18"/>
  <c r="M186" i="18"/>
  <c r="L186" i="18"/>
  <c r="K186" i="18"/>
  <c r="J186" i="18"/>
  <c r="I186" i="18" s="1"/>
  <c r="N185" i="18"/>
  <c r="M185" i="18"/>
  <c r="L185" i="18"/>
  <c r="K185" i="18"/>
  <c r="J185" i="18"/>
  <c r="I185" i="18" s="1"/>
  <c r="N184" i="18"/>
  <c r="M184" i="18"/>
  <c r="L184" i="18"/>
  <c r="K184" i="18"/>
  <c r="J184" i="18"/>
  <c r="I184" i="18" s="1"/>
  <c r="N183" i="18"/>
  <c r="M183" i="18"/>
  <c r="L183" i="18"/>
  <c r="K183" i="18"/>
  <c r="J183" i="18"/>
  <c r="I183" i="18" s="1"/>
  <c r="N182" i="18"/>
  <c r="M182" i="18"/>
  <c r="L182" i="18"/>
  <c r="K182" i="18"/>
  <c r="I182" i="18" s="1"/>
  <c r="J182" i="18"/>
  <c r="N181" i="18"/>
  <c r="M181" i="18"/>
  <c r="L181" i="18"/>
  <c r="K181" i="18"/>
  <c r="J181" i="18"/>
  <c r="I181" i="18" s="1"/>
  <c r="N180" i="18"/>
  <c r="M180" i="18"/>
  <c r="L180" i="18"/>
  <c r="K180" i="18"/>
  <c r="J180" i="18"/>
  <c r="I180" i="18" s="1"/>
  <c r="N179" i="18"/>
  <c r="M179" i="18"/>
  <c r="L179" i="18"/>
  <c r="K179" i="18"/>
  <c r="J179" i="18"/>
  <c r="I179" i="18" s="1"/>
  <c r="N178" i="18"/>
  <c r="M178" i="18"/>
  <c r="L178" i="18"/>
  <c r="K178" i="18"/>
  <c r="I178" i="18" s="1"/>
  <c r="J178" i="18"/>
  <c r="N177" i="18"/>
  <c r="M177" i="18"/>
  <c r="L177" i="18"/>
  <c r="K177" i="18"/>
  <c r="J177" i="18"/>
  <c r="I177" i="18" s="1"/>
  <c r="N176" i="18"/>
  <c r="M176" i="18"/>
  <c r="L176" i="18"/>
  <c r="K176" i="18"/>
  <c r="J176" i="18"/>
  <c r="I176" i="18" s="1"/>
  <c r="N175" i="18"/>
  <c r="M175" i="18"/>
  <c r="L175" i="18"/>
  <c r="K175" i="18"/>
  <c r="J175" i="18"/>
  <c r="I175" i="18" s="1"/>
  <c r="N174" i="18"/>
  <c r="M174" i="18"/>
  <c r="L174" i="18"/>
  <c r="K174" i="18"/>
  <c r="J174" i="18"/>
  <c r="I174" i="18" s="1"/>
  <c r="N173" i="18"/>
  <c r="M173" i="18"/>
  <c r="L173" i="18"/>
  <c r="K173" i="18"/>
  <c r="J173" i="18"/>
  <c r="I173" i="18" s="1"/>
  <c r="N172" i="18"/>
  <c r="M172" i="18"/>
  <c r="L172" i="18"/>
  <c r="K172" i="18"/>
  <c r="J172" i="18"/>
  <c r="I172" i="18" s="1"/>
  <c r="N171" i="18"/>
  <c r="M171" i="18"/>
  <c r="L171" i="18"/>
  <c r="K171" i="18"/>
  <c r="J171" i="18"/>
  <c r="I171" i="18" s="1"/>
  <c r="N170" i="18"/>
  <c r="M170" i="18"/>
  <c r="L170" i="18"/>
  <c r="K170" i="18"/>
  <c r="I170" i="18" s="1"/>
  <c r="J170" i="18"/>
  <c r="N169" i="18"/>
  <c r="M169" i="18"/>
  <c r="L169" i="18"/>
  <c r="K169" i="18"/>
  <c r="J169" i="18"/>
  <c r="I169" i="18" s="1"/>
  <c r="N168" i="18"/>
  <c r="M168" i="18"/>
  <c r="L168" i="18"/>
  <c r="K168" i="18"/>
  <c r="J168" i="18"/>
  <c r="I168" i="18" s="1"/>
  <c r="N167" i="18"/>
  <c r="M167" i="18"/>
  <c r="L167" i="18"/>
  <c r="K167" i="18"/>
  <c r="J167" i="18"/>
  <c r="I167" i="18" s="1"/>
  <c r="N166" i="18"/>
  <c r="M166" i="18"/>
  <c r="L166" i="18"/>
  <c r="K166" i="18"/>
  <c r="J166" i="18"/>
  <c r="I166" i="18" s="1"/>
  <c r="N165" i="18"/>
  <c r="M165" i="18"/>
  <c r="L165" i="18"/>
  <c r="K165" i="18"/>
  <c r="J165" i="18"/>
  <c r="I165" i="18" s="1"/>
  <c r="N164" i="18"/>
  <c r="M164" i="18"/>
  <c r="L164" i="18"/>
  <c r="K164" i="18"/>
  <c r="I164" i="18" s="1"/>
  <c r="J164" i="18"/>
  <c r="N163" i="18"/>
  <c r="M163" i="18"/>
  <c r="L163" i="18"/>
  <c r="K163" i="18"/>
  <c r="I163" i="18" s="1"/>
  <c r="J163" i="18"/>
  <c r="N162" i="18"/>
  <c r="M162" i="18"/>
  <c r="L162" i="18"/>
  <c r="K162" i="18"/>
  <c r="J162" i="18"/>
  <c r="I162" i="18" s="1"/>
  <c r="N161" i="18"/>
  <c r="M161" i="18"/>
  <c r="L161" i="18"/>
  <c r="K161" i="18"/>
  <c r="I161" i="18" s="1"/>
  <c r="J161" i="18"/>
  <c r="N160" i="18"/>
  <c r="M160" i="18"/>
  <c r="L160" i="18"/>
  <c r="K160" i="18"/>
  <c r="J160" i="18"/>
  <c r="I160" i="18" s="1"/>
  <c r="N159" i="18"/>
  <c r="M159" i="18"/>
  <c r="L159" i="18"/>
  <c r="K159" i="18"/>
  <c r="I159" i="18" s="1"/>
  <c r="J159" i="18"/>
  <c r="N158" i="18"/>
  <c r="M158" i="18"/>
  <c r="L158" i="18"/>
  <c r="K158" i="18"/>
  <c r="J158" i="18"/>
  <c r="I158" i="18" s="1"/>
  <c r="N157" i="18"/>
  <c r="M157" i="18"/>
  <c r="L157" i="18"/>
  <c r="K157" i="18"/>
  <c r="I157" i="18" s="1"/>
  <c r="J157" i="18"/>
  <c r="N156" i="18"/>
  <c r="M156" i="18"/>
  <c r="L156" i="18"/>
  <c r="K156" i="18"/>
  <c r="J156" i="18"/>
  <c r="I156" i="18" s="1"/>
  <c r="N155" i="18"/>
  <c r="M155" i="18"/>
  <c r="L155" i="18"/>
  <c r="K155" i="18"/>
  <c r="I155" i="18" s="1"/>
  <c r="J155" i="18"/>
  <c r="N154" i="18"/>
  <c r="M154" i="18"/>
  <c r="L154" i="18"/>
  <c r="K154" i="18"/>
  <c r="J154" i="18"/>
  <c r="I154" i="18" s="1"/>
  <c r="N153" i="18"/>
  <c r="M153" i="18"/>
  <c r="L153" i="18"/>
  <c r="K153" i="18"/>
  <c r="I153" i="18" s="1"/>
  <c r="J153" i="18"/>
  <c r="N152" i="18"/>
  <c r="M152" i="18"/>
  <c r="L152" i="18"/>
  <c r="K152" i="18"/>
  <c r="J152" i="18"/>
  <c r="I152" i="18" s="1"/>
  <c r="N151" i="18"/>
  <c r="M151" i="18"/>
  <c r="L151" i="18"/>
  <c r="K151" i="18"/>
  <c r="I151" i="18" s="1"/>
  <c r="J151" i="18"/>
  <c r="N150" i="18"/>
  <c r="M150" i="18"/>
  <c r="L150" i="18"/>
  <c r="K150" i="18"/>
  <c r="J150" i="18"/>
  <c r="I150" i="18" s="1"/>
  <c r="N149" i="18"/>
  <c r="M149" i="18"/>
  <c r="L149" i="18"/>
  <c r="K149" i="18"/>
  <c r="I149" i="18" s="1"/>
  <c r="J149" i="18"/>
  <c r="N148" i="18"/>
  <c r="M148" i="18"/>
  <c r="L148" i="18"/>
  <c r="K148" i="18"/>
  <c r="J148" i="18"/>
  <c r="I148" i="18" s="1"/>
  <c r="N147" i="18"/>
  <c r="M147" i="18"/>
  <c r="L147" i="18"/>
  <c r="K147" i="18"/>
  <c r="I147" i="18" s="1"/>
  <c r="J147" i="18"/>
  <c r="N146" i="18"/>
  <c r="M146" i="18"/>
  <c r="L146" i="18"/>
  <c r="K146" i="18"/>
  <c r="J146" i="18"/>
  <c r="I146" i="18" s="1"/>
  <c r="N145" i="18"/>
  <c r="M145" i="18"/>
  <c r="L145" i="18"/>
  <c r="K145" i="18"/>
  <c r="I145" i="18" s="1"/>
  <c r="J145" i="18"/>
  <c r="N144" i="18"/>
  <c r="M144" i="18"/>
  <c r="L144" i="18"/>
  <c r="K144" i="18"/>
  <c r="J144" i="18"/>
  <c r="I144" i="18" s="1"/>
  <c r="N143" i="18"/>
  <c r="M143" i="18"/>
  <c r="L143" i="18"/>
  <c r="K143" i="18"/>
  <c r="J143" i="18"/>
  <c r="N142" i="18"/>
  <c r="M142" i="18"/>
  <c r="L142" i="18"/>
  <c r="K142" i="18"/>
  <c r="J142" i="18"/>
  <c r="I142" i="18" s="1"/>
  <c r="N141" i="18"/>
  <c r="M141" i="18"/>
  <c r="L141" i="18"/>
  <c r="K141" i="18"/>
  <c r="J141" i="18"/>
  <c r="N140" i="18"/>
  <c r="M140" i="18"/>
  <c r="L140" i="18"/>
  <c r="K140" i="18"/>
  <c r="J140" i="18"/>
  <c r="I140" i="18" s="1"/>
  <c r="N139" i="18"/>
  <c r="M139" i="18"/>
  <c r="L139" i="18"/>
  <c r="K139" i="18"/>
  <c r="J139" i="18"/>
  <c r="I139" i="18" s="1"/>
  <c r="N138" i="18"/>
  <c r="M138" i="18"/>
  <c r="L138" i="18"/>
  <c r="K138" i="18"/>
  <c r="J138" i="18"/>
  <c r="I138" i="18" s="1"/>
  <c r="N137" i="18"/>
  <c r="M137" i="18"/>
  <c r="L137" i="18"/>
  <c r="K137" i="18"/>
  <c r="J137" i="18"/>
  <c r="N136" i="18"/>
  <c r="M136" i="18"/>
  <c r="L136" i="18"/>
  <c r="K136" i="18"/>
  <c r="J136" i="18"/>
  <c r="N135" i="18"/>
  <c r="M135" i="18"/>
  <c r="L135" i="18"/>
  <c r="K135" i="18"/>
  <c r="J135" i="18"/>
  <c r="N134" i="18"/>
  <c r="M134" i="18"/>
  <c r="L134" i="18"/>
  <c r="K134" i="18"/>
  <c r="J134" i="18"/>
  <c r="I134" i="18" s="1"/>
  <c r="N133" i="18"/>
  <c r="M133" i="18"/>
  <c r="L133" i="18"/>
  <c r="K133" i="18"/>
  <c r="J133" i="18"/>
  <c r="N132" i="18"/>
  <c r="M132" i="18"/>
  <c r="L132" i="18"/>
  <c r="K132" i="18"/>
  <c r="J132" i="18"/>
  <c r="N131" i="18"/>
  <c r="M131" i="18"/>
  <c r="L131" i="18"/>
  <c r="K131" i="18"/>
  <c r="J131" i="18"/>
  <c r="I131" i="18" s="1"/>
  <c r="N130" i="18"/>
  <c r="M130" i="18"/>
  <c r="L130" i="18"/>
  <c r="K130" i="18"/>
  <c r="J130" i="18"/>
  <c r="I130" i="18" s="1"/>
  <c r="N129" i="18"/>
  <c r="M129" i="18"/>
  <c r="L129" i="18"/>
  <c r="K129" i="18"/>
  <c r="J129" i="18"/>
  <c r="N128" i="18"/>
  <c r="M128" i="18"/>
  <c r="L128" i="18"/>
  <c r="K128" i="18"/>
  <c r="J128" i="18"/>
  <c r="N127" i="18"/>
  <c r="M127" i="18"/>
  <c r="L127" i="18"/>
  <c r="K127" i="18"/>
  <c r="J127" i="18"/>
  <c r="I127" i="18" s="1"/>
  <c r="N126" i="18"/>
  <c r="M126" i="18"/>
  <c r="L126" i="18"/>
  <c r="K126" i="18"/>
  <c r="I126" i="18" s="1"/>
  <c r="J126" i="18"/>
  <c r="N125" i="18"/>
  <c r="M125" i="18"/>
  <c r="L125" i="18"/>
  <c r="K125" i="18"/>
  <c r="J125" i="18"/>
  <c r="N124" i="18"/>
  <c r="M124" i="18"/>
  <c r="L124" i="18"/>
  <c r="K124" i="18"/>
  <c r="J124" i="18"/>
  <c r="N123" i="18"/>
  <c r="M123" i="18"/>
  <c r="L123" i="18"/>
  <c r="K123" i="18"/>
  <c r="J123" i="18"/>
  <c r="I123" i="18" s="1"/>
  <c r="N122" i="18"/>
  <c r="M122" i="18"/>
  <c r="L122" i="18"/>
  <c r="K122" i="18"/>
  <c r="I122" i="18" s="1"/>
  <c r="J122" i="18"/>
  <c r="N121" i="18"/>
  <c r="M121" i="18"/>
  <c r="L121" i="18"/>
  <c r="K121" i="18"/>
  <c r="J121" i="18"/>
  <c r="N120" i="18"/>
  <c r="M120" i="18"/>
  <c r="L120" i="18"/>
  <c r="K120" i="18"/>
  <c r="J120" i="18"/>
  <c r="N119" i="18"/>
  <c r="M119" i="18"/>
  <c r="L119" i="18"/>
  <c r="K119" i="18"/>
  <c r="J119" i="18"/>
  <c r="I119" i="18" s="1"/>
  <c r="N118" i="18"/>
  <c r="M118" i="18"/>
  <c r="L118" i="18"/>
  <c r="K118" i="18"/>
  <c r="J118" i="18"/>
  <c r="I118" i="18" s="1"/>
  <c r="N117" i="18"/>
  <c r="M117" i="18"/>
  <c r="L117" i="18"/>
  <c r="K117" i="18"/>
  <c r="J117" i="18"/>
  <c r="N116" i="18"/>
  <c r="M116" i="18"/>
  <c r="L116" i="18"/>
  <c r="K116" i="18"/>
  <c r="J116" i="18"/>
  <c r="N115" i="18"/>
  <c r="M115" i="18"/>
  <c r="L115" i="18"/>
  <c r="K115" i="18"/>
  <c r="J115" i="18"/>
  <c r="I115" i="18" s="1"/>
  <c r="N114" i="18"/>
  <c r="M114" i="18"/>
  <c r="L114" i="18"/>
  <c r="K114" i="18"/>
  <c r="J114" i="18"/>
  <c r="I114" i="18" s="1"/>
  <c r="N113" i="18"/>
  <c r="M113" i="18"/>
  <c r="L113" i="18"/>
  <c r="K113" i="18"/>
  <c r="J113" i="18"/>
  <c r="N112" i="18"/>
  <c r="M112" i="18"/>
  <c r="L112" i="18"/>
  <c r="K112" i="18"/>
  <c r="J112" i="18"/>
  <c r="N111" i="18"/>
  <c r="M111" i="18"/>
  <c r="L111" i="18"/>
  <c r="K111" i="18"/>
  <c r="J111" i="18"/>
  <c r="I111" i="18" s="1"/>
  <c r="N110" i="18"/>
  <c r="M110" i="18"/>
  <c r="L110" i="18"/>
  <c r="K110" i="18"/>
  <c r="J110" i="18"/>
  <c r="I110" i="18" s="1"/>
  <c r="N109" i="18"/>
  <c r="M109" i="18"/>
  <c r="L109" i="18"/>
  <c r="K109" i="18"/>
  <c r="J109" i="18"/>
  <c r="N108" i="18"/>
  <c r="M108" i="18"/>
  <c r="L108" i="18"/>
  <c r="K108" i="18"/>
  <c r="J108" i="18"/>
  <c r="N107" i="18"/>
  <c r="M107" i="18"/>
  <c r="L107" i="18"/>
  <c r="K107" i="18"/>
  <c r="J107" i="18"/>
  <c r="I107" i="18" s="1"/>
  <c r="N106" i="18"/>
  <c r="M106" i="18"/>
  <c r="L106" i="18"/>
  <c r="K106" i="18"/>
  <c r="J106" i="18"/>
  <c r="I106" i="18" s="1"/>
  <c r="N105" i="18"/>
  <c r="M105" i="18"/>
  <c r="L105" i="18"/>
  <c r="K105" i="18"/>
  <c r="J105" i="18"/>
  <c r="N104" i="18"/>
  <c r="M104" i="18"/>
  <c r="L104" i="18"/>
  <c r="K104" i="18"/>
  <c r="J104" i="18"/>
  <c r="N103" i="18"/>
  <c r="M103" i="18"/>
  <c r="L103" i="18"/>
  <c r="K103" i="18"/>
  <c r="J103" i="18"/>
  <c r="I103" i="18" s="1"/>
  <c r="N102" i="18"/>
  <c r="M102" i="18"/>
  <c r="L102" i="18"/>
  <c r="K102" i="18"/>
  <c r="J102" i="18"/>
  <c r="I102" i="18" s="1"/>
  <c r="N101" i="18"/>
  <c r="M101" i="18"/>
  <c r="L101" i="18"/>
  <c r="K101" i="18"/>
  <c r="J101" i="18"/>
  <c r="N100" i="18"/>
  <c r="M100" i="18"/>
  <c r="L100" i="18"/>
  <c r="K100" i="18"/>
  <c r="J100" i="18"/>
  <c r="N99" i="18"/>
  <c r="M99" i="18"/>
  <c r="L99" i="18"/>
  <c r="K99" i="18"/>
  <c r="J99" i="18"/>
  <c r="I99" i="18" s="1"/>
  <c r="N98" i="18"/>
  <c r="M98" i="18"/>
  <c r="L98" i="18"/>
  <c r="K98" i="18"/>
  <c r="J98" i="18"/>
  <c r="I98" i="18" s="1"/>
  <c r="N97" i="18"/>
  <c r="M97" i="18"/>
  <c r="L97" i="18"/>
  <c r="K97" i="18"/>
  <c r="J97" i="18"/>
  <c r="N96" i="18"/>
  <c r="M96" i="18"/>
  <c r="L96" i="18"/>
  <c r="K96" i="18"/>
  <c r="J96" i="18"/>
  <c r="N95" i="18"/>
  <c r="M95" i="18"/>
  <c r="L95" i="18"/>
  <c r="K95" i="18"/>
  <c r="J95" i="18"/>
  <c r="I95" i="18" s="1"/>
  <c r="N94" i="18"/>
  <c r="M94" i="18"/>
  <c r="L94" i="18"/>
  <c r="K94" i="18"/>
  <c r="J94" i="18"/>
  <c r="I94" i="18" s="1"/>
  <c r="N93" i="18"/>
  <c r="M93" i="18"/>
  <c r="L93" i="18"/>
  <c r="K93" i="18"/>
  <c r="J93" i="18"/>
  <c r="N92" i="18"/>
  <c r="M92" i="18"/>
  <c r="L92" i="18"/>
  <c r="K92" i="18"/>
  <c r="J92" i="18"/>
  <c r="N91" i="18"/>
  <c r="M91" i="18"/>
  <c r="L91" i="18"/>
  <c r="K91" i="18"/>
  <c r="J91" i="18"/>
  <c r="I91" i="18" s="1"/>
  <c r="N90" i="18"/>
  <c r="M90" i="18"/>
  <c r="L90" i="18"/>
  <c r="K90" i="18"/>
  <c r="J90" i="18"/>
  <c r="I90" i="18" s="1"/>
  <c r="N89" i="18"/>
  <c r="M89" i="18"/>
  <c r="L89" i="18"/>
  <c r="J89" i="18"/>
  <c r="L88" i="18"/>
  <c r="K88" i="18"/>
  <c r="J88" i="18"/>
  <c r="L87" i="18"/>
  <c r="K87" i="18"/>
  <c r="J87" i="18"/>
  <c r="L86" i="18"/>
  <c r="K86" i="18"/>
  <c r="J86" i="18"/>
  <c r="L85" i="18"/>
  <c r="K85" i="18"/>
  <c r="J85" i="18"/>
  <c r="L84" i="18"/>
  <c r="K84" i="18"/>
  <c r="J84" i="18"/>
  <c r="L83" i="18"/>
  <c r="K83" i="18"/>
  <c r="J83" i="18"/>
  <c r="L82" i="18"/>
  <c r="K82" i="18"/>
  <c r="J82" i="18"/>
  <c r="L81" i="18"/>
  <c r="K81" i="18"/>
  <c r="J81" i="18"/>
  <c r="N80" i="18"/>
  <c r="M80" i="18"/>
  <c r="L80" i="18"/>
  <c r="K80" i="18"/>
  <c r="J80" i="18"/>
  <c r="I80" i="18"/>
  <c r="N79" i="18"/>
  <c r="M79" i="18"/>
  <c r="L79" i="18"/>
  <c r="K79" i="18"/>
  <c r="I79" i="18" s="1"/>
  <c r="J79" i="18"/>
  <c r="N78" i="18"/>
  <c r="M78" i="18"/>
  <c r="L78" i="18"/>
  <c r="J78" i="18"/>
  <c r="L77" i="18"/>
  <c r="K77" i="18"/>
  <c r="J77" i="18"/>
  <c r="J76" i="18"/>
  <c r="J75" i="18"/>
  <c r="J74" i="18"/>
  <c r="J73" i="18"/>
  <c r="J72" i="18"/>
  <c r="J71" i="18"/>
  <c r="J70" i="18"/>
  <c r="N69" i="18"/>
  <c r="M69" i="18"/>
  <c r="J69" i="18"/>
  <c r="N68" i="18"/>
  <c r="M68" i="18"/>
  <c r="J68" i="18"/>
  <c r="N67" i="18"/>
  <c r="M67" i="18"/>
  <c r="K67" i="18"/>
  <c r="J67" i="18"/>
  <c r="E67" i="18"/>
  <c r="L67" i="18" s="1"/>
  <c r="N66" i="18"/>
  <c r="M66" i="18"/>
  <c r="L66" i="18"/>
  <c r="K66" i="18"/>
  <c r="I66" i="18" s="1"/>
  <c r="J66" i="18"/>
  <c r="N65" i="18"/>
  <c r="M65" i="18"/>
  <c r="L65" i="18"/>
  <c r="K65" i="18"/>
  <c r="J65" i="18"/>
  <c r="I65" i="18"/>
  <c r="N64" i="18"/>
  <c r="M64" i="18"/>
  <c r="L64" i="18"/>
  <c r="K64" i="18"/>
  <c r="I64" i="18" s="1"/>
  <c r="J64" i="18"/>
  <c r="N63" i="18"/>
  <c r="M63" i="18"/>
  <c r="L63" i="18"/>
  <c r="K63" i="18"/>
  <c r="J63" i="18"/>
  <c r="I63" i="18"/>
  <c r="N62" i="18"/>
  <c r="M62" i="18"/>
  <c r="L62" i="18"/>
  <c r="K62" i="18"/>
  <c r="I62" i="18" s="1"/>
  <c r="J62" i="18"/>
  <c r="N61" i="18"/>
  <c r="M61" i="18"/>
  <c r="L61" i="18"/>
  <c r="K61" i="18"/>
  <c r="J61" i="18"/>
  <c r="I61" i="18"/>
  <c r="N60" i="18"/>
  <c r="M60" i="18"/>
  <c r="L60" i="18"/>
  <c r="K60" i="18"/>
  <c r="I60" i="18" s="1"/>
  <c r="J60" i="18"/>
  <c r="K39" i="18"/>
  <c r="U38" i="18"/>
  <c r="K38" i="18"/>
  <c r="U37" i="18"/>
  <c r="K37" i="18"/>
  <c r="U36" i="18"/>
  <c r="K36" i="18"/>
  <c r="U35" i="18"/>
  <c r="K35" i="18"/>
  <c r="U34" i="18"/>
  <c r="K34" i="18"/>
  <c r="U33" i="18"/>
  <c r="K33" i="18"/>
  <c r="U32" i="18"/>
  <c r="K32" i="18"/>
  <c r="U31" i="18"/>
  <c r="K31" i="18"/>
  <c r="U30" i="18"/>
  <c r="K30" i="18"/>
  <c r="U29" i="18"/>
  <c r="K29" i="18"/>
  <c r="U28" i="18"/>
  <c r="K28" i="18"/>
  <c r="U27" i="18"/>
  <c r="K27" i="18"/>
  <c r="U26" i="18"/>
  <c r="K26" i="18"/>
  <c r="U25" i="18"/>
  <c r="K25" i="18"/>
  <c r="U24" i="18"/>
  <c r="K24" i="18"/>
  <c r="U23" i="18"/>
  <c r="K23" i="18"/>
  <c r="U22" i="18"/>
  <c r="K22" i="18"/>
  <c r="E12" i="18"/>
  <c r="D12" i="18"/>
  <c r="K8" i="18" s="1"/>
  <c r="K10" i="18"/>
  <c r="K9" i="18"/>
  <c r="K7" i="18"/>
  <c r="K6" i="18"/>
  <c r="L5" i="18"/>
  <c r="K5" i="18"/>
  <c r="J5" i="18"/>
  <c r="L4" i="18"/>
  <c r="K4" i="18"/>
  <c r="J4" i="18"/>
  <c r="P3" i="18"/>
  <c r="O3" i="18"/>
  <c r="N3" i="18"/>
  <c r="M3" i="18"/>
  <c r="L3" i="18"/>
  <c r="K3" i="18"/>
  <c r="J3" i="18"/>
  <c r="K2" i="18"/>
  <c r="D1" i="18"/>
  <c r="X502" i="17"/>
  <c r="X503" i="17" s="1"/>
  <c r="AK498" i="17"/>
  <c r="Z498" i="17"/>
  <c r="X497" i="17"/>
  <c r="X500" i="17" s="1"/>
  <c r="X501" i="17" s="1"/>
  <c r="S496" i="17"/>
  <c r="AE495" i="17"/>
  <c r="AE496" i="17" s="1"/>
  <c r="S495" i="17"/>
  <c r="S494" i="17"/>
  <c r="AK493" i="17"/>
  <c r="AK494" i="17" s="1"/>
  <c r="S493" i="17"/>
  <c r="Q493" i="17"/>
  <c r="Q494" i="17" s="1"/>
  <c r="S492" i="17"/>
  <c r="S491" i="17"/>
  <c r="Q491" i="17"/>
  <c r="Q492" i="17" s="1"/>
  <c r="AK490" i="17"/>
  <c r="AK495" i="17" s="1"/>
  <c r="AK496" i="17" s="1"/>
  <c r="AE490" i="17"/>
  <c r="AE493" i="17" s="1"/>
  <c r="AE494" i="17" s="1"/>
  <c r="AA490" i="17"/>
  <c r="X489" i="17"/>
  <c r="S489" i="17"/>
  <c r="Q489" i="17"/>
  <c r="Q488" i="17"/>
  <c r="X486" i="17"/>
  <c r="X487" i="17" s="1"/>
  <c r="M486" i="17"/>
  <c r="L486" i="17"/>
  <c r="J485" i="17"/>
  <c r="J488" i="17" s="1"/>
  <c r="J489" i="17" s="1"/>
  <c r="X484" i="17"/>
  <c r="X485" i="17" s="1"/>
  <c r="AK482" i="17"/>
  <c r="AK487" i="17" s="1"/>
  <c r="AK488" i="17" s="1"/>
  <c r="AA482" i="17"/>
  <c r="Z482" i="17"/>
  <c r="X481" i="17"/>
  <c r="K480" i="17"/>
  <c r="K481" i="17" s="1"/>
  <c r="F480" i="17"/>
  <c r="Q479" i="17"/>
  <c r="Q482" i="17" s="1"/>
  <c r="Q483" i="17" s="1"/>
  <c r="F478" i="17"/>
  <c r="D478" i="17"/>
  <c r="D479" i="17" s="1"/>
  <c r="H476" i="17"/>
  <c r="AB490" i="17" s="1"/>
  <c r="G476" i="17"/>
  <c r="M476" i="17" s="1"/>
  <c r="F476" i="17"/>
  <c r="Z490" i="17" s="1"/>
  <c r="E476" i="17"/>
  <c r="L476" i="17" s="1"/>
  <c r="AL491" i="17" s="1"/>
  <c r="D476" i="17"/>
  <c r="X490" i="17" s="1"/>
  <c r="K475" i="17"/>
  <c r="K478" i="17" s="1"/>
  <c r="K479" i="17" s="1"/>
  <c r="D475" i="17"/>
  <c r="D480" i="17" s="1"/>
  <c r="D481" i="17" s="1"/>
  <c r="Q474" i="17"/>
  <c r="Q473" i="17"/>
  <c r="AK472" i="17"/>
  <c r="L471" i="17"/>
  <c r="AB470" i="17"/>
  <c r="Z470" i="17"/>
  <c r="Q470" i="17"/>
  <c r="Q475" i="17" s="1"/>
  <c r="Q476" i="17" s="1"/>
  <c r="L470" i="17"/>
  <c r="X469" i="17"/>
  <c r="X474" i="17" s="1"/>
  <c r="X475" i="17" s="1"/>
  <c r="L469" i="17"/>
  <c r="S468" i="17"/>
  <c r="L468" i="17"/>
  <c r="S467" i="17"/>
  <c r="S466" i="17"/>
  <c r="L466" i="17"/>
  <c r="S465" i="17"/>
  <c r="J465" i="17"/>
  <c r="J470" i="17" s="1"/>
  <c r="J471" i="17" s="1"/>
  <c r="AE464" i="17"/>
  <c r="AE465" i="17" s="1"/>
  <c r="S464" i="17"/>
  <c r="S463" i="17"/>
  <c r="AB462" i="17"/>
  <c r="AA462" i="17"/>
  <c r="Z462" i="17"/>
  <c r="X462" i="17"/>
  <c r="AK461" i="17"/>
  <c r="AK464" i="17" s="1"/>
  <c r="AK465" i="17" s="1"/>
  <c r="AE461" i="17"/>
  <c r="AE466" i="17" s="1"/>
  <c r="AE467" i="17" s="1"/>
  <c r="X461" i="17"/>
  <c r="X466" i="17" s="1"/>
  <c r="X467" i="17" s="1"/>
  <c r="U461" i="17"/>
  <c r="T461" i="17"/>
  <c r="S461" i="17"/>
  <c r="R461" i="17"/>
  <c r="Q461" i="17"/>
  <c r="Q460" i="17"/>
  <c r="Q465" i="17" s="1"/>
  <c r="Q466" i="17" s="1"/>
  <c r="X458" i="17"/>
  <c r="X459" i="17" s="1"/>
  <c r="X456" i="17"/>
  <c r="X457" i="17" s="1"/>
  <c r="AB454" i="17"/>
  <c r="AA454" i="17"/>
  <c r="Z454" i="17"/>
  <c r="X454" i="17"/>
  <c r="X453" i="17"/>
  <c r="AK452" i="17"/>
  <c r="AK457" i="17" s="1"/>
  <c r="AK458" i="17" s="1"/>
  <c r="B450" i="17"/>
  <c r="N399" i="17"/>
  <c r="M399" i="17"/>
  <c r="L399" i="17"/>
  <c r="K399" i="17"/>
  <c r="J399" i="17"/>
  <c r="I399" i="17" s="1"/>
  <c r="N398" i="17"/>
  <c r="M398" i="17"/>
  <c r="L398" i="17"/>
  <c r="K398" i="17"/>
  <c r="I398" i="17" s="1"/>
  <c r="J398" i="17"/>
  <c r="N397" i="17"/>
  <c r="M397" i="17"/>
  <c r="L397" i="17"/>
  <c r="K397" i="17"/>
  <c r="J397" i="17"/>
  <c r="I397" i="17" s="1"/>
  <c r="N396" i="17"/>
  <c r="M396" i="17"/>
  <c r="L396" i="17"/>
  <c r="K396" i="17"/>
  <c r="I396" i="17" s="1"/>
  <c r="J396" i="17"/>
  <c r="N395" i="17"/>
  <c r="M395" i="17"/>
  <c r="L395" i="17"/>
  <c r="K395" i="17"/>
  <c r="J395" i="17"/>
  <c r="I395" i="17" s="1"/>
  <c r="N394" i="17"/>
  <c r="M394" i="17"/>
  <c r="L394" i="17"/>
  <c r="K394" i="17"/>
  <c r="I394" i="17" s="1"/>
  <c r="J394" i="17"/>
  <c r="N393" i="17"/>
  <c r="M393" i="17"/>
  <c r="L393" i="17"/>
  <c r="K393" i="17"/>
  <c r="J393" i="17"/>
  <c r="I393" i="17" s="1"/>
  <c r="N392" i="17"/>
  <c r="M392" i="17"/>
  <c r="L392" i="17"/>
  <c r="K392" i="17"/>
  <c r="I392" i="17" s="1"/>
  <c r="J392" i="17"/>
  <c r="N391" i="17"/>
  <c r="M391" i="17"/>
  <c r="L391" i="17"/>
  <c r="K391" i="17"/>
  <c r="J391" i="17"/>
  <c r="I391" i="17" s="1"/>
  <c r="N390" i="17"/>
  <c r="M390" i="17"/>
  <c r="L390" i="17"/>
  <c r="K390" i="17"/>
  <c r="I390" i="17" s="1"/>
  <c r="J390" i="17"/>
  <c r="N389" i="17"/>
  <c r="M389" i="17"/>
  <c r="L389" i="17"/>
  <c r="K389" i="17"/>
  <c r="J389" i="17"/>
  <c r="I389" i="17" s="1"/>
  <c r="N388" i="17"/>
  <c r="M388" i="17"/>
  <c r="L388" i="17"/>
  <c r="K388" i="17"/>
  <c r="I388" i="17" s="1"/>
  <c r="J388" i="17"/>
  <c r="N387" i="17"/>
  <c r="M387" i="17"/>
  <c r="L387" i="17"/>
  <c r="K387" i="17"/>
  <c r="J387" i="17"/>
  <c r="I387" i="17" s="1"/>
  <c r="N386" i="17"/>
  <c r="M386" i="17"/>
  <c r="L386" i="17"/>
  <c r="K386" i="17"/>
  <c r="I386" i="17" s="1"/>
  <c r="J386" i="17"/>
  <c r="N385" i="17"/>
  <c r="M385" i="17"/>
  <c r="L385" i="17"/>
  <c r="K385" i="17"/>
  <c r="J385" i="17"/>
  <c r="I385" i="17" s="1"/>
  <c r="N384" i="17"/>
  <c r="M384" i="17"/>
  <c r="L384" i="17"/>
  <c r="K384" i="17"/>
  <c r="I384" i="17" s="1"/>
  <c r="J384" i="17"/>
  <c r="N383" i="17"/>
  <c r="M383" i="17"/>
  <c r="L383" i="17"/>
  <c r="K383" i="17"/>
  <c r="J383" i="17"/>
  <c r="I383" i="17" s="1"/>
  <c r="N382" i="17"/>
  <c r="M382" i="17"/>
  <c r="L382" i="17"/>
  <c r="K382" i="17"/>
  <c r="I382" i="17" s="1"/>
  <c r="J382" i="17"/>
  <c r="N381" i="17"/>
  <c r="M381" i="17"/>
  <c r="L381" i="17"/>
  <c r="K381" i="17"/>
  <c r="J381" i="17"/>
  <c r="I381" i="17" s="1"/>
  <c r="N380" i="17"/>
  <c r="M380" i="17"/>
  <c r="L380" i="17"/>
  <c r="K380" i="17"/>
  <c r="I380" i="17" s="1"/>
  <c r="J380" i="17"/>
  <c r="N379" i="17"/>
  <c r="M379" i="17"/>
  <c r="L379" i="17"/>
  <c r="K379" i="17"/>
  <c r="J379" i="17"/>
  <c r="I379" i="17" s="1"/>
  <c r="N378" i="17"/>
  <c r="M378" i="17"/>
  <c r="L378" i="17"/>
  <c r="K378" i="17"/>
  <c r="I378" i="17" s="1"/>
  <c r="J378" i="17"/>
  <c r="N377" i="17"/>
  <c r="M377" i="17"/>
  <c r="L377" i="17"/>
  <c r="K377" i="17"/>
  <c r="J377" i="17"/>
  <c r="I377" i="17" s="1"/>
  <c r="N376" i="17"/>
  <c r="M376" i="17"/>
  <c r="L376" i="17"/>
  <c r="K376" i="17"/>
  <c r="I376" i="17" s="1"/>
  <c r="J376" i="17"/>
  <c r="N375" i="17"/>
  <c r="M375" i="17"/>
  <c r="L375" i="17"/>
  <c r="K375" i="17"/>
  <c r="J375" i="17"/>
  <c r="I375" i="17" s="1"/>
  <c r="N374" i="17"/>
  <c r="M374" i="17"/>
  <c r="L374" i="17"/>
  <c r="K374" i="17"/>
  <c r="I374" i="17" s="1"/>
  <c r="J374" i="17"/>
  <c r="N373" i="17"/>
  <c r="M373" i="17"/>
  <c r="L373" i="17"/>
  <c r="K373" i="17"/>
  <c r="J373" i="17"/>
  <c r="I373" i="17" s="1"/>
  <c r="N372" i="17"/>
  <c r="M372" i="17"/>
  <c r="L372" i="17"/>
  <c r="K372" i="17"/>
  <c r="I372" i="17" s="1"/>
  <c r="J372" i="17"/>
  <c r="N371" i="17"/>
  <c r="M371" i="17"/>
  <c r="L371" i="17"/>
  <c r="K371" i="17"/>
  <c r="J371" i="17"/>
  <c r="I371" i="17" s="1"/>
  <c r="N370" i="17"/>
  <c r="M370" i="17"/>
  <c r="L370" i="17"/>
  <c r="K370" i="17"/>
  <c r="I370" i="17" s="1"/>
  <c r="J370" i="17"/>
  <c r="N369" i="17"/>
  <c r="M369" i="17"/>
  <c r="L369" i="17"/>
  <c r="K369" i="17"/>
  <c r="J369" i="17"/>
  <c r="I369" i="17" s="1"/>
  <c r="N368" i="17"/>
  <c r="M368" i="17"/>
  <c r="L368" i="17"/>
  <c r="K368" i="17"/>
  <c r="I368" i="17" s="1"/>
  <c r="J368" i="17"/>
  <c r="N367" i="17"/>
  <c r="M367" i="17"/>
  <c r="L367" i="17"/>
  <c r="K367" i="17"/>
  <c r="J367" i="17"/>
  <c r="I367" i="17" s="1"/>
  <c r="N366" i="17"/>
  <c r="M366" i="17"/>
  <c r="L366" i="17"/>
  <c r="K366" i="17"/>
  <c r="I366" i="17" s="1"/>
  <c r="J366" i="17"/>
  <c r="N365" i="17"/>
  <c r="M365" i="17"/>
  <c r="L365" i="17"/>
  <c r="K365" i="17"/>
  <c r="J365" i="17"/>
  <c r="I365" i="17" s="1"/>
  <c r="N364" i="17"/>
  <c r="M364" i="17"/>
  <c r="L364" i="17"/>
  <c r="K364" i="17"/>
  <c r="I364" i="17" s="1"/>
  <c r="J364" i="17"/>
  <c r="N363" i="17"/>
  <c r="M363" i="17"/>
  <c r="L363" i="17"/>
  <c r="K363" i="17"/>
  <c r="J363" i="17"/>
  <c r="I363" i="17" s="1"/>
  <c r="N362" i="17"/>
  <c r="M362" i="17"/>
  <c r="L362" i="17"/>
  <c r="K362" i="17"/>
  <c r="I362" i="17" s="1"/>
  <c r="J362" i="17"/>
  <c r="N361" i="17"/>
  <c r="M361" i="17"/>
  <c r="L361" i="17"/>
  <c r="K361" i="17"/>
  <c r="J361" i="17"/>
  <c r="I361" i="17" s="1"/>
  <c r="N360" i="17"/>
  <c r="M360" i="17"/>
  <c r="L360" i="17"/>
  <c r="K360" i="17"/>
  <c r="I360" i="17" s="1"/>
  <c r="J360" i="17"/>
  <c r="N359" i="17"/>
  <c r="M359" i="17"/>
  <c r="L359" i="17"/>
  <c r="K359" i="17"/>
  <c r="J359" i="17"/>
  <c r="I359" i="17" s="1"/>
  <c r="N358" i="17"/>
  <c r="M358" i="17"/>
  <c r="L358" i="17"/>
  <c r="K358" i="17"/>
  <c r="I358" i="17" s="1"/>
  <c r="J358" i="17"/>
  <c r="N357" i="17"/>
  <c r="M357" i="17"/>
  <c r="L357" i="17"/>
  <c r="K357" i="17"/>
  <c r="J357" i="17"/>
  <c r="I357" i="17" s="1"/>
  <c r="N356" i="17"/>
  <c r="M356" i="17"/>
  <c r="L356" i="17"/>
  <c r="K356" i="17"/>
  <c r="I356" i="17" s="1"/>
  <c r="J356" i="17"/>
  <c r="N355" i="17"/>
  <c r="M355" i="17"/>
  <c r="L355" i="17"/>
  <c r="K355" i="17"/>
  <c r="J355" i="17"/>
  <c r="I355" i="17" s="1"/>
  <c r="N354" i="17"/>
  <c r="M354" i="17"/>
  <c r="L354" i="17"/>
  <c r="K354" i="17"/>
  <c r="I354" i="17" s="1"/>
  <c r="J354" i="17"/>
  <c r="N353" i="17"/>
  <c r="M353" i="17"/>
  <c r="L353" i="17"/>
  <c r="K353" i="17"/>
  <c r="J353" i="17"/>
  <c r="I353" i="17" s="1"/>
  <c r="N352" i="17"/>
  <c r="M352" i="17"/>
  <c r="L352" i="17"/>
  <c r="K352" i="17"/>
  <c r="I352" i="17" s="1"/>
  <c r="K39" i="17" s="1"/>
  <c r="J352" i="17"/>
  <c r="N351" i="17"/>
  <c r="M351" i="17"/>
  <c r="L351" i="17"/>
  <c r="K351" i="17"/>
  <c r="J351" i="17"/>
  <c r="I351" i="17" s="1"/>
  <c r="N350" i="17"/>
  <c r="M350" i="17"/>
  <c r="L350" i="17"/>
  <c r="K350" i="17"/>
  <c r="I350" i="17" s="1"/>
  <c r="J350" i="17"/>
  <c r="N349" i="17"/>
  <c r="M349" i="17"/>
  <c r="L349" i="17"/>
  <c r="K349" i="17"/>
  <c r="J349" i="17"/>
  <c r="I349" i="17" s="1"/>
  <c r="N348" i="17"/>
  <c r="M348" i="17"/>
  <c r="L348" i="17"/>
  <c r="K348" i="17"/>
  <c r="I348" i="17" s="1"/>
  <c r="J348" i="17"/>
  <c r="N347" i="17"/>
  <c r="M347" i="17"/>
  <c r="L347" i="17"/>
  <c r="K347" i="17"/>
  <c r="J347" i="17"/>
  <c r="I347" i="17" s="1"/>
  <c r="N346" i="17"/>
  <c r="M346" i="17"/>
  <c r="L346" i="17"/>
  <c r="K346" i="17"/>
  <c r="I346" i="17" s="1"/>
  <c r="J346" i="17"/>
  <c r="N345" i="17"/>
  <c r="M345" i="17"/>
  <c r="L345" i="17"/>
  <c r="K345" i="17"/>
  <c r="J345" i="17"/>
  <c r="I345" i="17" s="1"/>
  <c r="N344" i="17"/>
  <c r="M344" i="17"/>
  <c r="L344" i="17"/>
  <c r="K344" i="17"/>
  <c r="I344" i="17" s="1"/>
  <c r="J344" i="17"/>
  <c r="N343" i="17"/>
  <c r="M343" i="17"/>
  <c r="L343" i="17"/>
  <c r="K343" i="17"/>
  <c r="J343" i="17"/>
  <c r="I343" i="17" s="1"/>
  <c r="N342" i="17"/>
  <c r="M342" i="17"/>
  <c r="L342" i="17"/>
  <c r="K342" i="17"/>
  <c r="I342" i="17" s="1"/>
  <c r="J342" i="17"/>
  <c r="N341" i="17"/>
  <c r="M341" i="17"/>
  <c r="L341" i="17"/>
  <c r="K341" i="17"/>
  <c r="J341" i="17"/>
  <c r="I341" i="17" s="1"/>
  <c r="N340" i="17"/>
  <c r="M340" i="17"/>
  <c r="L340" i="17"/>
  <c r="K340" i="17"/>
  <c r="I340" i="17" s="1"/>
  <c r="J340" i="17"/>
  <c r="N339" i="17"/>
  <c r="M339" i="17"/>
  <c r="L339" i="17"/>
  <c r="K339" i="17"/>
  <c r="J339" i="17"/>
  <c r="I339" i="17" s="1"/>
  <c r="N338" i="17"/>
  <c r="M338" i="17"/>
  <c r="L338" i="17"/>
  <c r="K338" i="17"/>
  <c r="I338" i="17" s="1"/>
  <c r="J338" i="17"/>
  <c r="N337" i="17"/>
  <c r="M337" i="17"/>
  <c r="L337" i="17"/>
  <c r="K337" i="17"/>
  <c r="J337" i="17"/>
  <c r="I337" i="17" s="1"/>
  <c r="N336" i="17"/>
  <c r="M336" i="17"/>
  <c r="L336" i="17"/>
  <c r="K336" i="17"/>
  <c r="I336" i="17" s="1"/>
  <c r="J336" i="17"/>
  <c r="N335" i="17"/>
  <c r="M335" i="17"/>
  <c r="L335" i="17"/>
  <c r="K335" i="17"/>
  <c r="J335" i="17"/>
  <c r="I335" i="17" s="1"/>
  <c r="N334" i="17"/>
  <c r="M334" i="17"/>
  <c r="L334" i="17"/>
  <c r="K334" i="17"/>
  <c r="I334" i="17" s="1"/>
  <c r="J334" i="17"/>
  <c r="N333" i="17"/>
  <c r="M333" i="17"/>
  <c r="L333" i="17"/>
  <c r="K333" i="17"/>
  <c r="J333" i="17"/>
  <c r="I333" i="17" s="1"/>
  <c r="N332" i="17"/>
  <c r="M332" i="17"/>
  <c r="L332" i="17"/>
  <c r="K332" i="17"/>
  <c r="I332" i="17" s="1"/>
  <c r="J332" i="17"/>
  <c r="N331" i="17"/>
  <c r="M331" i="17"/>
  <c r="L331" i="17"/>
  <c r="K331" i="17"/>
  <c r="J331" i="17"/>
  <c r="I331" i="17" s="1"/>
  <c r="N330" i="17"/>
  <c r="M330" i="17"/>
  <c r="L330" i="17"/>
  <c r="K330" i="17"/>
  <c r="I330" i="17" s="1"/>
  <c r="J330" i="17"/>
  <c r="N329" i="17"/>
  <c r="M329" i="17"/>
  <c r="L329" i="17"/>
  <c r="K329" i="17"/>
  <c r="J329" i="17"/>
  <c r="I329" i="17" s="1"/>
  <c r="N328" i="17"/>
  <c r="M328" i="17"/>
  <c r="L328" i="17"/>
  <c r="K328" i="17"/>
  <c r="I328" i="17" s="1"/>
  <c r="J328" i="17"/>
  <c r="N327" i="17"/>
  <c r="M327" i="17"/>
  <c r="L327" i="17"/>
  <c r="K327" i="17"/>
  <c r="J327" i="17"/>
  <c r="I327" i="17" s="1"/>
  <c r="N326" i="17"/>
  <c r="M326" i="17"/>
  <c r="L326" i="17"/>
  <c r="K326" i="17"/>
  <c r="I326" i="17" s="1"/>
  <c r="J326" i="17"/>
  <c r="N325" i="17"/>
  <c r="M325" i="17"/>
  <c r="L325" i="17"/>
  <c r="K325" i="17"/>
  <c r="J325" i="17"/>
  <c r="I325" i="17" s="1"/>
  <c r="N324" i="17"/>
  <c r="M324" i="17"/>
  <c r="L324" i="17"/>
  <c r="K324" i="17"/>
  <c r="I324" i="17" s="1"/>
  <c r="J324" i="17"/>
  <c r="N323" i="17"/>
  <c r="M323" i="17"/>
  <c r="L323" i="17"/>
  <c r="K323" i="17"/>
  <c r="J323" i="17"/>
  <c r="I323" i="17" s="1"/>
  <c r="N322" i="17"/>
  <c r="M322" i="17"/>
  <c r="L322" i="17"/>
  <c r="K322" i="17"/>
  <c r="I322" i="17" s="1"/>
  <c r="J322" i="17"/>
  <c r="N321" i="17"/>
  <c r="M321" i="17"/>
  <c r="L321" i="17"/>
  <c r="K321" i="17"/>
  <c r="J321" i="17"/>
  <c r="I321" i="17" s="1"/>
  <c r="N320" i="17"/>
  <c r="M320" i="17"/>
  <c r="L320" i="17"/>
  <c r="K320" i="17"/>
  <c r="I320" i="17" s="1"/>
  <c r="J320" i="17"/>
  <c r="N319" i="17"/>
  <c r="M319" i="17"/>
  <c r="L319" i="17"/>
  <c r="K319" i="17"/>
  <c r="J319" i="17"/>
  <c r="I319" i="17" s="1"/>
  <c r="N318" i="17"/>
  <c r="M318" i="17"/>
  <c r="L318" i="17"/>
  <c r="K318" i="17"/>
  <c r="I318" i="17" s="1"/>
  <c r="J318" i="17"/>
  <c r="N317" i="17"/>
  <c r="M317" i="17"/>
  <c r="L317" i="17"/>
  <c r="K317" i="17"/>
  <c r="J317" i="17"/>
  <c r="I317" i="17" s="1"/>
  <c r="N316" i="17"/>
  <c r="M316" i="17"/>
  <c r="L316" i="17"/>
  <c r="K316" i="17"/>
  <c r="I316" i="17" s="1"/>
  <c r="J316" i="17"/>
  <c r="N315" i="17"/>
  <c r="M315" i="17"/>
  <c r="L315" i="17"/>
  <c r="K315" i="17"/>
  <c r="J315" i="17"/>
  <c r="I315" i="17" s="1"/>
  <c r="N314" i="17"/>
  <c r="M314" i="17"/>
  <c r="L314" i="17"/>
  <c r="K314" i="17"/>
  <c r="I314" i="17" s="1"/>
  <c r="J314" i="17"/>
  <c r="N313" i="17"/>
  <c r="M313" i="17"/>
  <c r="L313" i="17"/>
  <c r="K313" i="17"/>
  <c r="J313" i="17"/>
  <c r="I313" i="17" s="1"/>
  <c r="N312" i="17"/>
  <c r="M312" i="17"/>
  <c r="L312" i="17"/>
  <c r="K312" i="17"/>
  <c r="I312" i="17" s="1"/>
  <c r="J312" i="17"/>
  <c r="N311" i="17"/>
  <c r="M311" i="17"/>
  <c r="L311" i="17"/>
  <c r="K311" i="17"/>
  <c r="J311" i="17"/>
  <c r="I311" i="17" s="1"/>
  <c r="N310" i="17"/>
  <c r="M310" i="17"/>
  <c r="L310" i="17"/>
  <c r="K310" i="17"/>
  <c r="I310" i="17" s="1"/>
  <c r="J310" i="17"/>
  <c r="N309" i="17"/>
  <c r="M309" i="17"/>
  <c r="L309" i="17"/>
  <c r="K309" i="17"/>
  <c r="J309" i="17"/>
  <c r="I309" i="17" s="1"/>
  <c r="N308" i="17"/>
  <c r="M308" i="17"/>
  <c r="L308" i="17"/>
  <c r="K308" i="17"/>
  <c r="I308" i="17" s="1"/>
  <c r="J308" i="17"/>
  <c r="N307" i="17"/>
  <c r="M307" i="17"/>
  <c r="L307" i="17"/>
  <c r="K307" i="17"/>
  <c r="J307" i="17"/>
  <c r="I307" i="17" s="1"/>
  <c r="N306" i="17"/>
  <c r="M306" i="17"/>
  <c r="L306" i="17"/>
  <c r="K306" i="17"/>
  <c r="I306" i="17" s="1"/>
  <c r="J306" i="17"/>
  <c r="N305" i="17"/>
  <c r="M305" i="17"/>
  <c r="L305" i="17"/>
  <c r="K305" i="17"/>
  <c r="J305" i="17"/>
  <c r="I305" i="17" s="1"/>
  <c r="N304" i="17"/>
  <c r="M304" i="17"/>
  <c r="L304" i="17"/>
  <c r="K304" i="17"/>
  <c r="I304" i="17" s="1"/>
  <c r="J304" i="17"/>
  <c r="N303" i="17"/>
  <c r="M303" i="17"/>
  <c r="L303" i="17"/>
  <c r="K303" i="17"/>
  <c r="J303" i="17"/>
  <c r="I303" i="17" s="1"/>
  <c r="N302" i="17"/>
  <c r="M302" i="17"/>
  <c r="L302" i="17"/>
  <c r="K302" i="17"/>
  <c r="I302" i="17" s="1"/>
  <c r="J302" i="17"/>
  <c r="N301" i="17"/>
  <c r="M301" i="17"/>
  <c r="L301" i="17"/>
  <c r="K301" i="17"/>
  <c r="J301" i="17"/>
  <c r="I301" i="17" s="1"/>
  <c r="N300" i="17"/>
  <c r="M300" i="17"/>
  <c r="L300" i="17"/>
  <c r="K300" i="17"/>
  <c r="I300" i="17" s="1"/>
  <c r="J300" i="17"/>
  <c r="N299" i="17"/>
  <c r="M299" i="17"/>
  <c r="L299" i="17"/>
  <c r="K299" i="17"/>
  <c r="J299" i="17"/>
  <c r="I299" i="17" s="1"/>
  <c r="N298" i="17"/>
  <c r="M298" i="17"/>
  <c r="L298" i="17"/>
  <c r="K298" i="17"/>
  <c r="I298" i="17" s="1"/>
  <c r="J298" i="17"/>
  <c r="N297" i="17"/>
  <c r="M297" i="17"/>
  <c r="L297" i="17"/>
  <c r="K297" i="17"/>
  <c r="J297" i="17"/>
  <c r="I297" i="17" s="1"/>
  <c r="N296" i="17"/>
  <c r="M296" i="17"/>
  <c r="L296" i="17"/>
  <c r="K296" i="17"/>
  <c r="I296" i="17" s="1"/>
  <c r="J296" i="17"/>
  <c r="N295" i="17"/>
  <c r="M295" i="17"/>
  <c r="L295" i="17"/>
  <c r="K295" i="17"/>
  <c r="J295" i="17"/>
  <c r="I295" i="17" s="1"/>
  <c r="N294" i="17"/>
  <c r="M294" i="17"/>
  <c r="L294" i="17"/>
  <c r="K294" i="17"/>
  <c r="I294" i="17" s="1"/>
  <c r="J294" i="17"/>
  <c r="N293" i="17"/>
  <c r="M293" i="17"/>
  <c r="L293" i="17"/>
  <c r="K293" i="17"/>
  <c r="J293" i="17"/>
  <c r="I293" i="17" s="1"/>
  <c r="N292" i="17"/>
  <c r="M292" i="17"/>
  <c r="L292" i="17"/>
  <c r="K292" i="17"/>
  <c r="I292" i="17" s="1"/>
  <c r="J292" i="17"/>
  <c r="N291" i="17"/>
  <c r="M291" i="17"/>
  <c r="L291" i="17"/>
  <c r="K291" i="17"/>
  <c r="J291" i="17"/>
  <c r="I291" i="17" s="1"/>
  <c r="N290" i="17"/>
  <c r="M290" i="17"/>
  <c r="L290" i="17"/>
  <c r="K290" i="17"/>
  <c r="I290" i="17" s="1"/>
  <c r="J290" i="17"/>
  <c r="N289" i="17"/>
  <c r="M289" i="17"/>
  <c r="L289" i="17"/>
  <c r="K289" i="17"/>
  <c r="J289" i="17"/>
  <c r="I289" i="17" s="1"/>
  <c r="N288" i="17"/>
  <c r="M288" i="17"/>
  <c r="L288" i="17"/>
  <c r="K288" i="17"/>
  <c r="I288" i="17" s="1"/>
  <c r="J288" i="17"/>
  <c r="N287" i="17"/>
  <c r="M287" i="17"/>
  <c r="L287" i="17"/>
  <c r="K287" i="17"/>
  <c r="J287" i="17"/>
  <c r="I287" i="17" s="1"/>
  <c r="N286" i="17"/>
  <c r="M286" i="17"/>
  <c r="L286" i="17"/>
  <c r="K286" i="17"/>
  <c r="I286" i="17" s="1"/>
  <c r="J286" i="17"/>
  <c r="N285" i="17"/>
  <c r="M285" i="17"/>
  <c r="L285" i="17"/>
  <c r="K285" i="17"/>
  <c r="J285" i="17"/>
  <c r="I285" i="17" s="1"/>
  <c r="N284" i="17"/>
  <c r="M284" i="17"/>
  <c r="L284" i="17"/>
  <c r="K284" i="17"/>
  <c r="I284" i="17" s="1"/>
  <c r="J284" i="17"/>
  <c r="N283" i="17"/>
  <c r="M283" i="17"/>
  <c r="L283" i="17"/>
  <c r="K283" i="17"/>
  <c r="J283" i="17"/>
  <c r="I283" i="17" s="1"/>
  <c r="N282" i="17"/>
  <c r="M282" i="17"/>
  <c r="L282" i="17"/>
  <c r="K282" i="17"/>
  <c r="I282" i="17" s="1"/>
  <c r="J282" i="17"/>
  <c r="N281" i="17"/>
  <c r="M281" i="17"/>
  <c r="L281" i="17"/>
  <c r="K281" i="17"/>
  <c r="J281" i="17"/>
  <c r="I281" i="17" s="1"/>
  <c r="N280" i="17"/>
  <c r="M280" i="17"/>
  <c r="L280" i="17"/>
  <c r="K280" i="17"/>
  <c r="I280" i="17" s="1"/>
  <c r="J280" i="17"/>
  <c r="N279" i="17"/>
  <c r="M279" i="17"/>
  <c r="L279" i="17"/>
  <c r="K279" i="17"/>
  <c r="J279" i="17"/>
  <c r="I279" i="17" s="1"/>
  <c r="N278" i="17"/>
  <c r="M278" i="17"/>
  <c r="L278" i="17"/>
  <c r="K278" i="17"/>
  <c r="I278" i="17" s="1"/>
  <c r="J278" i="17"/>
  <c r="N277" i="17"/>
  <c r="M277" i="17"/>
  <c r="L277" i="17"/>
  <c r="K277" i="17"/>
  <c r="J277" i="17"/>
  <c r="I277" i="17" s="1"/>
  <c r="N276" i="17"/>
  <c r="M276" i="17"/>
  <c r="L276" i="17"/>
  <c r="K276" i="17"/>
  <c r="I276" i="17" s="1"/>
  <c r="J276" i="17"/>
  <c r="N275" i="17"/>
  <c r="M275" i="17"/>
  <c r="L275" i="17"/>
  <c r="K275" i="17"/>
  <c r="J275" i="17"/>
  <c r="I275" i="17" s="1"/>
  <c r="N274" i="17"/>
  <c r="M274" i="17"/>
  <c r="L274" i="17"/>
  <c r="K274" i="17"/>
  <c r="I274" i="17" s="1"/>
  <c r="J274" i="17"/>
  <c r="N273" i="17"/>
  <c r="M273" i="17"/>
  <c r="L273" i="17"/>
  <c r="K273" i="17"/>
  <c r="J273" i="17"/>
  <c r="I273" i="17" s="1"/>
  <c r="N272" i="17"/>
  <c r="M272" i="17"/>
  <c r="L272" i="17"/>
  <c r="K272" i="17"/>
  <c r="I272" i="17" s="1"/>
  <c r="J272" i="17"/>
  <c r="N271" i="17"/>
  <c r="M271" i="17"/>
  <c r="L271" i="17"/>
  <c r="K271" i="17"/>
  <c r="J271" i="17"/>
  <c r="I271" i="17" s="1"/>
  <c r="N270" i="17"/>
  <c r="M270" i="17"/>
  <c r="L270" i="17"/>
  <c r="K270" i="17"/>
  <c r="I270" i="17" s="1"/>
  <c r="J270" i="17"/>
  <c r="N269" i="17"/>
  <c r="M269" i="17"/>
  <c r="L269" i="17"/>
  <c r="K269" i="17"/>
  <c r="J269" i="17"/>
  <c r="I269" i="17" s="1"/>
  <c r="N268" i="17"/>
  <c r="M268" i="17"/>
  <c r="L268" i="17"/>
  <c r="K268" i="17"/>
  <c r="I268" i="17" s="1"/>
  <c r="J268" i="17"/>
  <c r="N267" i="17"/>
  <c r="M267" i="17"/>
  <c r="L267" i="17"/>
  <c r="K267" i="17"/>
  <c r="J267" i="17"/>
  <c r="I267" i="17" s="1"/>
  <c r="N266" i="17"/>
  <c r="M266" i="17"/>
  <c r="L266" i="17"/>
  <c r="K266" i="17"/>
  <c r="I266" i="17" s="1"/>
  <c r="J266" i="17"/>
  <c r="N265" i="17"/>
  <c r="M265" i="17"/>
  <c r="L265" i="17"/>
  <c r="K265" i="17"/>
  <c r="J265" i="17"/>
  <c r="I265" i="17" s="1"/>
  <c r="N264" i="17"/>
  <c r="M264" i="17"/>
  <c r="L264" i="17"/>
  <c r="K264" i="17"/>
  <c r="I264" i="17" s="1"/>
  <c r="J264" i="17"/>
  <c r="N263" i="17"/>
  <c r="M263" i="17"/>
  <c r="L263" i="17"/>
  <c r="K263" i="17"/>
  <c r="J263" i="17"/>
  <c r="I263" i="17" s="1"/>
  <c r="N262" i="17"/>
  <c r="M262" i="17"/>
  <c r="L262" i="17"/>
  <c r="K262" i="17"/>
  <c r="I262" i="17" s="1"/>
  <c r="J262" i="17"/>
  <c r="N261" i="17"/>
  <c r="M261" i="17"/>
  <c r="L261" i="17"/>
  <c r="K261" i="17"/>
  <c r="J261" i="17"/>
  <c r="I261" i="17" s="1"/>
  <c r="N260" i="17"/>
  <c r="M260" i="17"/>
  <c r="L260" i="17"/>
  <c r="K260" i="17"/>
  <c r="I260" i="17" s="1"/>
  <c r="J260" i="17"/>
  <c r="N259" i="17"/>
  <c r="M259" i="17"/>
  <c r="L259" i="17"/>
  <c r="K259" i="17"/>
  <c r="J259" i="17"/>
  <c r="I259" i="17" s="1"/>
  <c r="N258" i="17"/>
  <c r="M258" i="17"/>
  <c r="L258" i="17"/>
  <c r="K258" i="17"/>
  <c r="I258" i="17" s="1"/>
  <c r="J258" i="17"/>
  <c r="N257" i="17"/>
  <c r="M257" i="17"/>
  <c r="L257" i="17"/>
  <c r="K257" i="17"/>
  <c r="J257" i="17"/>
  <c r="I257" i="17" s="1"/>
  <c r="N256" i="17"/>
  <c r="M256" i="17"/>
  <c r="L256" i="17"/>
  <c r="K256" i="17"/>
  <c r="I256" i="17" s="1"/>
  <c r="J256" i="17"/>
  <c r="N255" i="17"/>
  <c r="M255" i="17"/>
  <c r="L255" i="17"/>
  <c r="K255" i="17"/>
  <c r="J255" i="17"/>
  <c r="I255" i="17" s="1"/>
  <c r="N254" i="17"/>
  <c r="M254" i="17"/>
  <c r="L254" i="17"/>
  <c r="K254" i="17"/>
  <c r="I254" i="17" s="1"/>
  <c r="J254" i="17"/>
  <c r="N253" i="17"/>
  <c r="M253" i="17"/>
  <c r="L253" i="17"/>
  <c r="K253" i="17"/>
  <c r="J253" i="17"/>
  <c r="I253" i="17" s="1"/>
  <c r="N252" i="17"/>
  <c r="M252" i="17"/>
  <c r="L252" i="17"/>
  <c r="K252" i="17"/>
  <c r="I252" i="17" s="1"/>
  <c r="J252" i="17"/>
  <c r="N251" i="17"/>
  <c r="M251" i="17"/>
  <c r="L251" i="17"/>
  <c r="K251" i="17"/>
  <c r="J251" i="17"/>
  <c r="I251" i="17" s="1"/>
  <c r="N250" i="17"/>
  <c r="M250" i="17"/>
  <c r="L250" i="17"/>
  <c r="K250" i="17"/>
  <c r="I250" i="17" s="1"/>
  <c r="J250" i="17"/>
  <c r="N249" i="17"/>
  <c r="M249" i="17"/>
  <c r="L249" i="17"/>
  <c r="K249" i="17"/>
  <c r="J249" i="17"/>
  <c r="I249" i="17" s="1"/>
  <c r="N248" i="17"/>
  <c r="M248" i="17"/>
  <c r="L248" i="17"/>
  <c r="K248" i="17"/>
  <c r="I248" i="17" s="1"/>
  <c r="J248" i="17"/>
  <c r="N247" i="17"/>
  <c r="M247" i="17"/>
  <c r="L247" i="17"/>
  <c r="K247" i="17"/>
  <c r="J247" i="17"/>
  <c r="I247" i="17" s="1"/>
  <c r="N246" i="17"/>
  <c r="M246" i="17"/>
  <c r="L246" i="17"/>
  <c r="K246" i="17"/>
  <c r="I246" i="17" s="1"/>
  <c r="J246" i="17"/>
  <c r="N245" i="17"/>
  <c r="M245" i="17"/>
  <c r="L245" i="17"/>
  <c r="K245" i="17"/>
  <c r="J245" i="17"/>
  <c r="I245" i="17" s="1"/>
  <c r="N244" i="17"/>
  <c r="M244" i="17"/>
  <c r="L244" i="17"/>
  <c r="K244" i="17"/>
  <c r="I244" i="17" s="1"/>
  <c r="J244" i="17"/>
  <c r="N243" i="17"/>
  <c r="M243" i="17"/>
  <c r="L243" i="17"/>
  <c r="K243" i="17"/>
  <c r="J243" i="17"/>
  <c r="I243" i="17" s="1"/>
  <c r="N242" i="17"/>
  <c r="M242" i="17"/>
  <c r="L242" i="17"/>
  <c r="K242" i="17"/>
  <c r="I242" i="17" s="1"/>
  <c r="J242" i="17"/>
  <c r="N241" i="17"/>
  <c r="M241" i="17"/>
  <c r="L241" i="17"/>
  <c r="K241" i="17"/>
  <c r="J241" i="17"/>
  <c r="I241" i="17" s="1"/>
  <c r="N240" i="17"/>
  <c r="M240" i="17"/>
  <c r="L240" i="17"/>
  <c r="K240" i="17"/>
  <c r="I240" i="17" s="1"/>
  <c r="J240" i="17"/>
  <c r="N239" i="17"/>
  <c r="M239" i="17"/>
  <c r="L239" i="17"/>
  <c r="K239" i="17"/>
  <c r="J239" i="17"/>
  <c r="I239" i="17" s="1"/>
  <c r="N238" i="17"/>
  <c r="M238" i="17"/>
  <c r="L238" i="17"/>
  <c r="K238" i="17"/>
  <c r="I238" i="17" s="1"/>
  <c r="J238" i="17"/>
  <c r="N237" i="17"/>
  <c r="M237" i="17"/>
  <c r="L237" i="17"/>
  <c r="K237" i="17"/>
  <c r="J237" i="17"/>
  <c r="I237" i="17" s="1"/>
  <c r="N236" i="17"/>
  <c r="M236" i="17"/>
  <c r="L236" i="17"/>
  <c r="K236" i="17"/>
  <c r="I236" i="17" s="1"/>
  <c r="J236" i="17"/>
  <c r="N235" i="17"/>
  <c r="M235" i="17"/>
  <c r="L235" i="17"/>
  <c r="K235" i="17"/>
  <c r="J235" i="17"/>
  <c r="I235" i="17" s="1"/>
  <c r="U37" i="17" s="1"/>
  <c r="N234" i="17"/>
  <c r="M234" i="17"/>
  <c r="L234" i="17"/>
  <c r="K234" i="17"/>
  <c r="I234" i="17" s="1"/>
  <c r="J234" i="17"/>
  <c r="N233" i="17"/>
  <c r="M233" i="17"/>
  <c r="L233" i="17"/>
  <c r="K233" i="17"/>
  <c r="J233" i="17"/>
  <c r="I233" i="17" s="1"/>
  <c r="N232" i="17"/>
  <c r="M232" i="17"/>
  <c r="L232" i="17"/>
  <c r="K232" i="17"/>
  <c r="I232" i="17" s="1"/>
  <c r="J232" i="17"/>
  <c r="N231" i="17"/>
  <c r="M231" i="17"/>
  <c r="L231" i="17"/>
  <c r="K231" i="17"/>
  <c r="J231" i="17"/>
  <c r="I231" i="17" s="1"/>
  <c r="U33" i="17" s="1"/>
  <c r="N230" i="17"/>
  <c r="M230" i="17"/>
  <c r="L230" i="17"/>
  <c r="K230" i="17"/>
  <c r="I230" i="17" s="1"/>
  <c r="J230" i="17"/>
  <c r="N229" i="17"/>
  <c r="M229" i="17"/>
  <c r="L229" i="17"/>
  <c r="K229" i="17"/>
  <c r="J229" i="17"/>
  <c r="I229" i="17" s="1"/>
  <c r="N228" i="17"/>
  <c r="M228" i="17"/>
  <c r="L228" i="17"/>
  <c r="K228" i="17"/>
  <c r="I228" i="17" s="1"/>
  <c r="J228" i="17"/>
  <c r="N227" i="17"/>
  <c r="M227" i="17"/>
  <c r="L227" i="17"/>
  <c r="K227" i="17"/>
  <c r="J227" i="17"/>
  <c r="I227" i="17" s="1"/>
  <c r="N226" i="17"/>
  <c r="M226" i="17"/>
  <c r="L226" i="17"/>
  <c r="K226" i="17"/>
  <c r="I226" i="17" s="1"/>
  <c r="J226" i="17"/>
  <c r="N225" i="17"/>
  <c r="M225" i="17"/>
  <c r="L225" i="17"/>
  <c r="K225" i="17"/>
  <c r="J225" i="17"/>
  <c r="I225" i="17" s="1"/>
  <c r="N224" i="17"/>
  <c r="M224" i="17"/>
  <c r="L224" i="17"/>
  <c r="K224" i="17"/>
  <c r="I224" i="17" s="1"/>
  <c r="J224" i="17"/>
  <c r="N223" i="17"/>
  <c r="M223" i="17"/>
  <c r="L223" i="17"/>
  <c r="K223" i="17"/>
  <c r="J223" i="17"/>
  <c r="I223" i="17" s="1"/>
  <c r="N222" i="17"/>
  <c r="M222" i="17"/>
  <c r="L222" i="17"/>
  <c r="K222" i="17"/>
  <c r="I222" i="17" s="1"/>
  <c r="J222" i="17"/>
  <c r="N221" i="17"/>
  <c r="M221" i="17"/>
  <c r="L221" i="17"/>
  <c r="K221" i="17"/>
  <c r="J221" i="17"/>
  <c r="I221" i="17" s="1"/>
  <c r="N220" i="17"/>
  <c r="M220" i="17"/>
  <c r="L220" i="17"/>
  <c r="K220" i="17"/>
  <c r="I220" i="17" s="1"/>
  <c r="J220" i="17"/>
  <c r="N219" i="17"/>
  <c r="M219" i="17"/>
  <c r="L219" i="17"/>
  <c r="K219" i="17"/>
  <c r="J219" i="17"/>
  <c r="I219" i="17" s="1"/>
  <c r="N218" i="17"/>
  <c r="M218" i="17"/>
  <c r="L218" i="17"/>
  <c r="K218" i="17"/>
  <c r="I218" i="17" s="1"/>
  <c r="J218" i="17"/>
  <c r="N217" i="17"/>
  <c r="M217" i="17"/>
  <c r="L217" i="17"/>
  <c r="K217" i="17"/>
  <c r="J217" i="17"/>
  <c r="I217" i="17" s="1"/>
  <c r="N216" i="17"/>
  <c r="M216" i="17"/>
  <c r="L216" i="17"/>
  <c r="K216" i="17"/>
  <c r="I216" i="17" s="1"/>
  <c r="J216" i="17"/>
  <c r="N215" i="17"/>
  <c r="M215" i="17"/>
  <c r="L215" i="17"/>
  <c r="K215" i="17"/>
  <c r="J215" i="17"/>
  <c r="I215" i="17" s="1"/>
  <c r="N214" i="17"/>
  <c r="M214" i="17"/>
  <c r="L214" i="17"/>
  <c r="K214" i="17"/>
  <c r="I214" i="17" s="1"/>
  <c r="J214" i="17"/>
  <c r="N213" i="17"/>
  <c r="M213" i="17"/>
  <c r="L213" i="17"/>
  <c r="K213" i="17"/>
  <c r="J213" i="17"/>
  <c r="I213" i="17" s="1"/>
  <c r="N212" i="17"/>
  <c r="M212" i="17"/>
  <c r="L212" i="17"/>
  <c r="K212" i="17"/>
  <c r="I212" i="17" s="1"/>
  <c r="J212" i="17"/>
  <c r="N211" i="17"/>
  <c r="M211" i="17"/>
  <c r="L211" i="17"/>
  <c r="K211" i="17"/>
  <c r="J211" i="17"/>
  <c r="I211" i="17" s="1"/>
  <c r="N210" i="17"/>
  <c r="M210" i="17"/>
  <c r="L210" i="17"/>
  <c r="K210" i="17"/>
  <c r="I210" i="17" s="1"/>
  <c r="J210" i="17"/>
  <c r="N209" i="17"/>
  <c r="M209" i="17"/>
  <c r="L209" i="17"/>
  <c r="K209" i="17"/>
  <c r="J209" i="17"/>
  <c r="I209" i="17" s="1"/>
  <c r="U32" i="17" s="1"/>
  <c r="N208" i="17"/>
  <c r="M208" i="17"/>
  <c r="L208" i="17"/>
  <c r="K208" i="17"/>
  <c r="I208" i="17" s="1"/>
  <c r="J208" i="17"/>
  <c r="N207" i="17"/>
  <c r="M207" i="17"/>
  <c r="L207" i="17"/>
  <c r="K207" i="17"/>
  <c r="J207" i="17"/>
  <c r="I207" i="17" s="1"/>
  <c r="N206" i="17"/>
  <c r="M206" i="17"/>
  <c r="L206" i="17"/>
  <c r="K206" i="17"/>
  <c r="I206" i="17" s="1"/>
  <c r="J206" i="17"/>
  <c r="N205" i="17"/>
  <c r="M205" i="17"/>
  <c r="L205" i="17"/>
  <c r="K205" i="17"/>
  <c r="J205" i="17"/>
  <c r="I205" i="17" s="1"/>
  <c r="N204" i="17"/>
  <c r="M204" i="17"/>
  <c r="L204" i="17"/>
  <c r="K204" i="17"/>
  <c r="I204" i="17" s="1"/>
  <c r="J204" i="17"/>
  <c r="N203" i="17"/>
  <c r="M203" i="17"/>
  <c r="L203" i="17"/>
  <c r="K203" i="17"/>
  <c r="J203" i="17"/>
  <c r="I203" i="17" s="1"/>
  <c r="K37" i="17" s="1"/>
  <c r="N202" i="17"/>
  <c r="M202" i="17"/>
  <c r="L202" i="17"/>
  <c r="K202" i="17"/>
  <c r="I202" i="17" s="1"/>
  <c r="K36" i="17" s="1"/>
  <c r="J202" i="17"/>
  <c r="N201" i="17"/>
  <c r="M201" i="17"/>
  <c r="L201" i="17"/>
  <c r="K201" i="17"/>
  <c r="J201" i="17"/>
  <c r="I201" i="17" s="1"/>
  <c r="K35" i="17" s="1"/>
  <c r="N200" i="17"/>
  <c r="M200" i="17"/>
  <c r="L200" i="17"/>
  <c r="K200" i="17"/>
  <c r="I200" i="17" s="1"/>
  <c r="J200" i="17"/>
  <c r="N199" i="17"/>
  <c r="M199" i="17"/>
  <c r="L199" i="17"/>
  <c r="K199" i="17"/>
  <c r="J199" i="17"/>
  <c r="I199" i="17" s="1"/>
  <c r="U31" i="17" s="1"/>
  <c r="N198" i="17"/>
  <c r="M198" i="17"/>
  <c r="L198" i="17"/>
  <c r="K198" i="17"/>
  <c r="I198" i="17" s="1"/>
  <c r="J198" i="17"/>
  <c r="N197" i="17"/>
  <c r="M197" i="17"/>
  <c r="L197" i="17"/>
  <c r="K197" i="17"/>
  <c r="J197" i="17"/>
  <c r="I197" i="17" s="1"/>
  <c r="N196" i="17"/>
  <c r="M196" i="17"/>
  <c r="L196" i="17"/>
  <c r="K196" i="17"/>
  <c r="I196" i="17" s="1"/>
  <c r="K34" i="17" s="1"/>
  <c r="J196" i="17"/>
  <c r="N195" i="17"/>
  <c r="M195" i="17"/>
  <c r="L195" i="17"/>
  <c r="K195" i="17"/>
  <c r="J195" i="17"/>
  <c r="I195" i="17" s="1"/>
  <c r="K33" i="17" s="1"/>
  <c r="N194" i="17"/>
  <c r="M194" i="17"/>
  <c r="L194" i="17"/>
  <c r="K194" i="17"/>
  <c r="I194" i="17" s="1"/>
  <c r="J194" i="17"/>
  <c r="N193" i="17"/>
  <c r="M193" i="17"/>
  <c r="L193" i="17"/>
  <c r="K193" i="17"/>
  <c r="J193" i="17"/>
  <c r="I193" i="17" s="1"/>
  <c r="N192" i="17"/>
  <c r="M192" i="17"/>
  <c r="L192" i="17"/>
  <c r="K192" i="17"/>
  <c r="I192" i="17" s="1"/>
  <c r="J192" i="17"/>
  <c r="N191" i="17"/>
  <c r="M191" i="17"/>
  <c r="L191" i="17"/>
  <c r="K191" i="17"/>
  <c r="J191" i="17"/>
  <c r="I191" i="17" s="1"/>
  <c r="N190" i="17"/>
  <c r="M190" i="17"/>
  <c r="L190" i="17"/>
  <c r="K190" i="17"/>
  <c r="I190" i="17" s="1"/>
  <c r="J190" i="17"/>
  <c r="N189" i="17"/>
  <c r="M189" i="17"/>
  <c r="L189" i="17"/>
  <c r="K189" i="17"/>
  <c r="J189" i="17"/>
  <c r="I189" i="17" s="1"/>
  <c r="N188" i="17"/>
  <c r="M188" i="17"/>
  <c r="L188" i="17"/>
  <c r="K188" i="17"/>
  <c r="I188" i="17" s="1"/>
  <c r="J188" i="17"/>
  <c r="N187" i="17"/>
  <c r="M187" i="17"/>
  <c r="L187" i="17"/>
  <c r="K187" i="17"/>
  <c r="J187" i="17"/>
  <c r="I187" i="17" s="1"/>
  <c r="K32" i="17" s="1"/>
  <c r="N186" i="17"/>
  <c r="M186" i="17"/>
  <c r="L186" i="17"/>
  <c r="K186" i="17"/>
  <c r="I186" i="17" s="1"/>
  <c r="K31" i="17" s="1"/>
  <c r="J186" i="17"/>
  <c r="N185" i="17"/>
  <c r="M185" i="17"/>
  <c r="L185" i="17"/>
  <c r="K185" i="17"/>
  <c r="J185" i="17"/>
  <c r="I185" i="17" s="1"/>
  <c r="K30" i="17" s="1"/>
  <c r="N184" i="17"/>
  <c r="M184" i="17"/>
  <c r="L184" i="17"/>
  <c r="K184" i="17"/>
  <c r="I184" i="17" s="1"/>
  <c r="J184" i="17"/>
  <c r="N183" i="17"/>
  <c r="M183" i="17"/>
  <c r="L183" i="17"/>
  <c r="K183" i="17"/>
  <c r="J183" i="17"/>
  <c r="I183" i="17" s="1"/>
  <c r="N182" i="17"/>
  <c r="M182" i="17"/>
  <c r="L182" i="17"/>
  <c r="K182" i="17"/>
  <c r="I182" i="17" s="1"/>
  <c r="J182" i="17"/>
  <c r="N181" i="17"/>
  <c r="M181" i="17"/>
  <c r="L181" i="17"/>
  <c r="K181" i="17"/>
  <c r="J181" i="17"/>
  <c r="I181" i="17" s="1"/>
  <c r="N180" i="17"/>
  <c r="M180" i="17"/>
  <c r="L180" i="17"/>
  <c r="K180" i="17"/>
  <c r="I180" i="17" s="1"/>
  <c r="J180" i="17"/>
  <c r="N179" i="17"/>
  <c r="M179" i="17"/>
  <c r="L179" i="17"/>
  <c r="K179" i="17"/>
  <c r="J179" i="17"/>
  <c r="I179" i="17" s="1"/>
  <c r="N178" i="17"/>
  <c r="M178" i="17"/>
  <c r="L178" i="17"/>
  <c r="K178" i="17"/>
  <c r="I178" i="17" s="1"/>
  <c r="U30" i="17" s="1"/>
  <c r="J178" i="17"/>
  <c r="N177" i="17"/>
  <c r="M177" i="17"/>
  <c r="L177" i="17"/>
  <c r="K177" i="17"/>
  <c r="J177" i="17"/>
  <c r="I177" i="17" s="1"/>
  <c r="N176" i="17"/>
  <c r="M176" i="17"/>
  <c r="L176" i="17"/>
  <c r="K176" i="17"/>
  <c r="I176" i="17" s="1"/>
  <c r="J176" i="17"/>
  <c r="N175" i="17"/>
  <c r="M175" i="17"/>
  <c r="L175" i="17"/>
  <c r="K175" i="17"/>
  <c r="J175" i="17"/>
  <c r="I175" i="17" s="1"/>
  <c r="N174" i="17"/>
  <c r="M174" i="17"/>
  <c r="L174" i="17"/>
  <c r="K174" i="17"/>
  <c r="I174" i="17" s="1"/>
  <c r="K29" i="17" s="1"/>
  <c r="J174" i="17"/>
  <c r="N173" i="17"/>
  <c r="M173" i="17"/>
  <c r="L173" i="17"/>
  <c r="K173" i="17"/>
  <c r="J173" i="17"/>
  <c r="I173" i="17" s="1"/>
  <c r="K28" i="17" s="1"/>
  <c r="N172" i="17"/>
  <c r="M172" i="17"/>
  <c r="L172" i="17"/>
  <c r="K172" i="17"/>
  <c r="I172" i="17" s="1"/>
  <c r="U29" i="17" s="1"/>
  <c r="J172" i="17"/>
  <c r="N171" i="17"/>
  <c r="M171" i="17"/>
  <c r="L171" i="17"/>
  <c r="K171" i="17"/>
  <c r="J171" i="17"/>
  <c r="I171" i="17" s="1"/>
  <c r="U28" i="17" s="1"/>
  <c r="N170" i="17"/>
  <c r="M170" i="17"/>
  <c r="L170" i="17"/>
  <c r="K170" i="17"/>
  <c r="I170" i="17" s="1"/>
  <c r="U27" i="17" s="1"/>
  <c r="J170" i="17"/>
  <c r="N169" i="17"/>
  <c r="M169" i="17"/>
  <c r="L169" i="17"/>
  <c r="K169" i="17"/>
  <c r="J169" i="17"/>
  <c r="I169" i="17" s="1"/>
  <c r="N168" i="17"/>
  <c r="M168" i="17"/>
  <c r="L168" i="17"/>
  <c r="K168" i="17"/>
  <c r="I168" i="17" s="1"/>
  <c r="J168" i="17"/>
  <c r="N167" i="17"/>
  <c r="M167" i="17"/>
  <c r="L167" i="17"/>
  <c r="K167" i="17"/>
  <c r="J167" i="17"/>
  <c r="I167" i="17" s="1"/>
  <c r="U26" i="17" s="1"/>
  <c r="N166" i="17"/>
  <c r="M166" i="17"/>
  <c r="L166" i="17"/>
  <c r="K166" i="17"/>
  <c r="I166" i="17" s="1"/>
  <c r="J166" i="17"/>
  <c r="N165" i="17"/>
  <c r="M165" i="17"/>
  <c r="L165" i="17"/>
  <c r="K165" i="17"/>
  <c r="J165" i="17"/>
  <c r="I165" i="17" s="1"/>
  <c r="N164" i="17"/>
  <c r="M164" i="17"/>
  <c r="L164" i="17"/>
  <c r="K164" i="17"/>
  <c r="I164" i="17" s="1"/>
  <c r="J164" i="17"/>
  <c r="N163" i="17"/>
  <c r="M163" i="17"/>
  <c r="L163" i="17"/>
  <c r="K163" i="17"/>
  <c r="J163" i="17"/>
  <c r="I163" i="17" s="1"/>
  <c r="N162" i="17"/>
  <c r="M162" i="17"/>
  <c r="L162" i="17"/>
  <c r="K162" i="17"/>
  <c r="I162" i="17" s="1"/>
  <c r="U25" i="17" s="1"/>
  <c r="J162" i="17"/>
  <c r="N161" i="17"/>
  <c r="M161" i="17"/>
  <c r="L161" i="17"/>
  <c r="K161" i="17"/>
  <c r="J161" i="17"/>
  <c r="I161" i="17" s="1"/>
  <c r="U24" i="17" s="1"/>
  <c r="N160" i="17"/>
  <c r="M160" i="17"/>
  <c r="L160" i="17"/>
  <c r="K160" i="17"/>
  <c r="I160" i="17" s="1"/>
  <c r="J160" i="17"/>
  <c r="N159" i="17"/>
  <c r="M159" i="17"/>
  <c r="L159" i="17"/>
  <c r="K159" i="17"/>
  <c r="J159" i="17"/>
  <c r="I159" i="17" s="1"/>
  <c r="N158" i="17"/>
  <c r="M158" i="17"/>
  <c r="L158" i="17"/>
  <c r="K158" i="17"/>
  <c r="I158" i="17" s="1"/>
  <c r="J158" i="17"/>
  <c r="N157" i="17"/>
  <c r="M157" i="17"/>
  <c r="L157" i="17"/>
  <c r="K157" i="17"/>
  <c r="J157" i="17"/>
  <c r="I157" i="17" s="1"/>
  <c r="N156" i="17"/>
  <c r="M156" i="17"/>
  <c r="L156" i="17"/>
  <c r="K156" i="17"/>
  <c r="I156" i="17" s="1"/>
  <c r="J156" i="17"/>
  <c r="N155" i="17"/>
  <c r="M155" i="17"/>
  <c r="L155" i="17"/>
  <c r="K155" i="17"/>
  <c r="J155" i="17"/>
  <c r="I155" i="17" s="1"/>
  <c r="N154" i="17"/>
  <c r="M154" i="17"/>
  <c r="L154" i="17"/>
  <c r="K154" i="17"/>
  <c r="I154" i="17" s="1"/>
  <c r="J154" i="17"/>
  <c r="N153" i="17"/>
  <c r="M153" i="17"/>
  <c r="L153" i="17"/>
  <c r="K153" i="17"/>
  <c r="J153" i="17"/>
  <c r="I153" i="17" s="1"/>
  <c r="N152" i="17"/>
  <c r="M152" i="17"/>
  <c r="L152" i="17"/>
  <c r="K152" i="17"/>
  <c r="I152" i="17" s="1"/>
  <c r="J152" i="17"/>
  <c r="N151" i="17"/>
  <c r="M151" i="17"/>
  <c r="L151" i="17"/>
  <c r="K151" i="17"/>
  <c r="J151" i="17"/>
  <c r="I151" i="17" s="1"/>
  <c r="U23" i="17" s="1"/>
  <c r="N150" i="17"/>
  <c r="M150" i="17"/>
  <c r="L150" i="17"/>
  <c r="K150" i="17"/>
  <c r="I150" i="17" s="1"/>
  <c r="J150" i="17"/>
  <c r="N149" i="17"/>
  <c r="M149" i="17"/>
  <c r="L149" i="17"/>
  <c r="K149" i="17"/>
  <c r="J149" i="17"/>
  <c r="I149" i="17" s="1"/>
  <c r="N148" i="17"/>
  <c r="M148" i="17"/>
  <c r="L148" i="17"/>
  <c r="K148" i="17"/>
  <c r="I148" i="17" s="1"/>
  <c r="J148" i="17"/>
  <c r="N147" i="17"/>
  <c r="M147" i="17"/>
  <c r="L147" i="17"/>
  <c r="K147" i="17"/>
  <c r="J147" i="17"/>
  <c r="I147" i="17" s="1"/>
  <c r="N146" i="17"/>
  <c r="M146" i="17"/>
  <c r="L146" i="17"/>
  <c r="K146" i="17"/>
  <c r="I146" i="17" s="1"/>
  <c r="J146" i="17"/>
  <c r="N145" i="17"/>
  <c r="M145" i="17"/>
  <c r="L145" i="17"/>
  <c r="K145" i="17"/>
  <c r="J145" i="17"/>
  <c r="I145" i="17" s="1"/>
  <c r="U22" i="17" s="1"/>
  <c r="N144" i="17"/>
  <c r="M144" i="17"/>
  <c r="L144" i="17"/>
  <c r="K144" i="17"/>
  <c r="I144" i="17" s="1"/>
  <c r="J144" i="17"/>
  <c r="N143" i="17"/>
  <c r="M143" i="17"/>
  <c r="L143" i="17"/>
  <c r="K143" i="17"/>
  <c r="J143" i="17"/>
  <c r="I143" i="17" s="1"/>
  <c r="N142" i="17"/>
  <c r="M142" i="17"/>
  <c r="L142" i="17"/>
  <c r="K142" i="17"/>
  <c r="I142" i="17" s="1"/>
  <c r="J142" i="17"/>
  <c r="N141" i="17"/>
  <c r="M141" i="17"/>
  <c r="L141" i="17"/>
  <c r="K141" i="17"/>
  <c r="J141" i="17"/>
  <c r="I141" i="17" s="1"/>
  <c r="N140" i="17"/>
  <c r="M140" i="17"/>
  <c r="L140" i="17"/>
  <c r="K140" i="17"/>
  <c r="I140" i="17" s="1"/>
  <c r="J140" i="17"/>
  <c r="N139" i="17"/>
  <c r="M139" i="17"/>
  <c r="L139" i="17"/>
  <c r="K139" i="17"/>
  <c r="J139" i="17"/>
  <c r="I139" i="17" s="1"/>
  <c r="N138" i="17"/>
  <c r="M138" i="17"/>
  <c r="L138" i="17"/>
  <c r="K138" i="17"/>
  <c r="I138" i="17" s="1"/>
  <c r="J138" i="17"/>
  <c r="N137" i="17"/>
  <c r="M137" i="17"/>
  <c r="L137" i="17"/>
  <c r="K137" i="17"/>
  <c r="J137" i="17"/>
  <c r="I137" i="17" s="1"/>
  <c r="N136" i="17"/>
  <c r="M136" i="17"/>
  <c r="L136" i="17"/>
  <c r="K136" i="17"/>
  <c r="I136" i="17" s="1"/>
  <c r="J136" i="17"/>
  <c r="N135" i="17"/>
  <c r="M135" i="17"/>
  <c r="L135" i="17"/>
  <c r="K135" i="17"/>
  <c r="J135" i="17"/>
  <c r="I135" i="17" s="1"/>
  <c r="N134" i="17"/>
  <c r="M134" i="17"/>
  <c r="L134" i="17"/>
  <c r="K134" i="17"/>
  <c r="I134" i="17" s="1"/>
  <c r="J134" i="17"/>
  <c r="N133" i="17"/>
  <c r="M133" i="17"/>
  <c r="L133" i="17"/>
  <c r="K133" i="17"/>
  <c r="J133" i="17"/>
  <c r="I133" i="17" s="1"/>
  <c r="N132" i="17"/>
  <c r="M132" i="17"/>
  <c r="L132" i="17"/>
  <c r="K132" i="17"/>
  <c r="I132" i="17" s="1"/>
  <c r="J132" i="17"/>
  <c r="N131" i="17"/>
  <c r="M131" i="17"/>
  <c r="L131" i="17"/>
  <c r="K131" i="17"/>
  <c r="J131" i="17"/>
  <c r="I131" i="17" s="1"/>
  <c r="N130" i="17"/>
  <c r="M130" i="17"/>
  <c r="L130" i="17"/>
  <c r="K130" i="17"/>
  <c r="I130" i="17" s="1"/>
  <c r="J130" i="17"/>
  <c r="N129" i="17"/>
  <c r="M129" i="17"/>
  <c r="L129" i="17"/>
  <c r="K129" i="17"/>
  <c r="J129" i="17"/>
  <c r="I129" i="17" s="1"/>
  <c r="N128" i="17"/>
  <c r="M128" i="17"/>
  <c r="L128" i="17"/>
  <c r="K128" i="17"/>
  <c r="I128" i="17" s="1"/>
  <c r="J128" i="17"/>
  <c r="N127" i="17"/>
  <c r="M127" i="17"/>
  <c r="L127" i="17"/>
  <c r="K127" i="17"/>
  <c r="J127" i="17"/>
  <c r="I127" i="17" s="1"/>
  <c r="N126" i="17"/>
  <c r="M126" i="17"/>
  <c r="L126" i="17"/>
  <c r="K126" i="17"/>
  <c r="I126" i="17" s="1"/>
  <c r="J126" i="17"/>
  <c r="N125" i="17"/>
  <c r="M125" i="17"/>
  <c r="L125" i="17"/>
  <c r="K125" i="17"/>
  <c r="J125" i="17"/>
  <c r="I125" i="17" s="1"/>
  <c r="N124" i="17"/>
  <c r="M124" i="17"/>
  <c r="L124" i="17"/>
  <c r="K124" i="17"/>
  <c r="I124" i="17" s="1"/>
  <c r="J124" i="17"/>
  <c r="N123" i="17"/>
  <c r="M123" i="17"/>
  <c r="L123" i="17"/>
  <c r="K123" i="17"/>
  <c r="J123" i="17"/>
  <c r="I123" i="17" s="1"/>
  <c r="N122" i="17"/>
  <c r="M122" i="17"/>
  <c r="L122" i="17"/>
  <c r="K122" i="17"/>
  <c r="I122" i="17" s="1"/>
  <c r="J122" i="17"/>
  <c r="N121" i="17"/>
  <c r="M121" i="17"/>
  <c r="L121" i="17"/>
  <c r="K121" i="17"/>
  <c r="J121" i="17"/>
  <c r="I121" i="17" s="1"/>
  <c r="N120" i="17"/>
  <c r="M120" i="17"/>
  <c r="L120" i="17"/>
  <c r="K120" i="17"/>
  <c r="I120" i="17" s="1"/>
  <c r="J120" i="17"/>
  <c r="N119" i="17"/>
  <c r="M119" i="17"/>
  <c r="L119" i="17"/>
  <c r="K119" i="17"/>
  <c r="J119" i="17"/>
  <c r="I119" i="17" s="1"/>
  <c r="N118" i="17"/>
  <c r="M118" i="17"/>
  <c r="L118" i="17"/>
  <c r="K118" i="17"/>
  <c r="I118" i="17" s="1"/>
  <c r="J118" i="17"/>
  <c r="N117" i="17"/>
  <c r="M117" i="17"/>
  <c r="L117" i="17"/>
  <c r="K117" i="17"/>
  <c r="J117" i="17"/>
  <c r="N116" i="17"/>
  <c r="M116" i="17"/>
  <c r="L116" i="17"/>
  <c r="K116" i="17"/>
  <c r="I116" i="17" s="1"/>
  <c r="J116" i="17"/>
  <c r="N115" i="17"/>
  <c r="M115" i="17"/>
  <c r="L115" i="17"/>
  <c r="K115" i="17"/>
  <c r="J115" i="17"/>
  <c r="I115" i="17" s="1"/>
  <c r="N114" i="17"/>
  <c r="M114" i="17"/>
  <c r="L114" i="17"/>
  <c r="K114" i="17"/>
  <c r="I114" i="17" s="1"/>
  <c r="J114" i="17"/>
  <c r="N113" i="17"/>
  <c r="M113" i="17"/>
  <c r="L113" i="17"/>
  <c r="K113" i="17"/>
  <c r="J113" i="17"/>
  <c r="N112" i="17"/>
  <c r="M112" i="17"/>
  <c r="L112" i="17"/>
  <c r="K112" i="17"/>
  <c r="I112" i="17" s="1"/>
  <c r="J112" i="17"/>
  <c r="N111" i="17"/>
  <c r="M111" i="17"/>
  <c r="L111" i="17"/>
  <c r="K111" i="17"/>
  <c r="J111" i="17"/>
  <c r="I111" i="17" s="1"/>
  <c r="N110" i="17"/>
  <c r="M110" i="17"/>
  <c r="L110" i="17"/>
  <c r="K110" i="17"/>
  <c r="I110" i="17" s="1"/>
  <c r="J110" i="17"/>
  <c r="N109" i="17"/>
  <c r="M109" i="17"/>
  <c r="L109" i="17"/>
  <c r="K109" i="17"/>
  <c r="J109" i="17"/>
  <c r="N108" i="17"/>
  <c r="M108" i="17"/>
  <c r="L108" i="17"/>
  <c r="K108" i="17"/>
  <c r="I108" i="17" s="1"/>
  <c r="J108" i="17"/>
  <c r="N107" i="17"/>
  <c r="M107" i="17"/>
  <c r="L107" i="17"/>
  <c r="K107" i="17"/>
  <c r="J107" i="17"/>
  <c r="I107" i="17" s="1"/>
  <c r="N106" i="17"/>
  <c r="M106" i="17"/>
  <c r="L106" i="17"/>
  <c r="K106" i="17"/>
  <c r="I106" i="17" s="1"/>
  <c r="J106" i="17"/>
  <c r="N105" i="17"/>
  <c r="M105" i="17"/>
  <c r="L105" i="17"/>
  <c r="K105" i="17"/>
  <c r="J105" i="17"/>
  <c r="N104" i="17"/>
  <c r="M104" i="17"/>
  <c r="L104" i="17"/>
  <c r="K104" i="17"/>
  <c r="I104" i="17" s="1"/>
  <c r="J104" i="17"/>
  <c r="N103" i="17"/>
  <c r="M103" i="17"/>
  <c r="L103" i="17"/>
  <c r="K103" i="17"/>
  <c r="J103" i="17"/>
  <c r="I103" i="17" s="1"/>
  <c r="N102" i="17"/>
  <c r="M102" i="17"/>
  <c r="L102" i="17"/>
  <c r="K102" i="17"/>
  <c r="I102" i="17" s="1"/>
  <c r="J102" i="17"/>
  <c r="N101" i="17"/>
  <c r="M101" i="17"/>
  <c r="L101" i="17"/>
  <c r="K101" i="17"/>
  <c r="J101" i="17"/>
  <c r="N100" i="17"/>
  <c r="M100" i="17"/>
  <c r="L100" i="17"/>
  <c r="K100" i="17"/>
  <c r="I100" i="17" s="1"/>
  <c r="J100" i="17"/>
  <c r="N99" i="17"/>
  <c r="M99" i="17"/>
  <c r="L99" i="17"/>
  <c r="K99" i="17"/>
  <c r="J99" i="17"/>
  <c r="I99" i="17" s="1"/>
  <c r="N98" i="17"/>
  <c r="M98" i="17"/>
  <c r="L98" i="17"/>
  <c r="K98" i="17"/>
  <c r="I98" i="17" s="1"/>
  <c r="J98" i="17"/>
  <c r="N97" i="17"/>
  <c r="M97" i="17"/>
  <c r="L97" i="17"/>
  <c r="K97" i="17"/>
  <c r="J97" i="17"/>
  <c r="N96" i="17"/>
  <c r="M96" i="17"/>
  <c r="L96" i="17"/>
  <c r="K96" i="17"/>
  <c r="I96" i="17" s="1"/>
  <c r="J96" i="17"/>
  <c r="N95" i="17"/>
  <c r="M95" i="17"/>
  <c r="L95" i="17"/>
  <c r="K95" i="17"/>
  <c r="J95" i="17"/>
  <c r="I95" i="17" s="1"/>
  <c r="N94" i="17"/>
  <c r="M94" i="17"/>
  <c r="L94" i="17"/>
  <c r="K94" i="17"/>
  <c r="I94" i="17" s="1"/>
  <c r="J94" i="17"/>
  <c r="N93" i="17"/>
  <c r="M93" i="17"/>
  <c r="L93" i="17"/>
  <c r="K93" i="17"/>
  <c r="J93" i="17"/>
  <c r="N92" i="17"/>
  <c r="M92" i="17"/>
  <c r="L92" i="17"/>
  <c r="K92" i="17"/>
  <c r="I92" i="17" s="1"/>
  <c r="J92" i="17"/>
  <c r="N91" i="17"/>
  <c r="M91" i="17"/>
  <c r="L91" i="17"/>
  <c r="K91" i="17"/>
  <c r="J91" i="17"/>
  <c r="I91" i="17" s="1"/>
  <c r="N90" i="17"/>
  <c r="M90" i="17"/>
  <c r="L90" i="17"/>
  <c r="K90" i="17"/>
  <c r="I90" i="17" s="1"/>
  <c r="J90" i="17"/>
  <c r="N89" i="17"/>
  <c r="M89" i="17"/>
  <c r="L89" i="17"/>
  <c r="J89" i="17"/>
  <c r="L88" i="17"/>
  <c r="K88" i="17"/>
  <c r="J88" i="17"/>
  <c r="L87" i="17"/>
  <c r="K87" i="17"/>
  <c r="J87" i="17"/>
  <c r="L86" i="17"/>
  <c r="K86" i="17"/>
  <c r="J86" i="17"/>
  <c r="L85" i="17"/>
  <c r="K85" i="17"/>
  <c r="J85" i="17"/>
  <c r="L84" i="17"/>
  <c r="K84" i="17"/>
  <c r="J84" i="17"/>
  <c r="L83" i="17"/>
  <c r="K83" i="17"/>
  <c r="J83" i="17"/>
  <c r="L82" i="17"/>
  <c r="K82" i="17"/>
  <c r="J82" i="17"/>
  <c r="L81" i="17"/>
  <c r="K81" i="17"/>
  <c r="J81" i="17"/>
  <c r="N80" i="17"/>
  <c r="M80" i="17"/>
  <c r="L80" i="17"/>
  <c r="K80" i="17"/>
  <c r="J80" i="17"/>
  <c r="I80" i="17"/>
  <c r="N79" i="17"/>
  <c r="M79" i="17"/>
  <c r="L79" i="17"/>
  <c r="K79" i="17"/>
  <c r="I79" i="17" s="1"/>
  <c r="J79" i="17"/>
  <c r="N78" i="17"/>
  <c r="M78" i="17"/>
  <c r="L78" i="17"/>
  <c r="J78" i="17"/>
  <c r="L77" i="17"/>
  <c r="K77" i="17"/>
  <c r="J77" i="17"/>
  <c r="J76" i="17"/>
  <c r="J75" i="17"/>
  <c r="J74" i="17"/>
  <c r="J73" i="17"/>
  <c r="J72" i="17"/>
  <c r="J71" i="17"/>
  <c r="J70" i="17"/>
  <c r="N69" i="17"/>
  <c r="M69" i="17"/>
  <c r="J69" i="17"/>
  <c r="N68" i="17"/>
  <c r="M68" i="17"/>
  <c r="J68" i="17"/>
  <c r="N67" i="17"/>
  <c r="M67" i="17"/>
  <c r="K67" i="17"/>
  <c r="J67" i="17"/>
  <c r="E67" i="17"/>
  <c r="L67" i="17" s="1"/>
  <c r="N66" i="17"/>
  <c r="M66" i="17"/>
  <c r="L66" i="17"/>
  <c r="K66" i="17"/>
  <c r="I66" i="17" s="1"/>
  <c r="J66" i="17"/>
  <c r="N65" i="17"/>
  <c r="M65" i="17"/>
  <c r="L65" i="17"/>
  <c r="K65" i="17"/>
  <c r="J65" i="17"/>
  <c r="I65" i="17"/>
  <c r="N64" i="17"/>
  <c r="M64" i="17"/>
  <c r="L64" i="17"/>
  <c r="K64" i="17"/>
  <c r="I64" i="17" s="1"/>
  <c r="J64" i="17"/>
  <c r="N63" i="17"/>
  <c r="M63" i="17"/>
  <c r="L63" i="17"/>
  <c r="K63" i="17"/>
  <c r="J63" i="17"/>
  <c r="I63" i="17"/>
  <c r="N62" i="17"/>
  <c r="M62" i="17"/>
  <c r="L62" i="17"/>
  <c r="K62" i="17"/>
  <c r="I62" i="17" s="1"/>
  <c r="J62" i="17"/>
  <c r="N61" i="17"/>
  <c r="M61" i="17"/>
  <c r="L61" i="17"/>
  <c r="K61" i="17"/>
  <c r="J61" i="17"/>
  <c r="I61" i="17"/>
  <c r="N60" i="17"/>
  <c r="M60" i="17"/>
  <c r="L60" i="17"/>
  <c r="K60" i="17"/>
  <c r="I60" i="17" s="1"/>
  <c r="J60" i="17"/>
  <c r="U38" i="17"/>
  <c r="K38" i="17"/>
  <c r="U36" i="17"/>
  <c r="U35" i="17"/>
  <c r="U34" i="17"/>
  <c r="K26" i="17"/>
  <c r="L26" i="17" s="1"/>
  <c r="K25" i="17"/>
  <c r="L25" i="17" s="1"/>
  <c r="K24" i="17"/>
  <c r="L24" i="17" s="1"/>
  <c r="K23" i="17"/>
  <c r="L23" i="17" s="1"/>
  <c r="M23" i="17" s="1"/>
  <c r="K22" i="17"/>
  <c r="L22" i="17" s="1"/>
  <c r="M22" i="17" s="1"/>
  <c r="E12" i="17"/>
  <c r="D12" i="17"/>
  <c r="K10" i="17"/>
  <c r="K9" i="17"/>
  <c r="K8" i="17"/>
  <c r="K7" i="17"/>
  <c r="K6" i="17"/>
  <c r="K5" i="17"/>
  <c r="J5" i="17"/>
  <c r="L4" i="17"/>
  <c r="K4" i="17"/>
  <c r="J4" i="17"/>
  <c r="P3" i="17"/>
  <c r="O3" i="17"/>
  <c r="N3" i="17"/>
  <c r="M3" i="17"/>
  <c r="L3" i="17"/>
  <c r="K3" i="17"/>
  <c r="J3" i="17"/>
  <c r="K2" i="17"/>
  <c r="D1" i="17"/>
  <c r="L5" i="17" s="1"/>
  <c r="AK498" i="16"/>
  <c r="AK503" i="16" s="1"/>
  <c r="AK504" i="16" s="1"/>
  <c r="AB498" i="16"/>
  <c r="Z498" i="16"/>
  <c r="X498" i="16"/>
  <c r="X497" i="16"/>
  <c r="X500" i="16" s="1"/>
  <c r="X501" i="16" s="1"/>
  <c r="S496" i="16"/>
  <c r="S495" i="16"/>
  <c r="S494" i="16"/>
  <c r="S493" i="16"/>
  <c r="S492" i="16"/>
  <c r="S491" i="16"/>
  <c r="Q491" i="16"/>
  <c r="Q492" i="16" s="1"/>
  <c r="AK490" i="16"/>
  <c r="AK495" i="16" s="1"/>
  <c r="AK496" i="16" s="1"/>
  <c r="AE490" i="16"/>
  <c r="AE493" i="16" s="1"/>
  <c r="AE494" i="16" s="1"/>
  <c r="X489" i="16"/>
  <c r="X494" i="16" s="1"/>
  <c r="X495" i="16" s="1"/>
  <c r="U489" i="16"/>
  <c r="S489" i="16"/>
  <c r="Q489" i="16"/>
  <c r="Q488" i="16"/>
  <c r="Q493" i="16" s="1"/>
  <c r="Q494" i="16" s="1"/>
  <c r="K486" i="16"/>
  <c r="J485" i="16"/>
  <c r="J490" i="16" s="1"/>
  <c r="J491" i="16" s="1"/>
  <c r="Q484" i="16"/>
  <c r="Q485" i="16" s="1"/>
  <c r="AK482" i="16"/>
  <c r="AK487" i="16" s="1"/>
  <c r="AK488" i="16" s="1"/>
  <c r="AB482" i="16"/>
  <c r="Y482" i="16"/>
  <c r="X482" i="16"/>
  <c r="X481" i="16"/>
  <c r="X486" i="16" s="1"/>
  <c r="X487" i="16" s="1"/>
  <c r="D481" i="16"/>
  <c r="F480" i="16"/>
  <c r="D480" i="16"/>
  <c r="Q479" i="16"/>
  <c r="Q482" i="16" s="1"/>
  <c r="Q483" i="16" s="1"/>
  <c r="F478" i="16"/>
  <c r="H476" i="16"/>
  <c r="N486" i="16" s="1"/>
  <c r="G476" i="16"/>
  <c r="AA490" i="16" s="1"/>
  <c r="F476" i="16"/>
  <c r="Z490" i="16" s="1"/>
  <c r="E476" i="16"/>
  <c r="L476" i="16" s="1"/>
  <c r="D476" i="16"/>
  <c r="J486" i="16" s="1"/>
  <c r="K475" i="16"/>
  <c r="K480" i="16" s="1"/>
  <c r="K481" i="16" s="1"/>
  <c r="D475" i="16"/>
  <c r="D478" i="16" s="1"/>
  <c r="D479" i="16" s="1"/>
  <c r="AK472" i="16"/>
  <c r="AK477" i="16" s="1"/>
  <c r="AK478" i="16" s="1"/>
  <c r="L471" i="16"/>
  <c r="AB470" i="16"/>
  <c r="Z470" i="16"/>
  <c r="X470" i="16"/>
  <c r="Q470" i="16"/>
  <c r="Q475" i="16" s="1"/>
  <c r="Q476" i="16" s="1"/>
  <c r="L470" i="16"/>
  <c r="X469" i="16"/>
  <c r="X474" i="16" s="1"/>
  <c r="X475" i="16" s="1"/>
  <c r="L469" i="16"/>
  <c r="S468" i="16"/>
  <c r="L468" i="16"/>
  <c r="J468" i="16"/>
  <c r="J469" i="16" s="1"/>
  <c r="S467" i="16"/>
  <c r="S466" i="16"/>
  <c r="N466" i="16"/>
  <c r="L466" i="16"/>
  <c r="J466" i="16"/>
  <c r="S465" i="16"/>
  <c r="Q465" i="16"/>
  <c r="Q466" i="16" s="1"/>
  <c r="J465" i="16"/>
  <c r="J470" i="16" s="1"/>
  <c r="J471" i="16" s="1"/>
  <c r="S464" i="16"/>
  <c r="S463" i="16"/>
  <c r="Q463" i="16"/>
  <c r="Q464" i="16" s="1"/>
  <c r="AB462" i="16"/>
  <c r="AA462" i="16"/>
  <c r="Z462" i="16"/>
  <c r="Y462" i="16"/>
  <c r="X462" i="16"/>
  <c r="AK461" i="16"/>
  <c r="AK464" i="16" s="1"/>
  <c r="AK465" i="16" s="1"/>
  <c r="AE461" i="16"/>
  <c r="AE466" i="16" s="1"/>
  <c r="AE467" i="16" s="1"/>
  <c r="X461" i="16"/>
  <c r="X464" i="16" s="1"/>
  <c r="X465" i="16" s="1"/>
  <c r="U461" i="16"/>
  <c r="S461" i="16"/>
  <c r="Q461" i="16"/>
  <c r="Q460" i="16"/>
  <c r="AB454" i="16"/>
  <c r="AA454" i="16"/>
  <c r="Z454" i="16"/>
  <c r="Y454" i="16"/>
  <c r="X454" i="16"/>
  <c r="X453" i="16"/>
  <c r="X458" i="16" s="1"/>
  <c r="X459" i="16" s="1"/>
  <c r="AK452" i="16"/>
  <c r="AK457" i="16" s="1"/>
  <c r="AK458" i="16" s="1"/>
  <c r="B450" i="16"/>
  <c r="N399" i="16"/>
  <c r="M399" i="16"/>
  <c r="L399" i="16"/>
  <c r="K399" i="16"/>
  <c r="J399" i="16"/>
  <c r="I399" i="16"/>
  <c r="N398" i="16"/>
  <c r="M398" i="16"/>
  <c r="L398" i="16"/>
  <c r="K398" i="16"/>
  <c r="I398" i="16" s="1"/>
  <c r="J398" i="16"/>
  <c r="N397" i="16"/>
  <c r="M397" i="16"/>
  <c r="L397" i="16"/>
  <c r="K397" i="16"/>
  <c r="J397" i="16"/>
  <c r="I397" i="16"/>
  <c r="N396" i="16"/>
  <c r="M396" i="16"/>
  <c r="L396" i="16"/>
  <c r="K396" i="16"/>
  <c r="I396" i="16" s="1"/>
  <c r="J396" i="16"/>
  <c r="N395" i="16"/>
  <c r="M395" i="16"/>
  <c r="L395" i="16"/>
  <c r="K395" i="16"/>
  <c r="J395" i="16"/>
  <c r="I395" i="16"/>
  <c r="N394" i="16"/>
  <c r="M394" i="16"/>
  <c r="L394" i="16"/>
  <c r="K394" i="16"/>
  <c r="I394" i="16" s="1"/>
  <c r="J394" i="16"/>
  <c r="N393" i="16"/>
  <c r="M393" i="16"/>
  <c r="L393" i="16"/>
  <c r="K393" i="16"/>
  <c r="J393" i="16"/>
  <c r="I393" i="16"/>
  <c r="N392" i="16"/>
  <c r="M392" i="16"/>
  <c r="L392" i="16"/>
  <c r="K392" i="16"/>
  <c r="I392" i="16" s="1"/>
  <c r="J392" i="16"/>
  <c r="N391" i="16"/>
  <c r="M391" i="16"/>
  <c r="L391" i="16"/>
  <c r="K391" i="16"/>
  <c r="J391" i="16"/>
  <c r="I391" i="16"/>
  <c r="N390" i="16"/>
  <c r="M390" i="16"/>
  <c r="L390" i="16"/>
  <c r="K390" i="16"/>
  <c r="I390" i="16" s="1"/>
  <c r="J390" i="16"/>
  <c r="N389" i="16"/>
  <c r="M389" i="16"/>
  <c r="L389" i="16"/>
  <c r="K389" i="16"/>
  <c r="J389" i="16"/>
  <c r="I389" i="16"/>
  <c r="N388" i="16"/>
  <c r="M388" i="16"/>
  <c r="L388" i="16"/>
  <c r="K388" i="16"/>
  <c r="I388" i="16" s="1"/>
  <c r="J388" i="16"/>
  <c r="N387" i="16"/>
  <c r="M387" i="16"/>
  <c r="L387" i="16"/>
  <c r="K387" i="16"/>
  <c r="J387" i="16"/>
  <c r="I387" i="16"/>
  <c r="N386" i="16"/>
  <c r="M386" i="16"/>
  <c r="L386" i="16"/>
  <c r="K386" i="16"/>
  <c r="I386" i="16" s="1"/>
  <c r="J386" i="16"/>
  <c r="N385" i="16"/>
  <c r="M385" i="16"/>
  <c r="L385" i="16"/>
  <c r="K385" i="16"/>
  <c r="J385" i="16"/>
  <c r="I385" i="16"/>
  <c r="N384" i="16"/>
  <c r="M384" i="16"/>
  <c r="L384" i="16"/>
  <c r="K384" i="16"/>
  <c r="I384" i="16" s="1"/>
  <c r="J384" i="16"/>
  <c r="N383" i="16"/>
  <c r="M383" i="16"/>
  <c r="L383" i="16"/>
  <c r="K383" i="16"/>
  <c r="J383" i="16"/>
  <c r="I383" i="16"/>
  <c r="N382" i="16"/>
  <c r="M382" i="16"/>
  <c r="L382" i="16"/>
  <c r="K382" i="16"/>
  <c r="I382" i="16" s="1"/>
  <c r="J382" i="16"/>
  <c r="N381" i="16"/>
  <c r="M381" i="16"/>
  <c r="L381" i="16"/>
  <c r="K381" i="16"/>
  <c r="J381" i="16"/>
  <c r="I381" i="16"/>
  <c r="N380" i="16"/>
  <c r="M380" i="16"/>
  <c r="L380" i="16"/>
  <c r="K380" i="16"/>
  <c r="I380" i="16" s="1"/>
  <c r="J380" i="16"/>
  <c r="N379" i="16"/>
  <c r="M379" i="16"/>
  <c r="L379" i="16"/>
  <c r="K379" i="16"/>
  <c r="J379" i="16"/>
  <c r="I379" i="16"/>
  <c r="N378" i="16"/>
  <c r="M378" i="16"/>
  <c r="L378" i="16"/>
  <c r="K378" i="16"/>
  <c r="I378" i="16" s="1"/>
  <c r="J378" i="16"/>
  <c r="N377" i="16"/>
  <c r="M377" i="16"/>
  <c r="L377" i="16"/>
  <c r="K377" i="16"/>
  <c r="J377" i="16"/>
  <c r="I377" i="16"/>
  <c r="N376" i="16"/>
  <c r="M376" i="16"/>
  <c r="L376" i="16"/>
  <c r="K376" i="16"/>
  <c r="I376" i="16" s="1"/>
  <c r="J376" i="16"/>
  <c r="N375" i="16"/>
  <c r="M375" i="16"/>
  <c r="L375" i="16"/>
  <c r="K375" i="16"/>
  <c r="J375" i="16"/>
  <c r="I375" i="16"/>
  <c r="N374" i="16"/>
  <c r="M374" i="16"/>
  <c r="L374" i="16"/>
  <c r="K374" i="16"/>
  <c r="I374" i="16" s="1"/>
  <c r="J374" i="16"/>
  <c r="N373" i="16"/>
  <c r="M373" i="16"/>
  <c r="L373" i="16"/>
  <c r="K373" i="16"/>
  <c r="J373" i="16"/>
  <c r="I373" i="16"/>
  <c r="N372" i="16"/>
  <c r="M372" i="16"/>
  <c r="L372" i="16"/>
  <c r="K372" i="16"/>
  <c r="I372" i="16" s="1"/>
  <c r="J372" i="16"/>
  <c r="N371" i="16"/>
  <c r="M371" i="16"/>
  <c r="L371" i="16"/>
  <c r="K371" i="16"/>
  <c r="J371" i="16"/>
  <c r="I371" i="16"/>
  <c r="N370" i="16"/>
  <c r="M370" i="16"/>
  <c r="L370" i="16"/>
  <c r="K370" i="16"/>
  <c r="I370" i="16" s="1"/>
  <c r="J370" i="16"/>
  <c r="N369" i="16"/>
  <c r="M369" i="16"/>
  <c r="L369" i="16"/>
  <c r="K369" i="16"/>
  <c r="J369" i="16"/>
  <c r="I369" i="16"/>
  <c r="N368" i="16"/>
  <c r="M368" i="16"/>
  <c r="L368" i="16"/>
  <c r="K368" i="16"/>
  <c r="I368" i="16" s="1"/>
  <c r="J368" i="16"/>
  <c r="N367" i="16"/>
  <c r="M367" i="16"/>
  <c r="L367" i="16"/>
  <c r="K367" i="16"/>
  <c r="J367" i="16"/>
  <c r="I367" i="16"/>
  <c r="N366" i="16"/>
  <c r="M366" i="16"/>
  <c r="L366" i="16"/>
  <c r="K366" i="16"/>
  <c r="I366" i="16" s="1"/>
  <c r="J366" i="16"/>
  <c r="N365" i="16"/>
  <c r="M365" i="16"/>
  <c r="L365" i="16"/>
  <c r="K365" i="16"/>
  <c r="J365" i="16"/>
  <c r="I365" i="16"/>
  <c r="N364" i="16"/>
  <c r="M364" i="16"/>
  <c r="L364" i="16"/>
  <c r="K364" i="16"/>
  <c r="I364" i="16" s="1"/>
  <c r="J364" i="16"/>
  <c r="N363" i="16"/>
  <c r="M363" i="16"/>
  <c r="L363" i="16"/>
  <c r="K363" i="16"/>
  <c r="J363" i="16"/>
  <c r="I363" i="16"/>
  <c r="N362" i="16"/>
  <c r="M362" i="16"/>
  <c r="L362" i="16"/>
  <c r="K362" i="16"/>
  <c r="I362" i="16" s="1"/>
  <c r="J362" i="16"/>
  <c r="N361" i="16"/>
  <c r="M361" i="16"/>
  <c r="L361" i="16"/>
  <c r="K361" i="16"/>
  <c r="J361" i="16"/>
  <c r="I361" i="16"/>
  <c r="N360" i="16"/>
  <c r="M360" i="16"/>
  <c r="L360" i="16"/>
  <c r="K360" i="16"/>
  <c r="I360" i="16" s="1"/>
  <c r="J360" i="16"/>
  <c r="N359" i="16"/>
  <c r="M359" i="16"/>
  <c r="L359" i="16"/>
  <c r="K359" i="16"/>
  <c r="J359" i="16"/>
  <c r="I359" i="16"/>
  <c r="N358" i="16"/>
  <c r="M358" i="16"/>
  <c r="L358" i="16"/>
  <c r="K358" i="16"/>
  <c r="I358" i="16" s="1"/>
  <c r="J358" i="16"/>
  <c r="N357" i="16"/>
  <c r="M357" i="16"/>
  <c r="L357" i="16"/>
  <c r="K357" i="16"/>
  <c r="J357" i="16"/>
  <c r="I357" i="16"/>
  <c r="N356" i="16"/>
  <c r="M356" i="16"/>
  <c r="L356" i="16"/>
  <c r="K356" i="16"/>
  <c r="I356" i="16" s="1"/>
  <c r="J356" i="16"/>
  <c r="N355" i="16"/>
  <c r="M355" i="16"/>
  <c r="L355" i="16"/>
  <c r="K355" i="16"/>
  <c r="J355" i="16"/>
  <c r="I355" i="16"/>
  <c r="N354" i="16"/>
  <c r="M354" i="16"/>
  <c r="L354" i="16"/>
  <c r="K354" i="16"/>
  <c r="I354" i="16" s="1"/>
  <c r="J354" i="16"/>
  <c r="N353" i="16"/>
  <c r="M353" i="16"/>
  <c r="L353" i="16"/>
  <c r="K353" i="16"/>
  <c r="J353" i="16"/>
  <c r="I353" i="16"/>
  <c r="N352" i="16"/>
  <c r="M352" i="16"/>
  <c r="L352" i="16"/>
  <c r="K352" i="16"/>
  <c r="I352" i="16" s="1"/>
  <c r="K39" i="16" s="1"/>
  <c r="J352" i="16"/>
  <c r="N351" i="16"/>
  <c r="M351" i="16"/>
  <c r="L351" i="16"/>
  <c r="K351" i="16"/>
  <c r="J351" i="16"/>
  <c r="I351" i="16"/>
  <c r="N350" i="16"/>
  <c r="M350" i="16"/>
  <c r="L350" i="16"/>
  <c r="K350" i="16"/>
  <c r="I350" i="16" s="1"/>
  <c r="J350" i="16"/>
  <c r="N349" i="16"/>
  <c r="M349" i="16"/>
  <c r="L349" i="16"/>
  <c r="K349" i="16"/>
  <c r="J349" i="16"/>
  <c r="I349" i="16"/>
  <c r="N348" i="16"/>
  <c r="M348" i="16"/>
  <c r="L348" i="16"/>
  <c r="K348" i="16"/>
  <c r="I348" i="16" s="1"/>
  <c r="J348" i="16"/>
  <c r="N347" i="16"/>
  <c r="M347" i="16"/>
  <c r="L347" i="16"/>
  <c r="K347" i="16"/>
  <c r="J347" i="16"/>
  <c r="I347" i="16"/>
  <c r="N346" i="16"/>
  <c r="M346" i="16"/>
  <c r="L346" i="16"/>
  <c r="K346" i="16"/>
  <c r="I346" i="16" s="1"/>
  <c r="J346" i="16"/>
  <c r="N345" i="16"/>
  <c r="M345" i="16"/>
  <c r="L345" i="16"/>
  <c r="K345" i="16"/>
  <c r="J345" i="16"/>
  <c r="I345" i="16"/>
  <c r="N344" i="16"/>
  <c r="M344" i="16"/>
  <c r="L344" i="16"/>
  <c r="K344" i="16"/>
  <c r="I344" i="16" s="1"/>
  <c r="J344" i="16"/>
  <c r="N343" i="16"/>
  <c r="M343" i="16"/>
  <c r="L343" i="16"/>
  <c r="K343" i="16"/>
  <c r="J343" i="16"/>
  <c r="I343" i="16"/>
  <c r="N342" i="16"/>
  <c r="M342" i="16"/>
  <c r="L342" i="16"/>
  <c r="K342" i="16"/>
  <c r="I342" i="16" s="1"/>
  <c r="J342" i="16"/>
  <c r="N341" i="16"/>
  <c r="M341" i="16"/>
  <c r="L341" i="16"/>
  <c r="K341" i="16"/>
  <c r="J341" i="16"/>
  <c r="I341" i="16"/>
  <c r="N340" i="16"/>
  <c r="M340" i="16"/>
  <c r="L340" i="16"/>
  <c r="K340" i="16"/>
  <c r="I340" i="16" s="1"/>
  <c r="J340" i="16"/>
  <c r="N339" i="16"/>
  <c r="M339" i="16"/>
  <c r="L339" i="16"/>
  <c r="K339" i="16"/>
  <c r="J339" i="16"/>
  <c r="I339" i="16"/>
  <c r="N338" i="16"/>
  <c r="M338" i="16"/>
  <c r="L338" i="16"/>
  <c r="K338" i="16"/>
  <c r="I338" i="16" s="1"/>
  <c r="J338" i="16"/>
  <c r="N337" i="16"/>
  <c r="M337" i="16"/>
  <c r="L337" i="16"/>
  <c r="K337" i="16"/>
  <c r="J337" i="16"/>
  <c r="I337" i="16"/>
  <c r="N336" i="16"/>
  <c r="M336" i="16"/>
  <c r="L336" i="16"/>
  <c r="K336" i="16"/>
  <c r="I336" i="16" s="1"/>
  <c r="U36" i="16" s="1"/>
  <c r="J336" i="16"/>
  <c r="N335" i="16"/>
  <c r="M335" i="16"/>
  <c r="L335" i="16"/>
  <c r="K335" i="16"/>
  <c r="J335" i="16"/>
  <c r="I335" i="16"/>
  <c r="N334" i="16"/>
  <c r="M334" i="16"/>
  <c r="L334" i="16"/>
  <c r="K334" i="16"/>
  <c r="I334" i="16" s="1"/>
  <c r="J334" i="16"/>
  <c r="N333" i="16"/>
  <c r="M333" i="16"/>
  <c r="L333" i="16"/>
  <c r="K333" i="16"/>
  <c r="J333" i="16"/>
  <c r="I333" i="16"/>
  <c r="N332" i="16"/>
  <c r="M332" i="16"/>
  <c r="L332" i="16"/>
  <c r="K332" i="16"/>
  <c r="I332" i="16" s="1"/>
  <c r="J332" i="16"/>
  <c r="N331" i="16"/>
  <c r="M331" i="16"/>
  <c r="L331" i="16"/>
  <c r="K331" i="16"/>
  <c r="J331" i="16"/>
  <c r="I331" i="16"/>
  <c r="N330" i="16"/>
  <c r="M330" i="16"/>
  <c r="L330" i="16"/>
  <c r="K330" i="16"/>
  <c r="I330" i="16" s="1"/>
  <c r="J330" i="16"/>
  <c r="N329" i="16"/>
  <c r="M329" i="16"/>
  <c r="L329" i="16"/>
  <c r="K329" i="16"/>
  <c r="J329" i="16"/>
  <c r="I329" i="16"/>
  <c r="N328" i="16"/>
  <c r="M328" i="16"/>
  <c r="L328" i="16"/>
  <c r="K328" i="16"/>
  <c r="I328" i="16" s="1"/>
  <c r="J328" i="16"/>
  <c r="N327" i="16"/>
  <c r="M327" i="16"/>
  <c r="L327" i="16"/>
  <c r="K327" i="16"/>
  <c r="J327" i="16"/>
  <c r="I327" i="16"/>
  <c r="N326" i="16"/>
  <c r="M326" i="16"/>
  <c r="L326" i="16"/>
  <c r="K326" i="16"/>
  <c r="I326" i="16" s="1"/>
  <c r="J326" i="16"/>
  <c r="N325" i="16"/>
  <c r="M325" i="16"/>
  <c r="L325" i="16"/>
  <c r="K325" i="16"/>
  <c r="J325" i="16"/>
  <c r="I325" i="16"/>
  <c r="N324" i="16"/>
  <c r="M324" i="16"/>
  <c r="L324" i="16"/>
  <c r="K324" i="16"/>
  <c r="I324" i="16" s="1"/>
  <c r="J324" i="16"/>
  <c r="N323" i="16"/>
  <c r="M323" i="16"/>
  <c r="L323" i="16"/>
  <c r="K323" i="16"/>
  <c r="J323" i="16"/>
  <c r="I323" i="16"/>
  <c r="N322" i="16"/>
  <c r="M322" i="16"/>
  <c r="L322" i="16"/>
  <c r="K322" i="16"/>
  <c r="I322" i="16" s="1"/>
  <c r="J322" i="16"/>
  <c r="N321" i="16"/>
  <c r="M321" i="16"/>
  <c r="L321" i="16"/>
  <c r="K321" i="16"/>
  <c r="J321" i="16"/>
  <c r="I321" i="16"/>
  <c r="N320" i="16"/>
  <c r="M320" i="16"/>
  <c r="L320" i="16"/>
  <c r="K320" i="16"/>
  <c r="I320" i="16" s="1"/>
  <c r="J320" i="16"/>
  <c r="N319" i="16"/>
  <c r="M319" i="16"/>
  <c r="L319" i="16"/>
  <c r="K319" i="16"/>
  <c r="J319" i="16"/>
  <c r="I319" i="16"/>
  <c r="N318" i="16"/>
  <c r="M318" i="16"/>
  <c r="L318" i="16"/>
  <c r="K318" i="16"/>
  <c r="I318" i="16" s="1"/>
  <c r="J318" i="16"/>
  <c r="N317" i="16"/>
  <c r="M317" i="16"/>
  <c r="L317" i="16"/>
  <c r="K317" i="16"/>
  <c r="J317" i="16"/>
  <c r="I317" i="16"/>
  <c r="N316" i="16"/>
  <c r="M316" i="16"/>
  <c r="L316" i="16"/>
  <c r="K316" i="16"/>
  <c r="I316" i="16" s="1"/>
  <c r="J316" i="16"/>
  <c r="N315" i="16"/>
  <c r="M315" i="16"/>
  <c r="L315" i="16"/>
  <c r="K315" i="16"/>
  <c r="J315" i="16"/>
  <c r="I315" i="16"/>
  <c r="N314" i="16"/>
  <c r="M314" i="16"/>
  <c r="L314" i="16"/>
  <c r="K314" i="16"/>
  <c r="I314" i="16" s="1"/>
  <c r="J314" i="16"/>
  <c r="N313" i="16"/>
  <c r="M313" i="16"/>
  <c r="L313" i="16"/>
  <c r="K313" i="16"/>
  <c r="J313" i="16"/>
  <c r="I313" i="16"/>
  <c r="N312" i="16"/>
  <c r="M312" i="16"/>
  <c r="L312" i="16"/>
  <c r="K312" i="16"/>
  <c r="I312" i="16" s="1"/>
  <c r="J312" i="16"/>
  <c r="N311" i="16"/>
  <c r="M311" i="16"/>
  <c r="L311" i="16"/>
  <c r="K311" i="16"/>
  <c r="J311" i="16"/>
  <c r="I311" i="16"/>
  <c r="N310" i="16"/>
  <c r="M310" i="16"/>
  <c r="L310" i="16"/>
  <c r="K310" i="16"/>
  <c r="I310" i="16" s="1"/>
  <c r="J310" i="16"/>
  <c r="N309" i="16"/>
  <c r="M309" i="16"/>
  <c r="L309" i="16"/>
  <c r="K309" i="16"/>
  <c r="J309" i="16"/>
  <c r="I309" i="16"/>
  <c r="N308" i="16"/>
  <c r="M308" i="16"/>
  <c r="L308" i="16"/>
  <c r="K308" i="16"/>
  <c r="I308" i="16" s="1"/>
  <c r="J308" i="16"/>
  <c r="N307" i="16"/>
  <c r="M307" i="16"/>
  <c r="L307" i="16"/>
  <c r="K307" i="16"/>
  <c r="J307" i="16"/>
  <c r="I307" i="16"/>
  <c r="N306" i="16"/>
  <c r="M306" i="16"/>
  <c r="L306" i="16"/>
  <c r="K306" i="16"/>
  <c r="I306" i="16" s="1"/>
  <c r="J306" i="16"/>
  <c r="N305" i="16"/>
  <c r="M305" i="16"/>
  <c r="L305" i="16"/>
  <c r="K305" i="16"/>
  <c r="J305" i="16"/>
  <c r="I305" i="16"/>
  <c r="N304" i="16"/>
  <c r="M304" i="16"/>
  <c r="L304" i="16"/>
  <c r="K304" i="16"/>
  <c r="I304" i="16" s="1"/>
  <c r="J304" i="16"/>
  <c r="N303" i="16"/>
  <c r="M303" i="16"/>
  <c r="L303" i="16"/>
  <c r="K303" i="16"/>
  <c r="J303" i="16"/>
  <c r="I303" i="16"/>
  <c r="N302" i="16"/>
  <c r="M302" i="16"/>
  <c r="L302" i="16"/>
  <c r="K302" i="16"/>
  <c r="I302" i="16" s="1"/>
  <c r="J302" i="16"/>
  <c r="N301" i="16"/>
  <c r="M301" i="16"/>
  <c r="L301" i="16"/>
  <c r="K301" i="16"/>
  <c r="J301" i="16"/>
  <c r="I301" i="16"/>
  <c r="N300" i="16"/>
  <c r="M300" i="16"/>
  <c r="L300" i="16"/>
  <c r="K300" i="16"/>
  <c r="I300" i="16" s="1"/>
  <c r="J300" i="16"/>
  <c r="N299" i="16"/>
  <c r="M299" i="16"/>
  <c r="L299" i="16"/>
  <c r="K299" i="16"/>
  <c r="J299" i="16"/>
  <c r="I299" i="16"/>
  <c r="N298" i="16"/>
  <c r="M298" i="16"/>
  <c r="L298" i="16"/>
  <c r="K298" i="16"/>
  <c r="I298" i="16" s="1"/>
  <c r="J298" i="16"/>
  <c r="N297" i="16"/>
  <c r="M297" i="16"/>
  <c r="L297" i="16"/>
  <c r="K297" i="16"/>
  <c r="J297" i="16"/>
  <c r="I297" i="16"/>
  <c r="N296" i="16"/>
  <c r="M296" i="16"/>
  <c r="L296" i="16"/>
  <c r="K296" i="16"/>
  <c r="I296" i="16" s="1"/>
  <c r="J296" i="16"/>
  <c r="N295" i="16"/>
  <c r="M295" i="16"/>
  <c r="L295" i="16"/>
  <c r="K295" i="16"/>
  <c r="J295" i="16"/>
  <c r="I295" i="16"/>
  <c r="N294" i="16"/>
  <c r="M294" i="16"/>
  <c r="L294" i="16"/>
  <c r="K294" i="16"/>
  <c r="I294" i="16" s="1"/>
  <c r="J294" i="16"/>
  <c r="N293" i="16"/>
  <c r="M293" i="16"/>
  <c r="L293" i="16"/>
  <c r="K293" i="16"/>
  <c r="J293" i="16"/>
  <c r="I293" i="16"/>
  <c r="N292" i="16"/>
  <c r="M292" i="16"/>
  <c r="L292" i="16"/>
  <c r="K292" i="16"/>
  <c r="I292" i="16" s="1"/>
  <c r="J292" i="16"/>
  <c r="N291" i="16"/>
  <c r="M291" i="16"/>
  <c r="L291" i="16"/>
  <c r="K291" i="16"/>
  <c r="J291" i="16"/>
  <c r="I291" i="16"/>
  <c r="N290" i="16"/>
  <c r="M290" i="16"/>
  <c r="L290" i="16"/>
  <c r="K290" i="16"/>
  <c r="I290" i="16" s="1"/>
  <c r="J290" i="16"/>
  <c r="N289" i="16"/>
  <c r="M289" i="16"/>
  <c r="L289" i="16"/>
  <c r="K289" i="16"/>
  <c r="J289" i="16"/>
  <c r="I289" i="16"/>
  <c r="N288" i="16"/>
  <c r="M288" i="16"/>
  <c r="L288" i="16"/>
  <c r="K288" i="16"/>
  <c r="I288" i="16" s="1"/>
  <c r="J288" i="16"/>
  <c r="N287" i="16"/>
  <c r="M287" i="16"/>
  <c r="L287" i="16"/>
  <c r="K287" i="16"/>
  <c r="J287" i="16"/>
  <c r="I287" i="16"/>
  <c r="N286" i="16"/>
  <c r="M286" i="16"/>
  <c r="L286" i="16"/>
  <c r="K286" i="16"/>
  <c r="I286" i="16" s="1"/>
  <c r="J286" i="16"/>
  <c r="N285" i="16"/>
  <c r="M285" i="16"/>
  <c r="L285" i="16"/>
  <c r="K285" i="16"/>
  <c r="J285" i="16"/>
  <c r="I285" i="16"/>
  <c r="N284" i="16"/>
  <c r="M284" i="16"/>
  <c r="L284" i="16"/>
  <c r="K284" i="16"/>
  <c r="I284" i="16" s="1"/>
  <c r="J284" i="16"/>
  <c r="N283" i="16"/>
  <c r="M283" i="16"/>
  <c r="L283" i="16"/>
  <c r="K283" i="16"/>
  <c r="J283" i="16"/>
  <c r="I283" i="16"/>
  <c r="N282" i="16"/>
  <c r="M282" i="16"/>
  <c r="L282" i="16"/>
  <c r="K282" i="16"/>
  <c r="I282" i="16" s="1"/>
  <c r="J282" i="16"/>
  <c r="N281" i="16"/>
  <c r="M281" i="16"/>
  <c r="L281" i="16"/>
  <c r="K281" i="16"/>
  <c r="J281" i="16"/>
  <c r="I281" i="16"/>
  <c r="N280" i="16"/>
  <c r="M280" i="16"/>
  <c r="L280" i="16"/>
  <c r="K280" i="16"/>
  <c r="I280" i="16" s="1"/>
  <c r="J280" i="16"/>
  <c r="N279" i="16"/>
  <c r="M279" i="16"/>
  <c r="L279" i="16"/>
  <c r="K279" i="16"/>
  <c r="J279" i="16"/>
  <c r="I279" i="16"/>
  <c r="N278" i="16"/>
  <c r="M278" i="16"/>
  <c r="L278" i="16"/>
  <c r="K278" i="16"/>
  <c r="I278" i="16" s="1"/>
  <c r="J278" i="16"/>
  <c r="N277" i="16"/>
  <c r="M277" i="16"/>
  <c r="L277" i="16"/>
  <c r="K277" i="16"/>
  <c r="J277" i="16"/>
  <c r="I277" i="16"/>
  <c r="N276" i="16"/>
  <c r="M276" i="16"/>
  <c r="L276" i="16"/>
  <c r="K276" i="16"/>
  <c r="I276" i="16" s="1"/>
  <c r="J276" i="16"/>
  <c r="N275" i="16"/>
  <c r="M275" i="16"/>
  <c r="L275" i="16"/>
  <c r="K275" i="16"/>
  <c r="J275" i="16"/>
  <c r="I275" i="16"/>
  <c r="N274" i="16"/>
  <c r="M274" i="16"/>
  <c r="L274" i="16"/>
  <c r="K274" i="16"/>
  <c r="I274" i="16" s="1"/>
  <c r="J274" i="16"/>
  <c r="N273" i="16"/>
  <c r="M273" i="16"/>
  <c r="L273" i="16"/>
  <c r="K273" i="16"/>
  <c r="J273" i="16"/>
  <c r="I273" i="16"/>
  <c r="N272" i="16"/>
  <c r="M272" i="16"/>
  <c r="L272" i="16"/>
  <c r="K272" i="16"/>
  <c r="I272" i="16" s="1"/>
  <c r="J272" i="16"/>
  <c r="N271" i="16"/>
  <c r="M271" i="16"/>
  <c r="L271" i="16"/>
  <c r="K271" i="16"/>
  <c r="J271" i="16"/>
  <c r="I271" i="16"/>
  <c r="N270" i="16"/>
  <c r="M270" i="16"/>
  <c r="L270" i="16"/>
  <c r="K270" i="16"/>
  <c r="I270" i="16" s="1"/>
  <c r="J270" i="16"/>
  <c r="N269" i="16"/>
  <c r="M269" i="16"/>
  <c r="L269" i="16"/>
  <c r="K269" i="16"/>
  <c r="J269" i="16"/>
  <c r="I269" i="16"/>
  <c r="N268" i="16"/>
  <c r="M268" i="16"/>
  <c r="L268" i="16"/>
  <c r="K268" i="16"/>
  <c r="I268" i="16" s="1"/>
  <c r="J268" i="16"/>
  <c r="N267" i="16"/>
  <c r="M267" i="16"/>
  <c r="L267" i="16"/>
  <c r="K267" i="16"/>
  <c r="J267" i="16"/>
  <c r="I267" i="16"/>
  <c r="N266" i="16"/>
  <c r="M266" i="16"/>
  <c r="L266" i="16"/>
  <c r="K266" i="16"/>
  <c r="I266" i="16" s="1"/>
  <c r="J266" i="16"/>
  <c r="N265" i="16"/>
  <c r="M265" i="16"/>
  <c r="L265" i="16"/>
  <c r="K265" i="16"/>
  <c r="J265" i="16"/>
  <c r="I265" i="16"/>
  <c r="N264" i="16"/>
  <c r="M264" i="16"/>
  <c r="L264" i="16"/>
  <c r="K264" i="16"/>
  <c r="I264" i="16" s="1"/>
  <c r="J264" i="16"/>
  <c r="N263" i="16"/>
  <c r="M263" i="16"/>
  <c r="L263" i="16"/>
  <c r="K263" i="16"/>
  <c r="J263" i="16"/>
  <c r="I263" i="16"/>
  <c r="N262" i="16"/>
  <c r="M262" i="16"/>
  <c r="L262" i="16"/>
  <c r="K262" i="16"/>
  <c r="I262" i="16" s="1"/>
  <c r="J262" i="16"/>
  <c r="N261" i="16"/>
  <c r="M261" i="16"/>
  <c r="L261" i="16"/>
  <c r="K261" i="16"/>
  <c r="J261" i="16"/>
  <c r="I261" i="16"/>
  <c r="N260" i="16"/>
  <c r="M260" i="16"/>
  <c r="L260" i="16"/>
  <c r="K260" i="16"/>
  <c r="I260" i="16" s="1"/>
  <c r="J260" i="16"/>
  <c r="N259" i="16"/>
  <c r="M259" i="16"/>
  <c r="L259" i="16"/>
  <c r="K259" i="16"/>
  <c r="J259" i="16"/>
  <c r="I259" i="16"/>
  <c r="N258" i="16"/>
  <c r="M258" i="16"/>
  <c r="L258" i="16"/>
  <c r="K258" i="16"/>
  <c r="I258" i="16" s="1"/>
  <c r="J258" i="16"/>
  <c r="N257" i="16"/>
  <c r="M257" i="16"/>
  <c r="L257" i="16"/>
  <c r="K257" i="16"/>
  <c r="J257" i="16"/>
  <c r="I257" i="16"/>
  <c r="N256" i="16"/>
  <c r="M256" i="16"/>
  <c r="L256" i="16"/>
  <c r="K256" i="16"/>
  <c r="I256" i="16" s="1"/>
  <c r="J256" i="16"/>
  <c r="N255" i="16"/>
  <c r="M255" i="16"/>
  <c r="L255" i="16"/>
  <c r="K255" i="16"/>
  <c r="J255" i="16"/>
  <c r="I255" i="16"/>
  <c r="N254" i="16"/>
  <c r="M254" i="16"/>
  <c r="L254" i="16"/>
  <c r="K254" i="16"/>
  <c r="I254" i="16" s="1"/>
  <c r="J254" i="16"/>
  <c r="N253" i="16"/>
  <c r="M253" i="16"/>
  <c r="L253" i="16"/>
  <c r="K253" i="16"/>
  <c r="J253" i="16"/>
  <c r="I253" i="16"/>
  <c r="N252" i="16"/>
  <c r="M252" i="16"/>
  <c r="L252" i="16"/>
  <c r="K252" i="16"/>
  <c r="I252" i="16" s="1"/>
  <c r="J252" i="16"/>
  <c r="N251" i="16"/>
  <c r="M251" i="16"/>
  <c r="L251" i="16"/>
  <c r="K251" i="16"/>
  <c r="J251" i="16"/>
  <c r="I251" i="16"/>
  <c r="N250" i="16"/>
  <c r="M250" i="16"/>
  <c r="L250" i="16"/>
  <c r="K250" i="16"/>
  <c r="I250" i="16" s="1"/>
  <c r="J250" i="16"/>
  <c r="N249" i="16"/>
  <c r="M249" i="16"/>
  <c r="L249" i="16"/>
  <c r="K249" i="16"/>
  <c r="J249" i="16"/>
  <c r="I249" i="16"/>
  <c r="N248" i="16"/>
  <c r="M248" i="16"/>
  <c r="L248" i="16"/>
  <c r="K248" i="16"/>
  <c r="I248" i="16" s="1"/>
  <c r="J248" i="16"/>
  <c r="N247" i="16"/>
  <c r="M247" i="16"/>
  <c r="L247" i="16"/>
  <c r="K247" i="16"/>
  <c r="J247" i="16"/>
  <c r="I247" i="16"/>
  <c r="N246" i="16"/>
  <c r="M246" i="16"/>
  <c r="L246" i="16"/>
  <c r="K246" i="16"/>
  <c r="I246" i="16" s="1"/>
  <c r="J246" i="16"/>
  <c r="N245" i="16"/>
  <c r="M245" i="16"/>
  <c r="L245" i="16"/>
  <c r="K245" i="16"/>
  <c r="J245" i="16"/>
  <c r="I245" i="16"/>
  <c r="N244" i="16"/>
  <c r="M244" i="16"/>
  <c r="L244" i="16"/>
  <c r="K244" i="16"/>
  <c r="I244" i="16" s="1"/>
  <c r="J244" i="16"/>
  <c r="N243" i="16"/>
  <c r="M243" i="16"/>
  <c r="L243" i="16"/>
  <c r="K243" i="16"/>
  <c r="J243" i="16"/>
  <c r="I243" i="16"/>
  <c r="N242" i="16"/>
  <c r="M242" i="16"/>
  <c r="L242" i="16"/>
  <c r="K242" i="16"/>
  <c r="I242" i="16" s="1"/>
  <c r="J242" i="16"/>
  <c r="N241" i="16"/>
  <c r="M241" i="16"/>
  <c r="L241" i="16"/>
  <c r="K241" i="16"/>
  <c r="J241" i="16"/>
  <c r="I241" i="16"/>
  <c r="N240" i="16"/>
  <c r="M240" i="16"/>
  <c r="L240" i="16"/>
  <c r="K240" i="16"/>
  <c r="I240" i="16" s="1"/>
  <c r="J240" i="16"/>
  <c r="N239" i="16"/>
  <c r="M239" i="16"/>
  <c r="L239" i="16"/>
  <c r="K239" i="16"/>
  <c r="J239" i="16"/>
  <c r="I239" i="16"/>
  <c r="N238" i="16"/>
  <c r="M238" i="16"/>
  <c r="L238" i="16"/>
  <c r="K238" i="16"/>
  <c r="I238" i="16" s="1"/>
  <c r="J238" i="16"/>
  <c r="N237" i="16"/>
  <c r="M237" i="16"/>
  <c r="L237" i="16"/>
  <c r="K237" i="16"/>
  <c r="J237" i="16"/>
  <c r="I237" i="16"/>
  <c r="N236" i="16"/>
  <c r="M236" i="16"/>
  <c r="L236" i="16"/>
  <c r="K236" i="16"/>
  <c r="I236" i="16" s="1"/>
  <c r="U38" i="16" s="1"/>
  <c r="J236" i="16"/>
  <c r="N235" i="16"/>
  <c r="M235" i="16"/>
  <c r="L235" i="16"/>
  <c r="K235" i="16"/>
  <c r="J235" i="16"/>
  <c r="I235" i="16"/>
  <c r="N234" i="16"/>
  <c r="M234" i="16"/>
  <c r="L234" i="16"/>
  <c r="K234" i="16"/>
  <c r="I234" i="16" s="1"/>
  <c r="J234" i="16"/>
  <c r="N233" i="16"/>
  <c r="M233" i="16"/>
  <c r="L233" i="16"/>
  <c r="K233" i="16"/>
  <c r="J233" i="16"/>
  <c r="I233" i="16"/>
  <c r="N232" i="16"/>
  <c r="M232" i="16"/>
  <c r="L232" i="16"/>
  <c r="K232" i="16"/>
  <c r="I232" i="16" s="1"/>
  <c r="J232" i="16"/>
  <c r="N231" i="16"/>
  <c r="M231" i="16"/>
  <c r="L231" i="16"/>
  <c r="K231" i="16"/>
  <c r="J231" i="16"/>
  <c r="I231" i="16"/>
  <c r="N230" i="16"/>
  <c r="M230" i="16"/>
  <c r="L230" i="16"/>
  <c r="K230" i="16"/>
  <c r="I230" i="16" s="1"/>
  <c r="J230" i="16"/>
  <c r="N229" i="16"/>
  <c r="M229" i="16"/>
  <c r="L229" i="16"/>
  <c r="K229" i="16"/>
  <c r="J229" i="16"/>
  <c r="I229" i="16"/>
  <c r="N228" i="16"/>
  <c r="M228" i="16"/>
  <c r="L228" i="16"/>
  <c r="K228" i="16"/>
  <c r="I228" i="16" s="1"/>
  <c r="J228" i="16"/>
  <c r="N227" i="16"/>
  <c r="M227" i="16"/>
  <c r="L227" i="16"/>
  <c r="K227" i="16"/>
  <c r="J227" i="16"/>
  <c r="I227" i="16"/>
  <c r="N226" i="16"/>
  <c r="M226" i="16"/>
  <c r="L226" i="16"/>
  <c r="K226" i="16"/>
  <c r="I226" i="16" s="1"/>
  <c r="J226" i="16"/>
  <c r="N225" i="16"/>
  <c r="M225" i="16"/>
  <c r="L225" i="16"/>
  <c r="K225" i="16"/>
  <c r="J225" i="16"/>
  <c r="I225" i="16"/>
  <c r="N224" i="16"/>
  <c r="M224" i="16"/>
  <c r="L224" i="16"/>
  <c r="K224" i="16"/>
  <c r="I224" i="16" s="1"/>
  <c r="J224" i="16"/>
  <c r="N223" i="16"/>
  <c r="M223" i="16"/>
  <c r="L223" i="16"/>
  <c r="K223" i="16"/>
  <c r="J223" i="16"/>
  <c r="I223" i="16"/>
  <c r="N222" i="16"/>
  <c r="M222" i="16"/>
  <c r="L222" i="16"/>
  <c r="K222" i="16"/>
  <c r="I222" i="16" s="1"/>
  <c r="J222" i="16"/>
  <c r="N221" i="16"/>
  <c r="M221" i="16"/>
  <c r="L221" i="16"/>
  <c r="K221" i="16"/>
  <c r="J221" i="16"/>
  <c r="I221" i="16"/>
  <c r="N220" i="16"/>
  <c r="M220" i="16"/>
  <c r="L220" i="16"/>
  <c r="K220" i="16"/>
  <c r="I220" i="16" s="1"/>
  <c r="J220" i="16"/>
  <c r="N219" i="16"/>
  <c r="M219" i="16"/>
  <c r="L219" i="16"/>
  <c r="K219" i="16"/>
  <c r="J219" i="16"/>
  <c r="I219" i="16"/>
  <c r="N218" i="16"/>
  <c r="M218" i="16"/>
  <c r="L218" i="16"/>
  <c r="K218" i="16"/>
  <c r="I218" i="16" s="1"/>
  <c r="J218" i="16"/>
  <c r="N217" i="16"/>
  <c r="M217" i="16"/>
  <c r="L217" i="16"/>
  <c r="K217" i="16"/>
  <c r="J217" i="16"/>
  <c r="I217" i="16"/>
  <c r="N216" i="16"/>
  <c r="M216" i="16"/>
  <c r="L216" i="16"/>
  <c r="K216" i="16"/>
  <c r="I216" i="16" s="1"/>
  <c r="J216" i="16"/>
  <c r="N215" i="16"/>
  <c r="M215" i="16"/>
  <c r="L215" i="16"/>
  <c r="K215" i="16"/>
  <c r="J215" i="16"/>
  <c r="I215" i="16"/>
  <c r="N214" i="16"/>
  <c r="M214" i="16"/>
  <c r="L214" i="16"/>
  <c r="K214" i="16"/>
  <c r="I214" i="16" s="1"/>
  <c r="J214" i="16"/>
  <c r="N213" i="16"/>
  <c r="M213" i="16"/>
  <c r="L213" i="16"/>
  <c r="K213" i="16"/>
  <c r="J213" i="16"/>
  <c r="I213" i="16"/>
  <c r="N212" i="16"/>
  <c r="M212" i="16"/>
  <c r="L212" i="16"/>
  <c r="K212" i="16"/>
  <c r="I212" i="16" s="1"/>
  <c r="J212" i="16"/>
  <c r="N211" i="16"/>
  <c r="M211" i="16"/>
  <c r="L211" i="16"/>
  <c r="K211" i="16"/>
  <c r="J211" i="16"/>
  <c r="I211" i="16"/>
  <c r="N210" i="16"/>
  <c r="M210" i="16"/>
  <c r="L210" i="16"/>
  <c r="K210" i="16"/>
  <c r="I210" i="16" s="1"/>
  <c r="J210" i="16"/>
  <c r="N209" i="16"/>
  <c r="M209" i="16"/>
  <c r="L209" i="16"/>
  <c r="K209" i="16"/>
  <c r="J209" i="16"/>
  <c r="I209" i="16"/>
  <c r="N208" i="16"/>
  <c r="M208" i="16"/>
  <c r="L208" i="16"/>
  <c r="K208" i="16"/>
  <c r="I208" i="16" s="1"/>
  <c r="J208" i="16"/>
  <c r="N207" i="16"/>
  <c r="M207" i="16"/>
  <c r="L207" i="16"/>
  <c r="K207" i="16"/>
  <c r="J207" i="16"/>
  <c r="I207" i="16"/>
  <c r="N206" i="16"/>
  <c r="M206" i="16"/>
  <c r="L206" i="16"/>
  <c r="K206" i="16"/>
  <c r="I206" i="16" s="1"/>
  <c r="J206" i="16"/>
  <c r="N205" i="16"/>
  <c r="M205" i="16"/>
  <c r="L205" i="16"/>
  <c r="K205" i="16"/>
  <c r="J205" i="16"/>
  <c r="I205" i="16"/>
  <c r="N204" i="16"/>
  <c r="M204" i="16"/>
  <c r="L204" i="16"/>
  <c r="K204" i="16"/>
  <c r="I204" i="16" s="1"/>
  <c r="J204" i="16"/>
  <c r="N203" i="16"/>
  <c r="M203" i="16"/>
  <c r="L203" i="16"/>
  <c r="K203" i="16"/>
  <c r="J203" i="16"/>
  <c r="I203" i="16"/>
  <c r="N202" i="16"/>
  <c r="M202" i="16"/>
  <c r="L202" i="16"/>
  <c r="K202" i="16"/>
  <c r="I202" i="16" s="1"/>
  <c r="K36" i="16" s="1"/>
  <c r="J202" i="16"/>
  <c r="N201" i="16"/>
  <c r="M201" i="16"/>
  <c r="L201" i="16"/>
  <c r="K201" i="16"/>
  <c r="J201" i="16"/>
  <c r="I201" i="16"/>
  <c r="N200" i="16"/>
  <c r="M200" i="16"/>
  <c r="L200" i="16"/>
  <c r="K200" i="16"/>
  <c r="I200" i="16" s="1"/>
  <c r="J200" i="16"/>
  <c r="N199" i="16"/>
  <c r="M199" i="16"/>
  <c r="L199" i="16"/>
  <c r="K199" i="16"/>
  <c r="J199" i="16"/>
  <c r="I199" i="16"/>
  <c r="N198" i="16"/>
  <c r="M198" i="16"/>
  <c r="L198" i="16"/>
  <c r="K198" i="16"/>
  <c r="I198" i="16" s="1"/>
  <c r="J198" i="16"/>
  <c r="N197" i="16"/>
  <c r="M197" i="16"/>
  <c r="L197" i="16"/>
  <c r="K197" i="16"/>
  <c r="J197" i="16"/>
  <c r="I197" i="16"/>
  <c r="N196" i="16"/>
  <c r="M196" i="16"/>
  <c r="L196" i="16"/>
  <c r="K196" i="16"/>
  <c r="I196" i="16" s="1"/>
  <c r="K34" i="16" s="1"/>
  <c r="J196" i="16"/>
  <c r="N195" i="16"/>
  <c r="M195" i="16"/>
  <c r="L195" i="16"/>
  <c r="K195" i="16"/>
  <c r="J195" i="16"/>
  <c r="I195" i="16"/>
  <c r="N194" i="16"/>
  <c r="M194" i="16"/>
  <c r="L194" i="16"/>
  <c r="K194" i="16"/>
  <c r="I194" i="16" s="1"/>
  <c r="J194" i="16"/>
  <c r="N193" i="16"/>
  <c r="M193" i="16"/>
  <c r="L193" i="16"/>
  <c r="K193" i="16"/>
  <c r="J193" i="16"/>
  <c r="I193" i="16"/>
  <c r="N192" i="16"/>
  <c r="M192" i="16"/>
  <c r="L192" i="16"/>
  <c r="K192" i="16"/>
  <c r="I192" i="16" s="1"/>
  <c r="J192" i="16"/>
  <c r="N191" i="16"/>
  <c r="M191" i="16"/>
  <c r="L191" i="16"/>
  <c r="K191" i="16"/>
  <c r="J191" i="16"/>
  <c r="I191" i="16"/>
  <c r="N190" i="16"/>
  <c r="M190" i="16"/>
  <c r="L190" i="16"/>
  <c r="K190" i="16"/>
  <c r="I190" i="16" s="1"/>
  <c r="J190" i="16"/>
  <c r="N189" i="16"/>
  <c r="M189" i="16"/>
  <c r="L189" i="16"/>
  <c r="K189" i="16"/>
  <c r="J189" i="16"/>
  <c r="I189" i="16"/>
  <c r="N188" i="16"/>
  <c r="M188" i="16"/>
  <c r="L188" i="16"/>
  <c r="K188" i="16"/>
  <c r="I188" i="16" s="1"/>
  <c r="J188" i="16"/>
  <c r="N187" i="16"/>
  <c r="M187" i="16"/>
  <c r="L187" i="16"/>
  <c r="K187" i="16"/>
  <c r="J187" i="16"/>
  <c r="I187" i="16"/>
  <c r="N186" i="16"/>
  <c r="M186" i="16"/>
  <c r="L186" i="16"/>
  <c r="K186" i="16"/>
  <c r="I186" i="16" s="1"/>
  <c r="K31" i="16" s="1"/>
  <c r="J186" i="16"/>
  <c r="N185" i="16"/>
  <c r="M185" i="16"/>
  <c r="L185" i="16"/>
  <c r="K185" i="16"/>
  <c r="J185" i="16"/>
  <c r="I185" i="16"/>
  <c r="N184" i="16"/>
  <c r="M184" i="16"/>
  <c r="L184" i="16"/>
  <c r="K184" i="16"/>
  <c r="I184" i="16" s="1"/>
  <c r="J184" i="16"/>
  <c r="N183" i="16"/>
  <c r="M183" i="16"/>
  <c r="L183" i="16"/>
  <c r="K183" i="16"/>
  <c r="J183" i="16"/>
  <c r="I183" i="16"/>
  <c r="N182" i="16"/>
  <c r="M182" i="16"/>
  <c r="L182" i="16"/>
  <c r="K182" i="16"/>
  <c r="I182" i="16" s="1"/>
  <c r="J182" i="16"/>
  <c r="N181" i="16"/>
  <c r="M181" i="16"/>
  <c r="L181" i="16"/>
  <c r="K181" i="16"/>
  <c r="J181" i="16"/>
  <c r="I181" i="16"/>
  <c r="N180" i="16"/>
  <c r="M180" i="16"/>
  <c r="L180" i="16"/>
  <c r="K180" i="16"/>
  <c r="I180" i="16" s="1"/>
  <c r="J180" i="16"/>
  <c r="N179" i="16"/>
  <c r="M179" i="16"/>
  <c r="L179" i="16"/>
  <c r="K179" i="16"/>
  <c r="J179" i="16"/>
  <c r="I179" i="16"/>
  <c r="N178" i="16"/>
  <c r="M178" i="16"/>
  <c r="L178" i="16"/>
  <c r="K178" i="16"/>
  <c r="I178" i="16" s="1"/>
  <c r="U30" i="16" s="1"/>
  <c r="J178" i="16"/>
  <c r="N177" i="16"/>
  <c r="M177" i="16"/>
  <c r="L177" i="16"/>
  <c r="K177" i="16"/>
  <c r="J177" i="16"/>
  <c r="I177" i="16"/>
  <c r="N176" i="16"/>
  <c r="M176" i="16"/>
  <c r="L176" i="16"/>
  <c r="K176" i="16"/>
  <c r="I176" i="16" s="1"/>
  <c r="J176" i="16"/>
  <c r="N175" i="16"/>
  <c r="M175" i="16"/>
  <c r="L175" i="16"/>
  <c r="K175" i="16"/>
  <c r="J175" i="16"/>
  <c r="I175" i="16"/>
  <c r="N174" i="16"/>
  <c r="M174" i="16"/>
  <c r="L174" i="16"/>
  <c r="K174" i="16"/>
  <c r="I174" i="16" s="1"/>
  <c r="K29" i="16" s="1"/>
  <c r="J174" i="16"/>
  <c r="N173" i="16"/>
  <c r="M173" i="16"/>
  <c r="L173" i="16"/>
  <c r="K173" i="16"/>
  <c r="J173" i="16"/>
  <c r="I173" i="16"/>
  <c r="N172" i="16"/>
  <c r="M172" i="16"/>
  <c r="L172" i="16"/>
  <c r="K172" i="16"/>
  <c r="I172" i="16" s="1"/>
  <c r="J172" i="16"/>
  <c r="N171" i="16"/>
  <c r="M171" i="16"/>
  <c r="L171" i="16"/>
  <c r="K171" i="16"/>
  <c r="J171" i="16"/>
  <c r="I171" i="16"/>
  <c r="N170" i="16"/>
  <c r="M170" i="16"/>
  <c r="L170" i="16"/>
  <c r="K170" i="16"/>
  <c r="I170" i="16" s="1"/>
  <c r="U27" i="16" s="1"/>
  <c r="J170" i="16"/>
  <c r="N169" i="16"/>
  <c r="M169" i="16"/>
  <c r="L169" i="16"/>
  <c r="K169" i="16"/>
  <c r="J169" i="16"/>
  <c r="I169" i="16"/>
  <c r="N168" i="16"/>
  <c r="M168" i="16"/>
  <c r="L168" i="16"/>
  <c r="K168" i="16"/>
  <c r="I168" i="16" s="1"/>
  <c r="J168" i="16"/>
  <c r="N167" i="16"/>
  <c r="M167" i="16"/>
  <c r="L167" i="16"/>
  <c r="K167" i="16"/>
  <c r="J167" i="16"/>
  <c r="I167" i="16"/>
  <c r="N166" i="16"/>
  <c r="M166" i="16"/>
  <c r="L166" i="16"/>
  <c r="K166" i="16"/>
  <c r="I166" i="16" s="1"/>
  <c r="J166" i="16"/>
  <c r="N165" i="16"/>
  <c r="M165" i="16"/>
  <c r="L165" i="16"/>
  <c r="K165" i="16"/>
  <c r="J165" i="16"/>
  <c r="I165" i="16"/>
  <c r="N164" i="16"/>
  <c r="M164" i="16"/>
  <c r="L164" i="16"/>
  <c r="K164" i="16"/>
  <c r="I164" i="16" s="1"/>
  <c r="J164" i="16"/>
  <c r="N163" i="16"/>
  <c r="M163" i="16"/>
  <c r="L163" i="16"/>
  <c r="K163" i="16"/>
  <c r="J163" i="16"/>
  <c r="I163" i="16"/>
  <c r="N162" i="16"/>
  <c r="M162" i="16"/>
  <c r="L162" i="16"/>
  <c r="K162" i="16"/>
  <c r="I162" i="16" s="1"/>
  <c r="U25" i="16" s="1"/>
  <c r="J162" i="16"/>
  <c r="N161" i="16"/>
  <c r="M161" i="16"/>
  <c r="L161" i="16"/>
  <c r="K161" i="16"/>
  <c r="J161" i="16"/>
  <c r="I161" i="16"/>
  <c r="N160" i="16"/>
  <c r="M160" i="16"/>
  <c r="L160" i="16"/>
  <c r="K160" i="16"/>
  <c r="I160" i="16" s="1"/>
  <c r="J160" i="16"/>
  <c r="N159" i="16"/>
  <c r="M159" i="16"/>
  <c r="L159" i="16"/>
  <c r="K159" i="16"/>
  <c r="J159" i="16"/>
  <c r="I159" i="16"/>
  <c r="N158" i="16"/>
  <c r="M158" i="16"/>
  <c r="L158" i="16"/>
  <c r="K158" i="16"/>
  <c r="I158" i="16" s="1"/>
  <c r="J158" i="16"/>
  <c r="N157" i="16"/>
  <c r="M157" i="16"/>
  <c r="L157" i="16"/>
  <c r="K157" i="16"/>
  <c r="J157" i="16"/>
  <c r="I157" i="16"/>
  <c r="N156" i="16"/>
  <c r="M156" i="16"/>
  <c r="L156" i="16"/>
  <c r="K156" i="16"/>
  <c r="I156" i="16" s="1"/>
  <c r="J156" i="16"/>
  <c r="N155" i="16"/>
  <c r="M155" i="16"/>
  <c r="L155" i="16"/>
  <c r="K155" i="16"/>
  <c r="J155" i="16"/>
  <c r="I155" i="16"/>
  <c r="N154" i="16"/>
  <c r="M154" i="16"/>
  <c r="L154" i="16"/>
  <c r="K154" i="16"/>
  <c r="I154" i="16" s="1"/>
  <c r="K25" i="16" s="1"/>
  <c r="J154" i="16"/>
  <c r="N153" i="16"/>
  <c r="M153" i="16"/>
  <c r="L153" i="16"/>
  <c r="K153" i="16"/>
  <c r="J153" i="16"/>
  <c r="I153" i="16"/>
  <c r="N152" i="16"/>
  <c r="M152" i="16"/>
  <c r="L152" i="16"/>
  <c r="K152" i="16"/>
  <c r="I152" i="16" s="1"/>
  <c r="J152" i="16"/>
  <c r="N151" i="16"/>
  <c r="M151" i="16"/>
  <c r="L151" i="16"/>
  <c r="K151" i="16"/>
  <c r="J151" i="16"/>
  <c r="I151" i="16"/>
  <c r="N150" i="16"/>
  <c r="M150" i="16"/>
  <c r="L150" i="16"/>
  <c r="K150" i="16"/>
  <c r="I150" i="16" s="1"/>
  <c r="J150" i="16"/>
  <c r="N149" i="16"/>
  <c r="M149" i="16"/>
  <c r="L149" i="16"/>
  <c r="K149" i="16"/>
  <c r="J149" i="16"/>
  <c r="I149" i="16"/>
  <c r="N148" i="16"/>
  <c r="M148" i="16"/>
  <c r="L148" i="16"/>
  <c r="K148" i="16"/>
  <c r="I148" i="16" s="1"/>
  <c r="J148" i="16"/>
  <c r="N147" i="16"/>
  <c r="M147" i="16"/>
  <c r="L147" i="16"/>
  <c r="K147" i="16"/>
  <c r="J147" i="16"/>
  <c r="I147" i="16"/>
  <c r="N146" i="16"/>
  <c r="M146" i="16"/>
  <c r="L146" i="16"/>
  <c r="K146" i="16"/>
  <c r="I146" i="16" s="1"/>
  <c r="K23" i="16" s="1"/>
  <c r="J146" i="16"/>
  <c r="N145" i="16"/>
  <c r="M145" i="16"/>
  <c r="L145" i="16"/>
  <c r="K145" i="16"/>
  <c r="J145" i="16"/>
  <c r="I145" i="16"/>
  <c r="N144" i="16"/>
  <c r="M144" i="16"/>
  <c r="L144" i="16"/>
  <c r="K144" i="16"/>
  <c r="I144" i="16" s="1"/>
  <c r="J144" i="16"/>
  <c r="N143" i="16"/>
  <c r="M143" i="16"/>
  <c r="L143" i="16"/>
  <c r="K143" i="16"/>
  <c r="J143" i="16"/>
  <c r="I143" i="16"/>
  <c r="N142" i="16"/>
  <c r="M142" i="16"/>
  <c r="L142" i="16"/>
  <c r="K142" i="16"/>
  <c r="I142" i="16" s="1"/>
  <c r="J142" i="16"/>
  <c r="N141" i="16"/>
  <c r="M141" i="16"/>
  <c r="L141" i="16"/>
  <c r="K141" i="16"/>
  <c r="J141" i="16"/>
  <c r="I141" i="16"/>
  <c r="N140" i="16"/>
  <c r="M140" i="16"/>
  <c r="L140" i="16"/>
  <c r="K140" i="16"/>
  <c r="I140" i="16" s="1"/>
  <c r="J140" i="16"/>
  <c r="N139" i="16"/>
  <c r="M139" i="16"/>
  <c r="L139" i="16"/>
  <c r="K139" i="16"/>
  <c r="J139" i="16"/>
  <c r="I139" i="16"/>
  <c r="N138" i="16"/>
  <c r="M138" i="16"/>
  <c r="L138" i="16"/>
  <c r="K138" i="16"/>
  <c r="I138" i="16" s="1"/>
  <c r="J138" i="16"/>
  <c r="N137" i="16"/>
  <c r="M137" i="16"/>
  <c r="L137" i="16"/>
  <c r="K137" i="16"/>
  <c r="J137" i="16"/>
  <c r="I137" i="16"/>
  <c r="N136" i="16"/>
  <c r="M136" i="16"/>
  <c r="L136" i="16"/>
  <c r="K136" i="16"/>
  <c r="I136" i="16" s="1"/>
  <c r="J136" i="16"/>
  <c r="N135" i="16"/>
  <c r="M135" i="16"/>
  <c r="L135" i="16"/>
  <c r="K135" i="16"/>
  <c r="J135" i="16"/>
  <c r="I135" i="16"/>
  <c r="N134" i="16"/>
  <c r="M134" i="16"/>
  <c r="L134" i="16"/>
  <c r="K134" i="16"/>
  <c r="I134" i="16" s="1"/>
  <c r="J134" i="16"/>
  <c r="N133" i="16"/>
  <c r="M133" i="16"/>
  <c r="L133" i="16"/>
  <c r="K133" i="16"/>
  <c r="J133" i="16"/>
  <c r="I133" i="16"/>
  <c r="N132" i="16"/>
  <c r="M132" i="16"/>
  <c r="L132" i="16"/>
  <c r="K132" i="16"/>
  <c r="I132" i="16" s="1"/>
  <c r="J132" i="16"/>
  <c r="N131" i="16"/>
  <c r="M131" i="16"/>
  <c r="L131" i="16"/>
  <c r="K131" i="16"/>
  <c r="J131" i="16"/>
  <c r="I131" i="16"/>
  <c r="N130" i="16"/>
  <c r="M130" i="16"/>
  <c r="L130" i="16"/>
  <c r="K130" i="16"/>
  <c r="I130" i="16" s="1"/>
  <c r="J130" i="16"/>
  <c r="N129" i="16"/>
  <c r="M129" i="16"/>
  <c r="L129" i="16"/>
  <c r="K129" i="16"/>
  <c r="J129" i="16"/>
  <c r="I129" i="16"/>
  <c r="N128" i="16"/>
  <c r="M128" i="16"/>
  <c r="L128" i="16"/>
  <c r="K128" i="16"/>
  <c r="I128" i="16" s="1"/>
  <c r="J128" i="16"/>
  <c r="N127" i="16"/>
  <c r="M127" i="16"/>
  <c r="L127" i="16"/>
  <c r="K127" i="16"/>
  <c r="J127" i="16"/>
  <c r="I127" i="16"/>
  <c r="N126" i="16"/>
  <c r="M126" i="16"/>
  <c r="L126" i="16"/>
  <c r="K126" i="16"/>
  <c r="I126" i="16" s="1"/>
  <c r="J126" i="16"/>
  <c r="N125" i="16"/>
  <c r="M125" i="16"/>
  <c r="L125" i="16"/>
  <c r="K125" i="16"/>
  <c r="J125" i="16"/>
  <c r="I125" i="16"/>
  <c r="N124" i="16"/>
  <c r="M124" i="16"/>
  <c r="L124" i="16"/>
  <c r="K124" i="16"/>
  <c r="I124" i="16" s="1"/>
  <c r="J124" i="16"/>
  <c r="N123" i="16"/>
  <c r="M123" i="16"/>
  <c r="L123" i="16"/>
  <c r="K123" i="16"/>
  <c r="J123" i="16"/>
  <c r="I123" i="16"/>
  <c r="N122" i="16"/>
  <c r="M122" i="16"/>
  <c r="L122" i="16"/>
  <c r="K122" i="16"/>
  <c r="I122" i="16" s="1"/>
  <c r="J122" i="16"/>
  <c r="N121" i="16"/>
  <c r="M121" i="16"/>
  <c r="L121" i="16"/>
  <c r="K121" i="16"/>
  <c r="J121" i="16"/>
  <c r="I121" i="16"/>
  <c r="N120" i="16"/>
  <c r="M120" i="16"/>
  <c r="L120" i="16"/>
  <c r="K120" i="16"/>
  <c r="I120" i="16" s="1"/>
  <c r="J120" i="16"/>
  <c r="N119" i="16"/>
  <c r="M119" i="16"/>
  <c r="L119" i="16"/>
  <c r="K119" i="16"/>
  <c r="J119" i="16"/>
  <c r="I119" i="16"/>
  <c r="N118" i="16"/>
  <c r="M118" i="16"/>
  <c r="L118" i="16"/>
  <c r="K118" i="16"/>
  <c r="I118" i="16" s="1"/>
  <c r="J118" i="16"/>
  <c r="N117" i="16"/>
  <c r="M117" i="16"/>
  <c r="L117" i="16"/>
  <c r="K117" i="16"/>
  <c r="J117" i="16"/>
  <c r="I117" i="16"/>
  <c r="N116" i="16"/>
  <c r="M116" i="16"/>
  <c r="L116" i="16"/>
  <c r="K116" i="16"/>
  <c r="I116" i="16" s="1"/>
  <c r="J116" i="16"/>
  <c r="N115" i="16"/>
  <c r="M115" i="16"/>
  <c r="L115" i="16"/>
  <c r="K115" i="16"/>
  <c r="J115" i="16"/>
  <c r="I115" i="16"/>
  <c r="N114" i="16"/>
  <c r="M114" i="16"/>
  <c r="L114" i="16"/>
  <c r="K114" i="16"/>
  <c r="I114" i="16" s="1"/>
  <c r="J114" i="16"/>
  <c r="N113" i="16"/>
  <c r="M113" i="16"/>
  <c r="L113" i="16"/>
  <c r="K113" i="16"/>
  <c r="J113" i="16"/>
  <c r="I113" i="16"/>
  <c r="N112" i="16"/>
  <c r="M112" i="16"/>
  <c r="L112" i="16"/>
  <c r="K112" i="16"/>
  <c r="I112" i="16" s="1"/>
  <c r="J112" i="16"/>
  <c r="N111" i="16"/>
  <c r="M111" i="16"/>
  <c r="L111" i="16"/>
  <c r="K111" i="16"/>
  <c r="J111" i="16"/>
  <c r="I111" i="16"/>
  <c r="N110" i="16"/>
  <c r="M110" i="16"/>
  <c r="L110" i="16"/>
  <c r="K110" i="16"/>
  <c r="I110" i="16" s="1"/>
  <c r="J110" i="16"/>
  <c r="N109" i="16"/>
  <c r="M109" i="16"/>
  <c r="L109" i="16"/>
  <c r="K109" i="16"/>
  <c r="J109" i="16"/>
  <c r="I109" i="16"/>
  <c r="N108" i="16"/>
  <c r="M108" i="16"/>
  <c r="L108" i="16"/>
  <c r="K108" i="16"/>
  <c r="I108" i="16" s="1"/>
  <c r="J108" i="16"/>
  <c r="N107" i="16"/>
  <c r="M107" i="16"/>
  <c r="L107" i="16"/>
  <c r="K107" i="16"/>
  <c r="J107" i="16"/>
  <c r="I107" i="16"/>
  <c r="N106" i="16"/>
  <c r="M106" i="16"/>
  <c r="L106" i="16"/>
  <c r="K106" i="16"/>
  <c r="I106" i="16" s="1"/>
  <c r="J106" i="16"/>
  <c r="N105" i="16"/>
  <c r="M105" i="16"/>
  <c r="L105" i="16"/>
  <c r="K105" i="16"/>
  <c r="J105" i="16"/>
  <c r="I105" i="16"/>
  <c r="N104" i="16"/>
  <c r="M104" i="16"/>
  <c r="L104" i="16"/>
  <c r="K104" i="16"/>
  <c r="I104" i="16" s="1"/>
  <c r="J104" i="16"/>
  <c r="N103" i="16"/>
  <c r="M103" i="16"/>
  <c r="L103" i="16"/>
  <c r="K103" i="16"/>
  <c r="J103" i="16"/>
  <c r="I103" i="16"/>
  <c r="N102" i="16"/>
  <c r="M102" i="16"/>
  <c r="L102" i="16"/>
  <c r="K102" i="16"/>
  <c r="I102" i="16" s="1"/>
  <c r="J102" i="16"/>
  <c r="N101" i="16"/>
  <c r="M101" i="16"/>
  <c r="L101" i="16"/>
  <c r="K101" i="16"/>
  <c r="J101" i="16"/>
  <c r="I101" i="16"/>
  <c r="N100" i="16"/>
  <c r="M100" i="16"/>
  <c r="L100" i="16"/>
  <c r="K100" i="16"/>
  <c r="I100" i="16" s="1"/>
  <c r="J100" i="16"/>
  <c r="N99" i="16"/>
  <c r="M99" i="16"/>
  <c r="L99" i="16"/>
  <c r="K99" i="16"/>
  <c r="J99" i="16"/>
  <c r="I99" i="16"/>
  <c r="N98" i="16"/>
  <c r="M98" i="16"/>
  <c r="L98" i="16"/>
  <c r="K98" i="16"/>
  <c r="I98" i="16" s="1"/>
  <c r="J98" i="16"/>
  <c r="N97" i="16"/>
  <c r="M97" i="16"/>
  <c r="L97" i="16"/>
  <c r="K97" i="16"/>
  <c r="J97" i="16"/>
  <c r="I97" i="16"/>
  <c r="N96" i="16"/>
  <c r="M96" i="16"/>
  <c r="L96" i="16"/>
  <c r="K96" i="16"/>
  <c r="I96" i="16" s="1"/>
  <c r="J96" i="16"/>
  <c r="N95" i="16"/>
  <c r="M95" i="16"/>
  <c r="L95" i="16"/>
  <c r="K95" i="16"/>
  <c r="J95" i="16"/>
  <c r="I95" i="16"/>
  <c r="N94" i="16"/>
  <c r="M94" i="16"/>
  <c r="L94" i="16"/>
  <c r="K94" i="16"/>
  <c r="I94" i="16" s="1"/>
  <c r="J94" i="16"/>
  <c r="N93" i="16"/>
  <c r="M93" i="16"/>
  <c r="L93" i="16"/>
  <c r="K93" i="16"/>
  <c r="J93" i="16"/>
  <c r="I93" i="16"/>
  <c r="N92" i="16"/>
  <c r="M92" i="16"/>
  <c r="L92" i="16"/>
  <c r="K92" i="16"/>
  <c r="I92" i="16" s="1"/>
  <c r="J92" i="16"/>
  <c r="N91" i="16"/>
  <c r="M91" i="16"/>
  <c r="L91" i="16"/>
  <c r="K91" i="16"/>
  <c r="J91" i="16"/>
  <c r="I91" i="16"/>
  <c r="N90" i="16"/>
  <c r="M90" i="16"/>
  <c r="L90" i="16"/>
  <c r="K90" i="16"/>
  <c r="I90" i="16" s="1"/>
  <c r="J90" i="16"/>
  <c r="N89" i="16"/>
  <c r="M89" i="16"/>
  <c r="L89" i="16"/>
  <c r="J89" i="16"/>
  <c r="L88" i="16"/>
  <c r="K88" i="16"/>
  <c r="J88" i="16"/>
  <c r="L87" i="16"/>
  <c r="K87" i="16"/>
  <c r="J87" i="16"/>
  <c r="L86" i="16"/>
  <c r="K86" i="16"/>
  <c r="J86" i="16"/>
  <c r="L85" i="16"/>
  <c r="K85" i="16"/>
  <c r="J85" i="16"/>
  <c r="L84" i="16"/>
  <c r="K84" i="16"/>
  <c r="J84" i="16"/>
  <c r="L83" i="16"/>
  <c r="K83" i="16"/>
  <c r="J83" i="16"/>
  <c r="L82" i="16"/>
  <c r="K82" i="16"/>
  <c r="J82" i="16"/>
  <c r="L81" i="16"/>
  <c r="K81" i="16"/>
  <c r="J81" i="16"/>
  <c r="N80" i="16"/>
  <c r="M80" i="16"/>
  <c r="L80" i="16"/>
  <c r="K80" i="16"/>
  <c r="I80" i="16" s="1"/>
  <c r="J80" i="16"/>
  <c r="N79" i="16"/>
  <c r="M79" i="16"/>
  <c r="L79" i="16"/>
  <c r="K79" i="16"/>
  <c r="J79" i="16"/>
  <c r="I79" i="16" s="1"/>
  <c r="N78" i="16"/>
  <c r="M78" i="16"/>
  <c r="L78" i="16"/>
  <c r="J78" i="16"/>
  <c r="L77" i="16"/>
  <c r="K77" i="16"/>
  <c r="J77" i="16"/>
  <c r="J76" i="16"/>
  <c r="J75" i="16"/>
  <c r="J74" i="16"/>
  <c r="J73" i="16"/>
  <c r="J72" i="16"/>
  <c r="J71" i="16"/>
  <c r="J70" i="16"/>
  <c r="N69" i="16"/>
  <c r="M69" i="16"/>
  <c r="J69" i="16"/>
  <c r="N68" i="16"/>
  <c r="M68" i="16"/>
  <c r="J68" i="16"/>
  <c r="N67" i="16"/>
  <c r="M67" i="16"/>
  <c r="K67" i="16"/>
  <c r="J67" i="16"/>
  <c r="E67" i="16"/>
  <c r="L67" i="16" s="1"/>
  <c r="I67" i="16" s="1"/>
  <c r="N66" i="16"/>
  <c r="M66" i="16"/>
  <c r="L66" i="16"/>
  <c r="I66" i="16" s="1"/>
  <c r="K66" i="16"/>
  <c r="J66" i="16"/>
  <c r="N65" i="16"/>
  <c r="M65" i="16"/>
  <c r="L65" i="16"/>
  <c r="K65" i="16"/>
  <c r="I65" i="16" s="1"/>
  <c r="J65" i="16"/>
  <c r="N64" i="16"/>
  <c r="M64" i="16"/>
  <c r="L64" i="16"/>
  <c r="I64" i="16" s="1"/>
  <c r="K64" i="16"/>
  <c r="J64" i="16"/>
  <c r="N63" i="16"/>
  <c r="M63" i="16"/>
  <c r="L63" i="16"/>
  <c r="K63" i="16"/>
  <c r="I63" i="16" s="1"/>
  <c r="J63" i="16"/>
  <c r="N62" i="16"/>
  <c r="M62" i="16"/>
  <c r="L62" i="16"/>
  <c r="I62" i="16" s="1"/>
  <c r="K62" i="16"/>
  <c r="J62" i="16"/>
  <c r="N61" i="16"/>
  <c r="M61" i="16"/>
  <c r="L61" i="16"/>
  <c r="K61" i="16"/>
  <c r="I61" i="16" s="1"/>
  <c r="J61" i="16"/>
  <c r="N60" i="16"/>
  <c r="M60" i="16"/>
  <c r="L60" i="16"/>
  <c r="I60" i="16" s="1"/>
  <c r="K60" i="16"/>
  <c r="J60" i="16"/>
  <c r="L38" i="16"/>
  <c r="K38" i="16"/>
  <c r="J38" i="16" s="1"/>
  <c r="V37" i="16"/>
  <c r="U37" i="16"/>
  <c r="T37" i="16" s="1"/>
  <c r="L37" i="16"/>
  <c r="K37" i="16"/>
  <c r="J37" i="16" s="1"/>
  <c r="V35" i="16"/>
  <c r="U35" i="16"/>
  <c r="T35" i="16" s="1"/>
  <c r="L35" i="16"/>
  <c r="K35" i="16"/>
  <c r="J35" i="16" s="1"/>
  <c r="V34" i="16"/>
  <c r="U34" i="16"/>
  <c r="T34" i="16" s="1"/>
  <c r="V33" i="16"/>
  <c r="U33" i="16"/>
  <c r="T33" i="16" s="1"/>
  <c r="L33" i="16"/>
  <c r="K33" i="16"/>
  <c r="J33" i="16" s="1"/>
  <c r="V32" i="16"/>
  <c r="U32" i="16"/>
  <c r="T32" i="16" s="1"/>
  <c r="L32" i="16"/>
  <c r="K32" i="16"/>
  <c r="J32" i="16" s="1"/>
  <c r="V31" i="16"/>
  <c r="U31" i="16"/>
  <c r="T31" i="16" s="1"/>
  <c r="L30" i="16"/>
  <c r="K30" i="16"/>
  <c r="J30" i="16" s="1"/>
  <c r="V28" i="16"/>
  <c r="U28" i="16"/>
  <c r="T28" i="16" s="1"/>
  <c r="L28" i="16"/>
  <c r="K28" i="16"/>
  <c r="J28" i="16" s="1"/>
  <c r="V26" i="16"/>
  <c r="U26" i="16"/>
  <c r="T26" i="16" s="1"/>
  <c r="L26" i="16"/>
  <c r="K26" i="16"/>
  <c r="J26" i="16" s="1"/>
  <c r="V24" i="16"/>
  <c r="U24" i="16"/>
  <c r="T24" i="16" s="1"/>
  <c r="L24" i="16"/>
  <c r="K24" i="16"/>
  <c r="J24" i="16" s="1"/>
  <c r="V23" i="16"/>
  <c r="W23" i="16" s="1"/>
  <c r="U23" i="16"/>
  <c r="T23" i="16" s="1"/>
  <c r="V22" i="16"/>
  <c r="W22" i="16" s="1"/>
  <c r="U22" i="16"/>
  <c r="T22" i="16" s="1"/>
  <c r="L22" i="16"/>
  <c r="M22" i="16" s="1"/>
  <c r="K22" i="16"/>
  <c r="J22" i="16" s="1"/>
  <c r="E12" i="16"/>
  <c r="D12" i="16"/>
  <c r="K10" i="16"/>
  <c r="K9" i="16"/>
  <c r="K8" i="16"/>
  <c r="K7" i="16"/>
  <c r="K6" i="16"/>
  <c r="J5" i="16"/>
  <c r="L4" i="16"/>
  <c r="K4" i="16"/>
  <c r="J4" i="16"/>
  <c r="P3" i="16"/>
  <c r="O3" i="16"/>
  <c r="N3" i="16"/>
  <c r="M3" i="16"/>
  <c r="L3" i="16"/>
  <c r="K3" i="16"/>
  <c r="J3" i="16"/>
  <c r="K2" i="16"/>
  <c r="D1" i="16"/>
  <c r="L5" i="16" s="1"/>
  <c r="AK503" i="15"/>
  <c r="AK504" i="15" s="1"/>
  <c r="AK501" i="15"/>
  <c r="AK502" i="15" s="1"/>
  <c r="AK498" i="15"/>
  <c r="AA498" i="15"/>
  <c r="X497" i="15"/>
  <c r="X500" i="15" s="1"/>
  <c r="X501" i="15" s="1"/>
  <c r="S496" i="15"/>
  <c r="S495" i="15"/>
  <c r="X494" i="15"/>
  <c r="X495" i="15" s="1"/>
  <c r="S494" i="15"/>
  <c r="AE493" i="15"/>
  <c r="AE494" i="15" s="1"/>
  <c r="S493" i="15"/>
  <c r="X492" i="15"/>
  <c r="X493" i="15" s="1"/>
  <c r="S492" i="15"/>
  <c r="S491" i="15"/>
  <c r="AK490" i="15"/>
  <c r="AK495" i="15" s="1"/>
  <c r="AK496" i="15" s="1"/>
  <c r="AE490" i="15"/>
  <c r="AE495" i="15" s="1"/>
  <c r="AE496" i="15" s="1"/>
  <c r="J490" i="15"/>
  <c r="J491" i="15" s="1"/>
  <c r="X489" i="15"/>
  <c r="T489" i="15"/>
  <c r="Q488" i="15"/>
  <c r="Q491" i="15" s="1"/>
  <c r="Q492" i="15" s="1"/>
  <c r="AK487" i="15"/>
  <c r="AK488" i="15" s="1"/>
  <c r="N486" i="15"/>
  <c r="M486" i="15"/>
  <c r="J486" i="15"/>
  <c r="X485" i="15"/>
  <c r="J485" i="15"/>
  <c r="J488" i="15" s="1"/>
  <c r="J489" i="15" s="1"/>
  <c r="X484" i="15"/>
  <c r="Q484" i="15"/>
  <c r="Q485" i="15" s="1"/>
  <c r="AK482" i="15"/>
  <c r="AK485" i="15" s="1"/>
  <c r="AK486" i="15" s="1"/>
  <c r="AB482" i="15"/>
  <c r="AA482" i="15"/>
  <c r="X482" i="15"/>
  <c r="X481" i="15"/>
  <c r="X486" i="15" s="1"/>
  <c r="X487" i="15" s="1"/>
  <c r="F480" i="15"/>
  <c r="D480" i="15"/>
  <c r="D481" i="15" s="1"/>
  <c r="Q479" i="15"/>
  <c r="Q482" i="15" s="1"/>
  <c r="Q483" i="15" s="1"/>
  <c r="F478" i="15"/>
  <c r="AK477" i="15"/>
  <c r="AK478" i="15" s="1"/>
  <c r="H476" i="15"/>
  <c r="AB490" i="15" s="1"/>
  <c r="G476" i="15"/>
  <c r="N476" i="15" s="1"/>
  <c r="F476" i="15"/>
  <c r="Z490" i="15" s="1"/>
  <c r="E476" i="15"/>
  <c r="Y490" i="15" s="1"/>
  <c r="D476" i="15"/>
  <c r="X490" i="15" s="1"/>
  <c r="AK475" i="15"/>
  <c r="AK476" i="15" s="1"/>
  <c r="K475" i="15"/>
  <c r="K480" i="15" s="1"/>
  <c r="K481" i="15" s="1"/>
  <c r="D475" i="15"/>
  <c r="D478" i="15" s="1"/>
  <c r="D479" i="15" s="1"/>
  <c r="X474" i="15"/>
  <c r="X475" i="15" s="1"/>
  <c r="AK472" i="15"/>
  <c r="L471" i="15"/>
  <c r="AB470" i="15"/>
  <c r="AA470" i="15"/>
  <c r="X470" i="15"/>
  <c r="Q470" i="15"/>
  <c r="Q475" i="15" s="1"/>
  <c r="Q476" i="15" s="1"/>
  <c r="L470" i="15"/>
  <c r="J470" i="15"/>
  <c r="J471" i="15" s="1"/>
  <c r="X469" i="15"/>
  <c r="X472" i="15" s="1"/>
  <c r="X473" i="15" s="1"/>
  <c r="L469" i="15"/>
  <c r="J469" i="15"/>
  <c r="S468" i="15"/>
  <c r="L468" i="15"/>
  <c r="J468" i="15"/>
  <c r="S467" i="15"/>
  <c r="AE466" i="15"/>
  <c r="AE467" i="15" s="1"/>
  <c r="S466" i="15"/>
  <c r="N466" i="15"/>
  <c r="M466" i="15"/>
  <c r="J466" i="15"/>
  <c r="S465" i="15"/>
  <c r="J465" i="15"/>
  <c r="X464" i="15"/>
  <c r="X465" i="15" s="1"/>
  <c r="S464" i="15"/>
  <c r="S463" i="15"/>
  <c r="AB462" i="15"/>
  <c r="AA462" i="15"/>
  <c r="Z462" i="15"/>
  <c r="Y462" i="15"/>
  <c r="X462" i="15"/>
  <c r="AK461" i="15"/>
  <c r="AK464" i="15" s="1"/>
  <c r="AK465" i="15" s="1"/>
  <c r="AE461" i="15"/>
  <c r="AE464" i="15" s="1"/>
  <c r="AE465" i="15" s="1"/>
  <c r="X461" i="15"/>
  <c r="X466" i="15" s="1"/>
  <c r="X467" i="15" s="1"/>
  <c r="U461" i="15"/>
  <c r="T461" i="15"/>
  <c r="Q461" i="15"/>
  <c r="Q460" i="15"/>
  <c r="Q465" i="15" s="1"/>
  <c r="Q466" i="15" s="1"/>
  <c r="AB454" i="15"/>
  <c r="AA454" i="15"/>
  <c r="Z454" i="15"/>
  <c r="Y454" i="15"/>
  <c r="X454" i="15"/>
  <c r="X453" i="15"/>
  <c r="X458" i="15" s="1"/>
  <c r="X459" i="15" s="1"/>
  <c r="AK452" i="15"/>
  <c r="AK457" i="15" s="1"/>
  <c r="AK458" i="15" s="1"/>
  <c r="B450" i="15"/>
  <c r="N399" i="15"/>
  <c r="M399" i="15"/>
  <c r="L399" i="15"/>
  <c r="K399" i="15"/>
  <c r="I399" i="15" s="1"/>
  <c r="J399" i="15"/>
  <c r="N398" i="15"/>
  <c r="M398" i="15"/>
  <c r="L398" i="15"/>
  <c r="K398" i="15"/>
  <c r="J398" i="15"/>
  <c r="I398" i="15" s="1"/>
  <c r="N397" i="15"/>
  <c r="M397" i="15"/>
  <c r="L397" i="15"/>
  <c r="K397" i="15"/>
  <c r="I397" i="15" s="1"/>
  <c r="J397" i="15"/>
  <c r="N396" i="15"/>
  <c r="M396" i="15"/>
  <c r="L396" i="15"/>
  <c r="K396" i="15"/>
  <c r="J396" i="15"/>
  <c r="I396" i="15" s="1"/>
  <c r="N395" i="15"/>
  <c r="M395" i="15"/>
  <c r="L395" i="15"/>
  <c r="K395" i="15"/>
  <c r="I395" i="15" s="1"/>
  <c r="J395" i="15"/>
  <c r="N394" i="15"/>
  <c r="M394" i="15"/>
  <c r="L394" i="15"/>
  <c r="K394" i="15"/>
  <c r="J394" i="15"/>
  <c r="I394" i="15" s="1"/>
  <c r="N393" i="15"/>
  <c r="M393" i="15"/>
  <c r="L393" i="15"/>
  <c r="K393" i="15"/>
  <c r="I393" i="15" s="1"/>
  <c r="J393" i="15"/>
  <c r="N392" i="15"/>
  <c r="M392" i="15"/>
  <c r="L392" i="15"/>
  <c r="K392" i="15"/>
  <c r="J392" i="15"/>
  <c r="I392" i="15" s="1"/>
  <c r="N391" i="15"/>
  <c r="M391" i="15"/>
  <c r="L391" i="15"/>
  <c r="K391" i="15"/>
  <c r="I391" i="15" s="1"/>
  <c r="J391" i="15"/>
  <c r="N390" i="15"/>
  <c r="M390" i="15"/>
  <c r="L390" i="15"/>
  <c r="K390" i="15"/>
  <c r="J390" i="15"/>
  <c r="I390" i="15" s="1"/>
  <c r="N389" i="15"/>
  <c r="M389" i="15"/>
  <c r="L389" i="15"/>
  <c r="K389" i="15"/>
  <c r="I389" i="15" s="1"/>
  <c r="J389" i="15"/>
  <c r="N388" i="15"/>
  <c r="M388" i="15"/>
  <c r="L388" i="15"/>
  <c r="K388" i="15"/>
  <c r="J388" i="15"/>
  <c r="I388" i="15" s="1"/>
  <c r="N387" i="15"/>
  <c r="M387" i="15"/>
  <c r="L387" i="15"/>
  <c r="K387" i="15"/>
  <c r="I387" i="15" s="1"/>
  <c r="J387" i="15"/>
  <c r="N386" i="15"/>
  <c r="M386" i="15"/>
  <c r="L386" i="15"/>
  <c r="K386" i="15"/>
  <c r="J386" i="15"/>
  <c r="I386" i="15" s="1"/>
  <c r="N385" i="15"/>
  <c r="M385" i="15"/>
  <c r="L385" i="15"/>
  <c r="K385" i="15"/>
  <c r="I385" i="15" s="1"/>
  <c r="J385" i="15"/>
  <c r="N384" i="15"/>
  <c r="M384" i="15"/>
  <c r="L384" i="15"/>
  <c r="K384" i="15"/>
  <c r="J384" i="15"/>
  <c r="I384" i="15" s="1"/>
  <c r="N383" i="15"/>
  <c r="M383" i="15"/>
  <c r="L383" i="15"/>
  <c r="K383" i="15"/>
  <c r="I383" i="15" s="1"/>
  <c r="J383" i="15"/>
  <c r="N382" i="15"/>
  <c r="M382" i="15"/>
  <c r="L382" i="15"/>
  <c r="K382" i="15"/>
  <c r="J382" i="15"/>
  <c r="I382" i="15" s="1"/>
  <c r="N381" i="15"/>
  <c r="M381" i="15"/>
  <c r="L381" i="15"/>
  <c r="K381" i="15"/>
  <c r="I381" i="15" s="1"/>
  <c r="J381" i="15"/>
  <c r="N380" i="15"/>
  <c r="M380" i="15"/>
  <c r="L380" i="15"/>
  <c r="K380" i="15"/>
  <c r="J380" i="15"/>
  <c r="I380" i="15" s="1"/>
  <c r="N379" i="15"/>
  <c r="M379" i="15"/>
  <c r="L379" i="15"/>
  <c r="K379" i="15"/>
  <c r="I379" i="15" s="1"/>
  <c r="J379" i="15"/>
  <c r="N378" i="15"/>
  <c r="M378" i="15"/>
  <c r="L378" i="15"/>
  <c r="K378" i="15"/>
  <c r="J378" i="15"/>
  <c r="I378" i="15" s="1"/>
  <c r="N377" i="15"/>
  <c r="M377" i="15"/>
  <c r="L377" i="15"/>
  <c r="K377" i="15"/>
  <c r="I377" i="15" s="1"/>
  <c r="J377" i="15"/>
  <c r="N376" i="15"/>
  <c r="M376" i="15"/>
  <c r="L376" i="15"/>
  <c r="K376" i="15"/>
  <c r="J376" i="15"/>
  <c r="I376" i="15" s="1"/>
  <c r="N375" i="15"/>
  <c r="M375" i="15"/>
  <c r="L375" i="15"/>
  <c r="K375" i="15"/>
  <c r="I375" i="15" s="1"/>
  <c r="J375" i="15"/>
  <c r="N374" i="15"/>
  <c r="M374" i="15"/>
  <c r="L374" i="15"/>
  <c r="K374" i="15"/>
  <c r="J374" i="15"/>
  <c r="I374" i="15" s="1"/>
  <c r="N373" i="15"/>
  <c r="M373" i="15"/>
  <c r="L373" i="15"/>
  <c r="K373" i="15"/>
  <c r="I373" i="15" s="1"/>
  <c r="J373" i="15"/>
  <c r="N372" i="15"/>
  <c r="M372" i="15"/>
  <c r="L372" i="15"/>
  <c r="K372" i="15"/>
  <c r="J372" i="15"/>
  <c r="I372" i="15" s="1"/>
  <c r="N371" i="15"/>
  <c r="M371" i="15"/>
  <c r="L371" i="15"/>
  <c r="K371" i="15"/>
  <c r="I371" i="15" s="1"/>
  <c r="J371" i="15"/>
  <c r="N370" i="15"/>
  <c r="M370" i="15"/>
  <c r="L370" i="15"/>
  <c r="K370" i="15"/>
  <c r="J370" i="15"/>
  <c r="I370" i="15" s="1"/>
  <c r="N369" i="15"/>
  <c r="M369" i="15"/>
  <c r="L369" i="15"/>
  <c r="K369" i="15"/>
  <c r="I369" i="15" s="1"/>
  <c r="J369" i="15"/>
  <c r="N368" i="15"/>
  <c r="M368" i="15"/>
  <c r="L368" i="15"/>
  <c r="K368" i="15"/>
  <c r="J368" i="15"/>
  <c r="I368" i="15" s="1"/>
  <c r="N367" i="15"/>
  <c r="M367" i="15"/>
  <c r="L367" i="15"/>
  <c r="K367" i="15"/>
  <c r="I367" i="15" s="1"/>
  <c r="J367" i="15"/>
  <c r="N366" i="15"/>
  <c r="M366" i="15"/>
  <c r="L366" i="15"/>
  <c r="K366" i="15"/>
  <c r="J366" i="15"/>
  <c r="I366" i="15" s="1"/>
  <c r="N365" i="15"/>
  <c r="M365" i="15"/>
  <c r="L365" i="15"/>
  <c r="K365" i="15"/>
  <c r="I365" i="15" s="1"/>
  <c r="J365" i="15"/>
  <c r="N364" i="15"/>
  <c r="M364" i="15"/>
  <c r="L364" i="15"/>
  <c r="K364" i="15"/>
  <c r="J364" i="15"/>
  <c r="I364" i="15" s="1"/>
  <c r="N363" i="15"/>
  <c r="M363" i="15"/>
  <c r="L363" i="15"/>
  <c r="K363" i="15"/>
  <c r="I363" i="15" s="1"/>
  <c r="J363" i="15"/>
  <c r="N362" i="15"/>
  <c r="M362" i="15"/>
  <c r="L362" i="15"/>
  <c r="K362" i="15"/>
  <c r="J362" i="15"/>
  <c r="I362" i="15" s="1"/>
  <c r="N361" i="15"/>
  <c r="M361" i="15"/>
  <c r="L361" i="15"/>
  <c r="K361" i="15"/>
  <c r="I361" i="15" s="1"/>
  <c r="J361" i="15"/>
  <c r="N360" i="15"/>
  <c r="M360" i="15"/>
  <c r="L360" i="15"/>
  <c r="K360" i="15"/>
  <c r="J360" i="15"/>
  <c r="I360" i="15" s="1"/>
  <c r="N359" i="15"/>
  <c r="M359" i="15"/>
  <c r="L359" i="15"/>
  <c r="K359" i="15"/>
  <c r="I359" i="15" s="1"/>
  <c r="J359" i="15"/>
  <c r="N358" i="15"/>
  <c r="M358" i="15"/>
  <c r="L358" i="15"/>
  <c r="K358" i="15"/>
  <c r="J358" i="15"/>
  <c r="I358" i="15" s="1"/>
  <c r="N357" i="15"/>
  <c r="M357" i="15"/>
  <c r="L357" i="15"/>
  <c r="K357" i="15"/>
  <c r="I357" i="15" s="1"/>
  <c r="J357" i="15"/>
  <c r="N356" i="15"/>
  <c r="M356" i="15"/>
  <c r="L356" i="15"/>
  <c r="K356" i="15"/>
  <c r="J356" i="15"/>
  <c r="I356" i="15" s="1"/>
  <c r="N355" i="15"/>
  <c r="M355" i="15"/>
  <c r="L355" i="15"/>
  <c r="K355" i="15"/>
  <c r="I355" i="15" s="1"/>
  <c r="J355" i="15"/>
  <c r="N354" i="15"/>
  <c r="M354" i="15"/>
  <c r="L354" i="15"/>
  <c r="K354" i="15"/>
  <c r="J354" i="15"/>
  <c r="I354" i="15" s="1"/>
  <c r="N353" i="15"/>
  <c r="M353" i="15"/>
  <c r="L353" i="15"/>
  <c r="K353" i="15"/>
  <c r="I353" i="15" s="1"/>
  <c r="J353" i="15"/>
  <c r="N352" i="15"/>
  <c r="M352" i="15"/>
  <c r="L352" i="15"/>
  <c r="K352" i="15"/>
  <c r="J352" i="15"/>
  <c r="I352" i="15" s="1"/>
  <c r="K39" i="15" s="1"/>
  <c r="N351" i="15"/>
  <c r="M351" i="15"/>
  <c r="L351" i="15"/>
  <c r="K351" i="15"/>
  <c r="I351" i="15" s="1"/>
  <c r="K38" i="15" s="1"/>
  <c r="J351" i="15"/>
  <c r="N350" i="15"/>
  <c r="M350" i="15"/>
  <c r="L350" i="15"/>
  <c r="K350" i="15"/>
  <c r="J350" i="15"/>
  <c r="I350" i="15" s="1"/>
  <c r="N349" i="15"/>
  <c r="M349" i="15"/>
  <c r="L349" i="15"/>
  <c r="K349" i="15"/>
  <c r="I349" i="15" s="1"/>
  <c r="J349" i="15"/>
  <c r="N348" i="15"/>
  <c r="M348" i="15"/>
  <c r="L348" i="15"/>
  <c r="K348" i="15"/>
  <c r="J348" i="15"/>
  <c r="I348" i="15" s="1"/>
  <c r="N347" i="15"/>
  <c r="M347" i="15"/>
  <c r="L347" i="15"/>
  <c r="K347" i="15"/>
  <c r="I347" i="15" s="1"/>
  <c r="J347" i="15"/>
  <c r="N346" i="15"/>
  <c r="M346" i="15"/>
  <c r="L346" i="15"/>
  <c r="K346" i="15"/>
  <c r="J346" i="15"/>
  <c r="I346" i="15" s="1"/>
  <c r="N345" i="15"/>
  <c r="M345" i="15"/>
  <c r="L345" i="15"/>
  <c r="K345" i="15"/>
  <c r="I345" i="15" s="1"/>
  <c r="J345" i="15"/>
  <c r="N344" i="15"/>
  <c r="M344" i="15"/>
  <c r="L344" i="15"/>
  <c r="K344" i="15"/>
  <c r="J344" i="15"/>
  <c r="I344" i="15" s="1"/>
  <c r="N343" i="15"/>
  <c r="M343" i="15"/>
  <c r="L343" i="15"/>
  <c r="K343" i="15"/>
  <c r="I343" i="15" s="1"/>
  <c r="J343" i="15"/>
  <c r="N342" i="15"/>
  <c r="M342" i="15"/>
  <c r="L342" i="15"/>
  <c r="K342" i="15"/>
  <c r="J342" i="15"/>
  <c r="I342" i="15" s="1"/>
  <c r="N341" i="15"/>
  <c r="M341" i="15"/>
  <c r="L341" i="15"/>
  <c r="K341" i="15"/>
  <c r="I341" i="15" s="1"/>
  <c r="J341" i="15"/>
  <c r="N340" i="15"/>
  <c r="M340" i="15"/>
  <c r="L340" i="15"/>
  <c r="K340" i="15"/>
  <c r="J340" i="15"/>
  <c r="I340" i="15" s="1"/>
  <c r="N339" i="15"/>
  <c r="M339" i="15"/>
  <c r="L339" i="15"/>
  <c r="K339" i="15"/>
  <c r="I339" i="15" s="1"/>
  <c r="J339" i="15"/>
  <c r="N338" i="15"/>
  <c r="M338" i="15"/>
  <c r="L338" i="15"/>
  <c r="K338" i="15"/>
  <c r="J338" i="15"/>
  <c r="I338" i="15" s="1"/>
  <c r="N337" i="15"/>
  <c r="M337" i="15"/>
  <c r="L337" i="15"/>
  <c r="K337" i="15"/>
  <c r="I337" i="15" s="1"/>
  <c r="J337" i="15"/>
  <c r="N336" i="15"/>
  <c r="M336" i="15"/>
  <c r="L336" i="15"/>
  <c r="K336" i="15"/>
  <c r="J336" i="15"/>
  <c r="I336" i="15" s="1"/>
  <c r="U36" i="15" s="1"/>
  <c r="N335" i="15"/>
  <c r="M335" i="15"/>
  <c r="L335" i="15"/>
  <c r="K335" i="15"/>
  <c r="I335" i="15" s="1"/>
  <c r="J335" i="15"/>
  <c r="N334" i="15"/>
  <c r="M334" i="15"/>
  <c r="L334" i="15"/>
  <c r="K334" i="15"/>
  <c r="J334" i="15"/>
  <c r="I334" i="15" s="1"/>
  <c r="N333" i="15"/>
  <c r="M333" i="15"/>
  <c r="L333" i="15"/>
  <c r="K333" i="15"/>
  <c r="I333" i="15" s="1"/>
  <c r="J333" i="15"/>
  <c r="N332" i="15"/>
  <c r="M332" i="15"/>
  <c r="L332" i="15"/>
  <c r="K332" i="15"/>
  <c r="J332" i="15"/>
  <c r="I332" i="15" s="1"/>
  <c r="N331" i="15"/>
  <c r="M331" i="15"/>
  <c r="L331" i="15"/>
  <c r="K331" i="15"/>
  <c r="I331" i="15" s="1"/>
  <c r="J331" i="15"/>
  <c r="N330" i="15"/>
  <c r="M330" i="15"/>
  <c r="L330" i="15"/>
  <c r="K330" i="15"/>
  <c r="J330" i="15"/>
  <c r="I330" i="15" s="1"/>
  <c r="N329" i="15"/>
  <c r="M329" i="15"/>
  <c r="L329" i="15"/>
  <c r="K329" i="15"/>
  <c r="I329" i="15" s="1"/>
  <c r="J329" i="15"/>
  <c r="N328" i="15"/>
  <c r="M328" i="15"/>
  <c r="L328" i="15"/>
  <c r="K328" i="15"/>
  <c r="J328" i="15"/>
  <c r="I328" i="15" s="1"/>
  <c r="N327" i="15"/>
  <c r="M327" i="15"/>
  <c r="L327" i="15"/>
  <c r="K327" i="15"/>
  <c r="I327" i="15" s="1"/>
  <c r="J327" i="15"/>
  <c r="N326" i="15"/>
  <c r="M326" i="15"/>
  <c r="L326" i="15"/>
  <c r="K326" i="15"/>
  <c r="J326" i="15"/>
  <c r="I326" i="15" s="1"/>
  <c r="N325" i="15"/>
  <c r="M325" i="15"/>
  <c r="L325" i="15"/>
  <c r="K325" i="15"/>
  <c r="I325" i="15" s="1"/>
  <c r="J325" i="15"/>
  <c r="N324" i="15"/>
  <c r="M324" i="15"/>
  <c r="L324" i="15"/>
  <c r="K324" i="15"/>
  <c r="J324" i="15"/>
  <c r="I324" i="15" s="1"/>
  <c r="N323" i="15"/>
  <c r="M323" i="15"/>
  <c r="L323" i="15"/>
  <c r="K323" i="15"/>
  <c r="I323" i="15" s="1"/>
  <c r="J323" i="15"/>
  <c r="N322" i="15"/>
  <c r="M322" i="15"/>
  <c r="L322" i="15"/>
  <c r="K322" i="15"/>
  <c r="J322" i="15"/>
  <c r="I322" i="15" s="1"/>
  <c r="N321" i="15"/>
  <c r="M321" i="15"/>
  <c r="L321" i="15"/>
  <c r="K321" i="15"/>
  <c r="I321" i="15" s="1"/>
  <c r="J321" i="15"/>
  <c r="N320" i="15"/>
  <c r="M320" i="15"/>
  <c r="L320" i="15"/>
  <c r="K320" i="15"/>
  <c r="J320" i="15"/>
  <c r="I320" i="15" s="1"/>
  <c r="N319" i="15"/>
  <c r="M319" i="15"/>
  <c r="L319" i="15"/>
  <c r="K319" i="15"/>
  <c r="I319" i="15" s="1"/>
  <c r="J319" i="15"/>
  <c r="N318" i="15"/>
  <c r="M318" i="15"/>
  <c r="L318" i="15"/>
  <c r="K318" i="15"/>
  <c r="J318" i="15"/>
  <c r="I318" i="15" s="1"/>
  <c r="N317" i="15"/>
  <c r="M317" i="15"/>
  <c r="L317" i="15"/>
  <c r="K317" i="15"/>
  <c r="I317" i="15" s="1"/>
  <c r="J317" i="15"/>
  <c r="N316" i="15"/>
  <c r="M316" i="15"/>
  <c r="L316" i="15"/>
  <c r="K316" i="15"/>
  <c r="J316" i="15"/>
  <c r="I316" i="15" s="1"/>
  <c r="N315" i="15"/>
  <c r="M315" i="15"/>
  <c r="L315" i="15"/>
  <c r="K315" i="15"/>
  <c r="I315" i="15" s="1"/>
  <c r="J315" i="15"/>
  <c r="N314" i="15"/>
  <c r="M314" i="15"/>
  <c r="L314" i="15"/>
  <c r="K314" i="15"/>
  <c r="J314" i="15"/>
  <c r="I314" i="15" s="1"/>
  <c r="N313" i="15"/>
  <c r="M313" i="15"/>
  <c r="L313" i="15"/>
  <c r="K313" i="15"/>
  <c r="I313" i="15" s="1"/>
  <c r="J313" i="15"/>
  <c r="N312" i="15"/>
  <c r="M312" i="15"/>
  <c r="L312" i="15"/>
  <c r="K312" i="15"/>
  <c r="J312" i="15"/>
  <c r="I312" i="15" s="1"/>
  <c r="N311" i="15"/>
  <c r="M311" i="15"/>
  <c r="L311" i="15"/>
  <c r="K311" i="15"/>
  <c r="I311" i="15" s="1"/>
  <c r="J311" i="15"/>
  <c r="N310" i="15"/>
  <c r="M310" i="15"/>
  <c r="L310" i="15"/>
  <c r="K310" i="15"/>
  <c r="J310" i="15"/>
  <c r="I310" i="15" s="1"/>
  <c r="N309" i="15"/>
  <c r="M309" i="15"/>
  <c r="L309" i="15"/>
  <c r="K309" i="15"/>
  <c r="I309" i="15" s="1"/>
  <c r="J309" i="15"/>
  <c r="N308" i="15"/>
  <c r="M308" i="15"/>
  <c r="L308" i="15"/>
  <c r="K308" i="15"/>
  <c r="J308" i="15"/>
  <c r="I308" i="15" s="1"/>
  <c r="N307" i="15"/>
  <c r="M307" i="15"/>
  <c r="L307" i="15"/>
  <c r="K307" i="15"/>
  <c r="I307" i="15" s="1"/>
  <c r="J307" i="15"/>
  <c r="N306" i="15"/>
  <c r="M306" i="15"/>
  <c r="L306" i="15"/>
  <c r="K306" i="15"/>
  <c r="J306" i="15"/>
  <c r="I306" i="15" s="1"/>
  <c r="N305" i="15"/>
  <c r="M305" i="15"/>
  <c r="L305" i="15"/>
  <c r="K305" i="15"/>
  <c r="I305" i="15" s="1"/>
  <c r="J305" i="15"/>
  <c r="N304" i="15"/>
  <c r="M304" i="15"/>
  <c r="L304" i="15"/>
  <c r="K304" i="15"/>
  <c r="J304" i="15"/>
  <c r="I304" i="15" s="1"/>
  <c r="N303" i="15"/>
  <c r="M303" i="15"/>
  <c r="L303" i="15"/>
  <c r="K303" i="15"/>
  <c r="I303" i="15" s="1"/>
  <c r="J303" i="15"/>
  <c r="N302" i="15"/>
  <c r="M302" i="15"/>
  <c r="L302" i="15"/>
  <c r="K302" i="15"/>
  <c r="J302" i="15"/>
  <c r="I302" i="15" s="1"/>
  <c r="N301" i="15"/>
  <c r="M301" i="15"/>
  <c r="L301" i="15"/>
  <c r="K301" i="15"/>
  <c r="I301" i="15" s="1"/>
  <c r="J301" i="15"/>
  <c r="N300" i="15"/>
  <c r="M300" i="15"/>
  <c r="L300" i="15"/>
  <c r="K300" i="15"/>
  <c r="J300" i="15"/>
  <c r="I300" i="15" s="1"/>
  <c r="N299" i="15"/>
  <c r="M299" i="15"/>
  <c r="L299" i="15"/>
  <c r="K299" i="15"/>
  <c r="I299" i="15" s="1"/>
  <c r="J299" i="15"/>
  <c r="N298" i="15"/>
  <c r="M298" i="15"/>
  <c r="L298" i="15"/>
  <c r="K298" i="15"/>
  <c r="J298" i="15"/>
  <c r="I298" i="15" s="1"/>
  <c r="N297" i="15"/>
  <c r="M297" i="15"/>
  <c r="L297" i="15"/>
  <c r="K297" i="15"/>
  <c r="I297" i="15" s="1"/>
  <c r="J297" i="15"/>
  <c r="N296" i="15"/>
  <c r="M296" i="15"/>
  <c r="L296" i="15"/>
  <c r="K296" i="15"/>
  <c r="J296" i="15"/>
  <c r="I296" i="15" s="1"/>
  <c r="N295" i="15"/>
  <c r="M295" i="15"/>
  <c r="L295" i="15"/>
  <c r="K295" i="15"/>
  <c r="I295" i="15" s="1"/>
  <c r="J295" i="15"/>
  <c r="N294" i="15"/>
  <c r="M294" i="15"/>
  <c r="L294" i="15"/>
  <c r="K294" i="15"/>
  <c r="J294" i="15"/>
  <c r="I294" i="15" s="1"/>
  <c r="N293" i="15"/>
  <c r="M293" i="15"/>
  <c r="L293" i="15"/>
  <c r="K293" i="15"/>
  <c r="I293" i="15" s="1"/>
  <c r="J293" i="15"/>
  <c r="N292" i="15"/>
  <c r="M292" i="15"/>
  <c r="L292" i="15"/>
  <c r="K292" i="15"/>
  <c r="J292" i="15"/>
  <c r="I292" i="15" s="1"/>
  <c r="N291" i="15"/>
  <c r="M291" i="15"/>
  <c r="L291" i="15"/>
  <c r="K291" i="15"/>
  <c r="I291" i="15" s="1"/>
  <c r="J291" i="15"/>
  <c r="N290" i="15"/>
  <c r="M290" i="15"/>
  <c r="L290" i="15"/>
  <c r="K290" i="15"/>
  <c r="J290" i="15"/>
  <c r="I290" i="15" s="1"/>
  <c r="N289" i="15"/>
  <c r="M289" i="15"/>
  <c r="L289" i="15"/>
  <c r="K289" i="15"/>
  <c r="I289" i="15" s="1"/>
  <c r="J289" i="15"/>
  <c r="N288" i="15"/>
  <c r="M288" i="15"/>
  <c r="L288" i="15"/>
  <c r="K288" i="15"/>
  <c r="J288" i="15"/>
  <c r="I288" i="15" s="1"/>
  <c r="N287" i="15"/>
  <c r="M287" i="15"/>
  <c r="L287" i="15"/>
  <c r="K287" i="15"/>
  <c r="I287" i="15" s="1"/>
  <c r="J287" i="15"/>
  <c r="N286" i="15"/>
  <c r="M286" i="15"/>
  <c r="L286" i="15"/>
  <c r="K286" i="15"/>
  <c r="J286" i="15"/>
  <c r="I286" i="15" s="1"/>
  <c r="N285" i="15"/>
  <c r="M285" i="15"/>
  <c r="L285" i="15"/>
  <c r="K285" i="15"/>
  <c r="I285" i="15" s="1"/>
  <c r="J285" i="15"/>
  <c r="N284" i="15"/>
  <c r="M284" i="15"/>
  <c r="L284" i="15"/>
  <c r="K284" i="15"/>
  <c r="J284" i="15"/>
  <c r="I284" i="15" s="1"/>
  <c r="N283" i="15"/>
  <c r="M283" i="15"/>
  <c r="L283" i="15"/>
  <c r="K283" i="15"/>
  <c r="I283" i="15" s="1"/>
  <c r="J283" i="15"/>
  <c r="N282" i="15"/>
  <c r="M282" i="15"/>
  <c r="L282" i="15"/>
  <c r="K282" i="15"/>
  <c r="J282" i="15"/>
  <c r="I282" i="15" s="1"/>
  <c r="N281" i="15"/>
  <c r="M281" i="15"/>
  <c r="L281" i="15"/>
  <c r="K281" i="15"/>
  <c r="I281" i="15" s="1"/>
  <c r="J281" i="15"/>
  <c r="N280" i="15"/>
  <c r="M280" i="15"/>
  <c r="L280" i="15"/>
  <c r="K280" i="15"/>
  <c r="J280" i="15"/>
  <c r="I280" i="15" s="1"/>
  <c r="N279" i="15"/>
  <c r="M279" i="15"/>
  <c r="L279" i="15"/>
  <c r="K279" i="15"/>
  <c r="I279" i="15" s="1"/>
  <c r="U35" i="15" s="1"/>
  <c r="J279" i="15"/>
  <c r="N278" i="15"/>
  <c r="M278" i="15"/>
  <c r="L278" i="15"/>
  <c r="K278" i="15"/>
  <c r="J278" i="15"/>
  <c r="I278" i="15" s="1"/>
  <c r="N277" i="15"/>
  <c r="M277" i="15"/>
  <c r="L277" i="15"/>
  <c r="K277" i="15"/>
  <c r="I277" i="15" s="1"/>
  <c r="J277" i="15"/>
  <c r="N276" i="15"/>
  <c r="M276" i="15"/>
  <c r="L276" i="15"/>
  <c r="K276" i="15"/>
  <c r="J276" i="15"/>
  <c r="I276" i="15" s="1"/>
  <c r="N275" i="15"/>
  <c r="M275" i="15"/>
  <c r="L275" i="15"/>
  <c r="K275" i="15"/>
  <c r="I275" i="15" s="1"/>
  <c r="J275" i="15"/>
  <c r="N274" i="15"/>
  <c r="M274" i="15"/>
  <c r="L274" i="15"/>
  <c r="K274" i="15"/>
  <c r="J274" i="15"/>
  <c r="I274" i="15" s="1"/>
  <c r="N273" i="15"/>
  <c r="M273" i="15"/>
  <c r="L273" i="15"/>
  <c r="K273" i="15"/>
  <c r="I273" i="15" s="1"/>
  <c r="J273" i="15"/>
  <c r="N272" i="15"/>
  <c r="M272" i="15"/>
  <c r="L272" i="15"/>
  <c r="K272" i="15"/>
  <c r="J272" i="15"/>
  <c r="I272" i="15" s="1"/>
  <c r="N271" i="15"/>
  <c r="M271" i="15"/>
  <c r="L271" i="15"/>
  <c r="K271" i="15"/>
  <c r="I271" i="15" s="1"/>
  <c r="J271" i="15"/>
  <c r="N270" i="15"/>
  <c r="M270" i="15"/>
  <c r="L270" i="15"/>
  <c r="K270" i="15"/>
  <c r="J270" i="15"/>
  <c r="I270" i="15" s="1"/>
  <c r="N269" i="15"/>
  <c r="M269" i="15"/>
  <c r="L269" i="15"/>
  <c r="K269" i="15"/>
  <c r="I269" i="15" s="1"/>
  <c r="J269" i="15"/>
  <c r="N268" i="15"/>
  <c r="M268" i="15"/>
  <c r="L268" i="15"/>
  <c r="K268" i="15"/>
  <c r="J268" i="15"/>
  <c r="I268" i="15" s="1"/>
  <c r="N267" i="15"/>
  <c r="M267" i="15"/>
  <c r="L267" i="15"/>
  <c r="K267" i="15"/>
  <c r="I267" i="15" s="1"/>
  <c r="J267" i="15"/>
  <c r="N266" i="15"/>
  <c r="M266" i="15"/>
  <c r="L266" i="15"/>
  <c r="K266" i="15"/>
  <c r="J266" i="15"/>
  <c r="I266" i="15" s="1"/>
  <c r="N265" i="15"/>
  <c r="M265" i="15"/>
  <c r="L265" i="15"/>
  <c r="K265" i="15"/>
  <c r="I265" i="15" s="1"/>
  <c r="J265" i="15"/>
  <c r="N264" i="15"/>
  <c r="M264" i="15"/>
  <c r="L264" i="15"/>
  <c r="K264" i="15"/>
  <c r="J264" i="15"/>
  <c r="I264" i="15" s="1"/>
  <c r="N263" i="15"/>
  <c r="M263" i="15"/>
  <c r="L263" i="15"/>
  <c r="K263" i="15"/>
  <c r="I263" i="15" s="1"/>
  <c r="J263" i="15"/>
  <c r="N262" i="15"/>
  <c r="M262" i="15"/>
  <c r="L262" i="15"/>
  <c r="K262" i="15"/>
  <c r="J262" i="15"/>
  <c r="I262" i="15" s="1"/>
  <c r="N261" i="15"/>
  <c r="M261" i="15"/>
  <c r="L261" i="15"/>
  <c r="K261" i="15"/>
  <c r="I261" i="15" s="1"/>
  <c r="J261" i="15"/>
  <c r="N260" i="15"/>
  <c r="M260" i="15"/>
  <c r="L260" i="15"/>
  <c r="K260" i="15"/>
  <c r="J260" i="15"/>
  <c r="I260" i="15" s="1"/>
  <c r="N259" i="15"/>
  <c r="M259" i="15"/>
  <c r="L259" i="15"/>
  <c r="K259" i="15"/>
  <c r="I259" i="15" s="1"/>
  <c r="J259" i="15"/>
  <c r="N258" i="15"/>
  <c r="M258" i="15"/>
  <c r="L258" i="15"/>
  <c r="K258" i="15"/>
  <c r="J258" i="15"/>
  <c r="I258" i="15" s="1"/>
  <c r="N257" i="15"/>
  <c r="M257" i="15"/>
  <c r="L257" i="15"/>
  <c r="K257" i="15"/>
  <c r="I257" i="15" s="1"/>
  <c r="J257" i="15"/>
  <c r="N256" i="15"/>
  <c r="M256" i="15"/>
  <c r="L256" i="15"/>
  <c r="K256" i="15"/>
  <c r="J256" i="15"/>
  <c r="I256" i="15" s="1"/>
  <c r="N255" i="15"/>
  <c r="M255" i="15"/>
  <c r="L255" i="15"/>
  <c r="K255" i="15"/>
  <c r="I255" i="15" s="1"/>
  <c r="J255" i="15"/>
  <c r="N254" i="15"/>
  <c r="M254" i="15"/>
  <c r="L254" i="15"/>
  <c r="K254" i="15"/>
  <c r="J254" i="15"/>
  <c r="I254" i="15" s="1"/>
  <c r="N253" i="15"/>
  <c r="M253" i="15"/>
  <c r="L253" i="15"/>
  <c r="K253" i="15"/>
  <c r="I253" i="15" s="1"/>
  <c r="J253" i="15"/>
  <c r="N252" i="15"/>
  <c r="M252" i="15"/>
  <c r="L252" i="15"/>
  <c r="K252" i="15"/>
  <c r="J252" i="15"/>
  <c r="I252" i="15" s="1"/>
  <c r="N251" i="15"/>
  <c r="M251" i="15"/>
  <c r="L251" i="15"/>
  <c r="K251" i="15"/>
  <c r="I251" i="15" s="1"/>
  <c r="U34" i="15" s="1"/>
  <c r="J251" i="15"/>
  <c r="N250" i="15"/>
  <c r="M250" i="15"/>
  <c r="L250" i="15"/>
  <c r="K250" i="15"/>
  <c r="J250" i="15"/>
  <c r="I250" i="15" s="1"/>
  <c r="N249" i="15"/>
  <c r="M249" i="15"/>
  <c r="L249" i="15"/>
  <c r="K249" i="15"/>
  <c r="I249" i="15" s="1"/>
  <c r="J249" i="15"/>
  <c r="N248" i="15"/>
  <c r="M248" i="15"/>
  <c r="L248" i="15"/>
  <c r="K248" i="15"/>
  <c r="J248" i="15"/>
  <c r="I248" i="15" s="1"/>
  <c r="N247" i="15"/>
  <c r="M247" i="15"/>
  <c r="L247" i="15"/>
  <c r="K247" i="15"/>
  <c r="I247" i="15" s="1"/>
  <c r="J247" i="15"/>
  <c r="N246" i="15"/>
  <c r="M246" i="15"/>
  <c r="L246" i="15"/>
  <c r="K246" i="15"/>
  <c r="J246" i="15"/>
  <c r="I246" i="15" s="1"/>
  <c r="N245" i="15"/>
  <c r="M245" i="15"/>
  <c r="L245" i="15"/>
  <c r="K245" i="15"/>
  <c r="I245" i="15" s="1"/>
  <c r="J245" i="15"/>
  <c r="N244" i="15"/>
  <c r="M244" i="15"/>
  <c r="L244" i="15"/>
  <c r="K244" i="15"/>
  <c r="J244" i="15"/>
  <c r="I244" i="15" s="1"/>
  <c r="N243" i="15"/>
  <c r="M243" i="15"/>
  <c r="L243" i="15"/>
  <c r="K243" i="15"/>
  <c r="I243" i="15" s="1"/>
  <c r="J243" i="15"/>
  <c r="N242" i="15"/>
  <c r="M242" i="15"/>
  <c r="L242" i="15"/>
  <c r="K242" i="15"/>
  <c r="J242" i="15"/>
  <c r="I242" i="15" s="1"/>
  <c r="N241" i="15"/>
  <c r="M241" i="15"/>
  <c r="L241" i="15"/>
  <c r="K241" i="15"/>
  <c r="I241" i="15" s="1"/>
  <c r="J241" i="15"/>
  <c r="N240" i="15"/>
  <c r="M240" i="15"/>
  <c r="L240" i="15"/>
  <c r="K240" i="15"/>
  <c r="J240" i="15"/>
  <c r="I240" i="15" s="1"/>
  <c r="N239" i="15"/>
  <c r="M239" i="15"/>
  <c r="L239" i="15"/>
  <c r="K239" i="15"/>
  <c r="I239" i="15" s="1"/>
  <c r="J239" i="15"/>
  <c r="N238" i="15"/>
  <c r="M238" i="15"/>
  <c r="L238" i="15"/>
  <c r="K238" i="15"/>
  <c r="J238" i="15"/>
  <c r="I238" i="15" s="1"/>
  <c r="N237" i="15"/>
  <c r="M237" i="15"/>
  <c r="L237" i="15"/>
  <c r="K237" i="15"/>
  <c r="I237" i="15" s="1"/>
  <c r="J237" i="15"/>
  <c r="N236" i="15"/>
  <c r="M236" i="15"/>
  <c r="L236" i="15"/>
  <c r="K236" i="15"/>
  <c r="J236" i="15"/>
  <c r="I236" i="15" s="1"/>
  <c r="U38" i="15" s="1"/>
  <c r="N235" i="15"/>
  <c r="M235" i="15"/>
  <c r="L235" i="15"/>
  <c r="K235" i="15"/>
  <c r="I235" i="15" s="1"/>
  <c r="U37" i="15" s="1"/>
  <c r="J235" i="15"/>
  <c r="N234" i="15"/>
  <c r="M234" i="15"/>
  <c r="L234" i="15"/>
  <c r="K234" i="15"/>
  <c r="J234" i="15"/>
  <c r="I234" i="15" s="1"/>
  <c r="N233" i="15"/>
  <c r="M233" i="15"/>
  <c r="L233" i="15"/>
  <c r="K233" i="15"/>
  <c r="I233" i="15" s="1"/>
  <c r="J233" i="15"/>
  <c r="N232" i="15"/>
  <c r="M232" i="15"/>
  <c r="L232" i="15"/>
  <c r="K232" i="15"/>
  <c r="J232" i="15"/>
  <c r="I232" i="15" s="1"/>
  <c r="N231" i="15"/>
  <c r="M231" i="15"/>
  <c r="L231" i="15"/>
  <c r="K231" i="15"/>
  <c r="I231" i="15" s="1"/>
  <c r="U33" i="15" s="1"/>
  <c r="J231" i="15"/>
  <c r="N230" i="15"/>
  <c r="M230" i="15"/>
  <c r="L230" i="15"/>
  <c r="K230" i="15"/>
  <c r="J230" i="15"/>
  <c r="I230" i="15" s="1"/>
  <c r="N229" i="15"/>
  <c r="M229" i="15"/>
  <c r="L229" i="15"/>
  <c r="K229" i="15"/>
  <c r="I229" i="15" s="1"/>
  <c r="J229" i="15"/>
  <c r="N228" i="15"/>
  <c r="M228" i="15"/>
  <c r="L228" i="15"/>
  <c r="K228" i="15"/>
  <c r="J228" i="15"/>
  <c r="I228" i="15" s="1"/>
  <c r="N227" i="15"/>
  <c r="M227" i="15"/>
  <c r="L227" i="15"/>
  <c r="K227" i="15"/>
  <c r="I227" i="15" s="1"/>
  <c r="J227" i="15"/>
  <c r="N226" i="15"/>
  <c r="M226" i="15"/>
  <c r="L226" i="15"/>
  <c r="K226" i="15"/>
  <c r="J226" i="15"/>
  <c r="I226" i="15" s="1"/>
  <c r="N225" i="15"/>
  <c r="M225" i="15"/>
  <c r="L225" i="15"/>
  <c r="K225" i="15"/>
  <c r="I225" i="15" s="1"/>
  <c r="J225" i="15"/>
  <c r="N224" i="15"/>
  <c r="M224" i="15"/>
  <c r="L224" i="15"/>
  <c r="K224" i="15"/>
  <c r="J224" i="15"/>
  <c r="I224" i="15" s="1"/>
  <c r="N223" i="15"/>
  <c r="M223" i="15"/>
  <c r="L223" i="15"/>
  <c r="K223" i="15"/>
  <c r="I223" i="15" s="1"/>
  <c r="J223" i="15"/>
  <c r="N222" i="15"/>
  <c r="M222" i="15"/>
  <c r="L222" i="15"/>
  <c r="K222" i="15"/>
  <c r="J222" i="15"/>
  <c r="I222" i="15" s="1"/>
  <c r="N221" i="15"/>
  <c r="M221" i="15"/>
  <c r="L221" i="15"/>
  <c r="K221" i="15"/>
  <c r="I221" i="15" s="1"/>
  <c r="J221" i="15"/>
  <c r="N220" i="15"/>
  <c r="M220" i="15"/>
  <c r="L220" i="15"/>
  <c r="K220" i="15"/>
  <c r="J220" i="15"/>
  <c r="I220" i="15" s="1"/>
  <c r="N219" i="15"/>
  <c r="M219" i="15"/>
  <c r="L219" i="15"/>
  <c r="K219" i="15"/>
  <c r="I219" i="15" s="1"/>
  <c r="J219" i="15"/>
  <c r="N218" i="15"/>
  <c r="M218" i="15"/>
  <c r="L218" i="15"/>
  <c r="K218" i="15"/>
  <c r="J218" i="15"/>
  <c r="I218" i="15" s="1"/>
  <c r="N217" i="15"/>
  <c r="M217" i="15"/>
  <c r="L217" i="15"/>
  <c r="K217" i="15"/>
  <c r="I217" i="15" s="1"/>
  <c r="J217" i="15"/>
  <c r="N216" i="15"/>
  <c r="M216" i="15"/>
  <c r="L216" i="15"/>
  <c r="K216" i="15"/>
  <c r="J216" i="15"/>
  <c r="I216" i="15" s="1"/>
  <c r="N215" i="15"/>
  <c r="M215" i="15"/>
  <c r="L215" i="15"/>
  <c r="K215" i="15"/>
  <c r="I215" i="15" s="1"/>
  <c r="J215" i="15"/>
  <c r="N214" i="15"/>
  <c r="M214" i="15"/>
  <c r="L214" i="15"/>
  <c r="K214" i="15"/>
  <c r="J214" i="15"/>
  <c r="I214" i="15" s="1"/>
  <c r="N213" i="15"/>
  <c r="M213" i="15"/>
  <c r="L213" i="15"/>
  <c r="K213" i="15"/>
  <c r="I213" i="15" s="1"/>
  <c r="J213" i="15"/>
  <c r="N212" i="15"/>
  <c r="M212" i="15"/>
  <c r="L212" i="15"/>
  <c r="K212" i="15"/>
  <c r="J212" i="15"/>
  <c r="I212" i="15" s="1"/>
  <c r="N211" i="15"/>
  <c r="M211" i="15"/>
  <c r="L211" i="15"/>
  <c r="K211" i="15"/>
  <c r="I211" i="15" s="1"/>
  <c r="J211" i="15"/>
  <c r="N210" i="15"/>
  <c r="M210" i="15"/>
  <c r="L210" i="15"/>
  <c r="K210" i="15"/>
  <c r="J210" i="15"/>
  <c r="I210" i="15" s="1"/>
  <c r="N209" i="15"/>
  <c r="M209" i="15"/>
  <c r="L209" i="15"/>
  <c r="K209" i="15"/>
  <c r="I209" i="15" s="1"/>
  <c r="U32" i="15" s="1"/>
  <c r="J209" i="15"/>
  <c r="N208" i="15"/>
  <c r="M208" i="15"/>
  <c r="L208" i="15"/>
  <c r="K208" i="15"/>
  <c r="J208" i="15"/>
  <c r="I208" i="15" s="1"/>
  <c r="N207" i="15"/>
  <c r="M207" i="15"/>
  <c r="L207" i="15"/>
  <c r="K207" i="15"/>
  <c r="I207" i="15" s="1"/>
  <c r="J207" i="15"/>
  <c r="N206" i="15"/>
  <c r="M206" i="15"/>
  <c r="L206" i="15"/>
  <c r="K206" i="15"/>
  <c r="J206" i="15"/>
  <c r="I206" i="15" s="1"/>
  <c r="N205" i="15"/>
  <c r="M205" i="15"/>
  <c r="L205" i="15"/>
  <c r="K205" i="15"/>
  <c r="I205" i="15" s="1"/>
  <c r="J205" i="15"/>
  <c r="N204" i="15"/>
  <c r="M204" i="15"/>
  <c r="L204" i="15"/>
  <c r="K204" i="15"/>
  <c r="J204" i="15"/>
  <c r="I204" i="15" s="1"/>
  <c r="N203" i="15"/>
  <c r="M203" i="15"/>
  <c r="L203" i="15"/>
  <c r="K203" i="15"/>
  <c r="I203" i="15" s="1"/>
  <c r="K37" i="15" s="1"/>
  <c r="J203" i="15"/>
  <c r="N202" i="15"/>
  <c r="M202" i="15"/>
  <c r="L202" i="15"/>
  <c r="K202" i="15"/>
  <c r="J202" i="15"/>
  <c r="I202" i="15" s="1"/>
  <c r="K36" i="15" s="1"/>
  <c r="N201" i="15"/>
  <c r="M201" i="15"/>
  <c r="L201" i="15"/>
  <c r="K201" i="15"/>
  <c r="I201" i="15" s="1"/>
  <c r="K35" i="15" s="1"/>
  <c r="J201" i="15"/>
  <c r="N200" i="15"/>
  <c r="M200" i="15"/>
  <c r="L200" i="15"/>
  <c r="K200" i="15"/>
  <c r="J200" i="15"/>
  <c r="I200" i="15" s="1"/>
  <c r="N199" i="15"/>
  <c r="M199" i="15"/>
  <c r="L199" i="15"/>
  <c r="K199" i="15"/>
  <c r="I199" i="15" s="1"/>
  <c r="U31" i="15" s="1"/>
  <c r="J199" i="15"/>
  <c r="N198" i="15"/>
  <c r="M198" i="15"/>
  <c r="L198" i="15"/>
  <c r="K198" i="15"/>
  <c r="J198" i="15"/>
  <c r="I198" i="15" s="1"/>
  <c r="N197" i="15"/>
  <c r="M197" i="15"/>
  <c r="L197" i="15"/>
  <c r="K197" i="15"/>
  <c r="I197" i="15" s="1"/>
  <c r="J197" i="15"/>
  <c r="N196" i="15"/>
  <c r="M196" i="15"/>
  <c r="L196" i="15"/>
  <c r="K196" i="15"/>
  <c r="J196" i="15"/>
  <c r="I196" i="15" s="1"/>
  <c r="K34" i="15" s="1"/>
  <c r="N195" i="15"/>
  <c r="M195" i="15"/>
  <c r="L195" i="15"/>
  <c r="K195" i="15"/>
  <c r="I195" i="15" s="1"/>
  <c r="K33" i="15" s="1"/>
  <c r="J195" i="15"/>
  <c r="N194" i="15"/>
  <c r="M194" i="15"/>
  <c r="L194" i="15"/>
  <c r="K194" i="15"/>
  <c r="J194" i="15"/>
  <c r="I194" i="15" s="1"/>
  <c r="N193" i="15"/>
  <c r="M193" i="15"/>
  <c r="L193" i="15"/>
  <c r="K193" i="15"/>
  <c r="I193" i="15" s="1"/>
  <c r="J193" i="15"/>
  <c r="N192" i="15"/>
  <c r="M192" i="15"/>
  <c r="L192" i="15"/>
  <c r="K192" i="15"/>
  <c r="J192" i="15"/>
  <c r="I192" i="15" s="1"/>
  <c r="N191" i="15"/>
  <c r="M191" i="15"/>
  <c r="L191" i="15"/>
  <c r="K191" i="15"/>
  <c r="I191" i="15" s="1"/>
  <c r="J191" i="15"/>
  <c r="N190" i="15"/>
  <c r="M190" i="15"/>
  <c r="L190" i="15"/>
  <c r="K190" i="15"/>
  <c r="J190" i="15"/>
  <c r="I190" i="15" s="1"/>
  <c r="N189" i="15"/>
  <c r="M189" i="15"/>
  <c r="L189" i="15"/>
  <c r="K189" i="15"/>
  <c r="I189" i="15" s="1"/>
  <c r="J189" i="15"/>
  <c r="N188" i="15"/>
  <c r="M188" i="15"/>
  <c r="L188" i="15"/>
  <c r="K188" i="15"/>
  <c r="J188" i="15"/>
  <c r="I188" i="15" s="1"/>
  <c r="N187" i="15"/>
  <c r="M187" i="15"/>
  <c r="L187" i="15"/>
  <c r="K187" i="15"/>
  <c r="I187" i="15" s="1"/>
  <c r="K32" i="15" s="1"/>
  <c r="J187" i="15"/>
  <c r="N186" i="15"/>
  <c r="M186" i="15"/>
  <c r="L186" i="15"/>
  <c r="K186" i="15"/>
  <c r="J186" i="15"/>
  <c r="I186" i="15" s="1"/>
  <c r="K31" i="15" s="1"/>
  <c r="N185" i="15"/>
  <c r="M185" i="15"/>
  <c r="L185" i="15"/>
  <c r="K185" i="15"/>
  <c r="I185" i="15" s="1"/>
  <c r="K30" i="15" s="1"/>
  <c r="J185" i="15"/>
  <c r="N184" i="15"/>
  <c r="M184" i="15"/>
  <c r="L184" i="15"/>
  <c r="K184" i="15"/>
  <c r="J184" i="15"/>
  <c r="I184" i="15" s="1"/>
  <c r="N183" i="15"/>
  <c r="M183" i="15"/>
  <c r="L183" i="15"/>
  <c r="K183" i="15"/>
  <c r="I183" i="15" s="1"/>
  <c r="J183" i="15"/>
  <c r="N182" i="15"/>
  <c r="M182" i="15"/>
  <c r="L182" i="15"/>
  <c r="K182" i="15"/>
  <c r="J182" i="15"/>
  <c r="I182" i="15" s="1"/>
  <c r="N181" i="15"/>
  <c r="M181" i="15"/>
  <c r="L181" i="15"/>
  <c r="K181" i="15"/>
  <c r="I181" i="15" s="1"/>
  <c r="J181" i="15"/>
  <c r="N180" i="15"/>
  <c r="M180" i="15"/>
  <c r="L180" i="15"/>
  <c r="K180" i="15"/>
  <c r="J180" i="15"/>
  <c r="I180" i="15" s="1"/>
  <c r="N179" i="15"/>
  <c r="M179" i="15"/>
  <c r="L179" i="15"/>
  <c r="K179" i="15"/>
  <c r="I179" i="15" s="1"/>
  <c r="J179" i="15"/>
  <c r="N178" i="15"/>
  <c r="M178" i="15"/>
  <c r="L178" i="15"/>
  <c r="K178" i="15"/>
  <c r="J178" i="15"/>
  <c r="I178" i="15" s="1"/>
  <c r="U30" i="15" s="1"/>
  <c r="N177" i="15"/>
  <c r="M177" i="15"/>
  <c r="L177" i="15"/>
  <c r="K177" i="15"/>
  <c r="I177" i="15" s="1"/>
  <c r="J177" i="15"/>
  <c r="N176" i="15"/>
  <c r="M176" i="15"/>
  <c r="L176" i="15"/>
  <c r="K176" i="15"/>
  <c r="J176" i="15"/>
  <c r="I176" i="15" s="1"/>
  <c r="N175" i="15"/>
  <c r="M175" i="15"/>
  <c r="L175" i="15"/>
  <c r="K175" i="15"/>
  <c r="I175" i="15" s="1"/>
  <c r="J175" i="15"/>
  <c r="N174" i="15"/>
  <c r="M174" i="15"/>
  <c r="L174" i="15"/>
  <c r="K174" i="15"/>
  <c r="J174" i="15"/>
  <c r="I174" i="15" s="1"/>
  <c r="K29" i="15" s="1"/>
  <c r="N173" i="15"/>
  <c r="M173" i="15"/>
  <c r="L173" i="15"/>
  <c r="K173" i="15"/>
  <c r="I173" i="15" s="1"/>
  <c r="K28" i="15" s="1"/>
  <c r="J173" i="15"/>
  <c r="N172" i="15"/>
  <c r="M172" i="15"/>
  <c r="L172" i="15"/>
  <c r="K172" i="15"/>
  <c r="J172" i="15"/>
  <c r="I172" i="15" s="1"/>
  <c r="N171" i="15"/>
  <c r="M171" i="15"/>
  <c r="L171" i="15"/>
  <c r="K171" i="15"/>
  <c r="I171" i="15" s="1"/>
  <c r="U28" i="15" s="1"/>
  <c r="J171" i="15"/>
  <c r="N170" i="15"/>
  <c r="M170" i="15"/>
  <c r="L170" i="15"/>
  <c r="K170" i="15"/>
  <c r="J170" i="15"/>
  <c r="I170" i="15" s="1"/>
  <c r="U27" i="15" s="1"/>
  <c r="N169" i="15"/>
  <c r="M169" i="15"/>
  <c r="L169" i="15"/>
  <c r="K169" i="15"/>
  <c r="I169" i="15" s="1"/>
  <c r="J169" i="15"/>
  <c r="N168" i="15"/>
  <c r="M168" i="15"/>
  <c r="L168" i="15"/>
  <c r="K168" i="15"/>
  <c r="J168" i="15"/>
  <c r="I168" i="15" s="1"/>
  <c r="N167" i="15"/>
  <c r="M167" i="15"/>
  <c r="L167" i="15"/>
  <c r="K167" i="15"/>
  <c r="I167" i="15" s="1"/>
  <c r="U26" i="15" s="1"/>
  <c r="J167" i="15"/>
  <c r="N166" i="15"/>
  <c r="M166" i="15"/>
  <c r="L166" i="15"/>
  <c r="K166" i="15"/>
  <c r="J166" i="15"/>
  <c r="I166" i="15" s="1"/>
  <c r="N165" i="15"/>
  <c r="M165" i="15"/>
  <c r="L165" i="15"/>
  <c r="K165" i="15"/>
  <c r="I165" i="15" s="1"/>
  <c r="J165" i="15"/>
  <c r="N164" i="15"/>
  <c r="M164" i="15"/>
  <c r="L164" i="15"/>
  <c r="K164" i="15"/>
  <c r="J164" i="15"/>
  <c r="I164" i="15" s="1"/>
  <c r="N163" i="15"/>
  <c r="M163" i="15"/>
  <c r="L163" i="15"/>
  <c r="K163" i="15"/>
  <c r="I163" i="15" s="1"/>
  <c r="J163" i="15"/>
  <c r="N162" i="15"/>
  <c r="M162" i="15"/>
  <c r="L162" i="15"/>
  <c r="K162" i="15"/>
  <c r="J162" i="15"/>
  <c r="I162" i="15" s="1"/>
  <c r="U25" i="15" s="1"/>
  <c r="N161" i="15"/>
  <c r="M161" i="15"/>
  <c r="L161" i="15"/>
  <c r="K161" i="15"/>
  <c r="I161" i="15" s="1"/>
  <c r="U24" i="15" s="1"/>
  <c r="J161" i="15"/>
  <c r="N160" i="15"/>
  <c r="M160" i="15"/>
  <c r="L160" i="15"/>
  <c r="K160" i="15"/>
  <c r="J160" i="15"/>
  <c r="I160" i="15" s="1"/>
  <c r="N159" i="15"/>
  <c r="M159" i="15"/>
  <c r="L159" i="15"/>
  <c r="K159" i="15"/>
  <c r="I159" i="15" s="1"/>
  <c r="J159" i="15"/>
  <c r="N158" i="15"/>
  <c r="M158" i="15"/>
  <c r="L158" i="15"/>
  <c r="K158" i="15"/>
  <c r="J158" i="15"/>
  <c r="I158" i="15" s="1"/>
  <c r="N157" i="15"/>
  <c r="M157" i="15"/>
  <c r="L157" i="15"/>
  <c r="K157" i="15"/>
  <c r="I157" i="15" s="1"/>
  <c r="J157" i="15"/>
  <c r="N156" i="15"/>
  <c r="M156" i="15"/>
  <c r="L156" i="15"/>
  <c r="K156" i="15"/>
  <c r="J156" i="15"/>
  <c r="I156" i="15" s="1"/>
  <c r="N155" i="15"/>
  <c r="M155" i="15"/>
  <c r="L155" i="15"/>
  <c r="K155" i="15"/>
  <c r="I155" i="15" s="1"/>
  <c r="K26" i="15" s="1"/>
  <c r="J155" i="15"/>
  <c r="N154" i="15"/>
  <c r="M154" i="15"/>
  <c r="L154" i="15"/>
  <c r="K154" i="15"/>
  <c r="J154" i="15"/>
  <c r="I154" i="15" s="1"/>
  <c r="K25" i="15" s="1"/>
  <c r="N153" i="15"/>
  <c r="M153" i="15"/>
  <c r="L153" i="15"/>
  <c r="K153" i="15"/>
  <c r="I153" i="15" s="1"/>
  <c r="K24" i="15" s="1"/>
  <c r="J153" i="15"/>
  <c r="N152" i="15"/>
  <c r="M152" i="15"/>
  <c r="L152" i="15"/>
  <c r="K152" i="15"/>
  <c r="J152" i="15"/>
  <c r="I152" i="15" s="1"/>
  <c r="N151" i="15"/>
  <c r="M151" i="15"/>
  <c r="L151" i="15"/>
  <c r="K151" i="15"/>
  <c r="I151" i="15" s="1"/>
  <c r="U23" i="15" s="1"/>
  <c r="J151" i="15"/>
  <c r="N150" i="15"/>
  <c r="M150" i="15"/>
  <c r="L150" i="15"/>
  <c r="K150" i="15"/>
  <c r="J150" i="15"/>
  <c r="I150" i="15" s="1"/>
  <c r="N149" i="15"/>
  <c r="M149" i="15"/>
  <c r="L149" i="15"/>
  <c r="K149" i="15"/>
  <c r="I149" i="15" s="1"/>
  <c r="J149" i="15"/>
  <c r="N148" i="15"/>
  <c r="M148" i="15"/>
  <c r="L148" i="15"/>
  <c r="K148" i="15"/>
  <c r="J148" i="15"/>
  <c r="I148" i="15" s="1"/>
  <c r="N147" i="15"/>
  <c r="M147" i="15"/>
  <c r="L147" i="15"/>
  <c r="K147" i="15"/>
  <c r="I147" i="15" s="1"/>
  <c r="J147" i="15"/>
  <c r="N146" i="15"/>
  <c r="M146" i="15"/>
  <c r="L146" i="15"/>
  <c r="K146" i="15"/>
  <c r="J146" i="15"/>
  <c r="I146" i="15" s="1"/>
  <c r="K23" i="15" s="1"/>
  <c r="N145" i="15"/>
  <c r="M145" i="15"/>
  <c r="L145" i="15"/>
  <c r="K145" i="15"/>
  <c r="I145" i="15" s="1"/>
  <c r="J145" i="15"/>
  <c r="N144" i="15"/>
  <c r="M144" i="15"/>
  <c r="L144" i="15"/>
  <c r="K144" i="15"/>
  <c r="J144" i="15"/>
  <c r="I144" i="15" s="1"/>
  <c r="N143" i="15"/>
  <c r="M143" i="15"/>
  <c r="L143" i="15"/>
  <c r="K143" i="15"/>
  <c r="I143" i="15" s="1"/>
  <c r="J143" i="15"/>
  <c r="N142" i="15"/>
  <c r="M142" i="15"/>
  <c r="L142" i="15"/>
  <c r="K142" i="15"/>
  <c r="J142" i="15"/>
  <c r="I142" i="15" s="1"/>
  <c r="N141" i="15"/>
  <c r="M141" i="15"/>
  <c r="L141" i="15"/>
  <c r="K141" i="15"/>
  <c r="I141" i="15" s="1"/>
  <c r="J141" i="15"/>
  <c r="N140" i="15"/>
  <c r="M140" i="15"/>
  <c r="L140" i="15"/>
  <c r="K140" i="15"/>
  <c r="J140" i="15"/>
  <c r="I140" i="15" s="1"/>
  <c r="N139" i="15"/>
  <c r="M139" i="15"/>
  <c r="L139" i="15"/>
  <c r="K139" i="15"/>
  <c r="I139" i="15" s="1"/>
  <c r="J139" i="15"/>
  <c r="N138" i="15"/>
  <c r="M138" i="15"/>
  <c r="L138" i="15"/>
  <c r="K138" i="15"/>
  <c r="J138" i="15"/>
  <c r="I138" i="15" s="1"/>
  <c r="N137" i="15"/>
  <c r="M137" i="15"/>
  <c r="L137" i="15"/>
  <c r="K137" i="15"/>
  <c r="I137" i="15" s="1"/>
  <c r="J137" i="15"/>
  <c r="N136" i="15"/>
  <c r="M136" i="15"/>
  <c r="L136" i="15"/>
  <c r="K136" i="15"/>
  <c r="J136" i="15"/>
  <c r="I136" i="15" s="1"/>
  <c r="N135" i="15"/>
  <c r="M135" i="15"/>
  <c r="L135" i="15"/>
  <c r="K135" i="15"/>
  <c r="I135" i="15" s="1"/>
  <c r="J135" i="15"/>
  <c r="N134" i="15"/>
  <c r="M134" i="15"/>
  <c r="L134" i="15"/>
  <c r="K134" i="15"/>
  <c r="J134" i="15"/>
  <c r="I134" i="15" s="1"/>
  <c r="N133" i="15"/>
  <c r="M133" i="15"/>
  <c r="L133" i="15"/>
  <c r="K133" i="15"/>
  <c r="I133" i="15" s="1"/>
  <c r="J133" i="15"/>
  <c r="N132" i="15"/>
  <c r="M132" i="15"/>
  <c r="L132" i="15"/>
  <c r="K132" i="15"/>
  <c r="J132" i="15"/>
  <c r="I132" i="15" s="1"/>
  <c r="N131" i="15"/>
  <c r="M131" i="15"/>
  <c r="L131" i="15"/>
  <c r="K131" i="15"/>
  <c r="I131" i="15" s="1"/>
  <c r="J131" i="15"/>
  <c r="N130" i="15"/>
  <c r="M130" i="15"/>
  <c r="L130" i="15"/>
  <c r="K130" i="15"/>
  <c r="J130" i="15"/>
  <c r="I130" i="15" s="1"/>
  <c r="N129" i="15"/>
  <c r="M129" i="15"/>
  <c r="L129" i="15"/>
  <c r="K129" i="15"/>
  <c r="I129" i="15" s="1"/>
  <c r="J129" i="15"/>
  <c r="N128" i="15"/>
  <c r="M128" i="15"/>
  <c r="L128" i="15"/>
  <c r="K128" i="15"/>
  <c r="J128" i="15"/>
  <c r="I128" i="15" s="1"/>
  <c r="N127" i="15"/>
  <c r="M127" i="15"/>
  <c r="L127" i="15"/>
  <c r="K127" i="15"/>
  <c r="I127" i="15" s="1"/>
  <c r="J127" i="15"/>
  <c r="N126" i="15"/>
  <c r="M126" i="15"/>
  <c r="L126" i="15"/>
  <c r="K126" i="15"/>
  <c r="J126" i="15"/>
  <c r="I126" i="15" s="1"/>
  <c r="N125" i="15"/>
  <c r="M125" i="15"/>
  <c r="L125" i="15"/>
  <c r="K125" i="15"/>
  <c r="I125" i="15" s="1"/>
  <c r="J125" i="15"/>
  <c r="N124" i="15"/>
  <c r="M124" i="15"/>
  <c r="L124" i="15"/>
  <c r="K124" i="15"/>
  <c r="J124" i="15"/>
  <c r="I124" i="15" s="1"/>
  <c r="N123" i="15"/>
  <c r="M123" i="15"/>
  <c r="L123" i="15"/>
  <c r="K123" i="15"/>
  <c r="I123" i="15" s="1"/>
  <c r="J123" i="15"/>
  <c r="N122" i="15"/>
  <c r="M122" i="15"/>
  <c r="L122" i="15"/>
  <c r="K122" i="15"/>
  <c r="J122" i="15"/>
  <c r="I122" i="15" s="1"/>
  <c r="N121" i="15"/>
  <c r="M121" i="15"/>
  <c r="L121" i="15"/>
  <c r="K121" i="15"/>
  <c r="I121" i="15" s="1"/>
  <c r="J121" i="15"/>
  <c r="N120" i="15"/>
  <c r="M120" i="15"/>
  <c r="L120" i="15"/>
  <c r="K120" i="15"/>
  <c r="J120" i="15"/>
  <c r="I120" i="15" s="1"/>
  <c r="N119" i="15"/>
  <c r="M119" i="15"/>
  <c r="L119" i="15"/>
  <c r="K119" i="15"/>
  <c r="I119" i="15" s="1"/>
  <c r="J119" i="15"/>
  <c r="N118" i="15"/>
  <c r="M118" i="15"/>
  <c r="L118" i="15"/>
  <c r="K118" i="15"/>
  <c r="J118" i="15"/>
  <c r="I118" i="15" s="1"/>
  <c r="N117" i="15"/>
  <c r="M117" i="15"/>
  <c r="L117" i="15"/>
  <c r="K117" i="15"/>
  <c r="I117" i="15" s="1"/>
  <c r="J117" i="15"/>
  <c r="N116" i="15"/>
  <c r="M116" i="15"/>
  <c r="L116" i="15"/>
  <c r="K116" i="15"/>
  <c r="J116" i="15"/>
  <c r="I116" i="15" s="1"/>
  <c r="N115" i="15"/>
  <c r="M115" i="15"/>
  <c r="L115" i="15"/>
  <c r="K115" i="15"/>
  <c r="I115" i="15" s="1"/>
  <c r="J115" i="15"/>
  <c r="N114" i="15"/>
  <c r="M114" i="15"/>
  <c r="L114" i="15"/>
  <c r="K114" i="15"/>
  <c r="J114" i="15"/>
  <c r="I114" i="15" s="1"/>
  <c r="N113" i="15"/>
  <c r="M113" i="15"/>
  <c r="L113" i="15"/>
  <c r="K113" i="15"/>
  <c r="I113" i="15" s="1"/>
  <c r="J113" i="15"/>
  <c r="N112" i="15"/>
  <c r="M112" i="15"/>
  <c r="L112" i="15"/>
  <c r="K112" i="15"/>
  <c r="J112" i="15"/>
  <c r="I112" i="15" s="1"/>
  <c r="N111" i="15"/>
  <c r="M111" i="15"/>
  <c r="L111" i="15"/>
  <c r="K111" i="15"/>
  <c r="I111" i="15" s="1"/>
  <c r="J111" i="15"/>
  <c r="N110" i="15"/>
  <c r="M110" i="15"/>
  <c r="L110" i="15"/>
  <c r="K110" i="15"/>
  <c r="J110" i="15"/>
  <c r="I110" i="15" s="1"/>
  <c r="N109" i="15"/>
  <c r="M109" i="15"/>
  <c r="L109" i="15"/>
  <c r="K109" i="15"/>
  <c r="I109" i="15" s="1"/>
  <c r="J109" i="15"/>
  <c r="N108" i="15"/>
  <c r="M108" i="15"/>
  <c r="L108" i="15"/>
  <c r="K108" i="15"/>
  <c r="J108" i="15"/>
  <c r="I108" i="15" s="1"/>
  <c r="N107" i="15"/>
  <c r="M107" i="15"/>
  <c r="L107" i="15"/>
  <c r="K107" i="15"/>
  <c r="I107" i="15" s="1"/>
  <c r="J107" i="15"/>
  <c r="N106" i="15"/>
  <c r="M106" i="15"/>
  <c r="L106" i="15"/>
  <c r="K106" i="15"/>
  <c r="J106" i="15"/>
  <c r="I106" i="15" s="1"/>
  <c r="N105" i="15"/>
  <c r="M105" i="15"/>
  <c r="L105" i="15"/>
  <c r="K105" i="15"/>
  <c r="I105" i="15" s="1"/>
  <c r="J105" i="15"/>
  <c r="N104" i="15"/>
  <c r="M104" i="15"/>
  <c r="L104" i="15"/>
  <c r="K104" i="15"/>
  <c r="J104" i="15"/>
  <c r="I104" i="15" s="1"/>
  <c r="N103" i="15"/>
  <c r="M103" i="15"/>
  <c r="L103" i="15"/>
  <c r="K103" i="15"/>
  <c r="I103" i="15" s="1"/>
  <c r="J103" i="15"/>
  <c r="N102" i="15"/>
  <c r="M102" i="15"/>
  <c r="L102" i="15"/>
  <c r="K102" i="15"/>
  <c r="J102" i="15"/>
  <c r="I102" i="15" s="1"/>
  <c r="N101" i="15"/>
  <c r="M101" i="15"/>
  <c r="L101" i="15"/>
  <c r="K101" i="15"/>
  <c r="I101" i="15" s="1"/>
  <c r="J101" i="15"/>
  <c r="N100" i="15"/>
  <c r="M100" i="15"/>
  <c r="L100" i="15"/>
  <c r="K100" i="15"/>
  <c r="J100" i="15"/>
  <c r="I100" i="15" s="1"/>
  <c r="N99" i="15"/>
  <c r="M99" i="15"/>
  <c r="L99" i="15"/>
  <c r="K99" i="15"/>
  <c r="I99" i="15" s="1"/>
  <c r="J99" i="15"/>
  <c r="N98" i="15"/>
  <c r="M98" i="15"/>
  <c r="L98" i="15"/>
  <c r="K98" i="15"/>
  <c r="J98" i="15"/>
  <c r="I98" i="15" s="1"/>
  <c r="N97" i="15"/>
  <c r="M97" i="15"/>
  <c r="L97" i="15"/>
  <c r="K97" i="15"/>
  <c r="I97" i="15" s="1"/>
  <c r="J97" i="15"/>
  <c r="N96" i="15"/>
  <c r="M96" i="15"/>
  <c r="L96" i="15"/>
  <c r="K96" i="15"/>
  <c r="J96" i="15"/>
  <c r="I96" i="15" s="1"/>
  <c r="N95" i="15"/>
  <c r="M95" i="15"/>
  <c r="L95" i="15"/>
  <c r="K95" i="15"/>
  <c r="I95" i="15" s="1"/>
  <c r="J95" i="15"/>
  <c r="N94" i="15"/>
  <c r="M94" i="15"/>
  <c r="L94" i="15"/>
  <c r="K94" i="15"/>
  <c r="J94" i="15"/>
  <c r="I94" i="15" s="1"/>
  <c r="N93" i="15"/>
  <c r="M93" i="15"/>
  <c r="L93" i="15"/>
  <c r="K93" i="15"/>
  <c r="I93" i="15" s="1"/>
  <c r="J93" i="15"/>
  <c r="N92" i="15"/>
  <c r="M92" i="15"/>
  <c r="L92" i="15"/>
  <c r="K92" i="15"/>
  <c r="J92" i="15"/>
  <c r="I92" i="15" s="1"/>
  <c r="N91" i="15"/>
  <c r="M91" i="15"/>
  <c r="L91" i="15"/>
  <c r="K91" i="15"/>
  <c r="I91" i="15" s="1"/>
  <c r="J91" i="15"/>
  <c r="N90" i="15"/>
  <c r="M90" i="15"/>
  <c r="L90" i="15"/>
  <c r="K90" i="15"/>
  <c r="J90" i="15"/>
  <c r="I90" i="15" s="1"/>
  <c r="N89" i="15"/>
  <c r="M89" i="15"/>
  <c r="L89" i="15"/>
  <c r="J89" i="15"/>
  <c r="L88" i="15"/>
  <c r="K88" i="15"/>
  <c r="J88" i="15"/>
  <c r="L87" i="15"/>
  <c r="K87" i="15"/>
  <c r="J87" i="15"/>
  <c r="L86" i="15"/>
  <c r="K86" i="15"/>
  <c r="J86" i="15"/>
  <c r="L85" i="15"/>
  <c r="K85" i="15"/>
  <c r="J85" i="15"/>
  <c r="L84" i="15"/>
  <c r="K84" i="15"/>
  <c r="J84" i="15"/>
  <c r="L83" i="15"/>
  <c r="K83" i="15"/>
  <c r="J83" i="15"/>
  <c r="L82" i="15"/>
  <c r="K82" i="15"/>
  <c r="J82" i="15"/>
  <c r="L81" i="15"/>
  <c r="K81" i="15"/>
  <c r="J81" i="15"/>
  <c r="N80" i="15"/>
  <c r="M80" i="15"/>
  <c r="L80" i="15"/>
  <c r="K80" i="15"/>
  <c r="I80" i="15" s="1"/>
  <c r="J80" i="15"/>
  <c r="N79" i="15"/>
  <c r="M79" i="15"/>
  <c r="L79" i="15"/>
  <c r="K79" i="15"/>
  <c r="J79" i="15"/>
  <c r="I79" i="15"/>
  <c r="N78" i="15"/>
  <c r="M78" i="15"/>
  <c r="L78" i="15"/>
  <c r="J78" i="15"/>
  <c r="L77" i="15"/>
  <c r="K77" i="15"/>
  <c r="J77" i="15"/>
  <c r="J76" i="15"/>
  <c r="J75" i="15"/>
  <c r="J74" i="15"/>
  <c r="J73" i="15"/>
  <c r="J72" i="15"/>
  <c r="J71" i="15"/>
  <c r="J70" i="15"/>
  <c r="N69" i="15"/>
  <c r="M69" i="15"/>
  <c r="J69" i="15"/>
  <c r="N68" i="15"/>
  <c r="M68" i="15"/>
  <c r="J68" i="15"/>
  <c r="N67" i="15"/>
  <c r="M67" i="15"/>
  <c r="K67" i="15"/>
  <c r="I67" i="15" s="1"/>
  <c r="J67" i="15"/>
  <c r="E67" i="15"/>
  <c r="L67" i="15" s="1"/>
  <c r="N66" i="15"/>
  <c r="M66" i="15"/>
  <c r="L66" i="15"/>
  <c r="K66" i="15"/>
  <c r="I66" i="15" s="1"/>
  <c r="J66" i="15"/>
  <c r="N65" i="15"/>
  <c r="M65" i="15"/>
  <c r="L65" i="15"/>
  <c r="K65" i="15"/>
  <c r="J65" i="15"/>
  <c r="I65" i="15"/>
  <c r="N64" i="15"/>
  <c r="M64" i="15"/>
  <c r="L64" i="15"/>
  <c r="K64" i="15"/>
  <c r="I64" i="15" s="1"/>
  <c r="J64" i="15"/>
  <c r="N63" i="15"/>
  <c r="M63" i="15"/>
  <c r="L63" i="15"/>
  <c r="K63" i="15"/>
  <c r="J63" i="15"/>
  <c r="I63" i="15"/>
  <c r="N62" i="15"/>
  <c r="M62" i="15"/>
  <c r="L62" i="15"/>
  <c r="K62" i="15"/>
  <c r="I62" i="15" s="1"/>
  <c r="J62" i="15"/>
  <c r="N61" i="15"/>
  <c r="M61" i="15"/>
  <c r="L61" i="15"/>
  <c r="K61" i="15"/>
  <c r="J61" i="15"/>
  <c r="I61" i="15"/>
  <c r="N60" i="15"/>
  <c r="M60" i="15"/>
  <c r="L60" i="15"/>
  <c r="K60" i="15"/>
  <c r="I60" i="15" s="1"/>
  <c r="J60" i="15"/>
  <c r="E12" i="15"/>
  <c r="D12" i="15"/>
  <c r="K10" i="15"/>
  <c r="K9" i="15"/>
  <c r="K8" i="15"/>
  <c r="K7" i="15"/>
  <c r="K6" i="15"/>
  <c r="L5" i="15"/>
  <c r="K5" i="15"/>
  <c r="J5" i="15"/>
  <c r="L4" i="15"/>
  <c r="K4" i="15"/>
  <c r="J4" i="15"/>
  <c r="P3" i="15"/>
  <c r="O3" i="15"/>
  <c r="N3" i="15"/>
  <c r="M3" i="15"/>
  <c r="L3" i="15"/>
  <c r="K3" i="15"/>
  <c r="J3" i="15"/>
  <c r="K2" i="15"/>
  <c r="D1" i="15"/>
  <c r="X502" i="14"/>
  <c r="X503" i="14" s="1"/>
  <c r="AK498" i="14"/>
  <c r="AK503" i="14" s="1"/>
  <c r="AK504" i="14" s="1"/>
  <c r="AB498" i="14"/>
  <c r="Z498" i="14"/>
  <c r="X498" i="14"/>
  <c r="X497" i="14"/>
  <c r="X500" i="14" s="1"/>
  <c r="X501" i="14" s="1"/>
  <c r="S496" i="14"/>
  <c r="S495" i="14"/>
  <c r="S494" i="14"/>
  <c r="AK493" i="14"/>
  <c r="AK494" i="14" s="1"/>
  <c r="S493" i="14"/>
  <c r="Q493" i="14"/>
  <c r="Q494" i="14" s="1"/>
  <c r="S492" i="14"/>
  <c r="S491" i="14"/>
  <c r="Q491" i="14"/>
  <c r="Q492" i="14" s="1"/>
  <c r="AK490" i="14"/>
  <c r="AK495" i="14" s="1"/>
  <c r="AK496" i="14" s="1"/>
  <c r="AE490" i="14"/>
  <c r="AE495" i="14" s="1"/>
  <c r="AE496" i="14" s="1"/>
  <c r="J490" i="14"/>
  <c r="J491" i="14" s="1"/>
  <c r="X489" i="14"/>
  <c r="X494" i="14" s="1"/>
  <c r="X495" i="14" s="1"/>
  <c r="U489" i="14"/>
  <c r="S489" i="14"/>
  <c r="Q489" i="14"/>
  <c r="Q488" i="14"/>
  <c r="M486" i="14"/>
  <c r="L486" i="14"/>
  <c r="J485" i="14"/>
  <c r="J488" i="14" s="1"/>
  <c r="J489" i="14" s="1"/>
  <c r="X484" i="14"/>
  <c r="X485" i="14" s="1"/>
  <c r="Q484" i="14"/>
  <c r="Q485" i="14" s="1"/>
  <c r="AK482" i="14"/>
  <c r="AK485" i="14" s="1"/>
  <c r="AK486" i="14" s="1"/>
  <c r="AA482" i="14"/>
  <c r="Z482" i="14"/>
  <c r="X481" i="14"/>
  <c r="X486" i="14" s="1"/>
  <c r="X487" i="14" s="1"/>
  <c r="F480" i="14"/>
  <c r="D480" i="14"/>
  <c r="D481" i="14" s="1"/>
  <c r="Q479" i="14"/>
  <c r="Q482" i="14" s="1"/>
  <c r="Q483" i="14" s="1"/>
  <c r="F478" i="14"/>
  <c r="H476" i="14"/>
  <c r="AB490" i="14" s="1"/>
  <c r="G476" i="14"/>
  <c r="N476" i="14" s="1"/>
  <c r="F476" i="14"/>
  <c r="Z490" i="14" s="1"/>
  <c r="E476" i="14"/>
  <c r="Y490" i="14" s="1"/>
  <c r="D476" i="14"/>
  <c r="X490" i="14" s="1"/>
  <c r="K475" i="14"/>
  <c r="K480" i="14" s="1"/>
  <c r="K481" i="14" s="1"/>
  <c r="D475" i="14"/>
  <c r="D478" i="14" s="1"/>
  <c r="D479" i="14" s="1"/>
  <c r="Q473" i="14"/>
  <c r="Q474" i="14" s="1"/>
  <c r="AK472" i="14"/>
  <c r="AK477" i="14" s="1"/>
  <c r="AK478" i="14" s="1"/>
  <c r="L471" i="14"/>
  <c r="AB470" i="14"/>
  <c r="Z470" i="14"/>
  <c r="X470" i="14"/>
  <c r="Q470" i="14"/>
  <c r="Q475" i="14" s="1"/>
  <c r="Q476" i="14" s="1"/>
  <c r="L470" i="14"/>
  <c r="X469" i="14"/>
  <c r="X472" i="14" s="1"/>
  <c r="X473" i="14" s="1"/>
  <c r="L469" i="14"/>
  <c r="J469" i="14"/>
  <c r="S468" i="14"/>
  <c r="L468" i="14"/>
  <c r="J468" i="14"/>
  <c r="AK467" i="14"/>
  <c r="S467" i="14"/>
  <c r="AK466" i="14"/>
  <c r="S466" i="14"/>
  <c r="N466" i="14"/>
  <c r="L466" i="14"/>
  <c r="J466" i="14"/>
  <c r="S465" i="14"/>
  <c r="Q465" i="14"/>
  <c r="Q466" i="14" s="1"/>
  <c r="J465" i="14"/>
  <c r="J470" i="14" s="1"/>
  <c r="J471" i="14" s="1"/>
  <c r="S464" i="14"/>
  <c r="S463" i="14"/>
  <c r="Q463" i="14"/>
  <c r="Q464" i="14" s="1"/>
  <c r="AB462" i="14"/>
  <c r="AA462" i="14"/>
  <c r="Z462" i="14"/>
  <c r="Y462" i="14"/>
  <c r="X462" i="14"/>
  <c r="AK461" i="14"/>
  <c r="AK464" i="14" s="1"/>
  <c r="AK465" i="14" s="1"/>
  <c r="AE461" i="14"/>
  <c r="AE464" i="14" s="1"/>
  <c r="AE465" i="14" s="1"/>
  <c r="X461" i="14"/>
  <c r="X466" i="14" s="1"/>
  <c r="X467" i="14" s="1"/>
  <c r="U461" i="14"/>
  <c r="S461" i="14"/>
  <c r="Q461" i="14"/>
  <c r="Q460" i="14"/>
  <c r="AB454" i="14"/>
  <c r="AA454" i="14"/>
  <c r="Z454" i="14"/>
  <c r="Y454" i="14"/>
  <c r="X454" i="14"/>
  <c r="X453" i="14"/>
  <c r="X458" i="14" s="1"/>
  <c r="X459" i="14" s="1"/>
  <c r="AK452" i="14"/>
  <c r="AK457" i="14" s="1"/>
  <c r="AK458" i="14" s="1"/>
  <c r="B450" i="14"/>
  <c r="N399" i="14"/>
  <c r="M399" i="14"/>
  <c r="L399" i="14"/>
  <c r="K399" i="14"/>
  <c r="I399" i="14" s="1"/>
  <c r="J399" i="14"/>
  <c r="N398" i="14"/>
  <c r="M398" i="14"/>
  <c r="L398" i="14"/>
  <c r="K398" i="14"/>
  <c r="J398" i="14"/>
  <c r="I398" i="14"/>
  <c r="N397" i="14"/>
  <c r="M397" i="14"/>
  <c r="L397" i="14"/>
  <c r="K397" i="14"/>
  <c r="I397" i="14" s="1"/>
  <c r="J397" i="14"/>
  <c r="N396" i="14"/>
  <c r="M396" i="14"/>
  <c r="L396" i="14"/>
  <c r="K396" i="14"/>
  <c r="J396" i="14"/>
  <c r="I396" i="14"/>
  <c r="N395" i="14"/>
  <c r="M395" i="14"/>
  <c r="L395" i="14"/>
  <c r="K395" i="14"/>
  <c r="I395" i="14" s="1"/>
  <c r="J395" i="14"/>
  <c r="N394" i="14"/>
  <c r="M394" i="14"/>
  <c r="L394" i="14"/>
  <c r="K394" i="14"/>
  <c r="J394" i="14"/>
  <c r="I394" i="14"/>
  <c r="N393" i="14"/>
  <c r="M393" i="14"/>
  <c r="L393" i="14"/>
  <c r="K393" i="14"/>
  <c r="I393" i="14" s="1"/>
  <c r="J393" i="14"/>
  <c r="N392" i="14"/>
  <c r="M392" i="14"/>
  <c r="L392" i="14"/>
  <c r="K392" i="14"/>
  <c r="J392" i="14"/>
  <c r="I392" i="14"/>
  <c r="N391" i="14"/>
  <c r="M391" i="14"/>
  <c r="L391" i="14"/>
  <c r="K391" i="14"/>
  <c r="I391" i="14" s="1"/>
  <c r="J391" i="14"/>
  <c r="N390" i="14"/>
  <c r="M390" i="14"/>
  <c r="L390" i="14"/>
  <c r="K390" i="14"/>
  <c r="J390" i="14"/>
  <c r="I390" i="14"/>
  <c r="N389" i="14"/>
  <c r="M389" i="14"/>
  <c r="L389" i="14"/>
  <c r="K389" i="14"/>
  <c r="I389" i="14" s="1"/>
  <c r="J389" i="14"/>
  <c r="N388" i="14"/>
  <c r="M388" i="14"/>
  <c r="L388" i="14"/>
  <c r="K388" i="14"/>
  <c r="J388" i="14"/>
  <c r="I388" i="14"/>
  <c r="N387" i="14"/>
  <c r="M387" i="14"/>
  <c r="L387" i="14"/>
  <c r="K387" i="14"/>
  <c r="I387" i="14" s="1"/>
  <c r="J387" i="14"/>
  <c r="N386" i="14"/>
  <c r="M386" i="14"/>
  <c r="L386" i="14"/>
  <c r="K386" i="14"/>
  <c r="J386" i="14"/>
  <c r="I386" i="14"/>
  <c r="N385" i="14"/>
  <c r="M385" i="14"/>
  <c r="L385" i="14"/>
  <c r="K385" i="14"/>
  <c r="I385" i="14" s="1"/>
  <c r="J385" i="14"/>
  <c r="N384" i="14"/>
  <c r="M384" i="14"/>
  <c r="L384" i="14"/>
  <c r="K384" i="14"/>
  <c r="J384" i="14"/>
  <c r="I384" i="14"/>
  <c r="N383" i="14"/>
  <c r="M383" i="14"/>
  <c r="L383" i="14"/>
  <c r="K383" i="14"/>
  <c r="I383" i="14" s="1"/>
  <c r="J383" i="14"/>
  <c r="N382" i="14"/>
  <c r="M382" i="14"/>
  <c r="L382" i="14"/>
  <c r="K382" i="14"/>
  <c r="J382" i="14"/>
  <c r="I382" i="14"/>
  <c r="N381" i="14"/>
  <c r="M381" i="14"/>
  <c r="L381" i="14"/>
  <c r="K381" i="14"/>
  <c r="I381" i="14" s="1"/>
  <c r="J381" i="14"/>
  <c r="N380" i="14"/>
  <c r="M380" i="14"/>
  <c r="L380" i="14"/>
  <c r="K380" i="14"/>
  <c r="J380" i="14"/>
  <c r="I380" i="14"/>
  <c r="N379" i="14"/>
  <c r="M379" i="14"/>
  <c r="L379" i="14"/>
  <c r="K379" i="14"/>
  <c r="I379" i="14" s="1"/>
  <c r="J379" i="14"/>
  <c r="N378" i="14"/>
  <c r="M378" i="14"/>
  <c r="L378" i="14"/>
  <c r="K378" i="14"/>
  <c r="J378" i="14"/>
  <c r="I378" i="14"/>
  <c r="N377" i="14"/>
  <c r="M377" i="14"/>
  <c r="L377" i="14"/>
  <c r="K377" i="14"/>
  <c r="I377" i="14" s="1"/>
  <c r="J377" i="14"/>
  <c r="N376" i="14"/>
  <c r="M376" i="14"/>
  <c r="L376" i="14"/>
  <c r="K376" i="14"/>
  <c r="J376" i="14"/>
  <c r="I376" i="14"/>
  <c r="N375" i="14"/>
  <c r="M375" i="14"/>
  <c r="L375" i="14"/>
  <c r="K375" i="14"/>
  <c r="I375" i="14" s="1"/>
  <c r="J375" i="14"/>
  <c r="N374" i="14"/>
  <c r="M374" i="14"/>
  <c r="L374" i="14"/>
  <c r="K374" i="14"/>
  <c r="J374" i="14"/>
  <c r="I374" i="14"/>
  <c r="N373" i="14"/>
  <c r="M373" i="14"/>
  <c r="L373" i="14"/>
  <c r="K373" i="14"/>
  <c r="I373" i="14" s="1"/>
  <c r="J373" i="14"/>
  <c r="N372" i="14"/>
  <c r="M372" i="14"/>
  <c r="L372" i="14"/>
  <c r="K372" i="14"/>
  <c r="J372" i="14"/>
  <c r="I372" i="14"/>
  <c r="N371" i="14"/>
  <c r="M371" i="14"/>
  <c r="L371" i="14"/>
  <c r="K371" i="14"/>
  <c r="I371" i="14" s="1"/>
  <c r="J371" i="14"/>
  <c r="N370" i="14"/>
  <c r="M370" i="14"/>
  <c r="L370" i="14"/>
  <c r="K370" i="14"/>
  <c r="J370" i="14"/>
  <c r="I370" i="14"/>
  <c r="N369" i="14"/>
  <c r="M369" i="14"/>
  <c r="L369" i="14"/>
  <c r="K369" i="14"/>
  <c r="I369" i="14" s="1"/>
  <c r="J369" i="14"/>
  <c r="N368" i="14"/>
  <c r="M368" i="14"/>
  <c r="L368" i="14"/>
  <c r="K368" i="14"/>
  <c r="J368" i="14"/>
  <c r="I368" i="14"/>
  <c r="N367" i="14"/>
  <c r="M367" i="14"/>
  <c r="L367" i="14"/>
  <c r="K367" i="14"/>
  <c r="I367" i="14" s="1"/>
  <c r="J367" i="14"/>
  <c r="N366" i="14"/>
  <c r="M366" i="14"/>
  <c r="L366" i="14"/>
  <c r="K366" i="14"/>
  <c r="J366" i="14"/>
  <c r="I366" i="14"/>
  <c r="N365" i="14"/>
  <c r="M365" i="14"/>
  <c r="L365" i="14"/>
  <c r="K365" i="14"/>
  <c r="I365" i="14" s="1"/>
  <c r="J365" i="14"/>
  <c r="N364" i="14"/>
  <c r="M364" i="14"/>
  <c r="L364" i="14"/>
  <c r="K364" i="14"/>
  <c r="J364" i="14"/>
  <c r="I364" i="14"/>
  <c r="N363" i="14"/>
  <c r="M363" i="14"/>
  <c r="L363" i="14"/>
  <c r="K363" i="14"/>
  <c r="I363" i="14" s="1"/>
  <c r="J363" i="14"/>
  <c r="N362" i="14"/>
  <c r="M362" i="14"/>
  <c r="L362" i="14"/>
  <c r="K362" i="14"/>
  <c r="J362" i="14"/>
  <c r="I362" i="14"/>
  <c r="N361" i="14"/>
  <c r="M361" i="14"/>
  <c r="L361" i="14"/>
  <c r="K361" i="14"/>
  <c r="I361" i="14" s="1"/>
  <c r="J361" i="14"/>
  <c r="N360" i="14"/>
  <c r="M360" i="14"/>
  <c r="L360" i="14"/>
  <c r="K360" i="14"/>
  <c r="J360" i="14"/>
  <c r="I360" i="14"/>
  <c r="N359" i="14"/>
  <c r="M359" i="14"/>
  <c r="L359" i="14"/>
  <c r="K359" i="14"/>
  <c r="I359" i="14" s="1"/>
  <c r="J359" i="14"/>
  <c r="N358" i="14"/>
  <c r="M358" i="14"/>
  <c r="L358" i="14"/>
  <c r="K358" i="14"/>
  <c r="J358" i="14"/>
  <c r="I358" i="14"/>
  <c r="N357" i="14"/>
  <c r="M357" i="14"/>
  <c r="L357" i="14"/>
  <c r="K357" i="14"/>
  <c r="I357" i="14" s="1"/>
  <c r="J357" i="14"/>
  <c r="N356" i="14"/>
  <c r="M356" i="14"/>
  <c r="L356" i="14"/>
  <c r="K356" i="14"/>
  <c r="J356" i="14"/>
  <c r="I356" i="14"/>
  <c r="N355" i="14"/>
  <c r="M355" i="14"/>
  <c r="L355" i="14"/>
  <c r="K355" i="14"/>
  <c r="I355" i="14" s="1"/>
  <c r="J355" i="14"/>
  <c r="N354" i="14"/>
  <c r="M354" i="14"/>
  <c r="L354" i="14"/>
  <c r="K354" i="14"/>
  <c r="J354" i="14"/>
  <c r="I354" i="14"/>
  <c r="N353" i="14"/>
  <c r="M353" i="14"/>
  <c r="L353" i="14"/>
  <c r="K353" i="14"/>
  <c r="I353" i="14" s="1"/>
  <c r="J353" i="14"/>
  <c r="N352" i="14"/>
  <c r="M352" i="14"/>
  <c r="L352" i="14"/>
  <c r="K352" i="14"/>
  <c r="J352" i="14"/>
  <c r="I352" i="14"/>
  <c r="N351" i="14"/>
  <c r="M351" i="14"/>
  <c r="L351" i="14"/>
  <c r="K351" i="14"/>
  <c r="I351" i="14" s="1"/>
  <c r="J351" i="14"/>
  <c r="N350" i="14"/>
  <c r="M350" i="14"/>
  <c r="L350" i="14"/>
  <c r="K350" i="14"/>
  <c r="J350" i="14"/>
  <c r="I350" i="14"/>
  <c r="N349" i="14"/>
  <c r="M349" i="14"/>
  <c r="L349" i="14"/>
  <c r="K349" i="14"/>
  <c r="I349" i="14" s="1"/>
  <c r="J349" i="14"/>
  <c r="N348" i="14"/>
  <c r="M348" i="14"/>
  <c r="L348" i="14"/>
  <c r="K348" i="14"/>
  <c r="J348" i="14"/>
  <c r="I348" i="14"/>
  <c r="N347" i="14"/>
  <c r="M347" i="14"/>
  <c r="L347" i="14"/>
  <c r="K347" i="14"/>
  <c r="I347" i="14" s="1"/>
  <c r="J347" i="14"/>
  <c r="N346" i="14"/>
  <c r="M346" i="14"/>
  <c r="L346" i="14"/>
  <c r="K346" i="14"/>
  <c r="J346" i="14"/>
  <c r="I346" i="14"/>
  <c r="N345" i="14"/>
  <c r="M345" i="14"/>
  <c r="L345" i="14"/>
  <c r="K345" i="14"/>
  <c r="I345" i="14" s="1"/>
  <c r="J345" i="14"/>
  <c r="N344" i="14"/>
  <c r="M344" i="14"/>
  <c r="L344" i="14"/>
  <c r="K344" i="14"/>
  <c r="J344" i="14"/>
  <c r="I344" i="14"/>
  <c r="N343" i="14"/>
  <c r="M343" i="14"/>
  <c r="L343" i="14"/>
  <c r="K343" i="14"/>
  <c r="I343" i="14" s="1"/>
  <c r="J343" i="14"/>
  <c r="N342" i="14"/>
  <c r="M342" i="14"/>
  <c r="L342" i="14"/>
  <c r="K342" i="14"/>
  <c r="J342" i="14"/>
  <c r="I342" i="14"/>
  <c r="N341" i="14"/>
  <c r="M341" i="14"/>
  <c r="L341" i="14"/>
  <c r="K341" i="14"/>
  <c r="I341" i="14" s="1"/>
  <c r="J341" i="14"/>
  <c r="N340" i="14"/>
  <c r="M340" i="14"/>
  <c r="L340" i="14"/>
  <c r="K340" i="14"/>
  <c r="J340" i="14"/>
  <c r="I340" i="14"/>
  <c r="N339" i="14"/>
  <c r="M339" i="14"/>
  <c r="L339" i="14"/>
  <c r="K339" i="14"/>
  <c r="I339" i="14" s="1"/>
  <c r="J339" i="14"/>
  <c r="N338" i="14"/>
  <c r="M338" i="14"/>
  <c r="L338" i="14"/>
  <c r="K338" i="14"/>
  <c r="J338" i="14"/>
  <c r="I338" i="14"/>
  <c r="N337" i="14"/>
  <c r="M337" i="14"/>
  <c r="L337" i="14"/>
  <c r="K337" i="14"/>
  <c r="I337" i="14" s="1"/>
  <c r="J337" i="14"/>
  <c r="N336" i="14"/>
  <c r="M336" i="14"/>
  <c r="L336" i="14"/>
  <c r="K336" i="14"/>
  <c r="J336" i="14"/>
  <c r="I336" i="14"/>
  <c r="N335" i="14"/>
  <c r="M335" i="14"/>
  <c r="L335" i="14"/>
  <c r="K335" i="14"/>
  <c r="I335" i="14" s="1"/>
  <c r="J335" i="14"/>
  <c r="N334" i="14"/>
  <c r="M334" i="14"/>
  <c r="L334" i="14"/>
  <c r="K334" i="14"/>
  <c r="J334" i="14"/>
  <c r="I334" i="14"/>
  <c r="N333" i="14"/>
  <c r="M333" i="14"/>
  <c r="L333" i="14"/>
  <c r="K333" i="14"/>
  <c r="I333" i="14" s="1"/>
  <c r="J333" i="14"/>
  <c r="N332" i="14"/>
  <c r="M332" i="14"/>
  <c r="L332" i="14"/>
  <c r="K332" i="14"/>
  <c r="J332" i="14"/>
  <c r="I332" i="14"/>
  <c r="N331" i="14"/>
  <c r="M331" i="14"/>
  <c r="L331" i="14"/>
  <c r="K331" i="14"/>
  <c r="I331" i="14" s="1"/>
  <c r="J331" i="14"/>
  <c r="N330" i="14"/>
  <c r="M330" i="14"/>
  <c r="L330" i="14"/>
  <c r="K330" i="14"/>
  <c r="J330" i="14"/>
  <c r="I330" i="14"/>
  <c r="N329" i="14"/>
  <c r="M329" i="14"/>
  <c r="L329" i="14"/>
  <c r="K329" i="14"/>
  <c r="I329" i="14" s="1"/>
  <c r="J329" i="14"/>
  <c r="N328" i="14"/>
  <c r="M328" i="14"/>
  <c r="L328" i="14"/>
  <c r="K328" i="14"/>
  <c r="J328" i="14"/>
  <c r="I328" i="14"/>
  <c r="N327" i="14"/>
  <c r="M327" i="14"/>
  <c r="L327" i="14"/>
  <c r="K327" i="14"/>
  <c r="I327" i="14" s="1"/>
  <c r="J327" i="14"/>
  <c r="N326" i="14"/>
  <c r="M326" i="14"/>
  <c r="L326" i="14"/>
  <c r="K326" i="14"/>
  <c r="J326" i="14"/>
  <c r="I326" i="14"/>
  <c r="N325" i="14"/>
  <c r="M325" i="14"/>
  <c r="L325" i="14"/>
  <c r="K325" i="14"/>
  <c r="I325" i="14" s="1"/>
  <c r="J325" i="14"/>
  <c r="N324" i="14"/>
  <c r="M324" i="14"/>
  <c r="L324" i="14"/>
  <c r="K324" i="14"/>
  <c r="J324" i="14"/>
  <c r="I324" i="14"/>
  <c r="N323" i="14"/>
  <c r="M323" i="14"/>
  <c r="L323" i="14"/>
  <c r="K323" i="14"/>
  <c r="I323" i="14" s="1"/>
  <c r="J323" i="14"/>
  <c r="N322" i="14"/>
  <c r="M322" i="14"/>
  <c r="L322" i="14"/>
  <c r="K322" i="14"/>
  <c r="J322" i="14"/>
  <c r="I322" i="14"/>
  <c r="N321" i="14"/>
  <c r="M321" i="14"/>
  <c r="L321" i="14"/>
  <c r="K321" i="14"/>
  <c r="I321" i="14" s="1"/>
  <c r="J321" i="14"/>
  <c r="N320" i="14"/>
  <c r="M320" i="14"/>
  <c r="L320" i="14"/>
  <c r="K320" i="14"/>
  <c r="J320" i="14"/>
  <c r="I320" i="14"/>
  <c r="N319" i="14"/>
  <c r="M319" i="14"/>
  <c r="L319" i="14"/>
  <c r="K319" i="14"/>
  <c r="I319" i="14" s="1"/>
  <c r="J319" i="14"/>
  <c r="N318" i="14"/>
  <c r="M318" i="14"/>
  <c r="L318" i="14"/>
  <c r="K318" i="14"/>
  <c r="J318" i="14"/>
  <c r="I318" i="14"/>
  <c r="N317" i="14"/>
  <c r="M317" i="14"/>
  <c r="L317" i="14"/>
  <c r="K317" i="14"/>
  <c r="I317" i="14" s="1"/>
  <c r="J317" i="14"/>
  <c r="N316" i="14"/>
  <c r="M316" i="14"/>
  <c r="L316" i="14"/>
  <c r="K316" i="14"/>
  <c r="J316" i="14"/>
  <c r="I316" i="14"/>
  <c r="N315" i="14"/>
  <c r="M315" i="14"/>
  <c r="L315" i="14"/>
  <c r="K315" i="14"/>
  <c r="I315" i="14" s="1"/>
  <c r="J315" i="14"/>
  <c r="N314" i="14"/>
  <c r="M314" i="14"/>
  <c r="L314" i="14"/>
  <c r="K314" i="14"/>
  <c r="J314" i="14"/>
  <c r="I314" i="14"/>
  <c r="N313" i="14"/>
  <c r="M313" i="14"/>
  <c r="L313" i="14"/>
  <c r="K313" i="14"/>
  <c r="I313" i="14" s="1"/>
  <c r="J313" i="14"/>
  <c r="N312" i="14"/>
  <c r="M312" i="14"/>
  <c r="L312" i="14"/>
  <c r="K312" i="14"/>
  <c r="J312" i="14"/>
  <c r="I312" i="14"/>
  <c r="N311" i="14"/>
  <c r="M311" i="14"/>
  <c r="L311" i="14"/>
  <c r="K311" i="14"/>
  <c r="I311" i="14" s="1"/>
  <c r="J311" i="14"/>
  <c r="N310" i="14"/>
  <c r="M310" i="14"/>
  <c r="L310" i="14"/>
  <c r="K310" i="14"/>
  <c r="J310" i="14"/>
  <c r="I310" i="14"/>
  <c r="N309" i="14"/>
  <c r="M309" i="14"/>
  <c r="L309" i="14"/>
  <c r="K309" i="14"/>
  <c r="I309" i="14" s="1"/>
  <c r="J309" i="14"/>
  <c r="N308" i="14"/>
  <c r="M308" i="14"/>
  <c r="L308" i="14"/>
  <c r="K308" i="14"/>
  <c r="J308" i="14"/>
  <c r="I308" i="14"/>
  <c r="N307" i="14"/>
  <c r="M307" i="14"/>
  <c r="L307" i="14"/>
  <c r="K307" i="14"/>
  <c r="I307" i="14" s="1"/>
  <c r="J307" i="14"/>
  <c r="N306" i="14"/>
  <c r="M306" i="14"/>
  <c r="L306" i="14"/>
  <c r="K306" i="14"/>
  <c r="J306" i="14"/>
  <c r="I306" i="14"/>
  <c r="N305" i="14"/>
  <c r="M305" i="14"/>
  <c r="L305" i="14"/>
  <c r="K305" i="14"/>
  <c r="I305" i="14" s="1"/>
  <c r="J305" i="14"/>
  <c r="N304" i="14"/>
  <c r="M304" i="14"/>
  <c r="L304" i="14"/>
  <c r="K304" i="14"/>
  <c r="J304" i="14"/>
  <c r="I304" i="14"/>
  <c r="N303" i="14"/>
  <c r="M303" i="14"/>
  <c r="L303" i="14"/>
  <c r="K303" i="14"/>
  <c r="I303" i="14" s="1"/>
  <c r="J303" i="14"/>
  <c r="N302" i="14"/>
  <c r="M302" i="14"/>
  <c r="L302" i="14"/>
  <c r="K302" i="14"/>
  <c r="J302" i="14"/>
  <c r="I302" i="14"/>
  <c r="N301" i="14"/>
  <c r="M301" i="14"/>
  <c r="L301" i="14"/>
  <c r="K301" i="14"/>
  <c r="I301" i="14" s="1"/>
  <c r="J301" i="14"/>
  <c r="N300" i="14"/>
  <c r="M300" i="14"/>
  <c r="L300" i="14"/>
  <c r="K300" i="14"/>
  <c r="J300" i="14"/>
  <c r="I300" i="14"/>
  <c r="N299" i="14"/>
  <c r="M299" i="14"/>
  <c r="L299" i="14"/>
  <c r="K299" i="14"/>
  <c r="I299" i="14" s="1"/>
  <c r="J299" i="14"/>
  <c r="N298" i="14"/>
  <c r="M298" i="14"/>
  <c r="L298" i="14"/>
  <c r="K298" i="14"/>
  <c r="J298" i="14"/>
  <c r="I298" i="14"/>
  <c r="N297" i="14"/>
  <c r="M297" i="14"/>
  <c r="L297" i="14"/>
  <c r="K297" i="14"/>
  <c r="I297" i="14" s="1"/>
  <c r="J297" i="14"/>
  <c r="N296" i="14"/>
  <c r="M296" i="14"/>
  <c r="L296" i="14"/>
  <c r="K296" i="14"/>
  <c r="J296" i="14"/>
  <c r="I296" i="14"/>
  <c r="N295" i="14"/>
  <c r="M295" i="14"/>
  <c r="L295" i="14"/>
  <c r="K295" i="14"/>
  <c r="I295" i="14" s="1"/>
  <c r="J295" i="14"/>
  <c r="N294" i="14"/>
  <c r="M294" i="14"/>
  <c r="L294" i="14"/>
  <c r="K294" i="14"/>
  <c r="J294" i="14"/>
  <c r="I294" i="14"/>
  <c r="N293" i="14"/>
  <c r="M293" i="14"/>
  <c r="L293" i="14"/>
  <c r="K293" i="14"/>
  <c r="I293" i="14" s="1"/>
  <c r="J293" i="14"/>
  <c r="N292" i="14"/>
  <c r="M292" i="14"/>
  <c r="L292" i="14"/>
  <c r="K292" i="14"/>
  <c r="J292" i="14"/>
  <c r="I292" i="14"/>
  <c r="N291" i="14"/>
  <c r="M291" i="14"/>
  <c r="L291" i="14"/>
  <c r="K291" i="14"/>
  <c r="I291" i="14" s="1"/>
  <c r="J291" i="14"/>
  <c r="N290" i="14"/>
  <c r="M290" i="14"/>
  <c r="L290" i="14"/>
  <c r="K290" i="14"/>
  <c r="J290" i="14"/>
  <c r="I290" i="14"/>
  <c r="N289" i="14"/>
  <c r="M289" i="14"/>
  <c r="L289" i="14"/>
  <c r="K289" i="14"/>
  <c r="I289" i="14" s="1"/>
  <c r="J289" i="14"/>
  <c r="N288" i="14"/>
  <c r="M288" i="14"/>
  <c r="L288" i="14"/>
  <c r="K288" i="14"/>
  <c r="J288" i="14"/>
  <c r="I288" i="14"/>
  <c r="N287" i="14"/>
  <c r="M287" i="14"/>
  <c r="L287" i="14"/>
  <c r="K287" i="14"/>
  <c r="I287" i="14" s="1"/>
  <c r="J287" i="14"/>
  <c r="N286" i="14"/>
  <c r="M286" i="14"/>
  <c r="L286" i="14"/>
  <c r="K286" i="14"/>
  <c r="J286" i="14"/>
  <c r="I286" i="14"/>
  <c r="N285" i="14"/>
  <c r="M285" i="14"/>
  <c r="L285" i="14"/>
  <c r="K285" i="14"/>
  <c r="I285" i="14" s="1"/>
  <c r="J285" i="14"/>
  <c r="N284" i="14"/>
  <c r="M284" i="14"/>
  <c r="L284" i="14"/>
  <c r="K284" i="14"/>
  <c r="J284" i="14"/>
  <c r="I284" i="14"/>
  <c r="N283" i="14"/>
  <c r="M283" i="14"/>
  <c r="L283" i="14"/>
  <c r="K283" i="14"/>
  <c r="I283" i="14" s="1"/>
  <c r="J283" i="14"/>
  <c r="N282" i="14"/>
  <c r="M282" i="14"/>
  <c r="L282" i="14"/>
  <c r="K282" i="14"/>
  <c r="J282" i="14"/>
  <c r="I282" i="14"/>
  <c r="N281" i="14"/>
  <c r="M281" i="14"/>
  <c r="L281" i="14"/>
  <c r="K281" i="14"/>
  <c r="I281" i="14" s="1"/>
  <c r="J281" i="14"/>
  <c r="N280" i="14"/>
  <c r="M280" i="14"/>
  <c r="L280" i="14"/>
  <c r="K280" i="14"/>
  <c r="J280" i="14"/>
  <c r="I280" i="14"/>
  <c r="N279" i="14"/>
  <c r="M279" i="14"/>
  <c r="L279" i="14"/>
  <c r="K279" i="14"/>
  <c r="I279" i="14" s="1"/>
  <c r="J279" i="14"/>
  <c r="N278" i="14"/>
  <c r="M278" i="14"/>
  <c r="L278" i="14"/>
  <c r="K278" i="14"/>
  <c r="J278" i="14"/>
  <c r="I278" i="14"/>
  <c r="N277" i="14"/>
  <c r="M277" i="14"/>
  <c r="L277" i="14"/>
  <c r="K277" i="14"/>
  <c r="I277" i="14" s="1"/>
  <c r="J277" i="14"/>
  <c r="N276" i="14"/>
  <c r="M276" i="14"/>
  <c r="L276" i="14"/>
  <c r="K276" i="14"/>
  <c r="J276" i="14"/>
  <c r="I276" i="14"/>
  <c r="N275" i="14"/>
  <c r="M275" i="14"/>
  <c r="L275" i="14"/>
  <c r="K275" i="14"/>
  <c r="I275" i="14" s="1"/>
  <c r="J275" i="14"/>
  <c r="N274" i="14"/>
  <c r="M274" i="14"/>
  <c r="L274" i="14"/>
  <c r="K274" i="14"/>
  <c r="J274" i="14"/>
  <c r="I274" i="14"/>
  <c r="N273" i="14"/>
  <c r="M273" i="14"/>
  <c r="L273" i="14"/>
  <c r="K273" i="14"/>
  <c r="I273" i="14" s="1"/>
  <c r="J273" i="14"/>
  <c r="N272" i="14"/>
  <c r="M272" i="14"/>
  <c r="L272" i="14"/>
  <c r="K272" i="14"/>
  <c r="J272" i="14"/>
  <c r="I272" i="14"/>
  <c r="N271" i="14"/>
  <c r="M271" i="14"/>
  <c r="L271" i="14"/>
  <c r="K271" i="14"/>
  <c r="I271" i="14" s="1"/>
  <c r="J271" i="14"/>
  <c r="N270" i="14"/>
  <c r="M270" i="14"/>
  <c r="L270" i="14"/>
  <c r="K270" i="14"/>
  <c r="J270" i="14"/>
  <c r="I270" i="14"/>
  <c r="N269" i="14"/>
  <c r="M269" i="14"/>
  <c r="L269" i="14"/>
  <c r="K269" i="14"/>
  <c r="I269" i="14" s="1"/>
  <c r="J269" i="14"/>
  <c r="N268" i="14"/>
  <c r="M268" i="14"/>
  <c r="L268" i="14"/>
  <c r="K268" i="14"/>
  <c r="J268" i="14"/>
  <c r="I268" i="14"/>
  <c r="N267" i="14"/>
  <c r="M267" i="14"/>
  <c r="L267" i="14"/>
  <c r="K267" i="14"/>
  <c r="I267" i="14" s="1"/>
  <c r="J267" i="14"/>
  <c r="N266" i="14"/>
  <c r="M266" i="14"/>
  <c r="L266" i="14"/>
  <c r="K266" i="14"/>
  <c r="J266" i="14"/>
  <c r="I266" i="14"/>
  <c r="N265" i="14"/>
  <c r="M265" i="14"/>
  <c r="L265" i="14"/>
  <c r="K265" i="14"/>
  <c r="I265" i="14" s="1"/>
  <c r="J265" i="14"/>
  <c r="N264" i="14"/>
  <c r="M264" i="14"/>
  <c r="L264" i="14"/>
  <c r="K264" i="14"/>
  <c r="J264" i="14"/>
  <c r="I264" i="14"/>
  <c r="N263" i="14"/>
  <c r="M263" i="14"/>
  <c r="L263" i="14"/>
  <c r="K263" i="14"/>
  <c r="I263" i="14" s="1"/>
  <c r="J263" i="14"/>
  <c r="N262" i="14"/>
  <c r="M262" i="14"/>
  <c r="L262" i="14"/>
  <c r="K262" i="14"/>
  <c r="J262" i="14"/>
  <c r="I262" i="14"/>
  <c r="N261" i="14"/>
  <c r="M261" i="14"/>
  <c r="L261" i="14"/>
  <c r="K261" i="14"/>
  <c r="I261" i="14" s="1"/>
  <c r="J261" i="14"/>
  <c r="N260" i="14"/>
  <c r="M260" i="14"/>
  <c r="L260" i="14"/>
  <c r="K260" i="14"/>
  <c r="J260" i="14"/>
  <c r="I260" i="14"/>
  <c r="N259" i="14"/>
  <c r="M259" i="14"/>
  <c r="L259" i="14"/>
  <c r="K259" i="14"/>
  <c r="I259" i="14" s="1"/>
  <c r="J259" i="14"/>
  <c r="N258" i="14"/>
  <c r="M258" i="14"/>
  <c r="L258" i="14"/>
  <c r="K258" i="14"/>
  <c r="J258" i="14"/>
  <c r="I258" i="14"/>
  <c r="N257" i="14"/>
  <c r="M257" i="14"/>
  <c r="L257" i="14"/>
  <c r="K257" i="14"/>
  <c r="I257" i="14" s="1"/>
  <c r="J257" i="14"/>
  <c r="N256" i="14"/>
  <c r="M256" i="14"/>
  <c r="L256" i="14"/>
  <c r="K256" i="14"/>
  <c r="J256" i="14"/>
  <c r="I256" i="14"/>
  <c r="N255" i="14"/>
  <c r="M255" i="14"/>
  <c r="L255" i="14"/>
  <c r="K255" i="14"/>
  <c r="I255" i="14" s="1"/>
  <c r="J255" i="14"/>
  <c r="N254" i="14"/>
  <c r="M254" i="14"/>
  <c r="L254" i="14"/>
  <c r="K254" i="14"/>
  <c r="J254" i="14"/>
  <c r="I254" i="14"/>
  <c r="N253" i="14"/>
  <c r="M253" i="14"/>
  <c r="L253" i="14"/>
  <c r="K253" i="14"/>
  <c r="I253" i="14" s="1"/>
  <c r="J253" i="14"/>
  <c r="N252" i="14"/>
  <c r="M252" i="14"/>
  <c r="L252" i="14"/>
  <c r="K252" i="14"/>
  <c r="J252" i="14"/>
  <c r="I252" i="14"/>
  <c r="N251" i="14"/>
  <c r="M251" i="14"/>
  <c r="L251" i="14"/>
  <c r="K251" i="14"/>
  <c r="I251" i="14" s="1"/>
  <c r="J251" i="14"/>
  <c r="N250" i="14"/>
  <c r="M250" i="14"/>
  <c r="L250" i="14"/>
  <c r="K250" i="14"/>
  <c r="J250" i="14"/>
  <c r="I250" i="14"/>
  <c r="N249" i="14"/>
  <c r="M249" i="14"/>
  <c r="L249" i="14"/>
  <c r="K249" i="14"/>
  <c r="I249" i="14" s="1"/>
  <c r="J249" i="14"/>
  <c r="N248" i="14"/>
  <c r="M248" i="14"/>
  <c r="L248" i="14"/>
  <c r="K248" i="14"/>
  <c r="J248" i="14"/>
  <c r="I248" i="14"/>
  <c r="N247" i="14"/>
  <c r="M247" i="14"/>
  <c r="L247" i="14"/>
  <c r="K247" i="14"/>
  <c r="I247" i="14" s="1"/>
  <c r="J247" i="14"/>
  <c r="N246" i="14"/>
  <c r="M246" i="14"/>
  <c r="L246" i="14"/>
  <c r="K246" i="14"/>
  <c r="J246" i="14"/>
  <c r="I246" i="14"/>
  <c r="N245" i="14"/>
  <c r="M245" i="14"/>
  <c r="L245" i="14"/>
  <c r="K245" i="14"/>
  <c r="I245" i="14" s="1"/>
  <c r="J245" i="14"/>
  <c r="N244" i="14"/>
  <c r="M244" i="14"/>
  <c r="L244" i="14"/>
  <c r="K244" i="14"/>
  <c r="J244" i="14"/>
  <c r="I244" i="14"/>
  <c r="N243" i="14"/>
  <c r="M243" i="14"/>
  <c r="L243" i="14"/>
  <c r="K243" i="14"/>
  <c r="I243" i="14" s="1"/>
  <c r="J243" i="14"/>
  <c r="N242" i="14"/>
  <c r="M242" i="14"/>
  <c r="L242" i="14"/>
  <c r="K242" i="14"/>
  <c r="J242" i="14"/>
  <c r="I242" i="14"/>
  <c r="N241" i="14"/>
  <c r="M241" i="14"/>
  <c r="L241" i="14"/>
  <c r="K241" i="14"/>
  <c r="I241" i="14" s="1"/>
  <c r="J241" i="14"/>
  <c r="N240" i="14"/>
  <c r="M240" i="14"/>
  <c r="L240" i="14"/>
  <c r="K240" i="14"/>
  <c r="J240" i="14"/>
  <c r="I240" i="14"/>
  <c r="N239" i="14"/>
  <c r="M239" i="14"/>
  <c r="L239" i="14"/>
  <c r="K239" i="14"/>
  <c r="I239" i="14" s="1"/>
  <c r="J239" i="14"/>
  <c r="N238" i="14"/>
  <c r="M238" i="14"/>
  <c r="L238" i="14"/>
  <c r="K238" i="14"/>
  <c r="J238" i="14"/>
  <c r="I238" i="14"/>
  <c r="N237" i="14"/>
  <c r="M237" i="14"/>
  <c r="L237" i="14"/>
  <c r="K237" i="14"/>
  <c r="I237" i="14" s="1"/>
  <c r="J237" i="14"/>
  <c r="N236" i="14"/>
  <c r="M236" i="14"/>
  <c r="L236" i="14"/>
  <c r="K236" i="14"/>
  <c r="J236" i="14"/>
  <c r="I236" i="14"/>
  <c r="N235" i="14"/>
  <c r="M235" i="14"/>
  <c r="L235" i="14"/>
  <c r="K235" i="14"/>
  <c r="I235" i="14" s="1"/>
  <c r="J235" i="14"/>
  <c r="N234" i="14"/>
  <c r="M234" i="14"/>
  <c r="L234" i="14"/>
  <c r="K234" i="14"/>
  <c r="J234" i="14"/>
  <c r="I234" i="14"/>
  <c r="N233" i="14"/>
  <c r="M233" i="14"/>
  <c r="L233" i="14"/>
  <c r="K233" i="14"/>
  <c r="I233" i="14" s="1"/>
  <c r="J233" i="14"/>
  <c r="N232" i="14"/>
  <c r="M232" i="14"/>
  <c r="L232" i="14"/>
  <c r="K232" i="14"/>
  <c r="J232" i="14"/>
  <c r="I232" i="14"/>
  <c r="N231" i="14"/>
  <c r="M231" i="14"/>
  <c r="L231" i="14"/>
  <c r="K231" i="14"/>
  <c r="I231" i="14" s="1"/>
  <c r="J231" i="14"/>
  <c r="N230" i="14"/>
  <c r="M230" i="14"/>
  <c r="L230" i="14"/>
  <c r="K230" i="14"/>
  <c r="I230" i="14" s="1"/>
  <c r="J230" i="14"/>
  <c r="N229" i="14"/>
  <c r="M229" i="14"/>
  <c r="L229" i="14"/>
  <c r="K229" i="14"/>
  <c r="J229" i="14"/>
  <c r="I229" i="14"/>
  <c r="N228" i="14"/>
  <c r="M228" i="14"/>
  <c r="L228" i="14"/>
  <c r="K228" i="14"/>
  <c r="I228" i="14" s="1"/>
  <c r="J228" i="14"/>
  <c r="N227" i="14"/>
  <c r="M227" i="14"/>
  <c r="L227" i="14"/>
  <c r="K227" i="14"/>
  <c r="J227" i="14"/>
  <c r="I227" i="14"/>
  <c r="N226" i="14"/>
  <c r="M226" i="14"/>
  <c r="L226" i="14"/>
  <c r="K226" i="14"/>
  <c r="I226" i="14" s="1"/>
  <c r="J226" i="14"/>
  <c r="N225" i="14"/>
  <c r="M225" i="14"/>
  <c r="L225" i="14"/>
  <c r="K225" i="14"/>
  <c r="J225" i="14"/>
  <c r="I225" i="14" s="1"/>
  <c r="N224" i="14"/>
  <c r="M224" i="14"/>
  <c r="L224" i="14"/>
  <c r="K224" i="14"/>
  <c r="I224" i="14" s="1"/>
  <c r="J224" i="14"/>
  <c r="N223" i="14"/>
  <c r="M223" i="14"/>
  <c r="L223" i="14"/>
  <c r="K223" i="14"/>
  <c r="J223" i="14"/>
  <c r="I223" i="14" s="1"/>
  <c r="N222" i="14"/>
  <c r="M222" i="14"/>
  <c r="L222" i="14"/>
  <c r="K222" i="14"/>
  <c r="I222" i="14" s="1"/>
  <c r="J222" i="14"/>
  <c r="N221" i="14"/>
  <c r="M221" i="14"/>
  <c r="L221" i="14"/>
  <c r="K221" i="14"/>
  <c r="J221" i="14"/>
  <c r="I221" i="14" s="1"/>
  <c r="N220" i="14"/>
  <c r="M220" i="14"/>
  <c r="L220" i="14"/>
  <c r="K220" i="14"/>
  <c r="I220" i="14" s="1"/>
  <c r="J220" i="14"/>
  <c r="N219" i="14"/>
  <c r="M219" i="14"/>
  <c r="L219" i="14"/>
  <c r="K219" i="14"/>
  <c r="J219" i="14"/>
  <c r="I219" i="14" s="1"/>
  <c r="N218" i="14"/>
  <c r="M218" i="14"/>
  <c r="L218" i="14"/>
  <c r="K218" i="14"/>
  <c r="I218" i="14" s="1"/>
  <c r="J218" i="14"/>
  <c r="N217" i="14"/>
  <c r="M217" i="14"/>
  <c r="L217" i="14"/>
  <c r="K217" i="14"/>
  <c r="J217" i="14"/>
  <c r="I217" i="14" s="1"/>
  <c r="N216" i="14"/>
  <c r="M216" i="14"/>
  <c r="L216" i="14"/>
  <c r="K216" i="14"/>
  <c r="I216" i="14" s="1"/>
  <c r="J216" i="14"/>
  <c r="N215" i="14"/>
  <c r="M215" i="14"/>
  <c r="L215" i="14"/>
  <c r="K215" i="14"/>
  <c r="J215" i="14"/>
  <c r="I215" i="14" s="1"/>
  <c r="N214" i="14"/>
  <c r="M214" i="14"/>
  <c r="L214" i="14"/>
  <c r="K214" i="14"/>
  <c r="I214" i="14" s="1"/>
  <c r="J214" i="14"/>
  <c r="N213" i="14"/>
  <c r="M213" i="14"/>
  <c r="L213" i="14"/>
  <c r="K213" i="14"/>
  <c r="J213" i="14"/>
  <c r="I213" i="14" s="1"/>
  <c r="N212" i="14"/>
  <c r="M212" i="14"/>
  <c r="L212" i="14"/>
  <c r="K212" i="14"/>
  <c r="I212" i="14" s="1"/>
  <c r="J212" i="14"/>
  <c r="N211" i="14"/>
  <c r="M211" i="14"/>
  <c r="L211" i="14"/>
  <c r="K211" i="14"/>
  <c r="J211" i="14"/>
  <c r="I211" i="14" s="1"/>
  <c r="N210" i="14"/>
  <c r="M210" i="14"/>
  <c r="L210" i="14"/>
  <c r="K210" i="14"/>
  <c r="I210" i="14" s="1"/>
  <c r="J210" i="14"/>
  <c r="N209" i="14"/>
  <c r="M209" i="14"/>
  <c r="L209" i="14"/>
  <c r="K209" i="14"/>
  <c r="J209" i="14"/>
  <c r="I209" i="14" s="1"/>
  <c r="U32" i="14" s="1"/>
  <c r="N208" i="14"/>
  <c r="M208" i="14"/>
  <c r="L208" i="14"/>
  <c r="K208" i="14"/>
  <c r="I208" i="14" s="1"/>
  <c r="J208" i="14"/>
  <c r="N207" i="14"/>
  <c r="M207" i="14"/>
  <c r="L207" i="14"/>
  <c r="K207" i="14"/>
  <c r="J207" i="14"/>
  <c r="I207" i="14" s="1"/>
  <c r="N206" i="14"/>
  <c r="M206" i="14"/>
  <c r="L206" i="14"/>
  <c r="K206" i="14"/>
  <c r="I206" i="14" s="1"/>
  <c r="J206" i="14"/>
  <c r="N205" i="14"/>
  <c r="M205" i="14"/>
  <c r="L205" i="14"/>
  <c r="K205" i="14"/>
  <c r="J205" i="14"/>
  <c r="I205" i="14" s="1"/>
  <c r="N204" i="14"/>
  <c r="M204" i="14"/>
  <c r="L204" i="14"/>
  <c r="K204" i="14"/>
  <c r="I204" i="14" s="1"/>
  <c r="J204" i="14"/>
  <c r="N203" i="14"/>
  <c r="M203" i="14"/>
  <c r="L203" i="14"/>
  <c r="K203" i="14"/>
  <c r="J203" i="14"/>
  <c r="I203" i="14" s="1"/>
  <c r="K37" i="14" s="1"/>
  <c r="N202" i="14"/>
  <c r="M202" i="14"/>
  <c r="L202" i="14"/>
  <c r="K202" i="14"/>
  <c r="I202" i="14" s="1"/>
  <c r="K36" i="14" s="1"/>
  <c r="J202" i="14"/>
  <c r="N201" i="14"/>
  <c r="M201" i="14"/>
  <c r="L201" i="14"/>
  <c r="K201" i="14"/>
  <c r="J201" i="14"/>
  <c r="I201" i="14" s="1"/>
  <c r="K35" i="14" s="1"/>
  <c r="N200" i="14"/>
  <c r="M200" i="14"/>
  <c r="L200" i="14"/>
  <c r="K200" i="14"/>
  <c r="I200" i="14" s="1"/>
  <c r="J200" i="14"/>
  <c r="N199" i="14"/>
  <c r="M199" i="14"/>
  <c r="L199" i="14"/>
  <c r="K199" i="14"/>
  <c r="J199" i="14"/>
  <c r="I199" i="14" s="1"/>
  <c r="U31" i="14" s="1"/>
  <c r="N198" i="14"/>
  <c r="M198" i="14"/>
  <c r="L198" i="14"/>
  <c r="K198" i="14"/>
  <c r="I198" i="14" s="1"/>
  <c r="J198" i="14"/>
  <c r="N197" i="14"/>
  <c r="M197" i="14"/>
  <c r="L197" i="14"/>
  <c r="K197" i="14"/>
  <c r="J197" i="14"/>
  <c r="I197" i="14" s="1"/>
  <c r="N196" i="14"/>
  <c r="M196" i="14"/>
  <c r="L196" i="14"/>
  <c r="K196" i="14"/>
  <c r="I196" i="14" s="1"/>
  <c r="K34" i="14" s="1"/>
  <c r="J196" i="14"/>
  <c r="N195" i="14"/>
  <c r="M195" i="14"/>
  <c r="L195" i="14"/>
  <c r="K195" i="14"/>
  <c r="J195" i="14"/>
  <c r="I195" i="14" s="1"/>
  <c r="K33" i="14" s="1"/>
  <c r="N194" i="14"/>
  <c r="M194" i="14"/>
  <c r="L194" i="14"/>
  <c r="K194" i="14"/>
  <c r="I194" i="14" s="1"/>
  <c r="J194" i="14"/>
  <c r="N193" i="14"/>
  <c r="M193" i="14"/>
  <c r="L193" i="14"/>
  <c r="K193" i="14"/>
  <c r="J193" i="14"/>
  <c r="I193" i="14" s="1"/>
  <c r="N192" i="14"/>
  <c r="M192" i="14"/>
  <c r="L192" i="14"/>
  <c r="K192" i="14"/>
  <c r="I192" i="14" s="1"/>
  <c r="J192" i="14"/>
  <c r="N191" i="14"/>
  <c r="M191" i="14"/>
  <c r="L191" i="14"/>
  <c r="K191" i="14"/>
  <c r="J191" i="14"/>
  <c r="I191" i="14" s="1"/>
  <c r="N190" i="14"/>
  <c r="M190" i="14"/>
  <c r="L190" i="14"/>
  <c r="K190" i="14"/>
  <c r="I190" i="14" s="1"/>
  <c r="J190" i="14"/>
  <c r="N189" i="14"/>
  <c r="M189" i="14"/>
  <c r="L189" i="14"/>
  <c r="K189" i="14"/>
  <c r="J189" i="14"/>
  <c r="I189" i="14" s="1"/>
  <c r="N188" i="14"/>
  <c r="M188" i="14"/>
  <c r="L188" i="14"/>
  <c r="K188" i="14"/>
  <c r="I188" i="14" s="1"/>
  <c r="J188" i="14"/>
  <c r="N187" i="14"/>
  <c r="M187" i="14"/>
  <c r="L187" i="14"/>
  <c r="K187" i="14"/>
  <c r="J187" i="14"/>
  <c r="I187" i="14" s="1"/>
  <c r="K32" i="14" s="1"/>
  <c r="N186" i="14"/>
  <c r="M186" i="14"/>
  <c r="L186" i="14"/>
  <c r="K186" i="14"/>
  <c r="I186" i="14" s="1"/>
  <c r="K31" i="14" s="1"/>
  <c r="J186" i="14"/>
  <c r="N185" i="14"/>
  <c r="M185" i="14"/>
  <c r="L185" i="14"/>
  <c r="K185" i="14"/>
  <c r="J185" i="14"/>
  <c r="I185" i="14" s="1"/>
  <c r="K30" i="14" s="1"/>
  <c r="N184" i="14"/>
  <c r="M184" i="14"/>
  <c r="L184" i="14"/>
  <c r="K184" i="14"/>
  <c r="I184" i="14" s="1"/>
  <c r="J184" i="14"/>
  <c r="N183" i="14"/>
  <c r="M183" i="14"/>
  <c r="L183" i="14"/>
  <c r="K183" i="14"/>
  <c r="J183" i="14"/>
  <c r="I183" i="14" s="1"/>
  <c r="N182" i="14"/>
  <c r="M182" i="14"/>
  <c r="L182" i="14"/>
  <c r="K182" i="14"/>
  <c r="I182" i="14" s="1"/>
  <c r="J182" i="14"/>
  <c r="N181" i="14"/>
  <c r="M181" i="14"/>
  <c r="L181" i="14"/>
  <c r="K181" i="14"/>
  <c r="J181" i="14"/>
  <c r="I181" i="14" s="1"/>
  <c r="N180" i="14"/>
  <c r="M180" i="14"/>
  <c r="L180" i="14"/>
  <c r="K180" i="14"/>
  <c r="I180" i="14" s="1"/>
  <c r="J180" i="14"/>
  <c r="N179" i="14"/>
  <c r="M179" i="14"/>
  <c r="L179" i="14"/>
  <c r="K179" i="14"/>
  <c r="J179" i="14"/>
  <c r="I179" i="14" s="1"/>
  <c r="N178" i="14"/>
  <c r="M178" i="14"/>
  <c r="L178" i="14"/>
  <c r="K178" i="14"/>
  <c r="I178" i="14" s="1"/>
  <c r="U30" i="14" s="1"/>
  <c r="J178" i="14"/>
  <c r="N177" i="14"/>
  <c r="M177" i="14"/>
  <c r="L177" i="14"/>
  <c r="K177" i="14"/>
  <c r="J177" i="14"/>
  <c r="I177" i="14" s="1"/>
  <c r="N176" i="14"/>
  <c r="M176" i="14"/>
  <c r="L176" i="14"/>
  <c r="K176" i="14"/>
  <c r="I176" i="14" s="1"/>
  <c r="J176" i="14"/>
  <c r="N175" i="14"/>
  <c r="M175" i="14"/>
  <c r="L175" i="14"/>
  <c r="K175" i="14"/>
  <c r="J175" i="14"/>
  <c r="I175" i="14" s="1"/>
  <c r="N174" i="14"/>
  <c r="M174" i="14"/>
  <c r="L174" i="14"/>
  <c r="K174" i="14"/>
  <c r="I174" i="14" s="1"/>
  <c r="K29" i="14" s="1"/>
  <c r="J174" i="14"/>
  <c r="N173" i="14"/>
  <c r="M173" i="14"/>
  <c r="L173" i="14"/>
  <c r="K173" i="14"/>
  <c r="J173" i="14"/>
  <c r="I173" i="14" s="1"/>
  <c r="K28" i="14" s="1"/>
  <c r="N172" i="14"/>
  <c r="M172" i="14"/>
  <c r="L172" i="14"/>
  <c r="K172" i="14"/>
  <c r="I172" i="14" s="1"/>
  <c r="J172" i="14"/>
  <c r="N171" i="14"/>
  <c r="M171" i="14"/>
  <c r="L171" i="14"/>
  <c r="K171" i="14"/>
  <c r="J171" i="14"/>
  <c r="I171" i="14" s="1"/>
  <c r="U28" i="14" s="1"/>
  <c r="N170" i="14"/>
  <c r="M170" i="14"/>
  <c r="L170" i="14"/>
  <c r="K170" i="14"/>
  <c r="I170" i="14" s="1"/>
  <c r="U27" i="14" s="1"/>
  <c r="J170" i="14"/>
  <c r="N169" i="14"/>
  <c r="M169" i="14"/>
  <c r="L169" i="14"/>
  <c r="K169" i="14"/>
  <c r="J169" i="14"/>
  <c r="I169" i="14" s="1"/>
  <c r="N168" i="14"/>
  <c r="M168" i="14"/>
  <c r="L168" i="14"/>
  <c r="K168" i="14"/>
  <c r="I168" i="14" s="1"/>
  <c r="J168" i="14"/>
  <c r="N167" i="14"/>
  <c r="M167" i="14"/>
  <c r="L167" i="14"/>
  <c r="K167" i="14"/>
  <c r="J167" i="14"/>
  <c r="I167" i="14" s="1"/>
  <c r="U26" i="14" s="1"/>
  <c r="N166" i="14"/>
  <c r="M166" i="14"/>
  <c r="L166" i="14"/>
  <c r="K166" i="14"/>
  <c r="I166" i="14" s="1"/>
  <c r="J166" i="14"/>
  <c r="N165" i="14"/>
  <c r="M165" i="14"/>
  <c r="L165" i="14"/>
  <c r="K165" i="14"/>
  <c r="J165" i="14"/>
  <c r="I165" i="14" s="1"/>
  <c r="N164" i="14"/>
  <c r="M164" i="14"/>
  <c r="L164" i="14"/>
  <c r="K164" i="14"/>
  <c r="I164" i="14" s="1"/>
  <c r="J164" i="14"/>
  <c r="N163" i="14"/>
  <c r="M163" i="14"/>
  <c r="L163" i="14"/>
  <c r="K163" i="14"/>
  <c r="J163" i="14"/>
  <c r="I163" i="14" s="1"/>
  <c r="N162" i="14"/>
  <c r="M162" i="14"/>
  <c r="L162" i="14"/>
  <c r="K162" i="14"/>
  <c r="I162" i="14" s="1"/>
  <c r="U25" i="14" s="1"/>
  <c r="J162" i="14"/>
  <c r="N161" i="14"/>
  <c r="M161" i="14"/>
  <c r="L161" i="14"/>
  <c r="K161" i="14"/>
  <c r="J161" i="14"/>
  <c r="I161" i="14" s="1"/>
  <c r="U24" i="14" s="1"/>
  <c r="N160" i="14"/>
  <c r="M160" i="14"/>
  <c r="L160" i="14"/>
  <c r="K160" i="14"/>
  <c r="I160" i="14" s="1"/>
  <c r="J160" i="14"/>
  <c r="N159" i="14"/>
  <c r="M159" i="14"/>
  <c r="L159" i="14"/>
  <c r="K159" i="14"/>
  <c r="J159" i="14"/>
  <c r="I159" i="14" s="1"/>
  <c r="N158" i="14"/>
  <c r="M158" i="14"/>
  <c r="L158" i="14"/>
  <c r="K158" i="14"/>
  <c r="I158" i="14" s="1"/>
  <c r="J158" i="14"/>
  <c r="N157" i="14"/>
  <c r="M157" i="14"/>
  <c r="L157" i="14"/>
  <c r="K157" i="14"/>
  <c r="J157" i="14"/>
  <c r="I157" i="14" s="1"/>
  <c r="N156" i="14"/>
  <c r="M156" i="14"/>
  <c r="L156" i="14"/>
  <c r="K156" i="14"/>
  <c r="I156" i="14" s="1"/>
  <c r="J156" i="14"/>
  <c r="N155" i="14"/>
  <c r="M155" i="14"/>
  <c r="L155" i="14"/>
  <c r="K155" i="14"/>
  <c r="J155" i="14"/>
  <c r="I155" i="14" s="1"/>
  <c r="K26" i="14" s="1"/>
  <c r="N154" i="14"/>
  <c r="M154" i="14"/>
  <c r="L154" i="14"/>
  <c r="K154" i="14"/>
  <c r="I154" i="14" s="1"/>
  <c r="K25" i="14" s="1"/>
  <c r="J154" i="14"/>
  <c r="N153" i="14"/>
  <c r="M153" i="14"/>
  <c r="L153" i="14"/>
  <c r="K153" i="14"/>
  <c r="J153" i="14"/>
  <c r="I153" i="14" s="1"/>
  <c r="K24" i="14" s="1"/>
  <c r="N152" i="14"/>
  <c r="M152" i="14"/>
  <c r="L152" i="14"/>
  <c r="K152" i="14"/>
  <c r="I152" i="14" s="1"/>
  <c r="J152" i="14"/>
  <c r="N151" i="14"/>
  <c r="M151" i="14"/>
  <c r="L151" i="14"/>
  <c r="K151" i="14"/>
  <c r="J151" i="14"/>
  <c r="I151" i="14" s="1"/>
  <c r="U23" i="14" s="1"/>
  <c r="N150" i="14"/>
  <c r="M150" i="14"/>
  <c r="L150" i="14"/>
  <c r="K150" i="14"/>
  <c r="I150" i="14" s="1"/>
  <c r="J150" i="14"/>
  <c r="N149" i="14"/>
  <c r="M149" i="14"/>
  <c r="L149" i="14"/>
  <c r="K149" i="14"/>
  <c r="J149" i="14"/>
  <c r="I149" i="14" s="1"/>
  <c r="N148" i="14"/>
  <c r="M148" i="14"/>
  <c r="L148" i="14"/>
  <c r="K148" i="14"/>
  <c r="I148" i="14" s="1"/>
  <c r="J148" i="14"/>
  <c r="N147" i="14"/>
  <c r="M147" i="14"/>
  <c r="L147" i="14"/>
  <c r="K147" i="14"/>
  <c r="J147" i="14"/>
  <c r="I147" i="14" s="1"/>
  <c r="N146" i="14"/>
  <c r="M146" i="14"/>
  <c r="L146" i="14"/>
  <c r="K146" i="14"/>
  <c r="I146" i="14" s="1"/>
  <c r="K23" i="14" s="1"/>
  <c r="J146" i="14"/>
  <c r="N145" i="14"/>
  <c r="M145" i="14"/>
  <c r="L145" i="14"/>
  <c r="K145" i="14"/>
  <c r="J145" i="14"/>
  <c r="I145" i="14" s="1"/>
  <c r="N144" i="14"/>
  <c r="M144" i="14"/>
  <c r="L144" i="14"/>
  <c r="K144" i="14"/>
  <c r="I144" i="14" s="1"/>
  <c r="J144" i="14"/>
  <c r="N143" i="14"/>
  <c r="M143" i="14"/>
  <c r="L143" i="14"/>
  <c r="K143" i="14"/>
  <c r="J143" i="14"/>
  <c r="I143" i="14" s="1"/>
  <c r="N142" i="14"/>
  <c r="M142" i="14"/>
  <c r="L142" i="14"/>
  <c r="K142" i="14"/>
  <c r="I142" i="14" s="1"/>
  <c r="J142" i="14"/>
  <c r="N141" i="14"/>
  <c r="M141" i="14"/>
  <c r="L141" i="14"/>
  <c r="K141" i="14"/>
  <c r="J141" i="14"/>
  <c r="I141" i="14" s="1"/>
  <c r="N140" i="14"/>
  <c r="M140" i="14"/>
  <c r="L140" i="14"/>
  <c r="K140" i="14"/>
  <c r="I140" i="14" s="1"/>
  <c r="J140" i="14"/>
  <c r="N139" i="14"/>
  <c r="M139" i="14"/>
  <c r="L139" i="14"/>
  <c r="K139" i="14"/>
  <c r="J139" i="14"/>
  <c r="I139" i="14" s="1"/>
  <c r="N138" i="14"/>
  <c r="M138" i="14"/>
  <c r="L138" i="14"/>
  <c r="K138" i="14"/>
  <c r="I138" i="14" s="1"/>
  <c r="J138" i="14"/>
  <c r="N137" i="14"/>
  <c r="M137" i="14"/>
  <c r="L137" i="14"/>
  <c r="K137" i="14"/>
  <c r="J137" i="14"/>
  <c r="I137" i="14" s="1"/>
  <c r="N136" i="14"/>
  <c r="M136" i="14"/>
  <c r="L136" i="14"/>
  <c r="K136" i="14"/>
  <c r="I136" i="14" s="1"/>
  <c r="J136" i="14"/>
  <c r="N135" i="14"/>
  <c r="M135" i="14"/>
  <c r="L135" i="14"/>
  <c r="K135" i="14"/>
  <c r="J135" i="14"/>
  <c r="I135" i="14" s="1"/>
  <c r="N134" i="14"/>
  <c r="M134" i="14"/>
  <c r="L134" i="14"/>
  <c r="K134" i="14"/>
  <c r="I134" i="14" s="1"/>
  <c r="J134" i="14"/>
  <c r="N133" i="14"/>
  <c r="M133" i="14"/>
  <c r="L133" i="14"/>
  <c r="K133" i="14"/>
  <c r="J133" i="14"/>
  <c r="I133" i="14" s="1"/>
  <c r="N132" i="14"/>
  <c r="M132" i="14"/>
  <c r="L132" i="14"/>
  <c r="K132" i="14"/>
  <c r="I132" i="14" s="1"/>
  <c r="J132" i="14"/>
  <c r="N131" i="14"/>
  <c r="M131" i="14"/>
  <c r="L131" i="14"/>
  <c r="K131" i="14"/>
  <c r="J131" i="14"/>
  <c r="I131" i="14" s="1"/>
  <c r="N130" i="14"/>
  <c r="M130" i="14"/>
  <c r="L130" i="14"/>
  <c r="K130" i="14"/>
  <c r="I130" i="14" s="1"/>
  <c r="J130" i="14"/>
  <c r="N129" i="14"/>
  <c r="M129" i="14"/>
  <c r="L129" i="14"/>
  <c r="K129" i="14"/>
  <c r="J129" i="14"/>
  <c r="I129" i="14" s="1"/>
  <c r="N128" i="14"/>
  <c r="M128" i="14"/>
  <c r="L128" i="14"/>
  <c r="K128" i="14"/>
  <c r="I128" i="14" s="1"/>
  <c r="J128" i="14"/>
  <c r="N127" i="14"/>
  <c r="M127" i="14"/>
  <c r="L127" i="14"/>
  <c r="K127" i="14"/>
  <c r="J127" i="14"/>
  <c r="I127" i="14" s="1"/>
  <c r="N126" i="14"/>
  <c r="M126" i="14"/>
  <c r="L126" i="14"/>
  <c r="K126" i="14"/>
  <c r="I126" i="14" s="1"/>
  <c r="J126" i="14"/>
  <c r="N125" i="14"/>
  <c r="M125" i="14"/>
  <c r="L125" i="14"/>
  <c r="K125" i="14"/>
  <c r="J125" i="14"/>
  <c r="I125" i="14" s="1"/>
  <c r="N124" i="14"/>
  <c r="M124" i="14"/>
  <c r="L124" i="14"/>
  <c r="K124" i="14"/>
  <c r="I124" i="14" s="1"/>
  <c r="J124" i="14"/>
  <c r="N123" i="14"/>
  <c r="M123" i="14"/>
  <c r="L123" i="14"/>
  <c r="K123" i="14"/>
  <c r="J123" i="14"/>
  <c r="I123" i="14" s="1"/>
  <c r="N122" i="14"/>
  <c r="M122" i="14"/>
  <c r="L122" i="14"/>
  <c r="K122" i="14"/>
  <c r="I122" i="14" s="1"/>
  <c r="J122" i="14"/>
  <c r="N121" i="14"/>
  <c r="M121" i="14"/>
  <c r="L121" i="14"/>
  <c r="K121" i="14"/>
  <c r="J121" i="14"/>
  <c r="I121" i="14" s="1"/>
  <c r="N120" i="14"/>
  <c r="M120" i="14"/>
  <c r="L120" i="14"/>
  <c r="K120" i="14"/>
  <c r="I120" i="14" s="1"/>
  <c r="J120" i="14"/>
  <c r="N119" i="14"/>
  <c r="M119" i="14"/>
  <c r="L119" i="14"/>
  <c r="K119" i="14"/>
  <c r="J119" i="14"/>
  <c r="I119" i="14" s="1"/>
  <c r="N118" i="14"/>
  <c r="M118" i="14"/>
  <c r="L118" i="14"/>
  <c r="K118" i="14"/>
  <c r="I118" i="14" s="1"/>
  <c r="J118" i="14"/>
  <c r="N117" i="14"/>
  <c r="M117" i="14"/>
  <c r="L117" i="14"/>
  <c r="K117" i="14"/>
  <c r="J117" i="14"/>
  <c r="I117" i="14" s="1"/>
  <c r="N116" i="14"/>
  <c r="M116" i="14"/>
  <c r="L116" i="14"/>
  <c r="K116" i="14"/>
  <c r="I116" i="14" s="1"/>
  <c r="J116" i="14"/>
  <c r="N115" i="14"/>
  <c r="M115" i="14"/>
  <c r="L115" i="14"/>
  <c r="K115" i="14"/>
  <c r="J115" i="14"/>
  <c r="I115" i="14" s="1"/>
  <c r="N114" i="14"/>
  <c r="M114" i="14"/>
  <c r="L114" i="14"/>
  <c r="K114" i="14"/>
  <c r="I114" i="14" s="1"/>
  <c r="J114" i="14"/>
  <c r="N113" i="14"/>
  <c r="M113" i="14"/>
  <c r="L113" i="14"/>
  <c r="K113" i="14"/>
  <c r="J113" i="14"/>
  <c r="I113" i="14" s="1"/>
  <c r="N112" i="14"/>
  <c r="M112" i="14"/>
  <c r="L112" i="14"/>
  <c r="K112" i="14"/>
  <c r="I112" i="14" s="1"/>
  <c r="J112" i="14"/>
  <c r="N111" i="14"/>
  <c r="M111" i="14"/>
  <c r="L111" i="14"/>
  <c r="K111" i="14"/>
  <c r="J111" i="14"/>
  <c r="I111" i="14" s="1"/>
  <c r="N110" i="14"/>
  <c r="M110" i="14"/>
  <c r="L110" i="14"/>
  <c r="K110" i="14"/>
  <c r="I110" i="14" s="1"/>
  <c r="J110" i="14"/>
  <c r="N109" i="14"/>
  <c r="M109" i="14"/>
  <c r="L109" i="14"/>
  <c r="K109" i="14"/>
  <c r="J109" i="14"/>
  <c r="I109" i="14" s="1"/>
  <c r="N108" i="14"/>
  <c r="M108" i="14"/>
  <c r="L108" i="14"/>
  <c r="K108" i="14"/>
  <c r="I108" i="14" s="1"/>
  <c r="J108" i="14"/>
  <c r="N107" i="14"/>
  <c r="M107" i="14"/>
  <c r="L107" i="14"/>
  <c r="K107" i="14"/>
  <c r="J107" i="14"/>
  <c r="I107" i="14" s="1"/>
  <c r="N106" i="14"/>
  <c r="M106" i="14"/>
  <c r="L106" i="14"/>
  <c r="K106" i="14"/>
  <c r="I106" i="14" s="1"/>
  <c r="J106" i="14"/>
  <c r="N105" i="14"/>
  <c r="M105" i="14"/>
  <c r="L105" i="14"/>
  <c r="K105" i="14"/>
  <c r="J105" i="14"/>
  <c r="I105" i="14" s="1"/>
  <c r="N104" i="14"/>
  <c r="M104" i="14"/>
  <c r="L104" i="14"/>
  <c r="K104" i="14"/>
  <c r="I104" i="14" s="1"/>
  <c r="J104" i="14"/>
  <c r="N103" i="14"/>
  <c r="M103" i="14"/>
  <c r="L103" i="14"/>
  <c r="K103" i="14"/>
  <c r="J103" i="14"/>
  <c r="I103" i="14" s="1"/>
  <c r="N102" i="14"/>
  <c r="M102" i="14"/>
  <c r="L102" i="14"/>
  <c r="K102" i="14"/>
  <c r="I102" i="14" s="1"/>
  <c r="J102" i="14"/>
  <c r="N101" i="14"/>
  <c r="M101" i="14"/>
  <c r="L101" i="14"/>
  <c r="K101" i="14"/>
  <c r="J101" i="14"/>
  <c r="I101" i="14" s="1"/>
  <c r="N100" i="14"/>
  <c r="M100" i="14"/>
  <c r="L100" i="14"/>
  <c r="K100" i="14"/>
  <c r="I100" i="14" s="1"/>
  <c r="J100" i="14"/>
  <c r="N99" i="14"/>
  <c r="M99" i="14"/>
  <c r="L99" i="14"/>
  <c r="K99" i="14"/>
  <c r="J99" i="14"/>
  <c r="I99" i="14" s="1"/>
  <c r="N98" i="14"/>
  <c r="M98" i="14"/>
  <c r="L98" i="14"/>
  <c r="K98" i="14"/>
  <c r="I98" i="14" s="1"/>
  <c r="J98" i="14"/>
  <c r="N97" i="14"/>
  <c r="M97" i="14"/>
  <c r="L97" i="14"/>
  <c r="K97" i="14"/>
  <c r="J97" i="14"/>
  <c r="I97" i="14" s="1"/>
  <c r="N96" i="14"/>
  <c r="M96" i="14"/>
  <c r="L96" i="14"/>
  <c r="K96" i="14"/>
  <c r="I96" i="14" s="1"/>
  <c r="J96" i="14"/>
  <c r="N95" i="14"/>
  <c r="M95" i="14"/>
  <c r="L95" i="14"/>
  <c r="K95" i="14"/>
  <c r="J95" i="14"/>
  <c r="I95" i="14" s="1"/>
  <c r="N94" i="14"/>
  <c r="M94" i="14"/>
  <c r="L94" i="14"/>
  <c r="K94" i="14"/>
  <c r="I94" i="14" s="1"/>
  <c r="J94" i="14"/>
  <c r="N93" i="14"/>
  <c r="M93" i="14"/>
  <c r="L93" i="14"/>
  <c r="K93" i="14"/>
  <c r="J93" i="14"/>
  <c r="I93" i="14" s="1"/>
  <c r="N92" i="14"/>
  <c r="M92" i="14"/>
  <c r="L92" i="14"/>
  <c r="K92" i="14"/>
  <c r="I92" i="14" s="1"/>
  <c r="J92" i="14"/>
  <c r="N91" i="14"/>
  <c r="M91" i="14"/>
  <c r="L91" i="14"/>
  <c r="K91" i="14"/>
  <c r="J91" i="14"/>
  <c r="I91" i="14" s="1"/>
  <c r="N90" i="14"/>
  <c r="M90" i="14"/>
  <c r="L90" i="14"/>
  <c r="K90" i="14"/>
  <c r="I90" i="14" s="1"/>
  <c r="J90" i="14"/>
  <c r="N89" i="14"/>
  <c r="M89" i="14"/>
  <c r="L89" i="14"/>
  <c r="J89" i="14"/>
  <c r="L88" i="14"/>
  <c r="K88" i="14"/>
  <c r="J88" i="14"/>
  <c r="L87" i="14"/>
  <c r="K87" i="14"/>
  <c r="J87" i="14"/>
  <c r="L86" i="14"/>
  <c r="K86" i="14"/>
  <c r="J86" i="14"/>
  <c r="L85" i="14"/>
  <c r="K85" i="14"/>
  <c r="J85" i="14"/>
  <c r="L84" i="14"/>
  <c r="K84" i="14"/>
  <c r="J84" i="14"/>
  <c r="L83" i="14"/>
  <c r="K83" i="14"/>
  <c r="J83" i="14"/>
  <c r="L82" i="14"/>
  <c r="K82" i="14"/>
  <c r="J82" i="14"/>
  <c r="L81" i="14"/>
  <c r="K81" i="14"/>
  <c r="J81" i="14"/>
  <c r="N80" i="14"/>
  <c r="M80" i="14"/>
  <c r="L80" i="14"/>
  <c r="K80" i="14"/>
  <c r="J80" i="14"/>
  <c r="I80" i="14"/>
  <c r="N79" i="14"/>
  <c r="M79" i="14"/>
  <c r="L79" i="14"/>
  <c r="K79" i="14"/>
  <c r="I79" i="14" s="1"/>
  <c r="J79" i="14"/>
  <c r="N78" i="14"/>
  <c r="M78" i="14"/>
  <c r="L78" i="14"/>
  <c r="J78" i="14"/>
  <c r="L77" i="14"/>
  <c r="K77" i="14"/>
  <c r="J77" i="14"/>
  <c r="J76" i="14"/>
  <c r="J75" i="14"/>
  <c r="J74" i="14"/>
  <c r="J73" i="14"/>
  <c r="J72" i="14"/>
  <c r="J71" i="14"/>
  <c r="J70" i="14"/>
  <c r="N69" i="14"/>
  <c r="M69" i="14"/>
  <c r="J69" i="14"/>
  <c r="N68" i="14"/>
  <c r="M68" i="14"/>
  <c r="J68" i="14"/>
  <c r="N67" i="14"/>
  <c r="M67" i="14"/>
  <c r="K67" i="14"/>
  <c r="J67" i="14"/>
  <c r="I67" i="14" s="1"/>
  <c r="E67" i="14"/>
  <c r="L67" i="14" s="1"/>
  <c r="N66" i="14"/>
  <c r="M66" i="14"/>
  <c r="L66" i="14"/>
  <c r="K66" i="14"/>
  <c r="J66" i="14"/>
  <c r="I66" i="14"/>
  <c r="N65" i="14"/>
  <c r="M65" i="14"/>
  <c r="L65" i="14"/>
  <c r="K65" i="14"/>
  <c r="I65" i="14" s="1"/>
  <c r="J65" i="14"/>
  <c r="N64" i="14"/>
  <c r="M64" i="14"/>
  <c r="L64" i="14"/>
  <c r="K64" i="14"/>
  <c r="J64" i="14"/>
  <c r="I64" i="14"/>
  <c r="N63" i="14"/>
  <c r="M63" i="14"/>
  <c r="L63" i="14"/>
  <c r="K63" i="14"/>
  <c r="I63" i="14" s="1"/>
  <c r="J63" i="14"/>
  <c r="N62" i="14"/>
  <c r="M62" i="14"/>
  <c r="L62" i="14"/>
  <c r="K62" i="14"/>
  <c r="J62" i="14"/>
  <c r="I62" i="14"/>
  <c r="N61" i="14"/>
  <c r="M61" i="14"/>
  <c r="L61" i="14"/>
  <c r="K61" i="14"/>
  <c r="I61" i="14" s="1"/>
  <c r="J61" i="14"/>
  <c r="N60" i="14"/>
  <c r="M60" i="14"/>
  <c r="L60" i="14"/>
  <c r="K60" i="14"/>
  <c r="J60" i="14"/>
  <c r="I60" i="14"/>
  <c r="K39" i="14"/>
  <c r="U38" i="14"/>
  <c r="T38" i="14" s="1"/>
  <c r="K38" i="14"/>
  <c r="J38" i="14" s="1"/>
  <c r="U37" i="14"/>
  <c r="T37" i="14" s="1"/>
  <c r="U36" i="14"/>
  <c r="T36" i="14" s="1"/>
  <c r="U35" i="14"/>
  <c r="T35" i="14" s="1"/>
  <c r="U34" i="14"/>
  <c r="T34" i="14" s="1"/>
  <c r="U33" i="14"/>
  <c r="T33" i="14" s="1"/>
  <c r="E12" i="14"/>
  <c r="D12" i="14"/>
  <c r="K10" i="14"/>
  <c r="K9" i="14"/>
  <c r="K8" i="14"/>
  <c r="K7" i="14"/>
  <c r="K6" i="14"/>
  <c r="K5" i="14"/>
  <c r="J5" i="14"/>
  <c r="L4" i="14"/>
  <c r="K4" i="14"/>
  <c r="J4" i="14"/>
  <c r="P3" i="14"/>
  <c r="O3" i="14"/>
  <c r="N3" i="14"/>
  <c r="M3" i="14"/>
  <c r="L3" i="14"/>
  <c r="K3" i="14"/>
  <c r="J3" i="14"/>
  <c r="K2" i="14"/>
  <c r="D1" i="14"/>
  <c r="L5" i="14" s="1"/>
  <c r="AK498" i="13"/>
  <c r="AK503" i="13" s="1"/>
  <c r="AK504" i="13" s="1"/>
  <c r="AB498" i="13"/>
  <c r="Z498" i="13"/>
  <c r="X498" i="13"/>
  <c r="X497" i="13"/>
  <c r="X502" i="13" s="1"/>
  <c r="X503" i="13" s="1"/>
  <c r="S496" i="13"/>
  <c r="S495" i="13"/>
  <c r="S494" i="13"/>
  <c r="AK493" i="13"/>
  <c r="AK494" i="13" s="1"/>
  <c r="S493" i="13"/>
  <c r="Q493" i="13"/>
  <c r="Q494" i="13" s="1"/>
  <c r="S492" i="13"/>
  <c r="S491" i="13"/>
  <c r="Q491" i="13"/>
  <c r="Q492" i="13" s="1"/>
  <c r="AK490" i="13"/>
  <c r="AK495" i="13" s="1"/>
  <c r="AK496" i="13" s="1"/>
  <c r="AE490" i="13"/>
  <c r="AE495" i="13" s="1"/>
  <c r="AE496" i="13" s="1"/>
  <c r="X489" i="13"/>
  <c r="X494" i="13" s="1"/>
  <c r="X495" i="13" s="1"/>
  <c r="U489" i="13"/>
  <c r="S489" i="13"/>
  <c r="Q489" i="13"/>
  <c r="Q488" i="13"/>
  <c r="K486" i="13"/>
  <c r="J485" i="13"/>
  <c r="J488" i="13" s="1"/>
  <c r="J489" i="13" s="1"/>
  <c r="Q484" i="13"/>
  <c r="Q485" i="13" s="1"/>
  <c r="AK482" i="13"/>
  <c r="AK485" i="13" s="1"/>
  <c r="AK486" i="13" s="1"/>
  <c r="Z482" i="13"/>
  <c r="Y482" i="13"/>
  <c r="X481" i="13"/>
  <c r="X486" i="13" s="1"/>
  <c r="X487" i="13" s="1"/>
  <c r="D481" i="13"/>
  <c r="F480" i="13"/>
  <c r="D480" i="13"/>
  <c r="Q479" i="13"/>
  <c r="Q482" i="13" s="1"/>
  <c r="Q483" i="13" s="1"/>
  <c r="F478" i="13"/>
  <c r="H476" i="13"/>
  <c r="AB490" i="13" s="1"/>
  <c r="G476" i="13"/>
  <c r="N476" i="13" s="1"/>
  <c r="F476" i="13"/>
  <c r="L486" i="13" s="1"/>
  <c r="E476" i="13"/>
  <c r="Y498" i="13" s="1"/>
  <c r="D476" i="13"/>
  <c r="X490" i="13" s="1"/>
  <c r="K475" i="13"/>
  <c r="K478" i="13" s="1"/>
  <c r="K479" i="13" s="1"/>
  <c r="D475" i="13"/>
  <c r="D478" i="13" s="1"/>
  <c r="D479" i="13" s="1"/>
  <c r="AK472" i="13"/>
  <c r="AK477" i="13" s="1"/>
  <c r="AK478" i="13" s="1"/>
  <c r="L471" i="13"/>
  <c r="AB470" i="13"/>
  <c r="Z470" i="13"/>
  <c r="X470" i="13"/>
  <c r="Q470" i="13"/>
  <c r="Q473" i="13" s="1"/>
  <c r="Q474" i="13" s="1"/>
  <c r="L470" i="13"/>
  <c r="X469" i="13"/>
  <c r="X474" i="13" s="1"/>
  <c r="X475" i="13" s="1"/>
  <c r="L469" i="13"/>
  <c r="S468" i="13"/>
  <c r="L468" i="13"/>
  <c r="J468" i="13"/>
  <c r="J469" i="13" s="1"/>
  <c r="S467" i="13"/>
  <c r="S466" i="13"/>
  <c r="N466" i="13"/>
  <c r="L466" i="13"/>
  <c r="J466" i="13"/>
  <c r="S465" i="13"/>
  <c r="Q465" i="13"/>
  <c r="Q466" i="13" s="1"/>
  <c r="J465" i="13"/>
  <c r="J470" i="13" s="1"/>
  <c r="J471" i="13" s="1"/>
  <c r="S464" i="13"/>
  <c r="S463" i="13"/>
  <c r="Q463" i="13"/>
  <c r="Q464" i="13" s="1"/>
  <c r="AB462" i="13"/>
  <c r="AA462" i="13"/>
  <c r="Z462" i="13"/>
  <c r="Y462" i="13"/>
  <c r="X462" i="13"/>
  <c r="AK461" i="13"/>
  <c r="AK466" i="13" s="1"/>
  <c r="AK467" i="13" s="1"/>
  <c r="AE461" i="13"/>
  <c r="AE464" i="13" s="1"/>
  <c r="AE465" i="13" s="1"/>
  <c r="X461" i="13"/>
  <c r="X466" i="13" s="1"/>
  <c r="X467" i="13" s="1"/>
  <c r="U461" i="13"/>
  <c r="S461" i="13"/>
  <c r="Q461" i="13"/>
  <c r="Q460" i="13"/>
  <c r="AB454" i="13"/>
  <c r="AA454" i="13"/>
  <c r="Z454" i="13"/>
  <c r="Y454" i="13"/>
  <c r="X454" i="13"/>
  <c r="X453" i="13"/>
  <c r="X458" i="13" s="1"/>
  <c r="X459" i="13" s="1"/>
  <c r="AK452" i="13"/>
  <c r="AK457" i="13" s="1"/>
  <c r="AK458" i="13" s="1"/>
  <c r="B450" i="13"/>
  <c r="N399" i="13"/>
  <c r="M399" i="13"/>
  <c r="L399" i="13"/>
  <c r="K399" i="13"/>
  <c r="J399" i="13"/>
  <c r="I399" i="13"/>
  <c r="N398" i="13"/>
  <c r="M398" i="13"/>
  <c r="L398" i="13"/>
  <c r="K398" i="13"/>
  <c r="I398" i="13" s="1"/>
  <c r="J398" i="13"/>
  <c r="N397" i="13"/>
  <c r="M397" i="13"/>
  <c r="L397" i="13"/>
  <c r="K397" i="13"/>
  <c r="J397" i="13"/>
  <c r="I397" i="13"/>
  <c r="N396" i="13"/>
  <c r="M396" i="13"/>
  <c r="L396" i="13"/>
  <c r="K396" i="13"/>
  <c r="I396" i="13" s="1"/>
  <c r="J396" i="13"/>
  <c r="N395" i="13"/>
  <c r="M395" i="13"/>
  <c r="L395" i="13"/>
  <c r="K395" i="13"/>
  <c r="J395" i="13"/>
  <c r="I395" i="13"/>
  <c r="N394" i="13"/>
  <c r="M394" i="13"/>
  <c r="L394" i="13"/>
  <c r="K394" i="13"/>
  <c r="I394" i="13" s="1"/>
  <c r="J394" i="13"/>
  <c r="N393" i="13"/>
  <c r="M393" i="13"/>
  <c r="L393" i="13"/>
  <c r="K393" i="13"/>
  <c r="J393" i="13"/>
  <c r="I393" i="13"/>
  <c r="N392" i="13"/>
  <c r="M392" i="13"/>
  <c r="L392" i="13"/>
  <c r="K392" i="13"/>
  <c r="I392" i="13" s="1"/>
  <c r="J392" i="13"/>
  <c r="N391" i="13"/>
  <c r="M391" i="13"/>
  <c r="L391" i="13"/>
  <c r="K391" i="13"/>
  <c r="J391" i="13"/>
  <c r="I391" i="13"/>
  <c r="N390" i="13"/>
  <c r="M390" i="13"/>
  <c r="L390" i="13"/>
  <c r="K390" i="13"/>
  <c r="I390" i="13" s="1"/>
  <c r="J390" i="13"/>
  <c r="N389" i="13"/>
  <c r="M389" i="13"/>
  <c r="L389" i="13"/>
  <c r="K389" i="13"/>
  <c r="J389" i="13"/>
  <c r="I389" i="13"/>
  <c r="N388" i="13"/>
  <c r="M388" i="13"/>
  <c r="L388" i="13"/>
  <c r="K388" i="13"/>
  <c r="I388" i="13" s="1"/>
  <c r="J388" i="13"/>
  <c r="N387" i="13"/>
  <c r="M387" i="13"/>
  <c r="L387" i="13"/>
  <c r="K387" i="13"/>
  <c r="J387" i="13"/>
  <c r="I387" i="13"/>
  <c r="N386" i="13"/>
  <c r="M386" i="13"/>
  <c r="L386" i="13"/>
  <c r="K386" i="13"/>
  <c r="I386" i="13" s="1"/>
  <c r="J386" i="13"/>
  <c r="N385" i="13"/>
  <c r="M385" i="13"/>
  <c r="L385" i="13"/>
  <c r="K385" i="13"/>
  <c r="J385" i="13"/>
  <c r="I385" i="13"/>
  <c r="N384" i="13"/>
  <c r="M384" i="13"/>
  <c r="L384" i="13"/>
  <c r="K384" i="13"/>
  <c r="I384" i="13" s="1"/>
  <c r="J384" i="13"/>
  <c r="N383" i="13"/>
  <c r="M383" i="13"/>
  <c r="L383" i="13"/>
  <c r="K383" i="13"/>
  <c r="J383" i="13"/>
  <c r="I383" i="13"/>
  <c r="N382" i="13"/>
  <c r="M382" i="13"/>
  <c r="L382" i="13"/>
  <c r="K382" i="13"/>
  <c r="I382" i="13" s="1"/>
  <c r="J382" i="13"/>
  <c r="N381" i="13"/>
  <c r="M381" i="13"/>
  <c r="L381" i="13"/>
  <c r="K381" i="13"/>
  <c r="J381" i="13"/>
  <c r="I381" i="13"/>
  <c r="N380" i="13"/>
  <c r="M380" i="13"/>
  <c r="L380" i="13"/>
  <c r="K380" i="13"/>
  <c r="I380" i="13" s="1"/>
  <c r="J380" i="13"/>
  <c r="N379" i="13"/>
  <c r="M379" i="13"/>
  <c r="L379" i="13"/>
  <c r="K379" i="13"/>
  <c r="J379" i="13"/>
  <c r="I379" i="13"/>
  <c r="N378" i="13"/>
  <c r="M378" i="13"/>
  <c r="L378" i="13"/>
  <c r="K378" i="13"/>
  <c r="I378" i="13" s="1"/>
  <c r="J378" i="13"/>
  <c r="N377" i="13"/>
  <c r="M377" i="13"/>
  <c r="L377" i="13"/>
  <c r="K377" i="13"/>
  <c r="J377" i="13"/>
  <c r="I377" i="13"/>
  <c r="N376" i="13"/>
  <c r="M376" i="13"/>
  <c r="L376" i="13"/>
  <c r="K376" i="13"/>
  <c r="I376" i="13" s="1"/>
  <c r="J376" i="13"/>
  <c r="N375" i="13"/>
  <c r="M375" i="13"/>
  <c r="L375" i="13"/>
  <c r="K375" i="13"/>
  <c r="J375" i="13"/>
  <c r="I375" i="13"/>
  <c r="N374" i="13"/>
  <c r="M374" i="13"/>
  <c r="L374" i="13"/>
  <c r="K374" i="13"/>
  <c r="I374" i="13" s="1"/>
  <c r="J374" i="13"/>
  <c r="N373" i="13"/>
  <c r="M373" i="13"/>
  <c r="L373" i="13"/>
  <c r="K373" i="13"/>
  <c r="J373" i="13"/>
  <c r="I373" i="13"/>
  <c r="N372" i="13"/>
  <c r="M372" i="13"/>
  <c r="L372" i="13"/>
  <c r="K372" i="13"/>
  <c r="I372" i="13" s="1"/>
  <c r="J372" i="13"/>
  <c r="N371" i="13"/>
  <c r="M371" i="13"/>
  <c r="L371" i="13"/>
  <c r="K371" i="13"/>
  <c r="J371" i="13"/>
  <c r="I371" i="13"/>
  <c r="N370" i="13"/>
  <c r="M370" i="13"/>
  <c r="L370" i="13"/>
  <c r="K370" i="13"/>
  <c r="I370" i="13" s="1"/>
  <c r="J370" i="13"/>
  <c r="N369" i="13"/>
  <c r="M369" i="13"/>
  <c r="L369" i="13"/>
  <c r="K369" i="13"/>
  <c r="J369" i="13"/>
  <c r="I369" i="13"/>
  <c r="N368" i="13"/>
  <c r="M368" i="13"/>
  <c r="L368" i="13"/>
  <c r="K368" i="13"/>
  <c r="I368" i="13" s="1"/>
  <c r="J368" i="13"/>
  <c r="N367" i="13"/>
  <c r="M367" i="13"/>
  <c r="L367" i="13"/>
  <c r="K367" i="13"/>
  <c r="J367" i="13"/>
  <c r="I367" i="13"/>
  <c r="N366" i="13"/>
  <c r="M366" i="13"/>
  <c r="L366" i="13"/>
  <c r="K366" i="13"/>
  <c r="I366" i="13" s="1"/>
  <c r="J366" i="13"/>
  <c r="N365" i="13"/>
  <c r="M365" i="13"/>
  <c r="L365" i="13"/>
  <c r="K365" i="13"/>
  <c r="J365" i="13"/>
  <c r="I365" i="13"/>
  <c r="N364" i="13"/>
  <c r="M364" i="13"/>
  <c r="L364" i="13"/>
  <c r="K364" i="13"/>
  <c r="I364" i="13" s="1"/>
  <c r="J364" i="13"/>
  <c r="N363" i="13"/>
  <c r="M363" i="13"/>
  <c r="L363" i="13"/>
  <c r="K363" i="13"/>
  <c r="J363" i="13"/>
  <c r="I363" i="13"/>
  <c r="N362" i="13"/>
  <c r="M362" i="13"/>
  <c r="L362" i="13"/>
  <c r="K362" i="13"/>
  <c r="I362" i="13" s="1"/>
  <c r="J362" i="13"/>
  <c r="N361" i="13"/>
  <c r="M361" i="13"/>
  <c r="L361" i="13"/>
  <c r="K361" i="13"/>
  <c r="J361" i="13"/>
  <c r="I361" i="13"/>
  <c r="N360" i="13"/>
  <c r="M360" i="13"/>
  <c r="L360" i="13"/>
  <c r="K360" i="13"/>
  <c r="I360" i="13" s="1"/>
  <c r="J360" i="13"/>
  <c r="N359" i="13"/>
  <c r="M359" i="13"/>
  <c r="L359" i="13"/>
  <c r="K359" i="13"/>
  <c r="J359" i="13"/>
  <c r="I359" i="13"/>
  <c r="N358" i="13"/>
  <c r="M358" i="13"/>
  <c r="L358" i="13"/>
  <c r="K358" i="13"/>
  <c r="I358" i="13" s="1"/>
  <c r="J358" i="13"/>
  <c r="N357" i="13"/>
  <c r="M357" i="13"/>
  <c r="L357" i="13"/>
  <c r="K357" i="13"/>
  <c r="J357" i="13"/>
  <c r="I357" i="13"/>
  <c r="N356" i="13"/>
  <c r="M356" i="13"/>
  <c r="L356" i="13"/>
  <c r="K356" i="13"/>
  <c r="I356" i="13" s="1"/>
  <c r="J356" i="13"/>
  <c r="N355" i="13"/>
  <c r="M355" i="13"/>
  <c r="L355" i="13"/>
  <c r="K355" i="13"/>
  <c r="J355" i="13"/>
  <c r="I355" i="13"/>
  <c r="N354" i="13"/>
  <c r="M354" i="13"/>
  <c r="L354" i="13"/>
  <c r="K354" i="13"/>
  <c r="I354" i="13" s="1"/>
  <c r="J354" i="13"/>
  <c r="N353" i="13"/>
  <c r="M353" i="13"/>
  <c r="L353" i="13"/>
  <c r="K353" i="13"/>
  <c r="J353" i="13"/>
  <c r="I353" i="13"/>
  <c r="N352" i="13"/>
  <c r="M352" i="13"/>
  <c r="L352" i="13"/>
  <c r="K352" i="13"/>
  <c r="I352" i="13" s="1"/>
  <c r="K39" i="13" s="1"/>
  <c r="J352" i="13"/>
  <c r="N351" i="13"/>
  <c r="M351" i="13"/>
  <c r="L351" i="13"/>
  <c r="K351" i="13"/>
  <c r="J351" i="13"/>
  <c r="I351" i="13"/>
  <c r="N350" i="13"/>
  <c r="M350" i="13"/>
  <c r="L350" i="13"/>
  <c r="K350" i="13"/>
  <c r="I350" i="13" s="1"/>
  <c r="J350" i="13"/>
  <c r="N349" i="13"/>
  <c r="M349" i="13"/>
  <c r="L349" i="13"/>
  <c r="K349" i="13"/>
  <c r="J349" i="13"/>
  <c r="I349" i="13"/>
  <c r="N348" i="13"/>
  <c r="M348" i="13"/>
  <c r="L348" i="13"/>
  <c r="K348" i="13"/>
  <c r="I348" i="13" s="1"/>
  <c r="J348" i="13"/>
  <c r="N347" i="13"/>
  <c r="M347" i="13"/>
  <c r="L347" i="13"/>
  <c r="K347" i="13"/>
  <c r="J347" i="13"/>
  <c r="I347" i="13"/>
  <c r="N346" i="13"/>
  <c r="M346" i="13"/>
  <c r="L346" i="13"/>
  <c r="K346" i="13"/>
  <c r="I346" i="13" s="1"/>
  <c r="J346" i="13"/>
  <c r="N345" i="13"/>
  <c r="M345" i="13"/>
  <c r="L345" i="13"/>
  <c r="K345" i="13"/>
  <c r="J345" i="13"/>
  <c r="I345" i="13"/>
  <c r="N344" i="13"/>
  <c r="M344" i="13"/>
  <c r="L344" i="13"/>
  <c r="K344" i="13"/>
  <c r="I344" i="13" s="1"/>
  <c r="J344" i="13"/>
  <c r="N343" i="13"/>
  <c r="M343" i="13"/>
  <c r="L343" i="13"/>
  <c r="K343" i="13"/>
  <c r="J343" i="13"/>
  <c r="I343" i="13"/>
  <c r="N342" i="13"/>
  <c r="M342" i="13"/>
  <c r="L342" i="13"/>
  <c r="K342" i="13"/>
  <c r="I342" i="13" s="1"/>
  <c r="J342" i="13"/>
  <c r="N341" i="13"/>
  <c r="M341" i="13"/>
  <c r="L341" i="13"/>
  <c r="K341" i="13"/>
  <c r="J341" i="13"/>
  <c r="I341" i="13"/>
  <c r="N340" i="13"/>
  <c r="M340" i="13"/>
  <c r="L340" i="13"/>
  <c r="K340" i="13"/>
  <c r="I340" i="13" s="1"/>
  <c r="J340" i="13"/>
  <c r="N339" i="13"/>
  <c r="M339" i="13"/>
  <c r="L339" i="13"/>
  <c r="K339" i="13"/>
  <c r="J339" i="13"/>
  <c r="I339" i="13"/>
  <c r="N338" i="13"/>
  <c r="M338" i="13"/>
  <c r="L338" i="13"/>
  <c r="K338" i="13"/>
  <c r="I338" i="13" s="1"/>
  <c r="J338" i="13"/>
  <c r="N337" i="13"/>
  <c r="M337" i="13"/>
  <c r="L337" i="13"/>
  <c r="K337" i="13"/>
  <c r="J337" i="13"/>
  <c r="I337" i="13"/>
  <c r="N336" i="13"/>
  <c r="M336" i="13"/>
  <c r="L336" i="13"/>
  <c r="K336" i="13"/>
  <c r="I336" i="13" s="1"/>
  <c r="U36" i="13" s="1"/>
  <c r="J336" i="13"/>
  <c r="N335" i="13"/>
  <c r="M335" i="13"/>
  <c r="L335" i="13"/>
  <c r="K335" i="13"/>
  <c r="J335" i="13"/>
  <c r="I335" i="13"/>
  <c r="N334" i="13"/>
  <c r="M334" i="13"/>
  <c r="L334" i="13"/>
  <c r="K334" i="13"/>
  <c r="I334" i="13" s="1"/>
  <c r="J334" i="13"/>
  <c r="N333" i="13"/>
  <c r="M333" i="13"/>
  <c r="L333" i="13"/>
  <c r="K333" i="13"/>
  <c r="J333" i="13"/>
  <c r="I333" i="13"/>
  <c r="N332" i="13"/>
  <c r="M332" i="13"/>
  <c r="L332" i="13"/>
  <c r="K332" i="13"/>
  <c r="I332" i="13" s="1"/>
  <c r="J332" i="13"/>
  <c r="N331" i="13"/>
  <c r="M331" i="13"/>
  <c r="L331" i="13"/>
  <c r="K331" i="13"/>
  <c r="J331" i="13"/>
  <c r="I331" i="13"/>
  <c r="N330" i="13"/>
  <c r="M330" i="13"/>
  <c r="L330" i="13"/>
  <c r="K330" i="13"/>
  <c r="I330" i="13" s="1"/>
  <c r="J330" i="13"/>
  <c r="N329" i="13"/>
  <c r="M329" i="13"/>
  <c r="L329" i="13"/>
  <c r="K329" i="13"/>
  <c r="J329" i="13"/>
  <c r="I329" i="13"/>
  <c r="N328" i="13"/>
  <c r="M328" i="13"/>
  <c r="L328" i="13"/>
  <c r="K328" i="13"/>
  <c r="I328" i="13" s="1"/>
  <c r="J328" i="13"/>
  <c r="N327" i="13"/>
  <c r="M327" i="13"/>
  <c r="L327" i="13"/>
  <c r="K327" i="13"/>
  <c r="J327" i="13"/>
  <c r="I327" i="13"/>
  <c r="N326" i="13"/>
  <c r="M326" i="13"/>
  <c r="L326" i="13"/>
  <c r="K326" i="13"/>
  <c r="I326" i="13" s="1"/>
  <c r="J326" i="13"/>
  <c r="N325" i="13"/>
  <c r="M325" i="13"/>
  <c r="L325" i="13"/>
  <c r="K325" i="13"/>
  <c r="J325" i="13"/>
  <c r="I325" i="13"/>
  <c r="N324" i="13"/>
  <c r="M324" i="13"/>
  <c r="L324" i="13"/>
  <c r="K324" i="13"/>
  <c r="I324" i="13" s="1"/>
  <c r="J324" i="13"/>
  <c r="N323" i="13"/>
  <c r="M323" i="13"/>
  <c r="L323" i="13"/>
  <c r="K323" i="13"/>
  <c r="J323" i="13"/>
  <c r="I323" i="13"/>
  <c r="N322" i="13"/>
  <c r="M322" i="13"/>
  <c r="L322" i="13"/>
  <c r="K322" i="13"/>
  <c r="I322" i="13" s="1"/>
  <c r="J322" i="13"/>
  <c r="N321" i="13"/>
  <c r="M321" i="13"/>
  <c r="L321" i="13"/>
  <c r="K321" i="13"/>
  <c r="J321" i="13"/>
  <c r="I321" i="13"/>
  <c r="N320" i="13"/>
  <c r="M320" i="13"/>
  <c r="L320" i="13"/>
  <c r="K320" i="13"/>
  <c r="I320" i="13" s="1"/>
  <c r="J320" i="13"/>
  <c r="N319" i="13"/>
  <c r="M319" i="13"/>
  <c r="L319" i="13"/>
  <c r="K319" i="13"/>
  <c r="J319" i="13"/>
  <c r="I319" i="13"/>
  <c r="N318" i="13"/>
  <c r="M318" i="13"/>
  <c r="L318" i="13"/>
  <c r="K318" i="13"/>
  <c r="I318" i="13" s="1"/>
  <c r="J318" i="13"/>
  <c r="N317" i="13"/>
  <c r="M317" i="13"/>
  <c r="L317" i="13"/>
  <c r="K317" i="13"/>
  <c r="J317" i="13"/>
  <c r="I317" i="13"/>
  <c r="N316" i="13"/>
  <c r="M316" i="13"/>
  <c r="L316" i="13"/>
  <c r="K316" i="13"/>
  <c r="I316" i="13" s="1"/>
  <c r="J316" i="13"/>
  <c r="N315" i="13"/>
  <c r="M315" i="13"/>
  <c r="L315" i="13"/>
  <c r="K315" i="13"/>
  <c r="J315" i="13"/>
  <c r="I315" i="13"/>
  <c r="N314" i="13"/>
  <c r="M314" i="13"/>
  <c r="L314" i="13"/>
  <c r="K314" i="13"/>
  <c r="I314" i="13" s="1"/>
  <c r="J314" i="13"/>
  <c r="N313" i="13"/>
  <c r="M313" i="13"/>
  <c r="L313" i="13"/>
  <c r="K313" i="13"/>
  <c r="J313" i="13"/>
  <c r="I313" i="13"/>
  <c r="N312" i="13"/>
  <c r="M312" i="13"/>
  <c r="L312" i="13"/>
  <c r="K312" i="13"/>
  <c r="I312" i="13" s="1"/>
  <c r="J312" i="13"/>
  <c r="N311" i="13"/>
  <c r="M311" i="13"/>
  <c r="L311" i="13"/>
  <c r="K311" i="13"/>
  <c r="J311" i="13"/>
  <c r="I311" i="13"/>
  <c r="N310" i="13"/>
  <c r="M310" i="13"/>
  <c r="L310" i="13"/>
  <c r="K310" i="13"/>
  <c r="I310" i="13" s="1"/>
  <c r="J310" i="13"/>
  <c r="N309" i="13"/>
  <c r="M309" i="13"/>
  <c r="L309" i="13"/>
  <c r="K309" i="13"/>
  <c r="J309" i="13"/>
  <c r="I309" i="13"/>
  <c r="N308" i="13"/>
  <c r="M308" i="13"/>
  <c r="L308" i="13"/>
  <c r="K308" i="13"/>
  <c r="I308" i="13" s="1"/>
  <c r="J308" i="13"/>
  <c r="N307" i="13"/>
  <c r="M307" i="13"/>
  <c r="L307" i="13"/>
  <c r="K307" i="13"/>
  <c r="J307" i="13"/>
  <c r="I307" i="13"/>
  <c r="N306" i="13"/>
  <c r="M306" i="13"/>
  <c r="L306" i="13"/>
  <c r="K306" i="13"/>
  <c r="I306" i="13" s="1"/>
  <c r="J306" i="13"/>
  <c r="N305" i="13"/>
  <c r="M305" i="13"/>
  <c r="L305" i="13"/>
  <c r="K305" i="13"/>
  <c r="J305" i="13"/>
  <c r="I305" i="13"/>
  <c r="N304" i="13"/>
  <c r="M304" i="13"/>
  <c r="L304" i="13"/>
  <c r="K304" i="13"/>
  <c r="I304" i="13" s="1"/>
  <c r="J304" i="13"/>
  <c r="N303" i="13"/>
  <c r="M303" i="13"/>
  <c r="L303" i="13"/>
  <c r="K303" i="13"/>
  <c r="J303" i="13"/>
  <c r="I303" i="13"/>
  <c r="N302" i="13"/>
  <c r="M302" i="13"/>
  <c r="L302" i="13"/>
  <c r="K302" i="13"/>
  <c r="I302" i="13" s="1"/>
  <c r="J302" i="13"/>
  <c r="N301" i="13"/>
  <c r="M301" i="13"/>
  <c r="L301" i="13"/>
  <c r="K301" i="13"/>
  <c r="J301" i="13"/>
  <c r="I301" i="13"/>
  <c r="N300" i="13"/>
  <c r="M300" i="13"/>
  <c r="L300" i="13"/>
  <c r="K300" i="13"/>
  <c r="I300" i="13" s="1"/>
  <c r="J300" i="13"/>
  <c r="N299" i="13"/>
  <c r="M299" i="13"/>
  <c r="L299" i="13"/>
  <c r="K299" i="13"/>
  <c r="J299" i="13"/>
  <c r="I299" i="13"/>
  <c r="N298" i="13"/>
  <c r="M298" i="13"/>
  <c r="L298" i="13"/>
  <c r="K298" i="13"/>
  <c r="I298" i="13" s="1"/>
  <c r="J298" i="13"/>
  <c r="N297" i="13"/>
  <c r="M297" i="13"/>
  <c r="L297" i="13"/>
  <c r="K297" i="13"/>
  <c r="J297" i="13"/>
  <c r="I297" i="13"/>
  <c r="N296" i="13"/>
  <c r="M296" i="13"/>
  <c r="L296" i="13"/>
  <c r="K296" i="13"/>
  <c r="I296" i="13" s="1"/>
  <c r="J296" i="13"/>
  <c r="N295" i="13"/>
  <c r="M295" i="13"/>
  <c r="L295" i="13"/>
  <c r="K295" i="13"/>
  <c r="J295" i="13"/>
  <c r="I295" i="13"/>
  <c r="N294" i="13"/>
  <c r="M294" i="13"/>
  <c r="L294" i="13"/>
  <c r="K294" i="13"/>
  <c r="I294" i="13" s="1"/>
  <c r="J294" i="13"/>
  <c r="N293" i="13"/>
  <c r="M293" i="13"/>
  <c r="L293" i="13"/>
  <c r="K293" i="13"/>
  <c r="J293" i="13"/>
  <c r="I293" i="13"/>
  <c r="N292" i="13"/>
  <c r="M292" i="13"/>
  <c r="L292" i="13"/>
  <c r="K292" i="13"/>
  <c r="I292" i="13" s="1"/>
  <c r="J292" i="13"/>
  <c r="N291" i="13"/>
  <c r="M291" i="13"/>
  <c r="L291" i="13"/>
  <c r="K291" i="13"/>
  <c r="J291" i="13"/>
  <c r="I291" i="13"/>
  <c r="N290" i="13"/>
  <c r="M290" i="13"/>
  <c r="L290" i="13"/>
  <c r="K290" i="13"/>
  <c r="I290" i="13" s="1"/>
  <c r="J290" i="13"/>
  <c r="N289" i="13"/>
  <c r="M289" i="13"/>
  <c r="L289" i="13"/>
  <c r="K289" i="13"/>
  <c r="J289" i="13"/>
  <c r="I289" i="13"/>
  <c r="N288" i="13"/>
  <c r="M288" i="13"/>
  <c r="L288" i="13"/>
  <c r="K288" i="13"/>
  <c r="I288" i="13" s="1"/>
  <c r="J288" i="13"/>
  <c r="N287" i="13"/>
  <c r="M287" i="13"/>
  <c r="L287" i="13"/>
  <c r="K287" i="13"/>
  <c r="J287" i="13"/>
  <c r="I287" i="13"/>
  <c r="N286" i="13"/>
  <c r="M286" i="13"/>
  <c r="L286" i="13"/>
  <c r="K286" i="13"/>
  <c r="I286" i="13" s="1"/>
  <c r="J286" i="13"/>
  <c r="N285" i="13"/>
  <c r="M285" i="13"/>
  <c r="L285" i="13"/>
  <c r="K285" i="13"/>
  <c r="J285" i="13"/>
  <c r="I285" i="13"/>
  <c r="N284" i="13"/>
  <c r="M284" i="13"/>
  <c r="L284" i="13"/>
  <c r="K284" i="13"/>
  <c r="I284" i="13" s="1"/>
  <c r="J284" i="13"/>
  <c r="N283" i="13"/>
  <c r="M283" i="13"/>
  <c r="L283" i="13"/>
  <c r="K283" i="13"/>
  <c r="J283" i="13"/>
  <c r="I283" i="13"/>
  <c r="N282" i="13"/>
  <c r="M282" i="13"/>
  <c r="L282" i="13"/>
  <c r="K282" i="13"/>
  <c r="I282" i="13" s="1"/>
  <c r="J282" i="13"/>
  <c r="N281" i="13"/>
  <c r="M281" i="13"/>
  <c r="L281" i="13"/>
  <c r="K281" i="13"/>
  <c r="J281" i="13"/>
  <c r="I281" i="13"/>
  <c r="N280" i="13"/>
  <c r="M280" i="13"/>
  <c r="L280" i="13"/>
  <c r="K280" i="13"/>
  <c r="I280" i="13" s="1"/>
  <c r="J280" i="13"/>
  <c r="N279" i="13"/>
  <c r="M279" i="13"/>
  <c r="L279" i="13"/>
  <c r="K279" i="13"/>
  <c r="J279" i="13"/>
  <c r="I279" i="13"/>
  <c r="N278" i="13"/>
  <c r="M278" i="13"/>
  <c r="L278" i="13"/>
  <c r="K278" i="13"/>
  <c r="I278" i="13" s="1"/>
  <c r="J278" i="13"/>
  <c r="N277" i="13"/>
  <c r="M277" i="13"/>
  <c r="L277" i="13"/>
  <c r="K277" i="13"/>
  <c r="J277" i="13"/>
  <c r="I277" i="13"/>
  <c r="N276" i="13"/>
  <c r="M276" i="13"/>
  <c r="L276" i="13"/>
  <c r="K276" i="13"/>
  <c r="I276" i="13" s="1"/>
  <c r="J276" i="13"/>
  <c r="N275" i="13"/>
  <c r="M275" i="13"/>
  <c r="L275" i="13"/>
  <c r="K275" i="13"/>
  <c r="J275" i="13"/>
  <c r="I275" i="13"/>
  <c r="N274" i="13"/>
  <c r="M274" i="13"/>
  <c r="L274" i="13"/>
  <c r="K274" i="13"/>
  <c r="I274" i="13" s="1"/>
  <c r="J274" i="13"/>
  <c r="N273" i="13"/>
  <c r="M273" i="13"/>
  <c r="L273" i="13"/>
  <c r="K273" i="13"/>
  <c r="J273" i="13"/>
  <c r="I273" i="13"/>
  <c r="N272" i="13"/>
  <c r="M272" i="13"/>
  <c r="L272" i="13"/>
  <c r="K272" i="13"/>
  <c r="I272" i="13" s="1"/>
  <c r="J272" i="13"/>
  <c r="N271" i="13"/>
  <c r="M271" i="13"/>
  <c r="L271" i="13"/>
  <c r="K271" i="13"/>
  <c r="J271" i="13"/>
  <c r="I271" i="13"/>
  <c r="N270" i="13"/>
  <c r="M270" i="13"/>
  <c r="L270" i="13"/>
  <c r="K270" i="13"/>
  <c r="I270" i="13" s="1"/>
  <c r="J270" i="13"/>
  <c r="N269" i="13"/>
  <c r="M269" i="13"/>
  <c r="L269" i="13"/>
  <c r="K269" i="13"/>
  <c r="J269" i="13"/>
  <c r="I269" i="13"/>
  <c r="N268" i="13"/>
  <c r="M268" i="13"/>
  <c r="L268" i="13"/>
  <c r="K268" i="13"/>
  <c r="I268" i="13" s="1"/>
  <c r="J268" i="13"/>
  <c r="N267" i="13"/>
  <c r="M267" i="13"/>
  <c r="L267" i="13"/>
  <c r="K267" i="13"/>
  <c r="J267" i="13"/>
  <c r="I267" i="13"/>
  <c r="N266" i="13"/>
  <c r="M266" i="13"/>
  <c r="L266" i="13"/>
  <c r="K266" i="13"/>
  <c r="I266" i="13" s="1"/>
  <c r="J266" i="13"/>
  <c r="N265" i="13"/>
  <c r="M265" i="13"/>
  <c r="L265" i="13"/>
  <c r="K265" i="13"/>
  <c r="J265" i="13"/>
  <c r="I265" i="13"/>
  <c r="N264" i="13"/>
  <c r="M264" i="13"/>
  <c r="L264" i="13"/>
  <c r="K264" i="13"/>
  <c r="I264" i="13" s="1"/>
  <c r="J264" i="13"/>
  <c r="N263" i="13"/>
  <c r="M263" i="13"/>
  <c r="L263" i="13"/>
  <c r="K263" i="13"/>
  <c r="J263" i="13"/>
  <c r="I263" i="13"/>
  <c r="N262" i="13"/>
  <c r="M262" i="13"/>
  <c r="L262" i="13"/>
  <c r="K262" i="13"/>
  <c r="I262" i="13" s="1"/>
  <c r="J262" i="13"/>
  <c r="N261" i="13"/>
  <c r="M261" i="13"/>
  <c r="L261" i="13"/>
  <c r="K261" i="13"/>
  <c r="J261" i="13"/>
  <c r="I261" i="13"/>
  <c r="N260" i="13"/>
  <c r="M260" i="13"/>
  <c r="L260" i="13"/>
  <c r="K260" i="13"/>
  <c r="I260" i="13" s="1"/>
  <c r="J260" i="13"/>
  <c r="N259" i="13"/>
  <c r="M259" i="13"/>
  <c r="L259" i="13"/>
  <c r="K259" i="13"/>
  <c r="J259" i="13"/>
  <c r="I259" i="13"/>
  <c r="N258" i="13"/>
  <c r="M258" i="13"/>
  <c r="L258" i="13"/>
  <c r="K258" i="13"/>
  <c r="I258" i="13" s="1"/>
  <c r="J258" i="13"/>
  <c r="N257" i="13"/>
  <c r="M257" i="13"/>
  <c r="L257" i="13"/>
  <c r="K257" i="13"/>
  <c r="J257" i="13"/>
  <c r="I257" i="13"/>
  <c r="N256" i="13"/>
  <c r="M256" i="13"/>
  <c r="L256" i="13"/>
  <c r="K256" i="13"/>
  <c r="I256" i="13" s="1"/>
  <c r="J256" i="13"/>
  <c r="N255" i="13"/>
  <c r="M255" i="13"/>
  <c r="L255" i="13"/>
  <c r="K255" i="13"/>
  <c r="J255" i="13"/>
  <c r="I255" i="13"/>
  <c r="N254" i="13"/>
  <c r="M254" i="13"/>
  <c r="L254" i="13"/>
  <c r="K254" i="13"/>
  <c r="I254" i="13" s="1"/>
  <c r="J254" i="13"/>
  <c r="N253" i="13"/>
  <c r="M253" i="13"/>
  <c r="L253" i="13"/>
  <c r="K253" i="13"/>
  <c r="J253" i="13"/>
  <c r="I253" i="13"/>
  <c r="N252" i="13"/>
  <c r="M252" i="13"/>
  <c r="L252" i="13"/>
  <c r="K252" i="13"/>
  <c r="I252" i="13" s="1"/>
  <c r="J252" i="13"/>
  <c r="N251" i="13"/>
  <c r="M251" i="13"/>
  <c r="L251" i="13"/>
  <c r="K251" i="13"/>
  <c r="J251" i="13"/>
  <c r="I251" i="13"/>
  <c r="N250" i="13"/>
  <c r="M250" i="13"/>
  <c r="L250" i="13"/>
  <c r="K250" i="13"/>
  <c r="I250" i="13" s="1"/>
  <c r="J250" i="13"/>
  <c r="N249" i="13"/>
  <c r="M249" i="13"/>
  <c r="L249" i="13"/>
  <c r="K249" i="13"/>
  <c r="J249" i="13"/>
  <c r="I249" i="13"/>
  <c r="N248" i="13"/>
  <c r="M248" i="13"/>
  <c r="L248" i="13"/>
  <c r="K248" i="13"/>
  <c r="I248" i="13" s="1"/>
  <c r="J248" i="13"/>
  <c r="N247" i="13"/>
  <c r="M247" i="13"/>
  <c r="L247" i="13"/>
  <c r="K247" i="13"/>
  <c r="J247" i="13"/>
  <c r="I247" i="13"/>
  <c r="N246" i="13"/>
  <c r="M246" i="13"/>
  <c r="L246" i="13"/>
  <c r="K246" i="13"/>
  <c r="I246" i="13" s="1"/>
  <c r="J246" i="13"/>
  <c r="N245" i="13"/>
  <c r="M245" i="13"/>
  <c r="L245" i="13"/>
  <c r="K245" i="13"/>
  <c r="J245" i="13"/>
  <c r="I245" i="13"/>
  <c r="N244" i="13"/>
  <c r="M244" i="13"/>
  <c r="L244" i="13"/>
  <c r="K244" i="13"/>
  <c r="I244" i="13" s="1"/>
  <c r="J244" i="13"/>
  <c r="N243" i="13"/>
  <c r="M243" i="13"/>
  <c r="L243" i="13"/>
  <c r="K243" i="13"/>
  <c r="J243" i="13"/>
  <c r="I243" i="13"/>
  <c r="N242" i="13"/>
  <c r="M242" i="13"/>
  <c r="L242" i="13"/>
  <c r="K242" i="13"/>
  <c r="I242" i="13" s="1"/>
  <c r="J242" i="13"/>
  <c r="N241" i="13"/>
  <c r="M241" i="13"/>
  <c r="L241" i="13"/>
  <c r="K241" i="13"/>
  <c r="J241" i="13"/>
  <c r="I241" i="13"/>
  <c r="N240" i="13"/>
  <c r="M240" i="13"/>
  <c r="L240" i="13"/>
  <c r="K240" i="13"/>
  <c r="I240" i="13" s="1"/>
  <c r="J240" i="13"/>
  <c r="N239" i="13"/>
  <c r="M239" i="13"/>
  <c r="L239" i="13"/>
  <c r="K239" i="13"/>
  <c r="J239" i="13"/>
  <c r="I239" i="13"/>
  <c r="N238" i="13"/>
  <c r="M238" i="13"/>
  <c r="L238" i="13"/>
  <c r="K238" i="13"/>
  <c r="I238" i="13" s="1"/>
  <c r="J238" i="13"/>
  <c r="N237" i="13"/>
  <c r="M237" i="13"/>
  <c r="L237" i="13"/>
  <c r="K237" i="13"/>
  <c r="J237" i="13"/>
  <c r="I237" i="13"/>
  <c r="N236" i="13"/>
  <c r="M236" i="13"/>
  <c r="L236" i="13"/>
  <c r="K236" i="13"/>
  <c r="I236" i="13" s="1"/>
  <c r="U38" i="13" s="1"/>
  <c r="J236" i="13"/>
  <c r="N235" i="13"/>
  <c r="M235" i="13"/>
  <c r="L235" i="13"/>
  <c r="K235" i="13"/>
  <c r="J235" i="13"/>
  <c r="I235" i="13"/>
  <c r="N234" i="13"/>
  <c r="M234" i="13"/>
  <c r="L234" i="13"/>
  <c r="K234" i="13"/>
  <c r="I234" i="13" s="1"/>
  <c r="J234" i="13"/>
  <c r="N233" i="13"/>
  <c r="M233" i="13"/>
  <c r="L233" i="13"/>
  <c r="K233" i="13"/>
  <c r="J233" i="13"/>
  <c r="I233" i="13"/>
  <c r="N232" i="13"/>
  <c r="M232" i="13"/>
  <c r="L232" i="13"/>
  <c r="K232" i="13"/>
  <c r="I232" i="13" s="1"/>
  <c r="J232" i="13"/>
  <c r="N231" i="13"/>
  <c r="M231" i="13"/>
  <c r="L231" i="13"/>
  <c r="K231" i="13"/>
  <c r="J231" i="13"/>
  <c r="I231" i="13"/>
  <c r="N230" i="13"/>
  <c r="M230" i="13"/>
  <c r="L230" i="13"/>
  <c r="K230" i="13"/>
  <c r="I230" i="13" s="1"/>
  <c r="J230" i="13"/>
  <c r="N229" i="13"/>
  <c r="M229" i="13"/>
  <c r="L229" i="13"/>
  <c r="K229" i="13"/>
  <c r="J229" i="13"/>
  <c r="I229" i="13"/>
  <c r="N228" i="13"/>
  <c r="M228" i="13"/>
  <c r="L228" i="13"/>
  <c r="K228" i="13"/>
  <c r="I228" i="13" s="1"/>
  <c r="J228" i="13"/>
  <c r="N227" i="13"/>
  <c r="M227" i="13"/>
  <c r="L227" i="13"/>
  <c r="K227" i="13"/>
  <c r="J227" i="13"/>
  <c r="I227" i="13"/>
  <c r="N226" i="13"/>
  <c r="M226" i="13"/>
  <c r="L226" i="13"/>
  <c r="K226" i="13"/>
  <c r="I226" i="13" s="1"/>
  <c r="J226" i="13"/>
  <c r="N225" i="13"/>
  <c r="M225" i="13"/>
  <c r="L225" i="13"/>
  <c r="K225" i="13"/>
  <c r="J225" i="13"/>
  <c r="I225" i="13"/>
  <c r="N224" i="13"/>
  <c r="M224" i="13"/>
  <c r="L224" i="13"/>
  <c r="K224" i="13"/>
  <c r="I224" i="13" s="1"/>
  <c r="J224" i="13"/>
  <c r="N223" i="13"/>
  <c r="M223" i="13"/>
  <c r="L223" i="13"/>
  <c r="K223" i="13"/>
  <c r="J223" i="13"/>
  <c r="I223" i="13"/>
  <c r="N222" i="13"/>
  <c r="M222" i="13"/>
  <c r="L222" i="13"/>
  <c r="K222" i="13"/>
  <c r="I222" i="13" s="1"/>
  <c r="J222" i="13"/>
  <c r="N221" i="13"/>
  <c r="M221" i="13"/>
  <c r="L221" i="13"/>
  <c r="K221" i="13"/>
  <c r="J221" i="13"/>
  <c r="I221" i="13"/>
  <c r="N220" i="13"/>
  <c r="M220" i="13"/>
  <c r="L220" i="13"/>
  <c r="K220" i="13"/>
  <c r="I220" i="13" s="1"/>
  <c r="J220" i="13"/>
  <c r="N219" i="13"/>
  <c r="M219" i="13"/>
  <c r="L219" i="13"/>
  <c r="K219" i="13"/>
  <c r="J219" i="13"/>
  <c r="I219" i="13"/>
  <c r="N218" i="13"/>
  <c r="M218" i="13"/>
  <c r="L218" i="13"/>
  <c r="K218" i="13"/>
  <c r="I218" i="13" s="1"/>
  <c r="J218" i="13"/>
  <c r="N217" i="13"/>
  <c r="M217" i="13"/>
  <c r="L217" i="13"/>
  <c r="K217" i="13"/>
  <c r="J217" i="13"/>
  <c r="I217" i="13"/>
  <c r="N216" i="13"/>
  <c r="M216" i="13"/>
  <c r="L216" i="13"/>
  <c r="K216" i="13"/>
  <c r="I216" i="13" s="1"/>
  <c r="J216" i="13"/>
  <c r="N215" i="13"/>
  <c r="M215" i="13"/>
  <c r="L215" i="13"/>
  <c r="K215" i="13"/>
  <c r="J215" i="13"/>
  <c r="I215" i="13"/>
  <c r="N214" i="13"/>
  <c r="M214" i="13"/>
  <c r="L214" i="13"/>
  <c r="K214" i="13"/>
  <c r="I214" i="13" s="1"/>
  <c r="J214" i="13"/>
  <c r="N213" i="13"/>
  <c r="M213" i="13"/>
  <c r="L213" i="13"/>
  <c r="K213" i="13"/>
  <c r="J213" i="13"/>
  <c r="I213" i="13"/>
  <c r="N212" i="13"/>
  <c r="M212" i="13"/>
  <c r="L212" i="13"/>
  <c r="K212" i="13"/>
  <c r="I212" i="13" s="1"/>
  <c r="J212" i="13"/>
  <c r="N211" i="13"/>
  <c r="M211" i="13"/>
  <c r="L211" i="13"/>
  <c r="K211" i="13"/>
  <c r="J211" i="13"/>
  <c r="I211" i="13"/>
  <c r="N210" i="13"/>
  <c r="M210" i="13"/>
  <c r="L210" i="13"/>
  <c r="K210" i="13"/>
  <c r="I210" i="13" s="1"/>
  <c r="J210" i="13"/>
  <c r="N209" i="13"/>
  <c r="M209" i="13"/>
  <c r="L209" i="13"/>
  <c r="K209" i="13"/>
  <c r="J209" i="13"/>
  <c r="I209" i="13"/>
  <c r="N208" i="13"/>
  <c r="M208" i="13"/>
  <c r="L208" i="13"/>
  <c r="K208" i="13"/>
  <c r="I208" i="13" s="1"/>
  <c r="J208" i="13"/>
  <c r="N207" i="13"/>
  <c r="M207" i="13"/>
  <c r="L207" i="13"/>
  <c r="K207" i="13"/>
  <c r="J207" i="13"/>
  <c r="I207" i="13"/>
  <c r="N206" i="13"/>
  <c r="M206" i="13"/>
  <c r="L206" i="13"/>
  <c r="K206" i="13"/>
  <c r="I206" i="13" s="1"/>
  <c r="J206" i="13"/>
  <c r="N205" i="13"/>
  <c r="M205" i="13"/>
  <c r="L205" i="13"/>
  <c r="K205" i="13"/>
  <c r="J205" i="13"/>
  <c r="I205" i="13"/>
  <c r="N204" i="13"/>
  <c r="M204" i="13"/>
  <c r="L204" i="13"/>
  <c r="K204" i="13"/>
  <c r="I204" i="13" s="1"/>
  <c r="J204" i="13"/>
  <c r="N203" i="13"/>
  <c r="M203" i="13"/>
  <c r="L203" i="13"/>
  <c r="K203" i="13"/>
  <c r="J203" i="13"/>
  <c r="I203" i="13"/>
  <c r="N202" i="13"/>
  <c r="M202" i="13"/>
  <c r="L202" i="13"/>
  <c r="K202" i="13"/>
  <c r="I202" i="13" s="1"/>
  <c r="K36" i="13" s="1"/>
  <c r="J202" i="13"/>
  <c r="N201" i="13"/>
  <c r="M201" i="13"/>
  <c r="L201" i="13"/>
  <c r="K201" i="13"/>
  <c r="J201" i="13"/>
  <c r="I201" i="13"/>
  <c r="N200" i="13"/>
  <c r="M200" i="13"/>
  <c r="L200" i="13"/>
  <c r="K200" i="13"/>
  <c r="I200" i="13" s="1"/>
  <c r="J200" i="13"/>
  <c r="N199" i="13"/>
  <c r="M199" i="13"/>
  <c r="L199" i="13"/>
  <c r="K199" i="13"/>
  <c r="J199" i="13"/>
  <c r="I199" i="13"/>
  <c r="N198" i="13"/>
  <c r="M198" i="13"/>
  <c r="L198" i="13"/>
  <c r="K198" i="13"/>
  <c r="I198" i="13" s="1"/>
  <c r="J198" i="13"/>
  <c r="N197" i="13"/>
  <c r="M197" i="13"/>
  <c r="L197" i="13"/>
  <c r="K197" i="13"/>
  <c r="J197" i="13"/>
  <c r="I197" i="13"/>
  <c r="N196" i="13"/>
  <c r="M196" i="13"/>
  <c r="L196" i="13"/>
  <c r="K196" i="13"/>
  <c r="I196" i="13" s="1"/>
  <c r="K34" i="13" s="1"/>
  <c r="J196" i="13"/>
  <c r="N195" i="13"/>
  <c r="M195" i="13"/>
  <c r="L195" i="13"/>
  <c r="K195" i="13"/>
  <c r="J195" i="13"/>
  <c r="I195" i="13"/>
  <c r="N194" i="13"/>
  <c r="M194" i="13"/>
  <c r="L194" i="13"/>
  <c r="K194" i="13"/>
  <c r="I194" i="13" s="1"/>
  <c r="J194" i="13"/>
  <c r="N193" i="13"/>
  <c r="M193" i="13"/>
  <c r="L193" i="13"/>
  <c r="K193" i="13"/>
  <c r="J193" i="13"/>
  <c r="I193" i="13"/>
  <c r="N192" i="13"/>
  <c r="M192" i="13"/>
  <c r="L192" i="13"/>
  <c r="K192" i="13"/>
  <c r="I192" i="13" s="1"/>
  <c r="J192" i="13"/>
  <c r="N191" i="13"/>
  <c r="M191" i="13"/>
  <c r="L191" i="13"/>
  <c r="K191" i="13"/>
  <c r="J191" i="13"/>
  <c r="I191" i="13"/>
  <c r="N190" i="13"/>
  <c r="M190" i="13"/>
  <c r="L190" i="13"/>
  <c r="K190" i="13"/>
  <c r="I190" i="13" s="1"/>
  <c r="J190" i="13"/>
  <c r="N189" i="13"/>
  <c r="M189" i="13"/>
  <c r="L189" i="13"/>
  <c r="K189" i="13"/>
  <c r="J189" i="13"/>
  <c r="I189" i="13"/>
  <c r="N188" i="13"/>
  <c r="M188" i="13"/>
  <c r="L188" i="13"/>
  <c r="K188" i="13"/>
  <c r="I188" i="13" s="1"/>
  <c r="J188" i="13"/>
  <c r="N187" i="13"/>
  <c r="M187" i="13"/>
  <c r="L187" i="13"/>
  <c r="K187" i="13"/>
  <c r="J187" i="13"/>
  <c r="I187" i="13"/>
  <c r="N186" i="13"/>
  <c r="M186" i="13"/>
  <c r="L186" i="13"/>
  <c r="K186" i="13"/>
  <c r="I186" i="13" s="1"/>
  <c r="K31" i="13" s="1"/>
  <c r="J186" i="13"/>
  <c r="N185" i="13"/>
  <c r="M185" i="13"/>
  <c r="L185" i="13"/>
  <c r="K185" i="13"/>
  <c r="J185" i="13"/>
  <c r="I185" i="13"/>
  <c r="N184" i="13"/>
  <c r="M184" i="13"/>
  <c r="L184" i="13"/>
  <c r="K184" i="13"/>
  <c r="I184" i="13" s="1"/>
  <c r="J184" i="13"/>
  <c r="N183" i="13"/>
  <c r="M183" i="13"/>
  <c r="L183" i="13"/>
  <c r="K183" i="13"/>
  <c r="J183" i="13"/>
  <c r="I183" i="13"/>
  <c r="N182" i="13"/>
  <c r="M182" i="13"/>
  <c r="L182" i="13"/>
  <c r="K182" i="13"/>
  <c r="I182" i="13" s="1"/>
  <c r="J182" i="13"/>
  <c r="N181" i="13"/>
  <c r="M181" i="13"/>
  <c r="L181" i="13"/>
  <c r="K181" i="13"/>
  <c r="J181" i="13"/>
  <c r="I181" i="13"/>
  <c r="N180" i="13"/>
  <c r="M180" i="13"/>
  <c r="L180" i="13"/>
  <c r="K180" i="13"/>
  <c r="I180" i="13" s="1"/>
  <c r="J180" i="13"/>
  <c r="N179" i="13"/>
  <c r="M179" i="13"/>
  <c r="L179" i="13"/>
  <c r="K179" i="13"/>
  <c r="J179" i="13"/>
  <c r="I179" i="13"/>
  <c r="N178" i="13"/>
  <c r="M178" i="13"/>
  <c r="L178" i="13"/>
  <c r="K178" i="13"/>
  <c r="I178" i="13" s="1"/>
  <c r="U30" i="13" s="1"/>
  <c r="J178" i="13"/>
  <c r="N177" i="13"/>
  <c r="M177" i="13"/>
  <c r="L177" i="13"/>
  <c r="K177" i="13"/>
  <c r="J177" i="13"/>
  <c r="I177" i="13"/>
  <c r="N176" i="13"/>
  <c r="M176" i="13"/>
  <c r="L176" i="13"/>
  <c r="K176" i="13"/>
  <c r="I176" i="13" s="1"/>
  <c r="J176" i="13"/>
  <c r="N175" i="13"/>
  <c r="M175" i="13"/>
  <c r="L175" i="13"/>
  <c r="K175" i="13"/>
  <c r="J175" i="13"/>
  <c r="I175" i="13"/>
  <c r="N174" i="13"/>
  <c r="M174" i="13"/>
  <c r="L174" i="13"/>
  <c r="K174" i="13"/>
  <c r="I174" i="13" s="1"/>
  <c r="K29" i="13" s="1"/>
  <c r="J174" i="13"/>
  <c r="N173" i="13"/>
  <c r="M173" i="13"/>
  <c r="L173" i="13"/>
  <c r="K173" i="13"/>
  <c r="J173" i="13"/>
  <c r="I173" i="13"/>
  <c r="N172" i="13"/>
  <c r="M172" i="13"/>
  <c r="L172" i="13"/>
  <c r="K172" i="13"/>
  <c r="I172" i="13" s="1"/>
  <c r="J172" i="13"/>
  <c r="N171" i="13"/>
  <c r="M171" i="13"/>
  <c r="L171" i="13"/>
  <c r="K171" i="13"/>
  <c r="J171" i="13"/>
  <c r="I171" i="13"/>
  <c r="N170" i="13"/>
  <c r="M170" i="13"/>
  <c r="L170" i="13"/>
  <c r="K170" i="13"/>
  <c r="I170" i="13" s="1"/>
  <c r="U27" i="13" s="1"/>
  <c r="J170" i="13"/>
  <c r="N169" i="13"/>
  <c r="M169" i="13"/>
  <c r="L169" i="13"/>
  <c r="K169" i="13"/>
  <c r="J169" i="13"/>
  <c r="I169" i="13"/>
  <c r="N168" i="13"/>
  <c r="M168" i="13"/>
  <c r="L168" i="13"/>
  <c r="K168" i="13"/>
  <c r="I168" i="13" s="1"/>
  <c r="J168" i="13"/>
  <c r="N167" i="13"/>
  <c r="M167" i="13"/>
  <c r="L167" i="13"/>
  <c r="K167" i="13"/>
  <c r="J167" i="13"/>
  <c r="I167" i="13"/>
  <c r="N166" i="13"/>
  <c r="M166" i="13"/>
  <c r="L166" i="13"/>
  <c r="K166" i="13"/>
  <c r="I166" i="13" s="1"/>
  <c r="J166" i="13"/>
  <c r="N165" i="13"/>
  <c r="M165" i="13"/>
  <c r="L165" i="13"/>
  <c r="K165" i="13"/>
  <c r="J165" i="13"/>
  <c r="I165" i="13"/>
  <c r="N164" i="13"/>
  <c r="M164" i="13"/>
  <c r="L164" i="13"/>
  <c r="K164" i="13"/>
  <c r="I164" i="13" s="1"/>
  <c r="J164" i="13"/>
  <c r="N163" i="13"/>
  <c r="M163" i="13"/>
  <c r="L163" i="13"/>
  <c r="K163" i="13"/>
  <c r="J163" i="13"/>
  <c r="I163" i="13"/>
  <c r="N162" i="13"/>
  <c r="M162" i="13"/>
  <c r="L162" i="13"/>
  <c r="K162" i="13"/>
  <c r="I162" i="13" s="1"/>
  <c r="U25" i="13" s="1"/>
  <c r="J162" i="13"/>
  <c r="N161" i="13"/>
  <c r="M161" i="13"/>
  <c r="L161" i="13"/>
  <c r="K161" i="13"/>
  <c r="J161" i="13"/>
  <c r="I161" i="13"/>
  <c r="N160" i="13"/>
  <c r="M160" i="13"/>
  <c r="L160" i="13"/>
  <c r="K160" i="13"/>
  <c r="I160" i="13" s="1"/>
  <c r="J160" i="13"/>
  <c r="N159" i="13"/>
  <c r="M159" i="13"/>
  <c r="L159" i="13"/>
  <c r="K159" i="13"/>
  <c r="J159" i="13"/>
  <c r="I159" i="13"/>
  <c r="N158" i="13"/>
  <c r="M158" i="13"/>
  <c r="L158" i="13"/>
  <c r="K158" i="13"/>
  <c r="I158" i="13" s="1"/>
  <c r="J158" i="13"/>
  <c r="N157" i="13"/>
  <c r="M157" i="13"/>
  <c r="L157" i="13"/>
  <c r="K157" i="13"/>
  <c r="J157" i="13"/>
  <c r="I157" i="13"/>
  <c r="N156" i="13"/>
  <c r="M156" i="13"/>
  <c r="L156" i="13"/>
  <c r="K156" i="13"/>
  <c r="I156" i="13" s="1"/>
  <c r="J156" i="13"/>
  <c r="N155" i="13"/>
  <c r="M155" i="13"/>
  <c r="L155" i="13"/>
  <c r="K155" i="13"/>
  <c r="J155" i="13"/>
  <c r="I155" i="13"/>
  <c r="N154" i="13"/>
  <c r="M154" i="13"/>
  <c r="L154" i="13"/>
  <c r="K154" i="13"/>
  <c r="I154" i="13" s="1"/>
  <c r="K25" i="13" s="1"/>
  <c r="J154" i="13"/>
  <c r="N153" i="13"/>
  <c r="M153" i="13"/>
  <c r="L153" i="13"/>
  <c r="K153" i="13"/>
  <c r="J153" i="13"/>
  <c r="I153" i="13"/>
  <c r="N152" i="13"/>
  <c r="M152" i="13"/>
  <c r="L152" i="13"/>
  <c r="K152" i="13"/>
  <c r="I152" i="13" s="1"/>
  <c r="J152" i="13"/>
  <c r="N151" i="13"/>
  <c r="M151" i="13"/>
  <c r="L151" i="13"/>
  <c r="K151" i="13"/>
  <c r="J151" i="13"/>
  <c r="I151" i="13"/>
  <c r="N150" i="13"/>
  <c r="M150" i="13"/>
  <c r="L150" i="13"/>
  <c r="K150" i="13"/>
  <c r="I150" i="13" s="1"/>
  <c r="J150" i="13"/>
  <c r="N149" i="13"/>
  <c r="M149" i="13"/>
  <c r="L149" i="13"/>
  <c r="K149" i="13"/>
  <c r="J149" i="13"/>
  <c r="I149" i="13"/>
  <c r="N148" i="13"/>
  <c r="M148" i="13"/>
  <c r="L148" i="13"/>
  <c r="K148" i="13"/>
  <c r="I148" i="13" s="1"/>
  <c r="J148" i="13"/>
  <c r="N147" i="13"/>
  <c r="M147" i="13"/>
  <c r="L147" i="13"/>
  <c r="K147" i="13"/>
  <c r="J147" i="13"/>
  <c r="I147" i="13"/>
  <c r="N146" i="13"/>
  <c r="M146" i="13"/>
  <c r="L146" i="13"/>
  <c r="K146" i="13"/>
  <c r="I146" i="13" s="1"/>
  <c r="K23" i="13" s="1"/>
  <c r="J146" i="13"/>
  <c r="N145" i="13"/>
  <c r="M145" i="13"/>
  <c r="L145" i="13"/>
  <c r="K145" i="13"/>
  <c r="J145" i="13"/>
  <c r="I145" i="13"/>
  <c r="N144" i="13"/>
  <c r="M144" i="13"/>
  <c r="L144" i="13"/>
  <c r="K144" i="13"/>
  <c r="I144" i="13" s="1"/>
  <c r="J144" i="13"/>
  <c r="N143" i="13"/>
  <c r="M143" i="13"/>
  <c r="L143" i="13"/>
  <c r="K143" i="13"/>
  <c r="J143" i="13"/>
  <c r="I143" i="13"/>
  <c r="N142" i="13"/>
  <c r="M142" i="13"/>
  <c r="L142" i="13"/>
  <c r="K142" i="13"/>
  <c r="I142" i="13" s="1"/>
  <c r="J142" i="13"/>
  <c r="N141" i="13"/>
  <c r="M141" i="13"/>
  <c r="L141" i="13"/>
  <c r="K141" i="13"/>
  <c r="J141" i="13"/>
  <c r="I141" i="13"/>
  <c r="N140" i="13"/>
  <c r="M140" i="13"/>
  <c r="L140" i="13"/>
  <c r="K140" i="13"/>
  <c r="I140" i="13" s="1"/>
  <c r="J140" i="13"/>
  <c r="N139" i="13"/>
  <c r="M139" i="13"/>
  <c r="L139" i="13"/>
  <c r="K139" i="13"/>
  <c r="J139" i="13"/>
  <c r="I139" i="13"/>
  <c r="N138" i="13"/>
  <c r="M138" i="13"/>
  <c r="L138" i="13"/>
  <c r="K138" i="13"/>
  <c r="I138" i="13" s="1"/>
  <c r="J138" i="13"/>
  <c r="N137" i="13"/>
  <c r="M137" i="13"/>
  <c r="L137" i="13"/>
  <c r="K137" i="13"/>
  <c r="J137" i="13"/>
  <c r="I137" i="13"/>
  <c r="N136" i="13"/>
  <c r="M136" i="13"/>
  <c r="L136" i="13"/>
  <c r="K136" i="13"/>
  <c r="I136" i="13" s="1"/>
  <c r="J136" i="13"/>
  <c r="N135" i="13"/>
  <c r="M135" i="13"/>
  <c r="L135" i="13"/>
  <c r="K135" i="13"/>
  <c r="J135" i="13"/>
  <c r="I135" i="13"/>
  <c r="N134" i="13"/>
  <c r="M134" i="13"/>
  <c r="L134" i="13"/>
  <c r="K134" i="13"/>
  <c r="I134" i="13" s="1"/>
  <c r="J134" i="13"/>
  <c r="N133" i="13"/>
  <c r="M133" i="13"/>
  <c r="L133" i="13"/>
  <c r="K133" i="13"/>
  <c r="J133" i="13"/>
  <c r="I133" i="13"/>
  <c r="N132" i="13"/>
  <c r="M132" i="13"/>
  <c r="L132" i="13"/>
  <c r="K132" i="13"/>
  <c r="I132" i="13" s="1"/>
  <c r="J132" i="13"/>
  <c r="N131" i="13"/>
  <c r="M131" i="13"/>
  <c r="L131" i="13"/>
  <c r="K131" i="13"/>
  <c r="J131" i="13"/>
  <c r="I131" i="13"/>
  <c r="N130" i="13"/>
  <c r="M130" i="13"/>
  <c r="L130" i="13"/>
  <c r="K130" i="13"/>
  <c r="I130" i="13" s="1"/>
  <c r="J130" i="13"/>
  <c r="N129" i="13"/>
  <c r="M129" i="13"/>
  <c r="L129" i="13"/>
  <c r="K129" i="13"/>
  <c r="J129" i="13"/>
  <c r="I129" i="13"/>
  <c r="N128" i="13"/>
  <c r="M128" i="13"/>
  <c r="L128" i="13"/>
  <c r="K128" i="13"/>
  <c r="I128" i="13" s="1"/>
  <c r="J128" i="13"/>
  <c r="N127" i="13"/>
  <c r="M127" i="13"/>
  <c r="L127" i="13"/>
  <c r="K127" i="13"/>
  <c r="J127" i="13"/>
  <c r="I127" i="13"/>
  <c r="N126" i="13"/>
  <c r="M126" i="13"/>
  <c r="L126" i="13"/>
  <c r="K126" i="13"/>
  <c r="I126" i="13" s="1"/>
  <c r="J126" i="13"/>
  <c r="N125" i="13"/>
  <c r="M125" i="13"/>
  <c r="L125" i="13"/>
  <c r="K125" i="13"/>
  <c r="J125" i="13"/>
  <c r="I125" i="13"/>
  <c r="N124" i="13"/>
  <c r="M124" i="13"/>
  <c r="L124" i="13"/>
  <c r="K124" i="13"/>
  <c r="I124" i="13" s="1"/>
  <c r="J124" i="13"/>
  <c r="N123" i="13"/>
  <c r="M123" i="13"/>
  <c r="L123" i="13"/>
  <c r="K123" i="13"/>
  <c r="J123" i="13"/>
  <c r="I123" i="13"/>
  <c r="N122" i="13"/>
  <c r="M122" i="13"/>
  <c r="L122" i="13"/>
  <c r="K122" i="13"/>
  <c r="I122" i="13" s="1"/>
  <c r="J122" i="13"/>
  <c r="N121" i="13"/>
  <c r="M121" i="13"/>
  <c r="L121" i="13"/>
  <c r="K121" i="13"/>
  <c r="J121" i="13"/>
  <c r="I121" i="13"/>
  <c r="N120" i="13"/>
  <c r="M120" i="13"/>
  <c r="L120" i="13"/>
  <c r="K120" i="13"/>
  <c r="I120" i="13" s="1"/>
  <c r="J120" i="13"/>
  <c r="N119" i="13"/>
  <c r="M119" i="13"/>
  <c r="L119" i="13"/>
  <c r="K119" i="13"/>
  <c r="J119" i="13"/>
  <c r="I119" i="13"/>
  <c r="N118" i="13"/>
  <c r="M118" i="13"/>
  <c r="L118" i="13"/>
  <c r="K118" i="13"/>
  <c r="I118" i="13" s="1"/>
  <c r="J118" i="13"/>
  <c r="N117" i="13"/>
  <c r="M117" i="13"/>
  <c r="L117" i="13"/>
  <c r="K117" i="13"/>
  <c r="J117" i="13"/>
  <c r="I117" i="13"/>
  <c r="N116" i="13"/>
  <c r="M116" i="13"/>
  <c r="L116" i="13"/>
  <c r="K116" i="13"/>
  <c r="I116" i="13" s="1"/>
  <c r="J116" i="13"/>
  <c r="N115" i="13"/>
  <c r="M115" i="13"/>
  <c r="L115" i="13"/>
  <c r="K115" i="13"/>
  <c r="J115" i="13"/>
  <c r="I115" i="13"/>
  <c r="N114" i="13"/>
  <c r="M114" i="13"/>
  <c r="L114" i="13"/>
  <c r="K114" i="13"/>
  <c r="I114" i="13" s="1"/>
  <c r="J114" i="13"/>
  <c r="N113" i="13"/>
  <c r="M113" i="13"/>
  <c r="L113" i="13"/>
  <c r="K113" i="13"/>
  <c r="J113" i="13"/>
  <c r="I113" i="13"/>
  <c r="N112" i="13"/>
  <c r="M112" i="13"/>
  <c r="L112" i="13"/>
  <c r="K112" i="13"/>
  <c r="I112" i="13" s="1"/>
  <c r="J112" i="13"/>
  <c r="N111" i="13"/>
  <c r="M111" i="13"/>
  <c r="L111" i="13"/>
  <c r="K111" i="13"/>
  <c r="J111" i="13"/>
  <c r="I111" i="13"/>
  <c r="N110" i="13"/>
  <c r="M110" i="13"/>
  <c r="L110" i="13"/>
  <c r="K110" i="13"/>
  <c r="I110" i="13" s="1"/>
  <c r="J110" i="13"/>
  <c r="N109" i="13"/>
  <c r="M109" i="13"/>
  <c r="L109" i="13"/>
  <c r="K109" i="13"/>
  <c r="J109" i="13"/>
  <c r="I109" i="13"/>
  <c r="N108" i="13"/>
  <c r="M108" i="13"/>
  <c r="L108" i="13"/>
  <c r="K108" i="13"/>
  <c r="I108" i="13" s="1"/>
  <c r="J108" i="13"/>
  <c r="N107" i="13"/>
  <c r="M107" i="13"/>
  <c r="L107" i="13"/>
  <c r="K107" i="13"/>
  <c r="J107" i="13"/>
  <c r="I107" i="13"/>
  <c r="N106" i="13"/>
  <c r="M106" i="13"/>
  <c r="L106" i="13"/>
  <c r="K106" i="13"/>
  <c r="I106" i="13" s="1"/>
  <c r="J106" i="13"/>
  <c r="N105" i="13"/>
  <c r="M105" i="13"/>
  <c r="L105" i="13"/>
  <c r="K105" i="13"/>
  <c r="J105" i="13"/>
  <c r="I105" i="13"/>
  <c r="N104" i="13"/>
  <c r="M104" i="13"/>
  <c r="L104" i="13"/>
  <c r="K104" i="13"/>
  <c r="I104" i="13" s="1"/>
  <c r="J104" i="13"/>
  <c r="N103" i="13"/>
  <c r="M103" i="13"/>
  <c r="L103" i="13"/>
  <c r="K103" i="13"/>
  <c r="J103" i="13"/>
  <c r="I103" i="13"/>
  <c r="N102" i="13"/>
  <c r="M102" i="13"/>
  <c r="L102" i="13"/>
  <c r="K102" i="13"/>
  <c r="I102" i="13" s="1"/>
  <c r="J102" i="13"/>
  <c r="N101" i="13"/>
  <c r="M101" i="13"/>
  <c r="L101" i="13"/>
  <c r="K101" i="13"/>
  <c r="J101" i="13"/>
  <c r="I101" i="13"/>
  <c r="N100" i="13"/>
  <c r="M100" i="13"/>
  <c r="L100" i="13"/>
  <c r="K100" i="13"/>
  <c r="I100" i="13" s="1"/>
  <c r="J100" i="13"/>
  <c r="N99" i="13"/>
  <c r="M99" i="13"/>
  <c r="L99" i="13"/>
  <c r="K99" i="13"/>
  <c r="J99" i="13"/>
  <c r="I99" i="13"/>
  <c r="N98" i="13"/>
  <c r="M98" i="13"/>
  <c r="L98" i="13"/>
  <c r="K98" i="13"/>
  <c r="I98" i="13" s="1"/>
  <c r="J98" i="13"/>
  <c r="N97" i="13"/>
  <c r="M97" i="13"/>
  <c r="L97" i="13"/>
  <c r="K97" i="13"/>
  <c r="J97" i="13"/>
  <c r="I97" i="13"/>
  <c r="N96" i="13"/>
  <c r="M96" i="13"/>
  <c r="L96" i="13"/>
  <c r="K96" i="13"/>
  <c r="I96" i="13" s="1"/>
  <c r="J96" i="13"/>
  <c r="N95" i="13"/>
  <c r="M95" i="13"/>
  <c r="L95" i="13"/>
  <c r="K95" i="13"/>
  <c r="J95" i="13"/>
  <c r="I95" i="13"/>
  <c r="N94" i="13"/>
  <c r="M94" i="13"/>
  <c r="L94" i="13"/>
  <c r="K94" i="13"/>
  <c r="I94" i="13" s="1"/>
  <c r="J94" i="13"/>
  <c r="N93" i="13"/>
  <c r="M93" i="13"/>
  <c r="L93" i="13"/>
  <c r="K93" i="13"/>
  <c r="J93" i="13"/>
  <c r="I93" i="13"/>
  <c r="N92" i="13"/>
  <c r="M92" i="13"/>
  <c r="L92" i="13"/>
  <c r="K92" i="13"/>
  <c r="I92" i="13" s="1"/>
  <c r="J92" i="13"/>
  <c r="N91" i="13"/>
  <c r="M91" i="13"/>
  <c r="L91" i="13"/>
  <c r="K91" i="13"/>
  <c r="J91" i="13"/>
  <c r="I91" i="13"/>
  <c r="N90" i="13"/>
  <c r="M90" i="13"/>
  <c r="L90" i="13"/>
  <c r="K90" i="13"/>
  <c r="I90" i="13" s="1"/>
  <c r="J90" i="13"/>
  <c r="N89" i="13"/>
  <c r="M89" i="13"/>
  <c r="L89" i="13"/>
  <c r="J89" i="13"/>
  <c r="L88" i="13"/>
  <c r="K88" i="13"/>
  <c r="J88" i="13"/>
  <c r="L87" i="13"/>
  <c r="K87" i="13"/>
  <c r="J87" i="13"/>
  <c r="L86" i="13"/>
  <c r="K86" i="13"/>
  <c r="J86" i="13"/>
  <c r="L85" i="13"/>
  <c r="K85" i="13"/>
  <c r="J85" i="13"/>
  <c r="L84" i="13"/>
  <c r="K84" i="13"/>
  <c r="J84" i="13"/>
  <c r="L83" i="13"/>
  <c r="K83" i="13"/>
  <c r="J83" i="13"/>
  <c r="L82" i="13"/>
  <c r="K82" i="13"/>
  <c r="J82" i="13"/>
  <c r="L81" i="13"/>
  <c r="K81" i="13"/>
  <c r="J81" i="13"/>
  <c r="N80" i="13"/>
  <c r="M80" i="13"/>
  <c r="L80" i="13"/>
  <c r="K80" i="13"/>
  <c r="I80" i="13" s="1"/>
  <c r="J80" i="13"/>
  <c r="N79" i="13"/>
  <c r="M79" i="13"/>
  <c r="L79" i="13"/>
  <c r="K79" i="13"/>
  <c r="J79" i="13"/>
  <c r="I79" i="13" s="1"/>
  <c r="N78" i="13"/>
  <c r="M78" i="13"/>
  <c r="L78" i="13"/>
  <c r="J78" i="13"/>
  <c r="L77" i="13"/>
  <c r="K77" i="13"/>
  <c r="J77" i="13"/>
  <c r="J76" i="13"/>
  <c r="J75" i="13"/>
  <c r="J74" i="13"/>
  <c r="J73" i="13"/>
  <c r="J72" i="13"/>
  <c r="J71" i="13"/>
  <c r="J70" i="13"/>
  <c r="N69" i="13"/>
  <c r="M69" i="13"/>
  <c r="J69" i="13"/>
  <c r="N68" i="13"/>
  <c r="M68" i="13"/>
  <c r="J68" i="13"/>
  <c r="N67" i="13"/>
  <c r="M67" i="13"/>
  <c r="K67" i="13"/>
  <c r="J67" i="13"/>
  <c r="E67" i="13"/>
  <c r="L67" i="13" s="1"/>
  <c r="I67" i="13" s="1"/>
  <c r="N66" i="13"/>
  <c r="M66" i="13"/>
  <c r="L66" i="13"/>
  <c r="I66" i="13" s="1"/>
  <c r="K66" i="13"/>
  <c r="J66" i="13"/>
  <c r="N65" i="13"/>
  <c r="M65" i="13"/>
  <c r="L65" i="13"/>
  <c r="K65" i="13"/>
  <c r="I65" i="13" s="1"/>
  <c r="J65" i="13"/>
  <c r="N64" i="13"/>
  <c r="M64" i="13"/>
  <c r="L64" i="13"/>
  <c r="I64" i="13" s="1"/>
  <c r="K64" i="13"/>
  <c r="J64" i="13"/>
  <c r="N63" i="13"/>
  <c r="M63" i="13"/>
  <c r="L63" i="13"/>
  <c r="K63" i="13"/>
  <c r="I63" i="13" s="1"/>
  <c r="J63" i="13"/>
  <c r="N62" i="13"/>
  <c r="M62" i="13"/>
  <c r="L62" i="13"/>
  <c r="I62" i="13" s="1"/>
  <c r="K62" i="13"/>
  <c r="J62" i="13"/>
  <c r="N61" i="13"/>
  <c r="M61" i="13"/>
  <c r="L61" i="13"/>
  <c r="K61" i="13"/>
  <c r="I61" i="13" s="1"/>
  <c r="J61" i="13"/>
  <c r="N60" i="13"/>
  <c r="M60" i="13"/>
  <c r="L60" i="13"/>
  <c r="I60" i="13" s="1"/>
  <c r="K60" i="13"/>
  <c r="J60" i="13"/>
  <c r="L38" i="13"/>
  <c r="K38" i="13"/>
  <c r="J38" i="13" s="1"/>
  <c r="V37" i="13"/>
  <c r="U37" i="13"/>
  <c r="T37" i="13" s="1"/>
  <c r="L37" i="13"/>
  <c r="K37" i="13"/>
  <c r="J37" i="13" s="1"/>
  <c r="V35" i="13"/>
  <c r="U35" i="13"/>
  <c r="T35" i="13" s="1"/>
  <c r="L35" i="13"/>
  <c r="K35" i="13"/>
  <c r="J35" i="13" s="1"/>
  <c r="V34" i="13"/>
  <c r="U34" i="13"/>
  <c r="T34" i="13" s="1"/>
  <c r="V33" i="13"/>
  <c r="U33" i="13"/>
  <c r="T33" i="13" s="1"/>
  <c r="L33" i="13"/>
  <c r="K33" i="13"/>
  <c r="J33" i="13" s="1"/>
  <c r="V32" i="13"/>
  <c r="U32" i="13"/>
  <c r="T32" i="13" s="1"/>
  <c r="L32" i="13"/>
  <c r="K32" i="13"/>
  <c r="J32" i="13" s="1"/>
  <c r="V31" i="13"/>
  <c r="U31" i="13"/>
  <c r="T31" i="13" s="1"/>
  <c r="L30" i="13"/>
  <c r="K30" i="13"/>
  <c r="J30" i="13" s="1"/>
  <c r="V28" i="13"/>
  <c r="U28" i="13"/>
  <c r="T28" i="13" s="1"/>
  <c r="L28" i="13"/>
  <c r="K28" i="13"/>
  <c r="J28" i="13" s="1"/>
  <c r="V26" i="13"/>
  <c r="U26" i="13"/>
  <c r="T26" i="13" s="1"/>
  <c r="L26" i="13"/>
  <c r="K26" i="13"/>
  <c r="J26" i="13" s="1"/>
  <c r="V24" i="13"/>
  <c r="U24" i="13"/>
  <c r="T24" i="13" s="1"/>
  <c r="L24" i="13"/>
  <c r="K24" i="13"/>
  <c r="J24" i="13" s="1"/>
  <c r="V23" i="13"/>
  <c r="W23" i="13" s="1"/>
  <c r="U23" i="13"/>
  <c r="T23" i="13" s="1"/>
  <c r="V22" i="13"/>
  <c r="W22" i="13" s="1"/>
  <c r="U22" i="13"/>
  <c r="T22" i="13" s="1"/>
  <c r="L22" i="13"/>
  <c r="M22" i="13" s="1"/>
  <c r="K22" i="13"/>
  <c r="J22" i="13" s="1"/>
  <c r="E12" i="13"/>
  <c r="D12" i="13"/>
  <c r="K10" i="13"/>
  <c r="K9" i="13"/>
  <c r="K8" i="13"/>
  <c r="K7" i="13"/>
  <c r="K6" i="13"/>
  <c r="J5" i="13"/>
  <c r="L4" i="13"/>
  <c r="K4" i="13"/>
  <c r="J4" i="13"/>
  <c r="P3" i="13"/>
  <c r="O3" i="13"/>
  <c r="N3" i="13"/>
  <c r="M3" i="13"/>
  <c r="L3" i="13"/>
  <c r="K3" i="13"/>
  <c r="J3" i="13"/>
  <c r="K2" i="13"/>
  <c r="D1" i="13"/>
  <c r="K5" i="13" s="1"/>
  <c r="AK503" i="12"/>
  <c r="AK504" i="12" s="1"/>
  <c r="AK501" i="12"/>
  <c r="AK502" i="12" s="1"/>
  <c r="AK498" i="12"/>
  <c r="AB498" i="12"/>
  <c r="X498" i="12"/>
  <c r="X497" i="12"/>
  <c r="X500" i="12" s="1"/>
  <c r="X501" i="12" s="1"/>
  <c r="S496" i="12"/>
  <c r="S495" i="12"/>
  <c r="X494" i="12"/>
  <c r="X495" i="12" s="1"/>
  <c r="S494" i="12"/>
  <c r="AE493" i="12"/>
  <c r="AE494" i="12" s="1"/>
  <c r="S493" i="12"/>
  <c r="X492" i="12"/>
  <c r="X493" i="12" s="1"/>
  <c r="S492" i="12"/>
  <c r="S491" i="12"/>
  <c r="AK490" i="12"/>
  <c r="AK495" i="12" s="1"/>
  <c r="AK496" i="12" s="1"/>
  <c r="AE490" i="12"/>
  <c r="AE495" i="12" s="1"/>
  <c r="AE496" i="12" s="1"/>
  <c r="X489" i="12"/>
  <c r="U489" i="12"/>
  <c r="Q489" i="12"/>
  <c r="Q488" i="12"/>
  <c r="Q491" i="12" s="1"/>
  <c r="Q492" i="12" s="1"/>
  <c r="N486" i="12"/>
  <c r="K486" i="12"/>
  <c r="J486" i="12"/>
  <c r="J485" i="12"/>
  <c r="J490" i="12" s="1"/>
  <c r="J491" i="12" s="1"/>
  <c r="Q484" i="12"/>
  <c r="Q485" i="12" s="1"/>
  <c r="AK482" i="12"/>
  <c r="AK487" i="12" s="1"/>
  <c r="AK488" i="12" s="1"/>
  <c r="AB482" i="12"/>
  <c r="Y482" i="12"/>
  <c r="X482" i="12"/>
  <c r="X481" i="12"/>
  <c r="X486" i="12" s="1"/>
  <c r="X487" i="12" s="1"/>
  <c r="D481" i="12"/>
  <c r="F480" i="12"/>
  <c r="D480" i="12"/>
  <c r="Q479" i="12"/>
  <c r="Q482" i="12" s="1"/>
  <c r="Q483" i="12" s="1"/>
  <c r="F478" i="12"/>
  <c r="H476" i="12"/>
  <c r="AB490" i="12" s="1"/>
  <c r="G476" i="12"/>
  <c r="AA490" i="12" s="1"/>
  <c r="F476" i="12"/>
  <c r="Z490" i="12" s="1"/>
  <c r="E476" i="12"/>
  <c r="Y490" i="12" s="1"/>
  <c r="D476" i="12"/>
  <c r="X490" i="12" s="1"/>
  <c r="K475" i="12"/>
  <c r="K480" i="12" s="1"/>
  <c r="K481" i="12" s="1"/>
  <c r="D475" i="12"/>
  <c r="D478" i="12" s="1"/>
  <c r="D479" i="12" s="1"/>
  <c r="X474" i="12"/>
  <c r="X475" i="12" s="1"/>
  <c r="AK472" i="12"/>
  <c r="AK477" i="12" s="1"/>
  <c r="AK478" i="12" s="1"/>
  <c r="L471" i="12"/>
  <c r="AB470" i="12"/>
  <c r="X470" i="12"/>
  <c r="Q470" i="12"/>
  <c r="Q475" i="12" s="1"/>
  <c r="Q476" i="12" s="1"/>
  <c r="L470" i="12"/>
  <c r="J470" i="12"/>
  <c r="J471" i="12" s="1"/>
  <c r="X469" i="12"/>
  <c r="X472" i="12" s="1"/>
  <c r="X473" i="12" s="1"/>
  <c r="L469" i="12"/>
  <c r="S468" i="12"/>
  <c r="L468" i="12"/>
  <c r="J468" i="12"/>
  <c r="J469" i="12" s="1"/>
  <c r="AE467" i="12"/>
  <c r="S467" i="12"/>
  <c r="AE466" i="12"/>
  <c r="S466" i="12"/>
  <c r="N466" i="12"/>
  <c r="J466" i="12"/>
  <c r="S465" i="12"/>
  <c r="J465" i="12"/>
  <c r="X464" i="12"/>
  <c r="X465" i="12" s="1"/>
  <c r="S464" i="12"/>
  <c r="S463" i="12"/>
  <c r="AB462" i="12"/>
  <c r="AA462" i="12"/>
  <c r="Z462" i="12"/>
  <c r="Y462" i="12"/>
  <c r="X462" i="12"/>
  <c r="AK461" i="12"/>
  <c r="AK464" i="12" s="1"/>
  <c r="AK465" i="12" s="1"/>
  <c r="AE461" i="12"/>
  <c r="AE464" i="12" s="1"/>
  <c r="AE465" i="12" s="1"/>
  <c r="X461" i="12"/>
  <c r="X466" i="12" s="1"/>
  <c r="X467" i="12" s="1"/>
  <c r="U461" i="12"/>
  <c r="Q461" i="12"/>
  <c r="Q460" i="12"/>
  <c r="Q465" i="12" s="1"/>
  <c r="Q466" i="12" s="1"/>
  <c r="AB454" i="12"/>
  <c r="AA454" i="12"/>
  <c r="Z454" i="12"/>
  <c r="Y454" i="12"/>
  <c r="X454" i="12"/>
  <c r="X453" i="12"/>
  <c r="X458" i="12" s="1"/>
  <c r="X459" i="12" s="1"/>
  <c r="AK452" i="12"/>
  <c r="AK457" i="12" s="1"/>
  <c r="AK458" i="12" s="1"/>
  <c r="B450" i="12"/>
  <c r="N399" i="12"/>
  <c r="M399" i="12"/>
  <c r="L399" i="12"/>
  <c r="K399" i="12"/>
  <c r="J399" i="12"/>
  <c r="I399" i="12"/>
  <c r="N398" i="12"/>
  <c r="M398" i="12"/>
  <c r="L398" i="12"/>
  <c r="K398" i="12"/>
  <c r="I398" i="12" s="1"/>
  <c r="J398" i="12"/>
  <c r="N397" i="12"/>
  <c r="M397" i="12"/>
  <c r="L397" i="12"/>
  <c r="K397" i="12"/>
  <c r="J397" i="12"/>
  <c r="I397" i="12"/>
  <c r="N396" i="12"/>
  <c r="M396" i="12"/>
  <c r="L396" i="12"/>
  <c r="K396" i="12"/>
  <c r="I396" i="12" s="1"/>
  <c r="J396" i="12"/>
  <c r="N395" i="12"/>
  <c r="M395" i="12"/>
  <c r="L395" i="12"/>
  <c r="K395" i="12"/>
  <c r="J395" i="12"/>
  <c r="I395" i="12"/>
  <c r="N394" i="12"/>
  <c r="M394" i="12"/>
  <c r="L394" i="12"/>
  <c r="K394" i="12"/>
  <c r="I394" i="12" s="1"/>
  <c r="J394" i="12"/>
  <c r="N393" i="12"/>
  <c r="M393" i="12"/>
  <c r="L393" i="12"/>
  <c r="K393" i="12"/>
  <c r="J393" i="12"/>
  <c r="I393" i="12"/>
  <c r="N392" i="12"/>
  <c r="M392" i="12"/>
  <c r="L392" i="12"/>
  <c r="K392" i="12"/>
  <c r="I392" i="12" s="1"/>
  <c r="J392" i="12"/>
  <c r="N391" i="12"/>
  <c r="M391" i="12"/>
  <c r="L391" i="12"/>
  <c r="K391" i="12"/>
  <c r="J391" i="12"/>
  <c r="I391" i="12"/>
  <c r="N390" i="12"/>
  <c r="M390" i="12"/>
  <c r="L390" i="12"/>
  <c r="K390" i="12"/>
  <c r="I390" i="12" s="1"/>
  <c r="J390" i="12"/>
  <c r="N389" i="12"/>
  <c r="M389" i="12"/>
  <c r="L389" i="12"/>
  <c r="K389" i="12"/>
  <c r="J389" i="12"/>
  <c r="I389" i="12"/>
  <c r="N388" i="12"/>
  <c r="M388" i="12"/>
  <c r="L388" i="12"/>
  <c r="K388" i="12"/>
  <c r="I388" i="12" s="1"/>
  <c r="J388" i="12"/>
  <c r="N387" i="12"/>
  <c r="M387" i="12"/>
  <c r="L387" i="12"/>
  <c r="K387" i="12"/>
  <c r="J387" i="12"/>
  <c r="I387" i="12"/>
  <c r="N386" i="12"/>
  <c r="M386" i="12"/>
  <c r="L386" i="12"/>
  <c r="K386" i="12"/>
  <c r="I386" i="12" s="1"/>
  <c r="J386" i="12"/>
  <c r="N385" i="12"/>
  <c r="M385" i="12"/>
  <c r="L385" i="12"/>
  <c r="K385" i="12"/>
  <c r="J385" i="12"/>
  <c r="I385" i="12"/>
  <c r="N384" i="12"/>
  <c r="M384" i="12"/>
  <c r="L384" i="12"/>
  <c r="K384" i="12"/>
  <c r="I384" i="12" s="1"/>
  <c r="J384" i="12"/>
  <c r="N383" i="12"/>
  <c r="M383" i="12"/>
  <c r="L383" i="12"/>
  <c r="K383" i="12"/>
  <c r="J383" i="12"/>
  <c r="I383" i="12"/>
  <c r="N382" i="12"/>
  <c r="M382" i="12"/>
  <c r="L382" i="12"/>
  <c r="K382" i="12"/>
  <c r="I382" i="12" s="1"/>
  <c r="J382" i="12"/>
  <c r="N381" i="12"/>
  <c r="M381" i="12"/>
  <c r="L381" i="12"/>
  <c r="K381" i="12"/>
  <c r="J381" i="12"/>
  <c r="I381" i="12"/>
  <c r="N380" i="12"/>
  <c r="M380" i="12"/>
  <c r="L380" i="12"/>
  <c r="K380" i="12"/>
  <c r="I380" i="12" s="1"/>
  <c r="J380" i="12"/>
  <c r="N379" i="12"/>
  <c r="M379" i="12"/>
  <c r="L379" i="12"/>
  <c r="K379" i="12"/>
  <c r="J379" i="12"/>
  <c r="I379" i="12"/>
  <c r="N378" i="12"/>
  <c r="M378" i="12"/>
  <c r="L378" i="12"/>
  <c r="K378" i="12"/>
  <c r="I378" i="12" s="1"/>
  <c r="J378" i="12"/>
  <c r="N377" i="12"/>
  <c r="M377" i="12"/>
  <c r="L377" i="12"/>
  <c r="K377" i="12"/>
  <c r="J377" i="12"/>
  <c r="I377" i="12"/>
  <c r="N376" i="12"/>
  <c r="M376" i="12"/>
  <c r="L376" i="12"/>
  <c r="K376" i="12"/>
  <c r="I376" i="12" s="1"/>
  <c r="J376" i="12"/>
  <c r="N375" i="12"/>
  <c r="M375" i="12"/>
  <c r="L375" i="12"/>
  <c r="K375" i="12"/>
  <c r="J375" i="12"/>
  <c r="I375" i="12"/>
  <c r="N374" i="12"/>
  <c r="M374" i="12"/>
  <c r="L374" i="12"/>
  <c r="K374" i="12"/>
  <c r="I374" i="12" s="1"/>
  <c r="J374" i="12"/>
  <c r="N373" i="12"/>
  <c r="M373" i="12"/>
  <c r="L373" i="12"/>
  <c r="K373" i="12"/>
  <c r="J373" i="12"/>
  <c r="I373" i="12"/>
  <c r="N372" i="12"/>
  <c r="M372" i="12"/>
  <c r="L372" i="12"/>
  <c r="K372" i="12"/>
  <c r="I372" i="12" s="1"/>
  <c r="J372" i="12"/>
  <c r="N371" i="12"/>
  <c r="M371" i="12"/>
  <c r="L371" i="12"/>
  <c r="K371" i="12"/>
  <c r="J371" i="12"/>
  <c r="I371" i="12"/>
  <c r="N370" i="12"/>
  <c r="M370" i="12"/>
  <c r="L370" i="12"/>
  <c r="K370" i="12"/>
  <c r="I370" i="12" s="1"/>
  <c r="J370" i="12"/>
  <c r="N369" i="12"/>
  <c r="M369" i="12"/>
  <c r="L369" i="12"/>
  <c r="K369" i="12"/>
  <c r="J369" i="12"/>
  <c r="I369" i="12"/>
  <c r="N368" i="12"/>
  <c r="M368" i="12"/>
  <c r="L368" i="12"/>
  <c r="K368" i="12"/>
  <c r="I368" i="12" s="1"/>
  <c r="J368" i="12"/>
  <c r="N367" i="12"/>
  <c r="M367" i="12"/>
  <c r="L367" i="12"/>
  <c r="K367" i="12"/>
  <c r="J367" i="12"/>
  <c r="I367" i="12"/>
  <c r="N366" i="12"/>
  <c r="M366" i="12"/>
  <c r="L366" i="12"/>
  <c r="K366" i="12"/>
  <c r="I366" i="12" s="1"/>
  <c r="J366" i="12"/>
  <c r="N365" i="12"/>
  <c r="M365" i="12"/>
  <c r="L365" i="12"/>
  <c r="K365" i="12"/>
  <c r="J365" i="12"/>
  <c r="I365" i="12"/>
  <c r="N364" i="12"/>
  <c r="M364" i="12"/>
  <c r="L364" i="12"/>
  <c r="K364" i="12"/>
  <c r="I364" i="12" s="1"/>
  <c r="J364" i="12"/>
  <c r="N363" i="12"/>
  <c r="M363" i="12"/>
  <c r="L363" i="12"/>
  <c r="K363" i="12"/>
  <c r="J363" i="12"/>
  <c r="I363" i="12"/>
  <c r="N362" i="12"/>
  <c r="M362" i="12"/>
  <c r="L362" i="12"/>
  <c r="K362" i="12"/>
  <c r="I362" i="12" s="1"/>
  <c r="J362" i="12"/>
  <c r="N361" i="12"/>
  <c r="M361" i="12"/>
  <c r="L361" i="12"/>
  <c r="K361" i="12"/>
  <c r="J361" i="12"/>
  <c r="I361" i="12"/>
  <c r="N360" i="12"/>
  <c r="M360" i="12"/>
  <c r="L360" i="12"/>
  <c r="K360" i="12"/>
  <c r="I360" i="12" s="1"/>
  <c r="J360" i="12"/>
  <c r="N359" i="12"/>
  <c r="M359" i="12"/>
  <c r="L359" i="12"/>
  <c r="K359" i="12"/>
  <c r="J359" i="12"/>
  <c r="I359" i="12"/>
  <c r="N358" i="12"/>
  <c r="M358" i="12"/>
  <c r="L358" i="12"/>
  <c r="K358" i="12"/>
  <c r="I358" i="12" s="1"/>
  <c r="J358" i="12"/>
  <c r="N357" i="12"/>
  <c r="M357" i="12"/>
  <c r="L357" i="12"/>
  <c r="K357" i="12"/>
  <c r="J357" i="12"/>
  <c r="I357" i="12"/>
  <c r="N356" i="12"/>
  <c r="M356" i="12"/>
  <c r="L356" i="12"/>
  <c r="K356" i="12"/>
  <c r="I356" i="12" s="1"/>
  <c r="J356" i="12"/>
  <c r="N355" i="12"/>
  <c r="M355" i="12"/>
  <c r="L355" i="12"/>
  <c r="K355" i="12"/>
  <c r="J355" i="12"/>
  <c r="I355" i="12"/>
  <c r="N354" i="12"/>
  <c r="M354" i="12"/>
  <c r="L354" i="12"/>
  <c r="K354" i="12"/>
  <c r="I354" i="12" s="1"/>
  <c r="J354" i="12"/>
  <c r="N353" i="12"/>
  <c r="M353" i="12"/>
  <c r="L353" i="12"/>
  <c r="K353" i="12"/>
  <c r="J353" i="12"/>
  <c r="I353" i="12"/>
  <c r="N352" i="12"/>
  <c r="M352" i="12"/>
  <c r="L352" i="12"/>
  <c r="K352" i="12"/>
  <c r="I352" i="12" s="1"/>
  <c r="K39" i="12" s="1"/>
  <c r="J352" i="12"/>
  <c r="N351" i="12"/>
  <c r="M351" i="12"/>
  <c r="L351" i="12"/>
  <c r="K351" i="12"/>
  <c r="J351" i="12"/>
  <c r="I351" i="12"/>
  <c r="N350" i="12"/>
  <c r="M350" i="12"/>
  <c r="L350" i="12"/>
  <c r="K350" i="12"/>
  <c r="I350" i="12" s="1"/>
  <c r="J350" i="12"/>
  <c r="N349" i="12"/>
  <c r="M349" i="12"/>
  <c r="L349" i="12"/>
  <c r="K349" i="12"/>
  <c r="J349" i="12"/>
  <c r="I349" i="12"/>
  <c r="N348" i="12"/>
  <c r="M348" i="12"/>
  <c r="L348" i="12"/>
  <c r="K348" i="12"/>
  <c r="I348" i="12" s="1"/>
  <c r="J348" i="12"/>
  <c r="N347" i="12"/>
  <c r="M347" i="12"/>
  <c r="L347" i="12"/>
  <c r="K347" i="12"/>
  <c r="J347" i="12"/>
  <c r="I347" i="12"/>
  <c r="N346" i="12"/>
  <c r="M346" i="12"/>
  <c r="L346" i="12"/>
  <c r="K346" i="12"/>
  <c r="I346" i="12" s="1"/>
  <c r="J346" i="12"/>
  <c r="N345" i="12"/>
  <c r="M345" i="12"/>
  <c r="L345" i="12"/>
  <c r="K345" i="12"/>
  <c r="J345" i="12"/>
  <c r="I345" i="12"/>
  <c r="N344" i="12"/>
  <c r="M344" i="12"/>
  <c r="L344" i="12"/>
  <c r="K344" i="12"/>
  <c r="I344" i="12" s="1"/>
  <c r="J344" i="12"/>
  <c r="N343" i="12"/>
  <c r="M343" i="12"/>
  <c r="L343" i="12"/>
  <c r="K343" i="12"/>
  <c r="J343" i="12"/>
  <c r="I343" i="12"/>
  <c r="N342" i="12"/>
  <c r="M342" i="12"/>
  <c r="L342" i="12"/>
  <c r="K342" i="12"/>
  <c r="I342" i="12" s="1"/>
  <c r="J342" i="12"/>
  <c r="N341" i="12"/>
  <c r="M341" i="12"/>
  <c r="L341" i="12"/>
  <c r="K341" i="12"/>
  <c r="J341" i="12"/>
  <c r="I341" i="12"/>
  <c r="N340" i="12"/>
  <c r="M340" i="12"/>
  <c r="L340" i="12"/>
  <c r="K340" i="12"/>
  <c r="I340" i="12" s="1"/>
  <c r="J340" i="12"/>
  <c r="N339" i="12"/>
  <c r="M339" i="12"/>
  <c r="L339" i="12"/>
  <c r="K339" i="12"/>
  <c r="J339" i="12"/>
  <c r="I339" i="12"/>
  <c r="N338" i="12"/>
  <c r="M338" i="12"/>
  <c r="L338" i="12"/>
  <c r="K338" i="12"/>
  <c r="I338" i="12" s="1"/>
  <c r="J338" i="12"/>
  <c r="N337" i="12"/>
  <c r="M337" i="12"/>
  <c r="L337" i="12"/>
  <c r="K337" i="12"/>
  <c r="J337" i="12"/>
  <c r="I337" i="12"/>
  <c r="N336" i="12"/>
  <c r="M336" i="12"/>
  <c r="L336" i="12"/>
  <c r="K336" i="12"/>
  <c r="I336" i="12" s="1"/>
  <c r="U36" i="12" s="1"/>
  <c r="T36" i="12" s="1"/>
  <c r="J336" i="12"/>
  <c r="N335" i="12"/>
  <c r="M335" i="12"/>
  <c r="L335" i="12"/>
  <c r="K335" i="12"/>
  <c r="J335" i="12"/>
  <c r="I335" i="12"/>
  <c r="N334" i="12"/>
  <c r="M334" i="12"/>
  <c r="L334" i="12"/>
  <c r="K334" i="12"/>
  <c r="I334" i="12" s="1"/>
  <c r="J334" i="12"/>
  <c r="N333" i="12"/>
  <c r="M333" i="12"/>
  <c r="L333" i="12"/>
  <c r="K333" i="12"/>
  <c r="J333" i="12"/>
  <c r="I333" i="12"/>
  <c r="N332" i="12"/>
  <c r="M332" i="12"/>
  <c r="L332" i="12"/>
  <c r="K332" i="12"/>
  <c r="I332" i="12" s="1"/>
  <c r="J332" i="12"/>
  <c r="N331" i="12"/>
  <c r="M331" i="12"/>
  <c r="L331" i="12"/>
  <c r="K331" i="12"/>
  <c r="J331" i="12"/>
  <c r="I331" i="12"/>
  <c r="N330" i="12"/>
  <c r="M330" i="12"/>
  <c r="L330" i="12"/>
  <c r="K330" i="12"/>
  <c r="I330" i="12" s="1"/>
  <c r="J330" i="12"/>
  <c r="N329" i="12"/>
  <c r="M329" i="12"/>
  <c r="L329" i="12"/>
  <c r="K329" i="12"/>
  <c r="J329" i="12"/>
  <c r="I329" i="12"/>
  <c r="N328" i="12"/>
  <c r="M328" i="12"/>
  <c r="L328" i="12"/>
  <c r="K328" i="12"/>
  <c r="I328" i="12" s="1"/>
  <c r="J328" i="12"/>
  <c r="N327" i="12"/>
  <c r="M327" i="12"/>
  <c r="L327" i="12"/>
  <c r="K327" i="12"/>
  <c r="J327" i="12"/>
  <c r="I327" i="12"/>
  <c r="N326" i="12"/>
  <c r="M326" i="12"/>
  <c r="L326" i="12"/>
  <c r="K326" i="12"/>
  <c r="I326" i="12" s="1"/>
  <c r="J326" i="12"/>
  <c r="N325" i="12"/>
  <c r="M325" i="12"/>
  <c r="L325" i="12"/>
  <c r="K325" i="12"/>
  <c r="J325" i="12"/>
  <c r="I325" i="12"/>
  <c r="N324" i="12"/>
  <c r="M324" i="12"/>
  <c r="L324" i="12"/>
  <c r="K324" i="12"/>
  <c r="I324" i="12" s="1"/>
  <c r="J324" i="12"/>
  <c r="N323" i="12"/>
  <c r="M323" i="12"/>
  <c r="L323" i="12"/>
  <c r="K323" i="12"/>
  <c r="J323" i="12"/>
  <c r="I323" i="12"/>
  <c r="N322" i="12"/>
  <c r="M322" i="12"/>
  <c r="L322" i="12"/>
  <c r="K322" i="12"/>
  <c r="I322" i="12" s="1"/>
  <c r="J322" i="12"/>
  <c r="N321" i="12"/>
  <c r="M321" i="12"/>
  <c r="L321" i="12"/>
  <c r="K321" i="12"/>
  <c r="J321" i="12"/>
  <c r="I321" i="12"/>
  <c r="N320" i="12"/>
  <c r="M320" i="12"/>
  <c r="L320" i="12"/>
  <c r="K320" i="12"/>
  <c r="I320" i="12" s="1"/>
  <c r="J320" i="12"/>
  <c r="N319" i="12"/>
  <c r="M319" i="12"/>
  <c r="L319" i="12"/>
  <c r="K319" i="12"/>
  <c r="J319" i="12"/>
  <c r="I319" i="12"/>
  <c r="N318" i="12"/>
  <c r="M318" i="12"/>
  <c r="L318" i="12"/>
  <c r="K318" i="12"/>
  <c r="I318" i="12" s="1"/>
  <c r="J318" i="12"/>
  <c r="N317" i="12"/>
  <c r="M317" i="12"/>
  <c r="L317" i="12"/>
  <c r="K317" i="12"/>
  <c r="J317" i="12"/>
  <c r="I317" i="12"/>
  <c r="N316" i="12"/>
  <c r="M316" i="12"/>
  <c r="L316" i="12"/>
  <c r="K316" i="12"/>
  <c r="I316" i="12" s="1"/>
  <c r="J316" i="12"/>
  <c r="N315" i="12"/>
  <c r="M315" i="12"/>
  <c r="L315" i="12"/>
  <c r="K315" i="12"/>
  <c r="J315" i="12"/>
  <c r="I315" i="12"/>
  <c r="N314" i="12"/>
  <c r="M314" i="12"/>
  <c r="L314" i="12"/>
  <c r="K314" i="12"/>
  <c r="I314" i="12" s="1"/>
  <c r="J314" i="12"/>
  <c r="N313" i="12"/>
  <c r="M313" i="12"/>
  <c r="L313" i="12"/>
  <c r="K313" i="12"/>
  <c r="J313" i="12"/>
  <c r="I313" i="12"/>
  <c r="N312" i="12"/>
  <c r="M312" i="12"/>
  <c r="L312" i="12"/>
  <c r="K312" i="12"/>
  <c r="I312" i="12" s="1"/>
  <c r="J312" i="12"/>
  <c r="N311" i="12"/>
  <c r="M311" i="12"/>
  <c r="L311" i="12"/>
  <c r="K311" i="12"/>
  <c r="J311" i="12"/>
  <c r="I311" i="12"/>
  <c r="N310" i="12"/>
  <c r="M310" i="12"/>
  <c r="L310" i="12"/>
  <c r="K310" i="12"/>
  <c r="I310" i="12" s="1"/>
  <c r="J310" i="12"/>
  <c r="N309" i="12"/>
  <c r="M309" i="12"/>
  <c r="L309" i="12"/>
  <c r="K309" i="12"/>
  <c r="J309" i="12"/>
  <c r="I309" i="12"/>
  <c r="N308" i="12"/>
  <c r="M308" i="12"/>
  <c r="L308" i="12"/>
  <c r="K308" i="12"/>
  <c r="I308" i="12" s="1"/>
  <c r="J308" i="12"/>
  <c r="N307" i="12"/>
  <c r="M307" i="12"/>
  <c r="L307" i="12"/>
  <c r="K307" i="12"/>
  <c r="J307" i="12"/>
  <c r="I307" i="12"/>
  <c r="N306" i="12"/>
  <c r="M306" i="12"/>
  <c r="L306" i="12"/>
  <c r="K306" i="12"/>
  <c r="I306" i="12" s="1"/>
  <c r="J306" i="12"/>
  <c r="N305" i="12"/>
  <c r="M305" i="12"/>
  <c r="L305" i="12"/>
  <c r="K305" i="12"/>
  <c r="J305" i="12"/>
  <c r="I305" i="12"/>
  <c r="N304" i="12"/>
  <c r="M304" i="12"/>
  <c r="L304" i="12"/>
  <c r="K304" i="12"/>
  <c r="I304" i="12" s="1"/>
  <c r="J304" i="12"/>
  <c r="N303" i="12"/>
  <c r="M303" i="12"/>
  <c r="L303" i="12"/>
  <c r="K303" i="12"/>
  <c r="J303" i="12"/>
  <c r="I303" i="12"/>
  <c r="N302" i="12"/>
  <c r="M302" i="12"/>
  <c r="L302" i="12"/>
  <c r="K302" i="12"/>
  <c r="I302" i="12" s="1"/>
  <c r="J302" i="12"/>
  <c r="N301" i="12"/>
  <c r="M301" i="12"/>
  <c r="L301" i="12"/>
  <c r="K301" i="12"/>
  <c r="J301" i="12"/>
  <c r="I301" i="12"/>
  <c r="N300" i="12"/>
  <c r="M300" i="12"/>
  <c r="L300" i="12"/>
  <c r="K300" i="12"/>
  <c r="I300" i="12" s="1"/>
  <c r="J300" i="12"/>
  <c r="N299" i="12"/>
  <c r="M299" i="12"/>
  <c r="L299" i="12"/>
  <c r="K299" i="12"/>
  <c r="J299" i="12"/>
  <c r="I299" i="12"/>
  <c r="N298" i="12"/>
  <c r="M298" i="12"/>
  <c r="L298" i="12"/>
  <c r="K298" i="12"/>
  <c r="I298" i="12" s="1"/>
  <c r="J298" i="12"/>
  <c r="N297" i="12"/>
  <c r="M297" i="12"/>
  <c r="L297" i="12"/>
  <c r="K297" i="12"/>
  <c r="J297" i="12"/>
  <c r="I297" i="12"/>
  <c r="N296" i="12"/>
  <c r="M296" i="12"/>
  <c r="L296" i="12"/>
  <c r="K296" i="12"/>
  <c r="I296" i="12" s="1"/>
  <c r="J296" i="12"/>
  <c r="N295" i="12"/>
  <c r="M295" i="12"/>
  <c r="L295" i="12"/>
  <c r="K295" i="12"/>
  <c r="J295" i="12"/>
  <c r="I295" i="12"/>
  <c r="N294" i="12"/>
  <c r="M294" i="12"/>
  <c r="L294" i="12"/>
  <c r="K294" i="12"/>
  <c r="I294" i="12" s="1"/>
  <c r="J294" i="12"/>
  <c r="N293" i="12"/>
  <c r="M293" i="12"/>
  <c r="L293" i="12"/>
  <c r="K293" i="12"/>
  <c r="J293" i="12"/>
  <c r="I293" i="12"/>
  <c r="N292" i="12"/>
  <c r="M292" i="12"/>
  <c r="L292" i="12"/>
  <c r="K292" i="12"/>
  <c r="I292" i="12" s="1"/>
  <c r="J292" i="12"/>
  <c r="N291" i="12"/>
  <c r="M291" i="12"/>
  <c r="L291" i="12"/>
  <c r="K291" i="12"/>
  <c r="J291" i="12"/>
  <c r="I291" i="12"/>
  <c r="N290" i="12"/>
  <c r="M290" i="12"/>
  <c r="L290" i="12"/>
  <c r="K290" i="12"/>
  <c r="I290" i="12" s="1"/>
  <c r="J290" i="12"/>
  <c r="N289" i="12"/>
  <c r="M289" i="12"/>
  <c r="L289" i="12"/>
  <c r="K289" i="12"/>
  <c r="J289" i="12"/>
  <c r="I289" i="12"/>
  <c r="N288" i="12"/>
  <c r="M288" i="12"/>
  <c r="L288" i="12"/>
  <c r="K288" i="12"/>
  <c r="I288" i="12" s="1"/>
  <c r="J288" i="12"/>
  <c r="N287" i="12"/>
  <c r="M287" i="12"/>
  <c r="L287" i="12"/>
  <c r="K287" i="12"/>
  <c r="J287" i="12"/>
  <c r="I287" i="12"/>
  <c r="N286" i="12"/>
  <c r="M286" i="12"/>
  <c r="L286" i="12"/>
  <c r="K286" i="12"/>
  <c r="I286" i="12" s="1"/>
  <c r="J286" i="12"/>
  <c r="N285" i="12"/>
  <c r="M285" i="12"/>
  <c r="L285" i="12"/>
  <c r="K285" i="12"/>
  <c r="J285" i="12"/>
  <c r="I285" i="12"/>
  <c r="N284" i="12"/>
  <c r="M284" i="12"/>
  <c r="L284" i="12"/>
  <c r="K284" i="12"/>
  <c r="I284" i="12" s="1"/>
  <c r="J284" i="12"/>
  <c r="N283" i="12"/>
  <c r="M283" i="12"/>
  <c r="L283" i="12"/>
  <c r="K283" i="12"/>
  <c r="J283" i="12"/>
  <c r="I283" i="12"/>
  <c r="N282" i="12"/>
  <c r="M282" i="12"/>
  <c r="L282" i="12"/>
  <c r="K282" i="12"/>
  <c r="I282" i="12" s="1"/>
  <c r="J282" i="12"/>
  <c r="N281" i="12"/>
  <c r="M281" i="12"/>
  <c r="L281" i="12"/>
  <c r="K281" i="12"/>
  <c r="J281" i="12"/>
  <c r="I281" i="12"/>
  <c r="N280" i="12"/>
  <c r="M280" i="12"/>
  <c r="L280" i="12"/>
  <c r="K280" i="12"/>
  <c r="I280" i="12" s="1"/>
  <c r="J280" i="12"/>
  <c r="N279" i="12"/>
  <c r="M279" i="12"/>
  <c r="L279" i="12"/>
  <c r="K279" i="12"/>
  <c r="J279" i="12"/>
  <c r="I279" i="12"/>
  <c r="N278" i="12"/>
  <c r="M278" i="12"/>
  <c r="L278" i="12"/>
  <c r="K278" i="12"/>
  <c r="I278" i="12" s="1"/>
  <c r="J278" i="12"/>
  <c r="N277" i="12"/>
  <c r="M277" i="12"/>
  <c r="L277" i="12"/>
  <c r="K277" i="12"/>
  <c r="J277" i="12"/>
  <c r="I277" i="12"/>
  <c r="N276" i="12"/>
  <c r="M276" i="12"/>
  <c r="L276" i="12"/>
  <c r="K276" i="12"/>
  <c r="I276" i="12" s="1"/>
  <c r="J276" i="12"/>
  <c r="N275" i="12"/>
  <c r="M275" i="12"/>
  <c r="L275" i="12"/>
  <c r="K275" i="12"/>
  <c r="J275" i="12"/>
  <c r="I275" i="12"/>
  <c r="N274" i="12"/>
  <c r="M274" i="12"/>
  <c r="L274" i="12"/>
  <c r="K274" i="12"/>
  <c r="I274" i="12" s="1"/>
  <c r="J274" i="12"/>
  <c r="N273" i="12"/>
  <c r="M273" i="12"/>
  <c r="L273" i="12"/>
  <c r="K273" i="12"/>
  <c r="J273" i="12"/>
  <c r="I273" i="12"/>
  <c r="N272" i="12"/>
  <c r="M272" i="12"/>
  <c r="L272" i="12"/>
  <c r="K272" i="12"/>
  <c r="I272" i="12" s="1"/>
  <c r="J272" i="12"/>
  <c r="N271" i="12"/>
  <c r="M271" i="12"/>
  <c r="L271" i="12"/>
  <c r="K271" i="12"/>
  <c r="J271" i="12"/>
  <c r="I271" i="12"/>
  <c r="N270" i="12"/>
  <c r="M270" i="12"/>
  <c r="L270" i="12"/>
  <c r="K270" i="12"/>
  <c r="I270" i="12" s="1"/>
  <c r="J270" i="12"/>
  <c r="N269" i="12"/>
  <c r="M269" i="12"/>
  <c r="L269" i="12"/>
  <c r="K269" i="12"/>
  <c r="J269" i="12"/>
  <c r="I269" i="12"/>
  <c r="N268" i="12"/>
  <c r="M268" i="12"/>
  <c r="L268" i="12"/>
  <c r="K268" i="12"/>
  <c r="I268" i="12" s="1"/>
  <c r="J268" i="12"/>
  <c r="N267" i="12"/>
  <c r="M267" i="12"/>
  <c r="L267" i="12"/>
  <c r="K267" i="12"/>
  <c r="J267" i="12"/>
  <c r="I267" i="12"/>
  <c r="N266" i="12"/>
  <c r="M266" i="12"/>
  <c r="L266" i="12"/>
  <c r="K266" i="12"/>
  <c r="I266" i="12" s="1"/>
  <c r="J266" i="12"/>
  <c r="N265" i="12"/>
  <c r="M265" i="12"/>
  <c r="L265" i="12"/>
  <c r="K265" i="12"/>
  <c r="J265" i="12"/>
  <c r="I265" i="12"/>
  <c r="N264" i="12"/>
  <c r="M264" i="12"/>
  <c r="L264" i="12"/>
  <c r="K264" i="12"/>
  <c r="I264" i="12" s="1"/>
  <c r="J264" i="12"/>
  <c r="N263" i="12"/>
  <c r="M263" i="12"/>
  <c r="L263" i="12"/>
  <c r="K263" i="12"/>
  <c r="J263" i="12"/>
  <c r="I263" i="12"/>
  <c r="N262" i="12"/>
  <c r="M262" i="12"/>
  <c r="L262" i="12"/>
  <c r="K262" i="12"/>
  <c r="I262" i="12" s="1"/>
  <c r="J262" i="12"/>
  <c r="N261" i="12"/>
  <c r="M261" i="12"/>
  <c r="L261" i="12"/>
  <c r="K261" i="12"/>
  <c r="J261" i="12"/>
  <c r="I261" i="12"/>
  <c r="N260" i="12"/>
  <c r="M260" i="12"/>
  <c r="L260" i="12"/>
  <c r="K260" i="12"/>
  <c r="I260" i="12" s="1"/>
  <c r="J260" i="12"/>
  <c r="N259" i="12"/>
  <c r="M259" i="12"/>
  <c r="L259" i="12"/>
  <c r="K259" i="12"/>
  <c r="J259" i="12"/>
  <c r="I259" i="12"/>
  <c r="N258" i="12"/>
  <c r="M258" i="12"/>
  <c r="L258" i="12"/>
  <c r="K258" i="12"/>
  <c r="I258" i="12" s="1"/>
  <c r="J258" i="12"/>
  <c r="N257" i="12"/>
  <c r="M257" i="12"/>
  <c r="L257" i="12"/>
  <c r="K257" i="12"/>
  <c r="J257" i="12"/>
  <c r="I257" i="12"/>
  <c r="N256" i="12"/>
  <c r="M256" i="12"/>
  <c r="L256" i="12"/>
  <c r="K256" i="12"/>
  <c r="I256" i="12" s="1"/>
  <c r="J256" i="12"/>
  <c r="N255" i="12"/>
  <c r="M255" i="12"/>
  <c r="L255" i="12"/>
  <c r="K255" i="12"/>
  <c r="J255" i="12"/>
  <c r="I255" i="12"/>
  <c r="N254" i="12"/>
  <c r="M254" i="12"/>
  <c r="L254" i="12"/>
  <c r="K254" i="12"/>
  <c r="I254" i="12" s="1"/>
  <c r="J254" i="12"/>
  <c r="N253" i="12"/>
  <c r="M253" i="12"/>
  <c r="L253" i="12"/>
  <c r="K253" i="12"/>
  <c r="J253" i="12"/>
  <c r="I253" i="12"/>
  <c r="N252" i="12"/>
  <c r="M252" i="12"/>
  <c r="L252" i="12"/>
  <c r="K252" i="12"/>
  <c r="I252" i="12" s="1"/>
  <c r="J252" i="12"/>
  <c r="N251" i="12"/>
  <c r="M251" i="12"/>
  <c r="L251" i="12"/>
  <c r="K251" i="12"/>
  <c r="J251" i="12"/>
  <c r="I251" i="12"/>
  <c r="N250" i="12"/>
  <c r="M250" i="12"/>
  <c r="L250" i="12"/>
  <c r="K250" i="12"/>
  <c r="I250" i="12" s="1"/>
  <c r="J250" i="12"/>
  <c r="N249" i="12"/>
  <c r="M249" i="12"/>
  <c r="L249" i="12"/>
  <c r="K249" i="12"/>
  <c r="J249" i="12"/>
  <c r="I249" i="12"/>
  <c r="N248" i="12"/>
  <c r="M248" i="12"/>
  <c r="L248" i="12"/>
  <c r="K248" i="12"/>
  <c r="I248" i="12" s="1"/>
  <c r="J248" i="12"/>
  <c r="N247" i="12"/>
  <c r="M247" i="12"/>
  <c r="L247" i="12"/>
  <c r="K247" i="12"/>
  <c r="J247" i="12"/>
  <c r="I247" i="12"/>
  <c r="N246" i="12"/>
  <c r="M246" i="12"/>
  <c r="L246" i="12"/>
  <c r="K246" i="12"/>
  <c r="I246" i="12" s="1"/>
  <c r="J246" i="12"/>
  <c r="N245" i="12"/>
  <c r="M245" i="12"/>
  <c r="L245" i="12"/>
  <c r="K245" i="12"/>
  <c r="J245" i="12"/>
  <c r="I245" i="12"/>
  <c r="N244" i="12"/>
  <c r="M244" i="12"/>
  <c r="L244" i="12"/>
  <c r="K244" i="12"/>
  <c r="I244" i="12" s="1"/>
  <c r="J244" i="12"/>
  <c r="N243" i="12"/>
  <c r="M243" i="12"/>
  <c r="L243" i="12"/>
  <c r="K243" i="12"/>
  <c r="J243" i="12"/>
  <c r="I243" i="12"/>
  <c r="N242" i="12"/>
  <c r="M242" i="12"/>
  <c r="L242" i="12"/>
  <c r="K242" i="12"/>
  <c r="I242" i="12" s="1"/>
  <c r="J242" i="12"/>
  <c r="N241" i="12"/>
  <c r="M241" i="12"/>
  <c r="L241" i="12"/>
  <c r="K241" i="12"/>
  <c r="J241" i="12"/>
  <c r="I241" i="12"/>
  <c r="N240" i="12"/>
  <c r="M240" i="12"/>
  <c r="L240" i="12"/>
  <c r="K240" i="12"/>
  <c r="I240" i="12" s="1"/>
  <c r="J240" i="12"/>
  <c r="N239" i="12"/>
  <c r="M239" i="12"/>
  <c r="L239" i="12"/>
  <c r="K239" i="12"/>
  <c r="J239" i="12"/>
  <c r="I239" i="12"/>
  <c r="N238" i="12"/>
  <c r="M238" i="12"/>
  <c r="L238" i="12"/>
  <c r="K238" i="12"/>
  <c r="I238" i="12" s="1"/>
  <c r="J238" i="12"/>
  <c r="N237" i="12"/>
  <c r="M237" i="12"/>
  <c r="L237" i="12"/>
  <c r="K237" i="12"/>
  <c r="J237" i="12"/>
  <c r="I237" i="12"/>
  <c r="N236" i="12"/>
  <c r="M236" i="12"/>
  <c r="L236" i="12"/>
  <c r="K236" i="12"/>
  <c r="I236" i="12" s="1"/>
  <c r="U38" i="12" s="1"/>
  <c r="T38" i="12" s="1"/>
  <c r="J236" i="12"/>
  <c r="N235" i="12"/>
  <c r="M235" i="12"/>
  <c r="L235" i="12"/>
  <c r="K235" i="12"/>
  <c r="J235" i="12"/>
  <c r="I235" i="12"/>
  <c r="N234" i="12"/>
  <c r="M234" i="12"/>
  <c r="L234" i="12"/>
  <c r="K234" i="12"/>
  <c r="I234" i="12" s="1"/>
  <c r="J234" i="12"/>
  <c r="N233" i="12"/>
  <c r="M233" i="12"/>
  <c r="L233" i="12"/>
  <c r="K233" i="12"/>
  <c r="J233" i="12"/>
  <c r="I233" i="12"/>
  <c r="N232" i="12"/>
  <c r="M232" i="12"/>
  <c r="L232" i="12"/>
  <c r="K232" i="12"/>
  <c r="I232" i="12" s="1"/>
  <c r="J232" i="12"/>
  <c r="N231" i="12"/>
  <c r="M231" i="12"/>
  <c r="L231" i="12"/>
  <c r="K231" i="12"/>
  <c r="J231" i="12"/>
  <c r="I231" i="12"/>
  <c r="N230" i="12"/>
  <c r="M230" i="12"/>
  <c r="L230" i="12"/>
  <c r="K230" i="12"/>
  <c r="I230" i="12" s="1"/>
  <c r="J230" i="12"/>
  <c r="N229" i="12"/>
  <c r="M229" i="12"/>
  <c r="L229" i="12"/>
  <c r="K229" i="12"/>
  <c r="J229" i="12"/>
  <c r="I229" i="12"/>
  <c r="N228" i="12"/>
  <c r="M228" i="12"/>
  <c r="L228" i="12"/>
  <c r="K228" i="12"/>
  <c r="I228" i="12" s="1"/>
  <c r="J228" i="12"/>
  <c r="N227" i="12"/>
  <c r="M227" i="12"/>
  <c r="L227" i="12"/>
  <c r="K227" i="12"/>
  <c r="J227" i="12"/>
  <c r="I227" i="12"/>
  <c r="N226" i="12"/>
  <c r="M226" i="12"/>
  <c r="L226" i="12"/>
  <c r="K226" i="12"/>
  <c r="I226" i="12" s="1"/>
  <c r="J226" i="12"/>
  <c r="N225" i="12"/>
  <c r="M225" i="12"/>
  <c r="L225" i="12"/>
  <c r="K225" i="12"/>
  <c r="J225" i="12"/>
  <c r="I225" i="12"/>
  <c r="N224" i="12"/>
  <c r="M224" i="12"/>
  <c r="L224" i="12"/>
  <c r="K224" i="12"/>
  <c r="I224" i="12" s="1"/>
  <c r="J224" i="12"/>
  <c r="N223" i="12"/>
  <c r="M223" i="12"/>
  <c r="L223" i="12"/>
  <c r="K223" i="12"/>
  <c r="J223" i="12"/>
  <c r="I223" i="12"/>
  <c r="N222" i="12"/>
  <c r="M222" i="12"/>
  <c r="L222" i="12"/>
  <c r="K222" i="12"/>
  <c r="I222" i="12" s="1"/>
  <c r="J222" i="12"/>
  <c r="N221" i="12"/>
  <c r="M221" i="12"/>
  <c r="L221" i="12"/>
  <c r="K221" i="12"/>
  <c r="J221" i="12"/>
  <c r="I221" i="12"/>
  <c r="N220" i="12"/>
  <c r="M220" i="12"/>
  <c r="L220" i="12"/>
  <c r="K220" i="12"/>
  <c r="I220" i="12" s="1"/>
  <c r="J220" i="12"/>
  <c r="N219" i="12"/>
  <c r="M219" i="12"/>
  <c r="L219" i="12"/>
  <c r="K219" i="12"/>
  <c r="J219" i="12"/>
  <c r="I219" i="12"/>
  <c r="N218" i="12"/>
  <c r="M218" i="12"/>
  <c r="L218" i="12"/>
  <c r="K218" i="12"/>
  <c r="I218" i="12" s="1"/>
  <c r="J218" i="12"/>
  <c r="N217" i="12"/>
  <c r="M217" i="12"/>
  <c r="L217" i="12"/>
  <c r="K217" i="12"/>
  <c r="J217" i="12"/>
  <c r="I217" i="12"/>
  <c r="N216" i="12"/>
  <c r="M216" i="12"/>
  <c r="L216" i="12"/>
  <c r="K216" i="12"/>
  <c r="I216" i="12" s="1"/>
  <c r="J216" i="12"/>
  <c r="N215" i="12"/>
  <c r="M215" i="12"/>
  <c r="L215" i="12"/>
  <c r="K215" i="12"/>
  <c r="J215" i="12"/>
  <c r="I215" i="12"/>
  <c r="N214" i="12"/>
  <c r="M214" i="12"/>
  <c r="L214" i="12"/>
  <c r="K214" i="12"/>
  <c r="I214" i="12" s="1"/>
  <c r="J214" i="12"/>
  <c r="N213" i="12"/>
  <c r="M213" i="12"/>
  <c r="L213" i="12"/>
  <c r="K213" i="12"/>
  <c r="J213" i="12"/>
  <c r="I213" i="12"/>
  <c r="N212" i="12"/>
  <c r="M212" i="12"/>
  <c r="L212" i="12"/>
  <c r="K212" i="12"/>
  <c r="I212" i="12" s="1"/>
  <c r="J212" i="12"/>
  <c r="N211" i="12"/>
  <c r="M211" i="12"/>
  <c r="L211" i="12"/>
  <c r="K211" i="12"/>
  <c r="J211" i="12"/>
  <c r="I211" i="12"/>
  <c r="N210" i="12"/>
  <c r="M210" i="12"/>
  <c r="L210" i="12"/>
  <c r="K210" i="12"/>
  <c r="I210" i="12" s="1"/>
  <c r="J210" i="12"/>
  <c r="N209" i="12"/>
  <c r="M209" i="12"/>
  <c r="L209" i="12"/>
  <c r="K209" i="12"/>
  <c r="J209" i="12"/>
  <c r="I209" i="12"/>
  <c r="N208" i="12"/>
  <c r="M208" i="12"/>
  <c r="L208" i="12"/>
  <c r="K208" i="12"/>
  <c r="I208" i="12" s="1"/>
  <c r="J208" i="12"/>
  <c r="N207" i="12"/>
  <c r="M207" i="12"/>
  <c r="L207" i="12"/>
  <c r="K207" i="12"/>
  <c r="J207" i="12"/>
  <c r="I207" i="12"/>
  <c r="N206" i="12"/>
  <c r="M206" i="12"/>
  <c r="L206" i="12"/>
  <c r="K206" i="12"/>
  <c r="I206" i="12" s="1"/>
  <c r="J206" i="12"/>
  <c r="N205" i="12"/>
  <c r="M205" i="12"/>
  <c r="L205" i="12"/>
  <c r="K205" i="12"/>
  <c r="J205" i="12"/>
  <c r="I205" i="12"/>
  <c r="N204" i="12"/>
  <c r="M204" i="12"/>
  <c r="L204" i="12"/>
  <c r="K204" i="12"/>
  <c r="I204" i="12" s="1"/>
  <c r="J204" i="12"/>
  <c r="N203" i="12"/>
  <c r="M203" i="12"/>
  <c r="L203" i="12"/>
  <c r="K203" i="12"/>
  <c r="J203" i="12"/>
  <c r="I203" i="12"/>
  <c r="N202" i="12"/>
  <c r="M202" i="12"/>
  <c r="L202" i="12"/>
  <c r="K202" i="12"/>
  <c r="I202" i="12" s="1"/>
  <c r="K36" i="12" s="1"/>
  <c r="J36" i="12" s="1"/>
  <c r="J202" i="12"/>
  <c r="N201" i="12"/>
  <c r="M201" i="12"/>
  <c r="L201" i="12"/>
  <c r="K201" i="12"/>
  <c r="J201" i="12"/>
  <c r="I201" i="12"/>
  <c r="N200" i="12"/>
  <c r="M200" i="12"/>
  <c r="L200" i="12"/>
  <c r="K200" i="12"/>
  <c r="I200" i="12" s="1"/>
  <c r="J200" i="12"/>
  <c r="N199" i="12"/>
  <c r="M199" i="12"/>
  <c r="L199" i="12"/>
  <c r="K199" i="12"/>
  <c r="J199" i="12"/>
  <c r="I199" i="12"/>
  <c r="N198" i="12"/>
  <c r="M198" i="12"/>
  <c r="L198" i="12"/>
  <c r="K198" i="12"/>
  <c r="I198" i="12" s="1"/>
  <c r="J198" i="12"/>
  <c r="N197" i="12"/>
  <c r="M197" i="12"/>
  <c r="L197" i="12"/>
  <c r="K197" i="12"/>
  <c r="J197" i="12"/>
  <c r="I197" i="12"/>
  <c r="N196" i="12"/>
  <c r="M196" i="12"/>
  <c r="L196" i="12"/>
  <c r="K196" i="12"/>
  <c r="I196" i="12" s="1"/>
  <c r="K34" i="12" s="1"/>
  <c r="J34" i="12" s="1"/>
  <c r="J196" i="12"/>
  <c r="N195" i="12"/>
  <c r="M195" i="12"/>
  <c r="L195" i="12"/>
  <c r="K195" i="12"/>
  <c r="J195" i="12"/>
  <c r="I195" i="12"/>
  <c r="N194" i="12"/>
  <c r="M194" i="12"/>
  <c r="L194" i="12"/>
  <c r="K194" i="12"/>
  <c r="I194" i="12" s="1"/>
  <c r="J194" i="12"/>
  <c r="N193" i="12"/>
  <c r="M193" i="12"/>
  <c r="L193" i="12"/>
  <c r="K193" i="12"/>
  <c r="J193" i="12"/>
  <c r="I193" i="12"/>
  <c r="N192" i="12"/>
  <c r="M192" i="12"/>
  <c r="L192" i="12"/>
  <c r="K192" i="12"/>
  <c r="I192" i="12" s="1"/>
  <c r="J192" i="12"/>
  <c r="N191" i="12"/>
  <c r="M191" i="12"/>
  <c r="L191" i="12"/>
  <c r="K191" i="12"/>
  <c r="J191" i="12"/>
  <c r="I191" i="12"/>
  <c r="N190" i="12"/>
  <c r="M190" i="12"/>
  <c r="L190" i="12"/>
  <c r="K190" i="12"/>
  <c r="I190" i="12" s="1"/>
  <c r="J190" i="12"/>
  <c r="N189" i="12"/>
  <c r="M189" i="12"/>
  <c r="L189" i="12"/>
  <c r="K189" i="12"/>
  <c r="J189" i="12"/>
  <c r="I189" i="12"/>
  <c r="N188" i="12"/>
  <c r="M188" i="12"/>
  <c r="L188" i="12"/>
  <c r="K188" i="12"/>
  <c r="I188" i="12" s="1"/>
  <c r="J188" i="12"/>
  <c r="N187" i="12"/>
  <c r="M187" i="12"/>
  <c r="L187" i="12"/>
  <c r="K187" i="12"/>
  <c r="J187" i="12"/>
  <c r="I187" i="12"/>
  <c r="N186" i="12"/>
  <c r="M186" i="12"/>
  <c r="L186" i="12"/>
  <c r="K186" i="12"/>
  <c r="I186" i="12" s="1"/>
  <c r="K31" i="12" s="1"/>
  <c r="J31" i="12" s="1"/>
  <c r="J186" i="12"/>
  <c r="N185" i="12"/>
  <c r="M185" i="12"/>
  <c r="L185" i="12"/>
  <c r="K185" i="12"/>
  <c r="J185" i="12"/>
  <c r="I185" i="12"/>
  <c r="N184" i="12"/>
  <c r="M184" i="12"/>
  <c r="L184" i="12"/>
  <c r="K184" i="12"/>
  <c r="I184" i="12" s="1"/>
  <c r="J184" i="12"/>
  <c r="N183" i="12"/>
  <c r="M183" i="12"/>
  <c r="L183" i="12"/>
  <c r="K183" i="12"/>
  <c r="J183" i="12"/>
  <c r="I183" i="12"/>
  <c r="N182" i="12"/>
  <c r="M182" i="12"/>
  <c r="L182" i="12"/>
  <c r="K182" i="12"/>
  <c r="I182" i="12" s="1"/>
  <c r="J182" i="12"/>
  <c r="N181" i="12"/>
  <c r="M181" i="12"/>
  <c r="L181" i="12"/>
  <c r="K181" i="12"/>
  <c r="J181" i="12"/>
  <c r="I181" i="12"/>
  <c r="N180" i="12"/>
  <c r="M180" i="12"/>
  <c r="L180" i="12"/>
  <c r="K180" i="12"/>
  <c r="I180" i="12" s="1"/>
  <c r="J180" i="12"/>
  <c r="N179" i="12"/>
  <c r="M179" i="12"/>
  <c r="L179" i="12"/>
  <c r="K179" i="12"/>
  <c r="J179" i="12"/>
  <c r="I179" i="12"/>
  <c r="N178" i="12"/>
  <c r="M178" i="12"/>
  <c r="L178" i="12"/>
  <c r="K178" i="12"/>
  <c r="I178" i="12" s="1"/>
  <c r="U30" i="12" s="1"/>
  <c r="T30" i="12" s="1"/>
  <c r="J178" i="12"/>
  <c r="N177" i="12"/>
  <c r="M177" i="12"/>
  <c r="L177" i="12"/>
  <c r="K177" i="12"/>
  <c r="J177" i="12"/>
  <c r="I177" i="12"/>
  <c r="N176" i="12"/>
  <c r="M176" i="12"/>
  <c r="L176" i="12"/>
  <c r="K176" i="12"/>
  <c r="I176" i="12" s="1"/>
  <c r="J176" i="12"/>
  <c r="N175" i="12"/>
  <c r="M175" i="12"/>
  <c r="L175" i="12"/>
  <c r="K175" i="12"/>
  <c r="J175" i="12"/>
  <c r="I175" i="12"/>
  <c r="N174" i="12"/>
  <c r="M174" i="12"/>
  <c r="L174" i="12"/>
  <c r="K174" i="12"/>
  <c r="I174" i="12" s="1"/>
  <c r="K29" i="12" s="1"/>
  <c r="J29" i="12" s="1"/>
  <c r="J174" i="12"/>
  <c r="N173" i="12"/>
  <c r="M173" i="12"/>
  <c r="L173" i="12"/>
  <c r="K173" i="12"/>
  <c r="J173" i="12"/>
  <c r="I173" i="12"/>
  <c r="N172" i="12"/>
  <c r="M172" i="12"/>
  <c r="L172" i="12"/>
  <c r="K172" i="12"/>
  <c r="I172" i="12" s="1"/>
  <c r="J172" i="12"/>
  <c r="N171" i="12"/>
  <c r="M171" i="12"/>
  <c r="L171" i="12"/>
  <c r="K171" i="12"/>
  <c r="J171" i="12"/>
  <c r="I171" i="12"/>
  <c r="N170" i="12"/>
  <c r="M170" i="12"/>
  <c r="L170" i="12"/>
  <c r="K170" i="12"/>
  <c r="I170" i="12" s="1"/>
  <c r="U27" i="12" s="1"/>
  <c r="T27" i="12" s="1"/>
  <c r="J170" i="12"/>
  <c r="N169" i="12"/>
  <c r="M169" i="12"/>
  <c r="L169" i="12"/>
  <c r="K169" i="12"/>
  <c r="J169" i="12"/>
  <c r="I169" i="12"/>
  <c r="N168" i="12"/>
  <c r="M168" i="12"/>
  <c r="L168" i="12"/>
  <c r="K168" i="12"/>
  <c r="I168" i="12" s="1"/>
  <c r="J168" i="12"/>
  <c r="N167" i="12"/>
  <c r="M167" i="12"/>
  <c r="L167" i="12"/>
  <c r="K167" i="12"/>
  <c r="J167" i="12"/>
  <c r="I167" i="12"/>
  <c r="N166" i="12"/>
  <c r="M166" i="12"/>
  <c r="L166" i="12"/>
  <c r="K166" i="12"/>
  <c r="I166" i="12" s="1"/>
  <c r="J166" i="12"/>
  <c r="N165" i="12"/>
  <c r="M165" i="12"/>
  <c r="L165" i="12"/>
  <c r="K165" i="12"/>
  <c r="J165" i="12"/>
  <c r="I165" i="12"/>
  <c r="N164" i="12"/>
  <c r="M164" i="12"/>
  <c r="L164" i="12"/>
  <c r="K164" i="12"/>
  <c r="I164" i="12" s="1"/>
  <c r="J164" i="12"/>
  <c r="N163" i="12"/>
  <c r="M163" i="12"/>
  <c r="L163" i="12"/>
  <c r="K163" i="12"/>
  <c r="J163" i="12"/>
  <c r="I163" i="12"/>
  <c r="N162" i="12"/>
  <c r="M162" i="12"/>
  <c r="L162" i="12"/>
  <c r="K162" i="12"/>
  <c r="I162" i="12" s="1"/>
  <c r="U25" i="12" s="1"/>
  <c r="T25" i="12" s="1"/>
  <c r="J162" i="12"/>
  <c r="N161" i="12"/>
  <c r="M161" i="12"/>
  <c r="L161" i="12"/>
  <c r="K161" i="12"/>
  <c r="J161" i="12"/>
  <c r="I161" i="12"/>
  <c r="N160" i="12"/>
  <c r="M160" i="12"/>
  <c r="L160" i="12"/>
  <c r="K160" i="12"/>
  <c r="I160" i="12" s="1"/>
  <c r="J160" i="12"/>
  <c r="N159" i="12"/>
  <c r="M159" i="12"/>
  <c r="L159" i="12"/>
  <c r="K159" i="12"/>
  <c r="J159" i="12"/>
  <c r="I159" i="12"/>
  <c r="N158" i="12"/>
  <c r="M158" i="12"/>
  <c r="L158" i="12"/>
  <c r="K158" i="12"/>
  <c r="I158" i="12" s="1"/>
  <c r="J158" i="12"/>
  <c r="N157" i="12"/>
  <c r="M157" i="12"/>
  <c r="L157" i="12"/>
  <c r="K157" i="12"/>
  <c r="J157" i="12"/>
  <c r="I157" i="12"/>
  <c r="N156" i="12"/>
  <c r="M156" i="12"/>
  <c r="L156" i="12"/>
  <c r="K156" i="12"/>
  <c r="I156" i="12" s="1"/>
  <c r="J156" i="12"/>
  <c r="N155" i="12"/>
  <c r="M155" i="12"/>
  <c r="L155" i="12"/>
  <c r="K155" i="12"/>
  <c r="J155" i="12"/>
  <c r="I155" i="12"/>
  <c r="N154" i="12"/>
  <c r="M154" i="12"/>
  <c r="L154" i="12"/>
  <c r="K154" i="12"/>
  <c r="I154" i="12" s="1"/>
  <c r="K25" i="12" s="1"/>
  <c r="J25" i="12" s="1"/>
  <c r="J154" i="12"/>
  <c r="N153" i="12"/>
  <c r="M153" i="12"/>
  <c r="L153" i="12"/>
  <c r="K153" i="12"/>
  <c r="J153" i="12"/>
  <c r="I153" i="12"/>
  <c r="N152" i="12"/>
  <c r="M152" i="12"/>
  <c r="L152" i="12"/>
  <c r="K152" i="12"/>
  <c r="I152" i="12" s="1"/>
  <c r="J152" i="12"/>
  <c r="N151" i="12"/>
  <c r="M151" i="12"/>
  <c r="L151" i="12"/>
  <c r="K151" i="12"/>
  <c r="J151" i="12"/>
  <c r="I151" i="12"/>
  <c r="N150" i="12"/>
  <c r="M150" i="12"/>
  <c r="L150" i="12"/>
  <c r="K150" i="12"/>
  <c r="I150" i="12" s="1"/>
  <c r="J150" i="12"/>
  <c r="N149" i="12"/>
  <c r="M149" i="12"/>
  <c r="L149" i="12"/>
  <c r="K149" i="12"/>
  <c r="J149" i="12"/>
  <c r="I149" i="12"/>
  <c r="N148" i="12"/>
  <c r="M148" i="12"/>
  <c r="L148" i="12"/>
  <c r="K148" i="12"/>
  <c r="I148" i="12" s="1"/>
  <c r="J148" i="12"/>
  <c r="N147" i="12"/>
  <c r="M147" i="12"/>
  <c r="L147" i="12"/>
  <c r="K147" i="12"/>
  <c r="J147" i="12"/>
  <c r="I147" i="12"/>
  <c r="N146" i="12"/>
  <c r="M146" i="12"/>
  <c r="L146" i="12"/>
  <c r="K146" i="12"/>
  <c r="I146" i="12" s="1"/>
  <c r="K23" i="12" s="1"/>
  <c r="J23" i="12" s="1"/>
  <c r="J146" i="12"/>
  <c r="N145" i="12"/>
  <c r="M145" i="12"/>
  <c r="L145" i="12"/>
  <c r="K145" i="12"/>
  <c r="J145" i="12"/>
  <c r="I145" i="12"/>
  <c r="N144" i="12"/>
  <c r="M144" i="12"/>
  <c r="L144" i="12"/>
  <c r="K144" i="12"/>
  <c r="I144" i="12" s="1"/>
  <c r="J144" i="12"/>
  <c r="N143" i="12"/>
  <c r="M143" i="12"/>
  <c r="L143" i="12"/>
  <c r="K143" i="12"/>
  <c r="J143" i="12"/>
  <c r="I143" i="12"/>
  <c r="N142" i="12"/>
  <c r="M142" i="12"/>
  <c r="L142" i="12"/>
  <c r="K142" i="12"/>
  <c r="I142" i="12" s="1"/>
  <c r="J142" i="12"/>
  <c r="N141" i="12"/>
  <c r="M141" i="12"/>
  <c r="L141" i="12"/>
  <c r="K141" i="12"/>
  <c r="J141" i="12"/>
  <c r="I141" i="12"/>
  <c r="N140" i="12"/>
  <c r="M140" i="12"/>
  <c r="L140" i="12"/>
  <c r="K140" i="12"/>
  <c r="I140" i="12" s="1"/>
  <c r="J140" i="12"/>
  <c r="N139" i="12"/>
  <c r="M139" i="12"/>
  <c r="L139" i="12"/>
  <c r="K139" i="12"/>
  <c r="J139" i="12"/>
  <c r="I139" i="12"/>
  <c r="N138" i="12"/>
  <c r="M138" i="12"/>
  <c r="L138" i="12"/>
  <c r="K138" i="12"/>
  <c r="I138" i="12" s="1"/>
  <c r="J138" i="12"/>
  <c r="N137" i="12"/>
  <c r="M137" i="12"/>
  <c r="L137" i="12"/>
  <c r="K137" i="12"/>
  <c r="J137" i="12"/>
  <c r="I137" i="12"/>
  <c r="N136" i="12"/>
  <c r="M136" i="12"/>
  <c r="L136" i="12"/>
  <c r="K136" i="12"/>
  <c r="I136" i="12" s="1"/>
  <c r="J136" i="12"/>
  <c r="N135" i="12"/>
  <c r="M135" i="12"/>
  <c r="L135" i="12"/>
  <c r="K135" i="12"/>
  <c r="J135" i="12"/>
  <c r="I135" i="12"/>
  <c r="N134" i="12"/>
  <c r="M134" i="12"/>
  <c r="L134" i="12"/>
  <c r="K134" i="12"/>
  <c r="I134" i="12" s="1"/>
  <c r="J134" i="12"/>
  <c r="N133" i="12"/>
  <c r="M133" i="12"/>
  <c r="L133" i="12"/>
  <c r="K133" i="12"/>
  <c r="J133" i="12"/>
  <c r="I133" i="12"/>
  <c r="N132" i="12"/>
  <c r="M132" i="12"/>
  <c r="L132" i="12"/>
  <c r="K132" i="12"/>
  <c r="I132" i="12" s="1"/>
  <c r="J132" i="12"/>
  <c r="N131" i="12"/>
  <c r="M131" i="12"/>
  <c r="L131" i="12"/>
  <c r="K131" i="12"/>
  <c r="J131" i="12"/>
  <c r="I131" i="12"/>
  <c r="N130" i="12"/>
  <c r="M130" i="12"/>
  <c r="L130" i="12"/>
  <c r="K130" i="12"/>
  <c r="I130" i="12" s="1"/>
  <c r="J130" i="12"/>
  <c r="N129" i="12"/>
  <c r="M129" i="12"/>
  <c r="L129" i="12"/>
  <c r="K129" i="12"/>
  <c r="J129" i="12"/>
  <c r="I129" i="12"/>
  <c r="N128" i="12"/>
  <c r="M128" i="12"/>
  <c r="L128" i="12"/>
  <c r="K128" i="12"/>
  <c r="I128" i="12" s="1"/>
  <c r="J128" i="12"/>
  <c r="N127" i="12"/>
  <c r="M127" i="12"/>
  <c r="L127" i="12"/>
  <c r="K127" i="12"/>
  <c r="J127" i="12"/>
  <c r="I127" i="12"/>
  <c r="N126" i="12"/>
  <c r="M126" i="12"/>
  <c r="L126" i="12"/>
  <c r="K126" i="12"/>
  <c r="I126" i="12" s="1"/>
  <c r="J126" i="12"/>
  <c r="N125" i="12"/>
  <c r="M125" i="12"/>
  <c r="L125" i="12"/>
  <c r="K125" i="12"/>
  <c r="J125" i="12"/>
  <c r="I125" i="12"/>
  <c r="N124" i="12"/>
  <c r="M124" i="12"/>
  <c r="L124" i="12"/>
  <c r="K124" i="12"/>
  <c r="I124" i="12" s="1"/>
  <c r="J124" i="12"/>
  <c r="N123" i="12"/>
  <c r="M123" i="12"/>
  <c r="L123" i="12"/>
  <c r="K123" i="12"/>
  <c r="J123" i="12"/>
  <c r="I123" i="12"/>
  <c r="N122" i="12"/>
  <c r="M122" i="12"/>
  <c r="L122" i="12"/>
  <c r="K122" i="12"/>
  <c r="I122" i="12" s="1"/>
  <c r="J122" i="12"/>
  <c r="N121" i="12"/>
  <c r="M121" i="12"/>
  <c r="L121" i="12"/>
  <c r="K121" i="12"/>
  <c r="J121" i="12"/>
  <c r="I121" i="12"/>
  <c r="N120" i="12"/>
  <c r="M120" i="12"/>
  <c r="L120" i="12"/>
  <c r="K120" i="12"/>
  <c r="I120" i="12" s="1"/>
  <c r="J120" i="12"/>
  <c r="N119" i="12"/>
  <c r="M119" i="12"/>
  <c r="L119" i="12"/>
  <c r="K119" i="12"/>
  <c r="J119" i="12"/>
  <c r="I119" i="12"/>
  <c r="N118" i="12"/>
  <c r="M118" i="12"/>
  <c r="L118" i="12"/>
  <c r="K118" i="12"/>
  <c r="I118" i="12" s="1"/>
  <c r="J118" i="12"/>
  <c r="N117" i="12"/>
  <c r="M117" i="12"/>
  <c r="L117" i="12"/>
  <c r="K117" i="12"/>
  <c r="J117" i="12"/>
  <c r="I117" i="12"/>
  <c r="N116" i="12"/>
  <c r="M116" i="12"/>
  <c r="L116" i="12"/>
  <c r="K116" i="12"/>
  <c r="I116" i="12" s="1"/>
  <c r="J116" i="12"/>
  <c r="N115" i="12"/>
  <c r="M115" i="12"/>
  <c r="L115" i="12"/>
  <c r="K115" i="12"/>
  <c r="J115" i="12"/>
  <c r="I115" i="12"/>
  <c r="N114" i="12"/>
  <c r="M114" i="12"/>
  <c r="L114" i="12"/>
  <c r="K114" i="12"/>
  <c r="I114" i="12" s="1"/>
  <c r="J114" i="12"/>
  <c r="N113" i="12"/>
  <c r="M113" i="12"/>
  <c r="L113" i="12"/>
  <c r="K113" i="12"/>
  <c r="J113" i="12"/>
  <c r="I113" i="12"/>
  <c r="N112" i="12"/>
  <c r="M112" i="12"/>
  <c r="L112" i="12"/>
  <c r="K112" i="12"/>
  <c r="I112" i="12" s="1"/>
  <c r="J112" i="12"/>
  <c r="N111" i="12"/>
  <c r="M111" i="12"/>
  <c r="L111" i="12"/>
  <c r="K111" i="12"/>
  <c r="J111" i="12"/>
  <c r="I111" i="12"/>
  <c r="N110" i="12"/>
  <c r="M110" i="12"/>
  <c r="L110" i="12"/>
  <c r="K110" i="12"/>
  <c r="I110" i="12" s="1"/>
  <c r="J110" i="12"/>
  <c r="N109" i="12"/>
  <c r="M109" i="12"/>
  <c r="L109" i="12"/>
  <c r="K109" i="12"/>
  <c r="J109" i="12"/>
  <c r="I109" i="12"/>
  <c r="N108" i="12"/>
  <c r="M108" i="12"/>
  <c r="L108" i="12"/>
  <c r="K108" i="12"/>
  <c r="I108" i="12" s="1"/>
  <c r="J108" i="12"/>
  <c r="N107" i="12"/>
  <c r="M107" i="12"/>
  <c r="L107" i="12"/>
  <c r="K107" i="12"/>
  <c r="J107" i="12"/>
  <c r="I107" i="12"/>
  <c r="N106" i="12"/>
  <c r="M106" i="12"/>
  <c r="L106" i="12"/>
  <c r="K106" i="12"/>
  <c r="I106" i="12" s="1"/>
  <c r="J106" i="12"/>
  <c r="N105" i="12"/>
  <c r="M105" i="12"/>
  <c r="L105" i="12"/>
  <c r="K105" i="12"/>
  <c r="J105" i="12"/>
  <c r="I105" i="12"/>
  <c r="N104" i="12"/>
  <c r="M104" i="12"/>
  <c r="L104" i="12"/>
  <c r="K104" i="12"/>
  <c r="I104" i="12" s="1"/>
  <c r="J104" i="12"/>
  <c r="N103" i="12"/>
  <c r="M103" i="12"/>
  <c r="L103" i="12"/>
  <c r="K103" i="12"/>
  <c r="J103" i="12"/>
  <c r="I103" i="12"/>
  <c r="N102" i="12"/>
  <c r="M102" i="12"/>
  <c r="L102" i="12"/>
  <c r="K102" i="12"/>
  <c r="I102" i="12" s="1"/>
  <c r="J102" i="12"/>
  <c r="N101" i="12"/>
  <c r="M101" i="12"/>
  <c r="L101" i="12"/>
  <c r="K101" i="12"/>
  <c r="J101" i="12"/>
  <c r="I101" i="12"/>
  <c r="N100" i="12"/>
  <c r="M100" i="12"/>
  <c r="L100" i="12"/>
  <c r="K100" i="12"/>
  <c r="I100" i="12" s="1"/>
  <c r="J100" i="12"/>
  <c r="N99" i="12"/>
  <c r="M99" i="12"/>
  <c r="L99" i="12"/>
  <c r="K99" i="12"/>
  <c r="J99" i="12"/>
  <c r="I99" i="12"/>
  <c r="N98" i="12"/>
  <c r="M98" i="12"/>
  <c r="L98" i="12"/>
  <c r="K98" i="12"/>
  <c r="I98" i="12" s="1"/>
  <c r="J98" i="12"/>
  <c r="N97" i="12"/>
  <c r="M97" i="12"/>
  <c r="L97" i="12"/>
  <c r="K97" i="12"/>
  <c r="J97" i="12"/>
  <c r="I97" i="12"/>
  <c r="N96" i="12"/>
  <c r="M96" i="12"/>
  <c r="L96" i="12"/>
  <c r="K96" i="12"/>
  <c r="I96" i="12" s="1"/>
  <c r="J96" i="12"/>
  <c r="N95" i="12"/>
  <c r="M95" i="12"/>
  <c r="L95" i="12"/>
  <c r="K95" i="12"/>
  <c r="J95" i="12"/>
  <c r="I95" i="12"/>
  <c r="N94" i="12"/>
  <c r="M94" i="12"/>
  <c r="L94" i="12"/>
  <c r="K94" i="12"/>
  <c r="I94" i="12" s="1"/>
  <c r="J94" i="12"/>
  <c r="N93" i="12"/>
  <c r="M93" i="12"/>
  <c r="L93" i="12"/>
  <c r="K93" i="12"/>
  <c r="J93" i="12"/>
  <c r="I93" i="12"/>
  <c r="N92" i="12"/>
  <c r="M92" i="12"/>
  <c r="L92" i="12"/>
  <c r="K92" i="12"/>
  <c r="I92" i="12" s="1"/>
  <c r="J92" i="12"/>
  <c r="N91" i="12"/>
  <c r="M91" i="12"/>
  <c r="L91" i="12"/>
  <c r="K91" i="12"/>
  <c r="J91" i="12"/>
  <c r="I91" i="12"/>
  <c r="N90" i="12"/>
  <c r="M90" i="12"/>
  <c r="L90" i="12"/>
  <c r="K90" i="12"/>
  <c r="I90" i="12" s="1"/>
  <c r="J90" i="12"/>
  <c r="N89" i="12"/>
  <c r="M89" i="12"/>
  <c r="L89" i="12"/>
  <c r="J89" i="12"/>
  <c r="L88" i="12"/>
  <c r="K88" i="12"/>
  <c r="J88" i="12"/>
  <c r="L87" i="12"/>
  <c r="K87" i="12"/>
  <c r="J87" i="12"/>
  <c r="L86" i="12"/>
  <c r="K86" i="12"/>
  <c r="J86" i="12"/>
  <c r="L85" i="12"/>
  <c r="K85" i="12"/>
  <c r="J85" i="12"/>
  <c r="L84" i="12"/>
  <c r="K84" i="12"/>
  <c r="J84" i="12"/>
  <c r="L83" i="12"/>
  <c r="K83" i="12"/>
  <c r="J83" i="12"/>
  <c r="L82" i="12"/>
  <c r="K82" i="12"/>
  <c r="J82" i="12"/>
  <c r="L81" i="12"/>
  <c r="K81" i="12"/>
  <c r="J81" i="12"/>
  <c r="N80" i="12"/>
  <c r="M80" i="12"/>
  <c r="L80" i="12"/>
  <c r="K80" i="12"/>
  <c r="I80" i="12" s="1"/>
  <c r="J80" i="12"/>
  <c r="N79" i="12"/>
  <c r="M79" i="12"/>
  <c r="L79" i="12"/>
  <c r="K79" i="12"/>
  <c r="J79" i="12"/>
  <c r="I79" i="12" s="1"/>
  <c r="N78" i="12"/>
  <c r="M78" i="12"/>
  <c r="L78" i="12"/>
  <c r="J78" i="12"/>
  <c r="L77" i="12"/>
  <c r="K77" i="12"/>
  <c r="J77" i="12"/>
  <c r="J76" i="12"/>
  <c r="J75" i="12"/>
  <c r="J74" i="12"/>
  <c r="J73" i="12"/>
  <c r="J72" i="12"/>
  <c r="J71" i="12"/>
  <c r="J70" i="12"/>
  <c r="N69" i="12"/>
  <c r="M69" i="12"/>
  <c r="J69" i="12"/>
  <c r="N68" i="12"/>
  <c r="M68" i="12"/>
  <c r="J68" i="12"/>
  <c r="N67" i="12"/>
  <c r="M67" i="12"/>
  <c r="K67" i="12"/>
  <c r="J67" i="12"/>
  <c r="I67" i="12"/>
  <c r="E67" i="12"/>
  <c r="L67" i="12" s="1"/>
  <c r="N66" i="12"/>
  <c r="M66" i="12"/>
  <c r="L66" i="12"/>
  <c r="K66" i="12"/>
  <c r="J66" i="12"/>
  <c r="N65" i="12"/>
  <c r="M65" i="12"/>
  <c r="L65" i="12"/>
  <c r="K65" i="12"/>
  <c r="J65" i="12"/>
  <c r="I65" i="12" s="1"/>
  <c r="N64" i="12"/>
  <c r="M64" i="12"/>
  <c r="L64" i="12"/>
  <c r="K64" i="12"/>
  <c r="J64" i="12"/>
  <c r="N63" i="12"/>
  <c r="M63" i="12"/>
  <c r="L63" i="12"/>
  <c r="K63" i="12"/>
  <c r="J63" i="12"/>
  <c r="I63" i="12" s="1"/>
  <c r="N62" i="12"/>
  <c r="M62" i="12"/>
  <c r="L62" i="12"/>
  <c r="K62" i="12"/>
  <c r="J62" i="12"/>
  <c r="N61" i="12"/>
  <c r="M61" i="12"/>
  <c r="L61" i="12"/>
  <c r="K61" i="12"/>
  <c r="J61" i="12"/>
  <c r="I61" i="12" s="1"/>
  <c r="N60" i="12"/>
  <c r="M60" i="12"/>
  <c r="L60" i="12"/>
  <c r="K60" i="12"/>
  <c r="J60" i="12"/>
  <c r="V38" i="12"/>
  <c r="L38" i="12"/>
  <c r="K38" i="12"/>
  <c r="J38" i="12" s="1"/>
  <c r="V37" i="12"/>
  <c r="U37" i="12"/>
  <c r="T37" i="12" s="1"/>
  <c r="L37" i="12"/>
  <c r="K37" i="12"/>
  <c r="J37" i="12" s="1"/>
  <c r="L36" i="12"/>
  <c r="V35" i="12"/>
  <c r="U35" i="12"/>
  <c r="T35" i="12" s="1"/>
  <c r="L35" i="12"/>
  <c r="K35" i="12"/>
  <c r="J35" i="12" s="1"/>
  <c r="V34" i="12"/>
  <c r="U34" i="12"/>
  <c r="T34" i="12" s="1"/>
  <c r="V33" i="12"/>
  <c r="U33" i="12"/>
  <c r="T33" i="12" s="1"/>
  <c r="L33" i="12"/>
  <c r="K33" i="12"/>
  <c r="J33" i="12" s="1"/>
  <c r="V32" i="12"/>
  <c r="U32" i="12"/>
  <c r="T32" i="12" s="1"/>
  <c r="L32" i="12"/>
  <c r="K32" i="12"/>
  <c r="J32" i="12" s="1"/>
  <c r="V31" i="12"/>
  <c r="U31" i="12"/>
  <c r="T31" i="12" s="1"/>
  <c r="L31" i="12"/>
  <c r="V30" i="12"/>
  <c r="L30" i="12"/>
  <c r="K30" i="12"/>
  <c r="J30" i="12" s="1"/>
  <c r="L29" i="12"/>
  <c r="V28" i="12"/>
  <c r="U28" i="12"/>
  <c r="T28" i="12" s="1"/>
  <c r="L28" i="12"/>
  <c r="K28" i="12"/>
  <c r="J28" i="12" s="1"/>
  <c r="V27" i="12"/>
  <c r="V26" i="12"/>
  <c r="U26" i="12"/>
  <c r="T26" i="12" s="1"/>
  <c r="L26" i="12"/>
  <c r="K26" i="12"/>
  <c r="J26" i="12" s="1"/>
  <c r="V25" i="12"/>
  <c r="L25" i="12"/>
  <c r="V24" i="12"/>
  <c r="U24" i="12"/>
  <c r="T24" i="12" s="1"/>
  <c r="L24" i="12"/>
  <c r="K24" i="12"/>
  <c r="J24" i="12" s="1"/>
  <c r="V23" i="12"/>
  <c r="W23" i="12" s="1"/>
  <c r="U23" i="12"/>
  <c r="T23" i="12" s="1"/>
  <c r="L23" i="12"/>
  <c r="M23" i="12" s="1"/>
  <c r="V22" i="12"/>
  <c r="W22" i="12" s="1"/>
  <c r="U22" i="12"/>
  <c r="T22" i="12" s="1"/>
  <c r="L22" i="12"/>
  <c r="M22" i="12" s="1"/>
  <c r="K22" i="12"/>
  <c r="J22" i="12" s="1"/>
  <c r="E12" i="12"/>
  <c r="D12" i="12"/>
  <c r="K10" i="12"/>
  <c r="K9" i="12"/>
  <c r="K8" i="12"/>
  <c r="K7" i="12"/>
  <c r="K6" i="12"/>
  <c r="J5" i="12"/>
  <c r="L4" i="12"/>
  <c r="K4" i="12"/>
  <c r="J4" i="12"/>
  <c r="P3" i="12"/>
  <c r="O3" i="12"/>
  <c r="N3" i="12"/>
  <c r="M3" i="12"/>
  <c r="L3" i="12"/>
  <c r="K3" i="12"/>
  <c r="J3" i="12"/>
  <c r="K2" i="12"/>
  <c r="D1" i="12"/>
  <c r="AK503" i="11"/>
  <c r="AK504" i="11" s="1"/>
  <c r="AK502" i="11"/>
  <c r="AK501" i="11"/>
  <c r="AK498" i="11"/>
  <c r="AB498" i="11"/>
  <c r="AA498" i="11"/>
  <c r="X498" i="11"/>
  <c r="X497" i="11"/>
  <c r="X502" i="11" s="1"/>
  <c r="X503" i="11" s="1"/>
  <c r="S496" i="11"/>
  <c r="X495" i="11"/>
  <c r="S495" i="11"/>
  <c r="X494" i="11"/>
  <c r="S494" i="11"/>
  <c r="AE493" i="11"/>
  <c r="AE494" i="11" s="1"/>
  <c r="S493" i="11"/>
  <c r="X492" i="11"/>
  <c r="X493" i="11" s="1"/>
  <c r="S492" i="11"/>
  <c r="S491" i="11"/>
  <c r="AK490" i="11"/>
  <c r="AK493" i="11" s="1"/>
  <c r="AK494" i="11" s="1"/>
  <c r="AE490" i="11"/>
  <c r="AE495" i="11" s="1"/>
  <c r="AE496" i="11" s="1"/>
  <c r="J490" i="11"/>
  <c r="J491" i="11" s="1"/>
  <c r="X489" i="11"/>
  <c r="U489" i="11"/>
  <c r="T489" i="11"/>
  <c r="Q489" i="11"/>
  <c r="Q488" i="11"/>
  <c r="AK487" i="11"/>
  <c r="AK488" i="11" s="1"/>
  <c r="N486" i="11"/>
  <c r="M486" i="11"/>
  <c r="J486" i="11"/>
  <c r="X485" i="11"/>
  <c r="J485" i="11"/>
  <c r="J488" i="11" s="1"/>
  <c r="J489" i="11" s="1"/>
  <c r="X484" i="11"/>
  <c r="Q484" i="11"/>
  <c r="Q485" i="11" s="1"/>
  <c r="AN483" i="11"/>
  <c r="AK482" i="11"/>
  <c r="AK485" i="11" s="1"/>
  <c r="AK486" i="11" s="1"/>
  <c r="AB482" i="11"/>
  <c r="AA482" i="11"/>
  <c r="X482" i="11"/>
  <c r="X481" i="11"/>
  <c r="X486" i="11" s="1"/>
  <c r="X487" i="11" s="1"/>
  <c r="T480" i="11"/>
  <c r="F480" i="11"/>
  <c r="D480" i="11"/>
  <c r="D481" i="11" s="1"/>
  <c r="Q479" i="11"/>
  <c r="Q482" i="11" s="1"/>
  <c r="Q483" i="11" s="1"/>
  <c r="AK478" i="11"/>
  <c r="F478" i="11"/>
  <c r="AK477" i="11"/>
  <c r="H476" i="11"/>
  <c r="AB490" i="11" s="1"/>
  <c r="G476" i="11"/>
  <c r="N476" i="11" s="1"/>
  <c r="F476" i="11"/>
  <c r="L476" i="11" s="1"/>
  <c r="E476" i="11"/>
  <c r="Y490" i="11" s="1"/>
  <c r="D476" i="11"/>
  <c r="X490" i="11" s="1"/>
  <c r="AK475" i="11"/>
  <c r="AK476" i="11" s="1"/>
  <c r="K475" i="11"/>
  <c r="K480" i="11" s="1"/>
  <c r="K481" i="11" s="1"/>
  <c r="D475" i="11"/>
  <c r="D478" i="11" s="1"/>
  <c r="D479" i="11" s="1"/>
  <c r="X474" i="11"/>
  <c r="X475" i="11" s="1"/>
  <c r="X473" i="11"/>
  <c r="AK472" i="11"/>
  <c r="L471" i="11"/>
  <c r="AB470" i="11"/>
  <c r="AA470" i="11"/>
  <c r="X470" i="11"/>
  <c r="Q470" i="11"/>
  <c r="Q473" i="11" s="1"/>
  <c r="Q474" i="11" s="1"/>
  <c r="L470" i="11"/>
  <c r="J470" i="11"/>
  <c r="J471" i="11" s="1"/>
  <c r="X469" i="11"/>
  <c r="X472" i="11" s="1"/>
  <c r="L469" i="11"/>
  <c r="J469" i="11"/>
  <c r="S468" i="11"/>
  <c r="L468" i="11"/>
  <c r="J468" i="11"/>
  <c r="S467" i="11"/>
  <c r="AE466" i="11"/>
  <c r="AE467" i="11" s="1"/>
  <c r="S466" i="11"/>
  <c r="N466" i="11"/>
  <c r="M466" i="11"/>
  <c r="J466" i="11"/>
  <c r="S465" i="11"/>
  <c r="J465" i="11"/>
  <c r="AK464" i="11"/>
  <c r="AK465" i="11" s="1"/>
  <c r="X464" i="11"/>
  <c r="X465" i="11" s="1"/>
  <c r="S464" i="11"/>
  <c r="S463" i="11"/>
  <c r="AB462" i="11"/>
  <c r="AA462" i="11"/>
  <c r="Y462" i="11"/>
  <c r="X462" i="11"/>
  <c r="AK461" i="11"/>
  <c r="AK466" i="11" s="1"/>
  <c r="AK467" i="11" s="1"/>
  <c r="AE461" i="11"/>
  <c r="AE464" i="11" s="1"/>
  <c r="AE465" i="11" s="1"/>
  <c r="X461" i="11"/>
  <c r="X466" i="11" s="1"/>
  <c r="X467" i="11" s="1"/>
  <c r="U461" i="11"/>
  <c r="T461" i="11"/>
  <c r="Q461" i="11"/>
  <c r="Q460" i="11"/>
  <c r="AB454" i="11"/>
  <c r="AA454" i="11"/>
  <c r="Y454" i="11"/>
  <c r="X454" i="11"/>
  <c r="X453" i="11"/>
  <c r="X458" i="11" s="1"/>
  <c r="X459" i="11" s="1"/>
  <c r="AK452" i="11"/>
  <c r="AK455" i="11" s="1"/>
  <c r="AK456" i="11" s="1"/>
  <c r="B450" i="11"/>
  <c r="N399" i="11"/>
  <c r="M399" i="11"/>
  <c r="L399" i="11"/>
  <c r="K399" i="11"/>
  <c r="I399" i="11" s="1"/>
  <c r="J399" i="11"/>
  <c r="N398" i="11"/>
  <c r="M398" i="11"/>
  <c r="L398" i="11"/>
  <c r="K398" i="11"/>
  <c r="J398" i="11"/>
  <c r="I398" i="11" s="1"/>
  <c r="N397" i="11"/>
  <c r="M397" i="11"/>
  <c r="L397" i="11"/>
  <c r="K397" i="11"/>
  <c r="I397" i="11" s="1"/>
  <c r="J397" i="11"/>
  <c r="N396" i="11"/>
  <c r="M396" i="11"/>
  <c r="L396" i="11"/>
  <c r="K396" i="11"/>
  <c r="J396" i="11"/>
  <c r="I396" i="11" s="1"/>
  <c r="N395" i="11"/>
  <c r="M395" i="11"/>
  <c r="L395" i="11"/>
  <c r="K395" i="11"/>
  <c r="I395" i="11" s="1"/>
  <c r="J395" i="11"/>
  <c r="N394" i="11"/>
  <c r="M394" i="11"/>
  <c r="L394" i="11"/>
  <c r="K394" i="11"/>
  <c r="J394" i="11"/>
  <c r="I394" i="11" s="1"/>
  <c r="N393" i="11"/>
  <c r="M393" i="11"/>
  <c r="L393" i="11"/>
  <c r="K393" i="11"/>
  <c r="I393" i="11" s="1"/>
  <c r="J393" i="11"/>
  <c r="N392" i="11"/>
  <c r="M392" i="11"/>
  <c r="L392" i="11"/>
  <c r="K392" i="11"/>
  <c r="J392" i="11"/>
  <c r="I392" i="11" s="1"/>
  <c r="N391" i="11"/>
  <c r="M391" i="11"/>
  <c r="L391" i="11"/>
  <c r="K391" i="11"/>
  <c r="I391" i="11" s="1"/>
  <c r="J391" i="11"/>
  <c r="N390" i="11"/>
  <c r="M390" i="11"/>
  <c r="L390" i="11"/>
  <c r="K390" i="11"/>
  <c r="J390" i="11"/>
  <c r="I390" i="11" s="1"/>
  <c r="N389" i="11"/>
  <c r="M389" i="11"/>
  <c r="L389" i="11"/>
  <c r="K389" i="11"/>
  <c r="I389" i="11" s="1"/>
  <c r="J389" i="11"/>
  <c r="N388" i="11"/>
  <c r="M388" i="11"/>
  <c r="L388" i="11"/>
  <c r="K388" i="11"/>
  <c r="J388" i="11"/>
  <c r="I388" i="11" s="1"/>
  <c r="N387" i="11"/>
  <c r="M387" i="11"/>
  <c r="L387" i="11"/>
  <c r="K387" i="11"/>
  <c r="I387" i="11" s="1"/>
  <c r="J387" i="11"/>
  <c r="N386" i="11"/>
  <c r="M386" i="11"/>
  <c r="L386" i="11"/>
  <c r="K386" i="11"/>
  <c r="J386" i="11"/>
  <c r="I386" i="11" s="1"/>
  <c r="N385" i="11"/>
  <c r="M385" i="11"/>
  <c r="L385" i="11"/>
  <c r="K385" i="11"/>
  <c r="I385" i="11" s="1"/>
  <c r="J385" i="11"/>
  <c r="N384" i="11"/>
  <c r="M384" i="11"/>
  <c r="L384" i="11"/>
  <c r="K384" i="11"/>
  <c r="J384" i="11"/>
  <c r="I384" i="11" s="1"/>
  <c r="N383" i="11"/>
  <c r="M383" i="11"/>
  <c r="L383" i="11"/>
  <c r="K383" i="11"/>
  <c r="I383" i="11" s="1"/>
  <c r="J383" i="11"/>
  <c r="N382" i="11"/>
  <c r="M382" i="11"/>
  <c r="L382" i="11"/>
  <c r="K382" i="11"/>
  <c r="J382" i="11"/>
  <c r="I382" i="11" s="1"/>
  <c r="N381" i="11"/>
  <c r="M381" i="11"/>
  <c r="L381" i="11"/>
  <c r="K381" i="11"/>
  <c r="I381" i="11" s="1"/>
  <c r="J381" i="11"/>
  <c r="N380" i="11"/>
  <c r="M380" i="11"/>
  <c r="L380" i="11"/>
  <c r="K380" i="11"/>
  <c r="J380" i="11"/>
  <c r="I380" i="11" s="1"/>
  <c r="N379" i="11"/>
  <c r="M379" i="11"/>
  <c r="L379" i="11"/>
  <c r="K379" i="11"/>
  <c r="I379" i="11" s="1"/>
  <c r="J379" i="11"/>
  <c r="N378" i="11"/>
  <c r="M378" i="11"/>
  <c r="L378" i="11"/>
  <c r="K378" i="11"/>
  <c r="J378" i="11"/>
  <c r="I378" i="11" s="1"/>
  <c r="N377" i="11"/>
  <c r="M377" i="11"/>
  <c r="L377" i="11"/>
  <c r="K377" i="11"/>
  <c r="I377" i="11" s="1"/>
  <c r="J377" i="11"/>
  <c r="N376" i="11"/>
  <c r="M376" i="11"/>
  <c r="L376" i="11"/>
  <c r="K376" i="11"/>
  <c r="J376" i="11"/>
  <c r="I376" i="11" s="1"/>
  <c r="N375" i="11"/>
  <c r="M375" i="11"/>
  <c r="L375" i="11"/>
  <c r="K375" i="11"/>
  <c r="I375" i="11" s="1"/>
  <c r="J375" i="11"/>
  <c r="N374" i="11"/>
  <c r="M374" i="11"/>
  <c r="L374" i="11"/>
  <c r="K374" i="11"/>
  <c r="J374" i="11"/>
  <c r="I374" i="11" s="1"/>
  <c r="N373" i="11"/>
  <c r="M373" i="11"/>
  <c r="L373" i="11"/>
  <c r="K373" i="11"/>
  <c r="I373" i="11" s="1"/>
  <c r="J373" i="11"/>
  <c r="N372" i="11"/>
  <c r="M372" i="11"/>
  <c r="L372" i="11"/>
  <c r="K372" i="11"/>
  <c r="J372" i="11"/>
  <c r="I372" i="11" s="1"/>
  <c r="N371" i="11"/>
  <c r="M371" i="11"/>
  <c r="L371" i="11"/>
  <c r="K371" i="11"/>
  <c r="I371" i="11" s="1"/>
  <c r="J371" i="11"/>
  <c r="N370" i="11"/>
  <c r="M370" i="11"/>
  <c r="L370" i="11"/>
  <c r="K370" i="11"/>
  <c r="J370" i="11"/>
  <c r="I370" i="11" s="1"/>
  <c r="N369" i="11"/>
  <c r="M369" i="11"/>
  <c r="L369" i="11"/>
  <c r="K369" i="11"/>
  <c r="I369" i="11" s="1"/>
  <c r="J369" i="11"/>
  <c r="N368" i="11"/>
  <c r="M368" i="11"/>
  <c r="L368" i="11"/>
  <c r="K368" i="11"/>
  <c r="J368" i="11"/>
  <c r="I368" i="11" s="1"/>
  <c r="N367" i="11"/>
  <c r="M367" i="11"/>
  <c r="L367" i="11"/>
  <c r="K367" i="11"/>
  <c r="I367" i="11" s="1"/>
  <c r="J367" i="11"/>
  <c r="N366" i="11"/>
  <c r="M366" i="11"/>
  <c r="L366" i="11"/>
  <c r="K366" i="11"/>
  <c r="J366" i="11"/>
  <c r="I366" i="11" s="1"/>
  <c r="N365" i="11"/>
  <c r="M365" i="11"/>
  <c r="L365" i="11"/>
  <c r="K365" i="11"/>
  <c r="I365" i="11" s="1"/>
  <c r="J365" i="11"/>
  <c r="N364" i="11"/>
  <c r="M364" i="11"/>
  <c r="L364" i="11"/>
  <c r="K364" i="11"/>
  <c r="J364" i="11"/>
  <c r="I364" i="11" s="1"/>
  <c r="N363" i="11"/>
  <c r="M363" i="11"/>
  <c r="L363" i="11"/>
  <c r="K363" i="11"/>
  <c r="I363" i="11" s="1"/>
  <c r="J363" i="11"/>
  <c r="N362" i="11"/>
  <c r="M362" i="11"/>
  <c r="L362" i="11"/>
  <c r="K362" i="11"/>
  <c r="J362" i="11"/>
  <c r="I362" i="11" s="1"/>
  <c r="N361" i="11"/>
  <c r="M361" i="11"/>
  <c r="L361" i="11"/>
  <c r="K361" i="11"/>
  <c r="I361" i="11" s="1"/>
  <c r="J361" i="11"/>
  <c r="N360" i="11"/>
  <c r="M360" i="11"/>
  <c r="L360" i="11"/>
  <c r="K360" i="11"/>
  <c r="J360" i="11"/>
  <c r="I360" i="11" s="1"/>
  <c r="N359" i="11"/>
  <c r="M359" i="11"/>
  <c r="L359" i="11"/>
  <c r="K359" i="11"/>
  <c r="I359" i="11" s="1"/>
  <c r="J359" i="11"/>
  <c r="N358" i="11"/>
  <c r="M358" i="11"/>
  <c r="L358" i="11"/>
  <c r="K358" i="11"/>
  <c r="J358" i="11"/>
  <c r="I358" i="11" s="1"/>
  <c r="N357" i="11"/>
  <c r="M357" i="11"/>
  <c r="L357" i="11"/>
  <c r="K357" i="11"/>
  <c r="I357" i="11" s="1"/>
  <c r="J357" i="11"/>
  <c r="N356" i="11"/>
  <c r="M356" i="11"/>
  <c r="L356" i="11"/>
  <c r="K356" i="11"/>
  <c r="J356" i="11"/>
  <c r="I356" i="11" s="1"/>
  <c r="N355" i="11"/>
  <c r="M355" i="11"/>
  <c r="L355" i="11"/>
  <c r="K355" i="11"/>
  <c r="J355" i="11"/>
  <c r="N354" i="11"/>
  <c r="M354" i="11"/>
  <c r="L354" i="11"/>
  <c r="K354" i="11"/>
  <c r="J354" i="11"/>
  <c r="I354" i="11"/>
  <c r="N353" i="11"/>
  <c r="M353" i="11"/>
  <c r="L353" i="11"/>
  <c r="K353" i="11"/>
  <c r="I353" i="11" s="1"/>
  <c r="J353" i="11"/>
  <c r="N352" i="11"/>
  <c r="M352" i="11"/>
  <c r="L352" i="11"/>
  <c r="K352" i="11"/>
  <c r="J352" i="11"/>
  <c r="I352" i="11" s="1"/>
  <c r="K39" i="11" s="1"/>
  <c r="N351" i="11"/>
  <c r="M351" i="11"/>
  <c r="L351" i="11"/>
  <c r="K351" i="11"/>
  <c r="J351" i="11"/>
  <c r="N350" i="11"/>
  <c r="M350" i="11"/>
  <c r="L350" i="11"/>
  <c r="K350" i="11"/>
  <c r="J350" i="11"/>
  <c r="I350" i="11"/>
  <c r="N349" i="11"/>
  <c r="M349" i="11"/>
  <c r="L349" i="11"/>
  <c r="K349" i="11"/>
  <c r="I349" i="11" s="1"/>
  <c r="J349" i="11"/>
  <c r="N348" i="11"/>
  <c r="M348" i="11"/>
  <c r="L348" i="11"/>
  <c r="K348" i="11"/>
  <c r="J348" i="11"/>
  <c r="I348" i="11" s="1"/>
  <c r="N347" i="11"/>
  <c r="M347" i="11"/>
  <c r="L347" i="11"/>
  <c r="K347" i="11"/>
  <c r="J347" i="11"/>
  <c r="N346" i="11"/>
  <c r="M346" i="11"/>
  <c r="L346" i="11"/>
  <c r="K346" i="11"/>
  <c r="J346" i="11"/>
  <c r="I346" i="11"/>
  <c r="N345" i="11"/>
  <c r="M345" i="11"/>
  <c r="L345" i="11"/>
  <c r="K345" i="11"/>
  <c r="I345" i="11" s="1"/>
  <c r="J345" i="11"/>
  <c r="N344" i="11"/>
  <c r="M344" i="11"/>
  <c r="L344" i="11"/>
  <c r="K344" i="11"/>
  <c r="J344" i="11"/>
  <c r="I344" i="11" s="1"/>
  <c r="N343" i="11"/>
  <c r="M343" i="11"/>
  <c r="L343" i="11"/>
  <c r="K343" i="11"/>
  <c r="J343" i="11"/>
  <c r="N342" i="11"/>
  <c r="M342" i="11"/>
  <c r="L342" i="11"/>
  <c r="K342" i="11"/>
  <c r="J342" i="11"/>
  <c r="I342" i="11"/>
  <c r="N341" i="11"/>
  <c r="M341" i="11"/>
  <c r="L341" i="11"/>
  <c r="K341" i="11"/>
  <c r="I341" i="11" s="1"/>
  <c r="J341" i="11"/>
  <c r="N340" i="11"/>
  <c r="M340" i="11"/>
  <c r="L340" i="11"/>
  <c r="K340" i="11"/>
  <c r="J340" i="11"/>
  <c r="I340" i="11" s="1"/>
  <c r="N339" i="11"/>
  <c r="M339" i="11"/>
  <c r="L339" i="11"/>
  <c r="K339" i="11"/>
  <c r="J339" i="11"/>
  <c r="N338" i="11"/>
  <c r="M338" i="11"/>
  <c r="L338" i="11"/>
  <c r="K338" i="11"/>
  <c r="J338" i="11"/>
  <c r="I338" i="11"/>
  <c r="N337" i="11"/>
  <c r="M337" i="11"/>
  <c r="L337" i="11"/>
  <c r="K337" i="11"/>
  <c r="I337" i="11" s="1"/>
  <c r="J337" i="11"/>
  <c r="N336" i="11"/>
  <c r="M336" i="11"/>
  <c r="L336" i="11"/>
  <c r="K336" i="11"/>
  <c r="J336" i="11"/>
  <c r="I336" i="11" s="1"/>
  <c r="U36" i="11" s="1"/>
  <c r="N335" i="11"/>
  <c r="M335" i="11"/>
  <c r="L335" i="11"/>
  <c r="K335" i="11"/>
  <c r="J335" i="11"/>
  <c r="N334" i="11"/>
  <c r="M334" i="11"/>
  <c r="L334" i="11"/>
  <c r="K334" i="11"/>
  <c r="J334" i="11"/>
  <c r="I334" i="11"/>
  <c r="N333" i="11"/>
  <c r="M333" i="11"/>
  <c r="L333" i="11"/>
  <c r="K333" i="11"/>
  <c r="I333" i="11" s="1"/>
  <c r="J333" i="11"/>
  <c r="N332" i="11"/>
  <c r="M332" i="11"/>
  <c r="L332" i="11"/>
  <c r="K332" i="11"/>
  <c r="J332" i="11"/>
  <c r="I332" i="11" s="1"/>
  <c r="N331" i="11"/>
  <c r="M331" i="11"/>
  <c r="L331" i="11"/>
  <c r="K331" i="11"/>
  <c r="J331" i="11"/>
  <c r="N330" i="11"/>
  <c r="M330" i="11"/>
  <c r="L330" i="11"/>
  <c r="K330" i="11"/>
  <c r="J330" i="11"/>
  <c r="I330" i="11"/>
  <c r="N329" i="11"/>
  <c r="M329" i="11"/>
  <c r="L329" i="11"/>
  <c r="K329" i="11"/>
  <c r="I329" i="11" s="1"/>
  <c r="J329" i="11"/>
  <c r="N328" i="11"/>
  <c r="M328" i="11"/>
  <c r="L328" i="11"/>
  <c r="K328" i="11"/>
  <c r="J328" i="11"/>
  <c r="I328" i="11" s="1"/>
  <c r="N327" i="11"/>
  <c r="M327" i="11"/>
  <c r="L327" i="11"/>
  <c r="K327" i="11"/>
  <c r="J327" i="11"/>
  <c r="N326" i="11"/>
  <c r="M326" i="11"/>
  <c r="L326" i="11"/>
  <c r="K326" i="11"/>
  <c r="J326" i="11"/>
  <c r="I326" i="11"/>
  <c r="N325" i="11"/>
  <c r="M325" i="11"/>
  <c r="L325" i="11"/>
  <c r="K325" i="11"/>
  <c r="I325" i="11" s="1"/>
  <c r="J325" i="11"/>
  <c r="N324" i="11"/>
  <c r="M324" i="11"/>
  <c r="L324" i="11"/>
  <c r="K324" i="11"/>
  <c r="J324" i="11"/>
  <c r="I324" i="11" s="1"/>
  <c r="N323" i="11"/>
  <c r="M323" i="11"/>
  <c r="L323" i="11"/>
  <c r="K323" i="11"/>
  <c r="J323" i="11"/>
  <c r="N322" i="11"/>
  <c r="M322" i="11"/>
  <c r="L322" i="11"/>
  <c r="K322" i="11"/>
  <c r="J322" i="11"/>
  <c r="I322" i="11"/>
  <c r="N321" i="11"/>
  <c r="M321" i="11"/>
  <c r="L321" i="11"/>
  <c r="K321" i="11"/>
  <c r="I321" i="11" s="1"/>
  <c r="J321" i="11"/>
  <c r="N320" i="11"/>
  <c r="M320" i="11"/>
  <c r="L320" i="11"/>
  <c r="K320" i="11"/>
  <c r="J320" i="11"/>
  <c r="I320" i="11" s="1"/>
  <c r="N319" i="11"/>
  <c r="M319" i="11"/>
  <c r="L319" i="11"/>
  <c r="K319" i="11"/>
  <c r="J319" i="11"/>
  <c r="N318" i="11"/>
  <c r="M318" i="11"/>
  <c r="L318" i="11"/>
  <c r="K318" i="11"/>
  <c r="J318" i="11"/>
  <c r="I318" i="11"/>
  <c r="N317" i="11"/>
  <c r="M317" i="11"/>
  <c r="L317" i="11"/>
  <c r="K317" i="11"/>
  <c r="I317" i="11" s="1"/>
  <c r="J317" i="11"/>
  <c r="N316" i="11"/>
  <c r="M316" i="11"/>
  <c r="L316" i="11"/>
  <c r="K316" i="11"/>
  <c r="J316" i="11"/>
  <c r="I316" i="11" s="1"/>
  <c r="N315" i="11"/>
  <c r="M315" i="11"/>
  <c r="L315" i="11"/>
  <c r="K315" i="11"/>
  <c r="J315" i="11"/>
  <c r="N314" i="11"/>
  <c r="M314" i="11"/>
  <c r="L314" i="11"/>
  <c r="K314" i="11"/>
  <c r="J314" i="11"/>
  <c r="I314" i="11"/>
  <c r="N313" i="11"/>
  <c r="M313" i="11"/>
  <c r="L313" i="11"/>
  <c r="K313" i="11"/>
  <c r="I313" i="11" s="1"/>
  <c r="J313" i="11"/>
  <c r="N312" i="11"/>
  <c r="M312" i="11"/>
  <c r="L312" i="11"/>
  <c r="K312" i="11"/>
  <c r="J312" i="11"/>
  <c r="I312" i="11" s="1"/>
  <c r="N311" i="11"/>
  <c r="M311" i="11"/>
  <c r="L311" i="11"/>
  <c r="K311" i="11"/>
  <c r="J311" i="11"/>
  <c r="N310" i="11"/>
  <c r="M310" i="11"/>
  <c r="L310" i="11"/>
  <c r="K310" i="11"/>
  <c r="J310" i="11"/>
  <c r="I310" i="11"/>
  <c r="N309" i="11"/>
  <c r="M309" i="11"/>
  <c r="L309" i="11"/>
  <c r="K309" i="11"/>
  <c r="I309" i="11" s="1"/>
  <c r="J309" i="11"/>
  <c r="N308" i="11"/>
  <c r="M308" i="11"/>
  <c r="L308" i="11"/>
  <c r="K308" i="11"/>
  <c r="J308" i="11"/>
  <c r="I308" i="11" s="1"/>
  <c r="N307" i="11"/>
  <c r="M307" i="11"/>
  <c r="L307" i="11"/>
  <c r="K307" i="11"/>
  <c r="J307" i="11"/>
  <c r="N306" i="11"/>
  <c r="M306" i="11"/>
  <c r="L306" i="11"/>
  <c r="K306" i="11"/>
  <c r="J306" i="11"/>
  <c r="I306" i="11"/>
  <c r="N305" i="11"/>
  <c r="M305" i="11"/>
  <c r="L305" i="11"/>
  <c r="K305" i="11"/>
  <c r="I305" i="11" s="1"/>
  <c r="J305" i="11"/>
  <c r="N304" i="11"/>
  <c r="M304" i="11"/>
  <c r="L304" i="11"/>
  <c r="K304" i="11"/>
  <c r="J304" i="11"/>
  <c r="I304" i="11" s="1"/>
  <c r="N303" i="11"/>
  <c r="M303" i="11"/>
  <c r="L303" i="11"/>
  <c r="K303" i="11"/>
  <c r="J303" i="11"/>
  <c r="N302" i="11"/>
  <c r="M302" i="11"/>
  <c r="L302" i="11"/>
  <c r="K302" i="11"/>
  <c r="J302" i="11"/>
  <c r="I302" i="11"/>
  <c r="N301" i="11"/>
  <c r="M301" i="11"/>
  <c r="L301" i="11"/>
  <c r="K301" i="11"/>
  <c r="I301" i="11" s="1"/>
  <c r="J301" i="11"/>
  <c r="N300" i="11"/>
  <c r="M300" i="11"/>
  <c r="L300" i="11"/>
  <c r="K300" i="11"/>
  <c r="J300" i="11"/>
  <c r="I300" i="11" s="1"/>
  <c r="N299" i="11"/>
  <c r="M299" i="11"/>
  <c r="L299" i="11"/>
  <c r="K299" i="11"/>
  <c r="J299" i="11"/>
  <c r="N298" i="11"/>
  <c r="M298" i="11"/>
  <c r="L298" i="11"/>
  <c r="K298" i="11"/>
  <c r="J298" i="11"/>
  <c r="I298" i="11"/>
  <c r="N297" i="11"/>
  <c r="M297" i="11"/>
  <c r="L297" i="11"/>
  <c r="K297" i="11"/>
  <c r="I297" i="11" s="1"/>
  <c r="J297" i="11"/>
  <c r="N296" i="11"/>
  <c r="M296" i="11"/>
  <c r="L296" i="11"/>
  <c r="K296" i="11"/>
  <c r="J296" i="11"/>
  <c r="I296" i="11"/>
  <c r="N295" i="11"/>
  <c r="M295" i="11"/>
  <c r="L295" i="11"/>
  <c r="K295" i="11"/>
  <c r="I295" i="11" s="1"/>
  <c r="J295" i="11"/>
  <c r="N294" i="11"/>
  <c r="M294" i="11"/>
  <c r="L294" i="11"/>
  <c r="K294" i="11"/>
  <c r="J294" i="11"/>
  <c r="I294" i="11"/>
  <c r="N293" i="11"/>
  <c r="M293" i="11"/>
  <c r="L293" i="11"/>
  <c r="K293" i="11"/>
  <c r="I293" i="11" s="1"/>
  <c r="J293" i="11"/>
  <c r="N292" i="11"/>
  <c r="M292" i="11"/>
  <c r="L292" i="11"/>
  <c r="K292" i="11"/>
  <c r="J292" i="11"/>
  <c r="I292" i="11"/>
  <c r="N291" i="11"/>
  <c r="M291" i="11"/>
  <c r="L291" i="11"/>
  <c r="K291" i="11"/>
  <c r="I291" i="11" s="1"/>
  <c r="J291" i="11"/>
  <c r="N290" i="11"/>
  <c r="M290" i="11"/>
  <c r="L290" i="11"/>
  <c r="K290" i="11"/>
  <c r="J290" i="11"/>
  <c r="I290" i="11"/>
  <c r="N289" i="11"/>
  <c r="M289" i="11"/>
  <c r="L289" i="11"/>
  <c r="K289" i="11"/>
  <c r="I289" i="11" s="1"/>
  <c r="J289" i="11"/>
  <c r="N288" i="11"/>
  <c r="M288" i="11"/>
  <c r="L288" i="11"/>
  <c r="K288" i="11"/>
  <c r="J288" i="11"/>
  <c r="I288" i="11"/>
  <c r="N287" i="11"/>
  <c r="M287" i="11"/>
  <c r="L287" i="11"/>
  <c r="K287" i="11"/>
  <c r="I287" i="11" s="1"/>
  <c r="J287" i="11"/>
  <c r="N286" i="11"/>
  <c r="M286" i="11"/>
  <c r="L286" i="11"/>
  <c r="K286" i="11"/>
  <c r="J286" i="11"/>
  <c r="I286" i="11"/>
  <c r="N285" i="11"/>
  <c r="M285" i="11"/>
  <c r="L285" i="11"/>
  <c r="K285" i="11"/>
  <c r="I285" i="11" s="1"/>
  <c r="J285" i="11"/>
  <c r="N284" i="11"/>
  <c r="M284" i="11"/>
  <c r="L284" i="11"/>
  <c r="K284" i="11"/>
  <c r="J284" i="11"/>
  <c r="I284" i="11"/>
  <c r="N283" i="11"/>
  <c r="M283" i="11"/>
  <c r="L283" i="11"/>
  <c r="K283" i="11"/>
  <c r="I283" i="11" s="1"/>
  <c r="J283" i="11"/>
  <c r="N282" i="11"/>
  <c r="M282" i="11"/>
  <c r="L282" i="11"/>
  <c r="K282" i="11"/>
  <c r="J282" i="11"/>
  <c r="I282" i="11"/>
  <c r="N281" i="11"/>
  <c r="M281" i="11"/>
  <c r="L281" i="11"/>
  <c r="K281" i="11"/>
  <c r="I281" i="11" s="1"/>
  <c r="J281" i="11"/>
  <c r="N280" i="11"/>
  <c r="M280" i="11"/>
  <c r="L280" i="11"/>
  <c r="K280" i="11"/>
  <c r="J280" i="11"/>
  <c r="I280" i="11"/>
  <c r="N279" i="11"/>
  <c r="M279" i="11"/>
  <c r="L279" i="11"/>
  <c r="K279" i="11"/>
  <c r="I279" i="11" s="1"/>
  <c r="U35" i="11" s="1"/>
  <c r="J279" i="11"/>
  <c r="N278" i="11"/>
  <c r="M278" i="11"/>
  <c r="L278" i="11"/>
  <c r="K278" i="11"/>
  <c r="J278" i="11"/>
  <c r="I278" i="11"/>
  <c r="N277" i="11"/>
  <c r="M277" i="11"/>
  <c r="L277" i="11"/>
  <c r="K277" i="11"/>
  <c r="I277" i="11" s="1"/>
  <c r="J277" i="11"/>
  <c r="N276" i="11"/>
  <c r="M276" i="11"/>
  <c r="L276" i="11"/>
  <c r="K276" i="11"/>
  <c r="J276" i="11"/>
  <c r="I276" i="11"/>
  <c r="N275" i="11"/>
  <c r="M275" i="11"/>
  <c r="L275" i="11"/>
  <c r="K275" i="11"/>
  <c r="I275" i="11" s="1"/>
  <c r="J275" i="11"/>
  <c r="N274" i="11"/>
  <c r="M274" i="11"/>
  <c r="L274" i="11"/>
  <c r="K274" i="11"/>
  <c r="J274" i="11"/>
  <c r="I274" i="11"/>
  <c r="N273" i="11"/>
  <c r="M273" i="11"/>
  <c r="L273" i="11"/>
  <c r="K273" i="11"/>
  <c r="I273" i="11" s="1"/>
  <c r="J273" i="11"/>
  <c r="N272" i="11"/>
  <c r="M272" i="11"/>
  <c r="L272" i="11"/>
  <c r="K272" i="11"/>
  <c r="J272" i="11"/>
  <c r="I272" i="11"/>
  <c r="N271" i="11"/>
  <c r="M271" i="11"/>
  <c r="L271" i="11"/>
  <c r="K271" i="11"/>
  <c r="I271" i="11" s="1"/>
  <c r="J271" i="11"/>
  <c r="N270" i="11"/>
  <c r="M270" i="11"/>
  <c r="L270" i="11"/>
  <c r="K270" i="11"/>
  <c r="J270" i="11"/>
  <c r="I270" i="11"/>
  <c r="N269" i="11"/>
  <c r="M269" i="11"/>
  <c r="L269" i="11"/>
  <c r="K269" i="11"/>
  <c r="I269" i="11" s="1"/>
  <c r="J269" i="11"/>
  <c r="N268" i="11"/>
  <c r="M268" i="11"/>
  <c r="L268" i="11"/>
  <c r="K268" i="11"/>
  <c r="J268" i="11"/>
  <c r="I268" i="11"/>
  <c r="N267" i="11"/>
  <c r="M267" i="11"/>
  <c r="L267" i="11"/>
  <c r="K267" i="11"/>
  <c r="I267" i="11" s="1"/>
  <c r="J267" i="11"/>
  <c r="N266" i="11"/>
  <c r="M266" i="11"/>
  <c r="L266" i="11"/>
  <c r="K266" i="11"/>
  <c r="J266" i="11"/>
  <c r="I266" i="11"/>
  <c r="N265" i="11"/>
  <c r="M265" i="11"/>
  <c r="L265" i="11"/>
  <c r="K265" i="11"/>
  <c r="I265" i="11" s="1"/>
  <c r="J265" i="11"/>
  <c r="N264" i="11"/>
  <c r="M264" i="11"/>
  <c r="L264" i="11"/>
  <c r="K264" i="11"/>
  <c r="J264" i="11"/>
  <c r="I264" i="11"/>
  <c r="N263" i="11"/>
  <c r="M263" i="11"/>
  <c r="L263" i="11"/>
  <c r="K263" i="11"/>
  <c r="I263" i="11" s="1"/>
  <c r="J263" i="11"/>
  <c r="N262" i="11"/>
  <c r="M262" i="11"/>
  <c r="L262" i="11"/>
  <c r="K262" i="11"/>
  <c r="J262" i="11"/>
  <c r="I262" i="11"/>
  <c r="N261" i="11"/>
  <c r="M261" i="11"/>
  <c r="L261" i="11"/>
  <c r="K261" i="11"/>
  <c r="I261" i="11" s="1"/>
  <c r="J261" i="11"/>
  <c r="N260" i="11"/>
  <c r="M260" i="11"/>
  <c r="L260" i="11"/>
  <c r="K260" i="11"/>
  <c r="J260" i="11"/>
  <c r="I260" i="11"/>
  <c r="N259" i="11"/>
  <c r="M259" i="11"/>
  <c r="L259" i="11"/>
  <c r="K259" i="11"/>
  <c r="I259" i="11" s="1"/>
  <c r="J259" i="11"/>
  <c r="N258" i="11"/>
  <c r="M258" i="11"/>
  <c r="L258" i="11"/>
  <c r="K258" i="11"/>
  <c r="J258" i="11"/>
  <c r="I258" i="11"/>
  <c r="N257" i="11"/>
  <c r="M257" i="11"/>
  <c r="L257" i="11"/>
  <c r="K257" i="11"/>
  <c r="I257" i="11" s="1"/>
  <c r="J257" i="11"/>
  <c r="N256" i="11"/>
  <c r="M256" i="11"/>
  <c r="L256" i="11"/>
  <c r="K256" i="11"/>
  <c r="J256" i="11"/>
  <c r="I256" i="11"/>
  <c r="N255" i="11"/>
  <c r="M255" i="11"/>
  <c r="L255" i="11"/>
  <c r="K255" i="11"/>
  <c r="I255" i="11" s="1"/>
  <c r="J255" i="11"/>
  <c r="N254" i="11"/>
  <c r="M254" i="11"/>
  <c r="L254" i="11"/>
  <c r="K254" i="11"/>
  <c r="J254" i="11"/>
  <c r="I254" i="11"/>
  <c r="N253" i="11"/>
  <c r="M253" i="11"/>
  <c r="L253" i="11"/>
  <c r="K253" i="11"/>
  <c r="I253" i="11" s="1"/>
  <c r="J253" i="11"/>
  <c r="N252" i="11"/>
  <c r="M252" i="11"/>
  <c r="L252" i="11"/>
  <c r="K252" i="11"/>
  <c r="J252" i="11"/>
  <c r="I252" i="11"/>
  <c r="N251" i="11"/>
  <c r="M251" i="11"/>
  <c r="L251" i="11"/>
  <c r="K251" i="11"/>
  <c r="I251" i="11" s="1"/>
  <c r="U34" i="11" s="1"/>
  <c r="J251" i="11"/>
  <c r="N250" i="11"/>
  <c r="M250" i="11"/>
  <c r="L250" i="11"/>
  <c r="K250" i="11"/>
  <c r="J250" i="11"/>
  <c r="I250" i="11"/>
  <c r="N249" i="11"/>
  <c r="M249" i="11"/>
  <c r="L249" i="11"/>
  <c r="K249" i="11"/>
  <c r="I249" i="11" s="1"/>
  <c r="J249" i="11"/>
  <c r="N248" i="11"/>
  <c r="M248" i="11"/>
  <c r="L248" i="11"/>
  <c r="K248" i="11"/>
  <c r="J248" i="11"/>
  <c r="I248" i="11"/>
  <c r="N247" i="11"/>
  <c r="M247" i="11"/>
  <c r="L247" i="11"/>
  <c r="K247" i="11"/>
  <c r="I247" i="11" s="1"/>
  <c r="J247" i="11"/>
  <c r="N246" i="11"/>
  <c r="M246" i="11"/>
  <c r="L246" i="11"/>
  <c r="K246" i="11"/>
  <c r="J246" i="11"/>
  <c r="I246" i="11"/>
  <c r="N245" i="11"/>
  <c r="M245" i="11"/>
  <c r="L245" i="11"/>
  <c r="K245" i="11"/>
  <c r="I245" i="11" s="1"/>
  <c r="J245" i="11"/>
  <c r="N244" i="11"/>
  <c r="M244" i="11"/>
  <c r="L244" i="11"/>
  <c r="K244" i="11"/>
  <c r="J244" i="11"/>
  <c r="I244" i="11"/>
  <c r="N243" i="11"/>
  <c r="M243" i="11"/>
  <c r="L243" i="11"/>
  <c r="K243" i="11"/>
  <c r="I243" i="11" s="1"/>
  <c r="J243" i="11"/>
  <c r="N242" i="11"/>
  <c r="M242" i="11"/>
  <c r="L242" i="11"/>
  <c r="K242" i="11"/>
  <c r="J242" i="11"/>
  <c r="I242" i="11"/>
  <c r="N241" i="11"/>
  <c r="M241" i="11"/>
  <c r="L241" i="11"/>
  <c r="K241" i="11"/>
  <c r="I241" i="11" s="1"/>
  <c r="J241" i="11"/>
  <c r="N240" i="11"/>
  <c r="M240" i="11"/>
  <c r="L240" i="11"/>
  <c r="K240" i="11"/>
  <c r="J240" i="11"/>
  <c r="I240" i="11"/>
  <c r="N239" i="11"/>
  <c r="M239" i="11"/>
  <c r="L239" i="11"/>
  <c r="K239" i="11"/>
  <c r="I239" i="11" s="1"/>
  <c r="J239" i="11"/>
  <c r="N238" i="11"/>
  <c r="M238" i="11"/>
  <c r="L238" i="11"/>
  <c r="K238" i="11"/>
  <c r="J238" i="11"/>
  <c r="I238" i="11"/>
  <c r="N237" i="11"/>
  <c r="M237" i="11"/>
  <c r="L237" i="11"/>
  <c r="K237" i="11"/>
  <c r="I237" i="11" s="1"/>
  <c r="J237" i="11"/>
  <c r="N236" i="11"/>
  <c r="M236" i="11"/>
  <c r="L236" i="11"/>
  <c r="K236" i="11"/>
  <c r="J236" i="11"/>
  <c r="I236" i="11"/>
  <c r="N235" i="11"/>
  <c r="M235" i="11"/>
  <c r="L235" i="11"/>
  <c r="K235" i="11"/>
  <c r="I235" i="11" s="1"/>
  <c r="U37" i="11" s="1"/>
  <c r="J235" i="11"/>
  <c r="N234" i="11"/>
  <c r="M234" i="11"/>
  <c r="L234" i="11"/>
  <c r="K234" i="11"/>
  <c r="J234" i="11"/>
  <c r="I234" i="11"/>
  <c r="N233" i="11"/>
  <c r="M233" i="11"/>
  <c r="L233" i="11"/>
  <c r="K233" i="11"/>
  <c r="I233" i="11" s="1"/>
  <c r="J233" i="11"/>
  <c r="N232" i="11"/>
  <c r="M232" i="11"/>
  <c r="L232" i="11"/>
  <c r="K232" i="11"/>
  <c r="J232" i="11"/>
  <c r="I232" i="11"/>
  <c r="N231" i="11"/>
  <c r="M231" i="11"/>
  <c r="L231" i="11"/>
  <c r="K231" i="11"/>
  <c r="I231" i="11" s="1"/>
  <c r="U33" i="11" s="1"/>
  <c r="J231" i="11"/>
  <c r="N230" i="11"/>
  <c r="M230" i="11"/>
  <c r="L230" i="11"/>
  <c r="K230" i="11"/>
  <c r="J230" i="11"/>
  <c r="I230" i="11"/>
  <c r="N229" i="11"/>
  <c r="M229" i="11"/>
  <c r="L229" i="11"/>
  <c r="K229" i="11"/>
  <c r="I229" i="11" s="1"/>
  <c r="J229" i="11"/>
  <c r="N228" i="11"/>
  <c r="M228" i="11"/>
  <c r="L228" i="11"/>
  <c r="K228" i="11"/>
  <c r="J228" i="11"/>
  <c r="I228" i="11"/>
  <c r="N227" i="11"/>
  <c r="M227" i="11"/>
  <c r="L227" i="11"/>
  <c r="K227" i="11"/>
  <c r="I227" i="11" s="1"/>
  <c r="J227" i="11"/>
  <c r="N226" i="11"/>
  <c r="M226" i="11"/>
  <c r="L226" i="11"/>
  <c r="K226" i="11"/>
  <c r="J226" i="11"/>
  <c r="I226" i="11"/>
  <c r="N225" i="11"/>
  <c r="M225" i="11"/>
  <c r="L225" i="11"/>
  <c r="K225" i="11"/>
  <c r="I225" i="11" s="1"/>
  <c r="J225" i="11"/>
  <c r="N224" i="11"/>
  <c r="M224" i="11"/>
  <c r="L224" i="11"/>
  <c r="K224" i="11"/>
  <c r="J224" i="11"/>
  <c r="I224" i="11"/>
  <c r="N223" i="11"/>
  <c r="M223" i="11"/>
  <c r="L223" i="11"/>
  <c r="K223" i="11"/>
  <c r="I223" i="11" s="1"/>
  <c r="J223" i="11"/>
  <c r="N222" i="11"/>
  <c r="M222" i="11"/>
  <c r="L222" i="11"/>
  <c r="K222" i="11"/>
  <c r="J222" i="11"/>
  <c r="I222" i="11"/>
  <c r="N221" i="11"/>
  <c r="M221" i="11"/>
  <c r="L221" i="11"/>
  <c r="K221" i="11"/>
  <c r="I221" i="11" s="1"/>
  <c r="J221" i="11"/>
  <c r="N220" i="11"/>
  <c r="M220" i="11"/>
  <c r="L220" i="11"/>
  <c r="K220" i="11"/>
  <c r="J220" i="11"/>
  <c r="I220" i="11"/>
  <c r="N219" i="11"/>
  <c r="M219" i="11"/>
  <c r="L219" i="11"/>
  <c r="K219" i="11"/>
  <c r="I219" i="11" s="1"/>
  <c r="J219" i="11"/>
  <c r="N218" i="11"/>
  <c r="M218" i="11"/>
  <c r="L218" i="11"/>
  <c r="K218" i="11"/>
  <c r="J218" i="11"/>
  <c r="I218" i="11"/>
  <c r="N217" i="11"/>
  <c r="M217" i="11"/>
  <c r="L217" i="11"/>
  <c r="K217" i="11"/>
  <c r="I217" i="11" s="1"/>
  <c r="J217" i="11"/>
  <c r="N216" i="11"/>
  <c r="M216" i="11"/>
  <c r="L216" i="11"/>
  <c r="K216" i="11"/>
  <c r="J216" i="11"/>
  <c r="I216" i="11"/>
  <c r="N215" i="11"/>
  <c r="M215" i="11"/>
  <c r="L215" i="11"/>
  <c r="K215" i="11"/>
  <c r="I215" i="11" s="1"/>
  <c r="J215" i="11"/>
  <c r="N214" i="11"/>
  <c r="M214" i="11"/>
  <c r="L214" i="11"/>
  <c r="K214" i="11"/>
  <c r="J214" i="11"/>
  <c r="I214" i="11"/>
  <c r="N213" i="11"/>
  <c r="M213" i="11"/>
  <c r="L213" i="11"/>
  <c r="K213" i="11"/>
  <c r="I213" i="11" s="1"/>
  <c r="J213" i="11"/>
  <c r="N212" i="11"/>
  <c r="M212" i="11"/>
  <c r="L212" i="11"/>
  <c r="K212" i="11"/>
  <c r="J212" i="11"/>
  <c r="I212" i="11"/>
  <c r="N211" i="11"/>
  <c r="M211" i="11"/>
  <c r="L211" i="11"/>
  <c r="K211" i="11"/>
  <c r="I211" i="11" s="1"/>
  <c r="J211" i="11"/>
  <c r="N210" i="11"/>
  <c r="M210" i="11"/>
  <c r="L210" i="11"/>
  <c r="K210" i="11"/>
  <c r="J210" i="11"/>
  <c r="I210" i="11"/>
  <c r="N209" i="11"/>
  <c r="M209" i="11"/>
  <c r="L209" i="11"/>
  <c r="K209" i="11"/>
  <c r="I209" i="11" s="1"/>
  <c r="U32" i="11" s="1"/>
  <c r="J209" i="11"/>
  <c r="N208" i="11"/>
  <c r="M208" i="11"/>
  <c r="L208" i="11"/>
  <c r="K208" i="11"/>
  <c r="J208" i="11"/>
  <c r="I208" i="11"/>
  <c r="N207" i="11"/>
  <c r="M207" i="11"/>
  <c r="L207" i="11"/>
  <c r="K207" i="11"/>
  <c r="I207" i="11" s="1"/>
  <c r="J207" i="11"/>
  <c r="N206" i="11"/>
  <c r="M206" i="11"/>
  <c r="L206" i="11"/>
  <c r="K206" i="11"/>
  <c r="J206" i="11"/>
  <c r="I206" i="11"/>
  <c r="N205" i="11"/>
  <c r="M205" i="11"/>
  <c r="L205" i="11"/>
  <c r="K205" i="11"/>
  <c r="I205" i="11" s="1"/>
  <c r="J205" i="11"/>
  <c r="N204" i="11"/>
  <c r="M204" i="11"/>
  <c r="L204" i="11"/>
  <c r="K204" i="11"/>
  <c r="J204" i="11"/>
  <c r="I204" i="11"/>
  <c r="N203" i="11"/>
  <c r="M203" i="11"/>
  <c r="L203" i="11"/>
  <c r="K203" i="11"/>
  <c r="I203" i="11" s="1"/>
  <c r="K37" i="11" s="1"/>
  <c r="J203" i="11"/>
  <c r="N202" i="11"/>
  <c r="M202" i="11"/>
  <c r="L202" i="11"/>
  <c r="K202" i="11"/>
  <c r="J202" i="11"/>
  <c r="I202" i="11"/>
  <c r="N201" i="11"/>
  <c r="M201" i="11"/>
  <c r="L201" i="11"/>
  <c r="K201" i="11"/>
  <c r="I201" i="11" s="1"/>
  <c r="K35" i="11" s="1"/>
  <c r="J201" i="11"/>
  <c r="N200" i="11"/>
  <c r="M200" i="11"/>
  <c r="L200" i="11"/>
  <c r="K200" i="11"/>
  <c r="J200" i="11"/>
  <c r="I200" i="11"/>
  <c r="N199" i="11"/>
  <c r="M199" i="11"/>
  <c r="L199" i="11"/>
  <c r="K199" i="11"/>
  <c r="I199" i="11" s="1"/>
  <c r="U31" i="11" s="1"/>
  <c r="J199" i="11"/>
  <c r="N198" i="11"/>
  <c r="M198" i="11"/>
  <c r="L198" i="11"/>
  <c r="K198" i="11"/>
  <c r="J198" i="11"/>
  <c r="I198" i="11"/>
  <c r="N197" i="11"/>
  <c r="M197" i="11"/>
  <c r="L197" i="11"/>
  <c r="K197" i="11"/>
  <c r="I197" i="11" s="1"/>
  <c r="J197" i="11"/>
  <c r="N196" i="11"/>
  <c r="M196" i="11"/>
  <c r="L196" i="11"/>
  <c r="K196" i="11"/>
  <c r="J196" i="11"/>
  <c r="I196" i="11"/>
  <c r="N195" i="11"/>
  <c r="M195" i="11"/>
  <c r="L195" i="11"/>
  <c r="K195" i="11"/>
  <c r="I195" i="11" s="1"/>
  <c r="K33" i="11" s="1"/>
  <c r="J195" i="11"/>
  <c r="N194" i="11"/>
  <c r="M194" i="11"/>
  <c r="L194" i="11"/>
  <c r="K194" i="11"/>
  <c r="J194" i="11"/>
  <c r="I194" i="11"/>
  <c r="N193" i="11"/>
  <c r="M193" i="11"/>
  <c r="L193" i="11"/>
  <c r="K193" i="11"/>
  <c r="I193" i="11" s="1"/>
  <c r="J193" i="11"/>
  <c r="N192" i="11"/>
  <c r="M192" i="11"/>
  <c r="L192" i="11"/>
  <c r="K192" i="11"/>
  <c r="J192" i="11"/>
  <c r="I192" i="11"/>
  <c r="N191" i="11"/>
  <c r="M191" i="11"/>
  <c r="L191" i="11"/>
  <c r="K191" i="11"/>
  <c r="I191" i="11" s="1"/>
  <c r="J191" i="11"/>
  <c r="N190" i="11"/>
  <c r="M190" i="11"/>
  <c r="L190" i="11"/>
  <c r="K190" i="11"/>
  <c r="J190" i="11"/>
  <c r="I190" i="11"/>
  <c r="N189" i="11"/>
  <c r="M189" i="11"/>
  <c r="L189" i="11"/>
  <c r="K189" i="11"/>
  <c r="I189" i="11" s="1"/>
  <c r="J189" i="11"/>
  <c r="N188" i="11"/>
  <c r="M188" i="11"/>
  <c r="L188" i="11"/>
  <c r="K188" i="11"/>
  <c r="J188" i="11"/>
  <c r="I188" i="11"/>
  <c r="N187" i="11"/>
  <c r="M187" i="11"/>
  <c r="L187" i="11"/>
  <c r="K187" i="11"/>
  <c r="I187" i="11" s="1"/>
  <c r="K32" i="11" s="1"/>
  <c r="J187" i="11"/>
  <c r="N186" i="11"/>
  <c r="M186" i="11"/>
  <c r="L186" i="11"/>
  <c r="K186" i="11"/>
  <c r="J186" i="11"/>
  <c r="I186" i="11"/>
  <c r="N185" i="11"/>
  <c r="M185" i="11"/>
  <c r="L185" i="11"/>
  <c r="K185" i="11"/>
  <c r="I185" i="11" s="1"/>
  <c r="K30" i="11" s="1"/>
  <c r="J185" i="11"/>
  <c r="N184" i="11"/>
  <c r="M184" i="11"/>
  <c r="L184" i="11"/>
  <c r="K184" i="11"/>
  <c r="J184" i="11"/>
  <c r="I184" i="11"/>
  <c r="N183" i="11"/>
  <c r="M183" i="11"/>
  <c r="L183" i="11"/>
  <c r="K183" i="11"/>
  <c r="I183" i="11" s="1"/>
  <c r="J183" i="11"/>
  <c r="N182" i="11"/>
  <c r="M182" i="11"/>
  <c r="L182" i="11"/>
  <c r="K182" i="11"/>
  <c r="J182" i="11"/>
  <c r="I182" i="11"/>
  <c r="N181" i="11"/>
  <c r="M181" i="11"/>
  <c r="L181" i="11"/>
  <c r="K181" i="11"/>
  <c r="I181" i="11" s="1"/>
  <c r="J181" i="11"/>
  <c r="N180" i="11"/>
  <c r="M180" i="11"/>
  <c r="L180" i="11"/>
  <c r="K180" i="11"/>
  <c r="J180" i="11"/>
  <c r="I180" i="11"/>
  <c r="N179" i="11"/>
  <c r="M179" i="11"/>
  <c r="L179" i="11"/>
  <c r="K179" i="11"/>
  <c r="I179" i="11" s="1"/>
  <c r="J179" i="11"/>
  <c r="N178" i="11"/>
  <c r="M178" i="11"/>
  <c r="L178" i="11"/>
  <c r="K178" i="11"/>
  <c r="J178" i="11"/>
  <c r="I178" i="11"/>
  <c r="N177" i="11"/>
  <c r="M177" i="11"/>
  <c r="L177" i="11"/>
  <c r="K177" i="11"/>
  <c r="I177" i="11" s="1"/>
  <c r="J177" i="11"/>
  <c r="N176" i="11"/>
  <c r="M176" i="11"/>
  <c r="L176" i="11"/>
  <c r="K176" i="11"/>
  <c r="J176" i="11"/>
  <c r="I176" i="11"/>
  <c r="N175" i="11"/>
  <c r="M175" i="11"/>
  <c r="L175" i="11"/>
  <c r="K175" i="11"/>
  <c r="I175" i="11" s="1"/>
  <c r="J175" i="11"/>
  <c r="N174" i="11"/>
  <c r="M174" i="11"/>
  <c r="L174" i="11"/>
  <c r="K174" i="11"/>
  <c r="J174" i="11"/>
  <c r="I174" i="11"/>
  <c r="N173" i="11"/>
  <c r="M173" i="11"/>
  <c r="L173" i="11"/>
  <c r="K173" i="11"/>
  <c r="I173" i="11" s="1"/>
  <c r="K28" i="11" s="1"/>
  <c r="J173" i="11"/>
  <c r="N172" i="11"/>
  <c r="M172" i="11"/>
  <c r="L172" i="11"/>
  <c r="K172" i="11"/>
  <c r="J172" i="11"/>
  <c r="I172" i="11"/>
  <c r="N171" i="11"/>
  <c r="M171" i="11"/>
  <c r="L171" i="11"/>
  <c r="K171" i="11"/>
  <c r="I171" i="11" s="1"/>
  <c r="U28" i="11" s="1"/>
  <c r="J171" i="11"/>
  <c r="N170" i="11"/>
  <c r="M170" i="11"/>
  <c r="L170" i="11"/>
  <c r="K170" i="11"/>
  <c r="J170" i="11"/>
  <c r="I170" i="11"/>
  <c r="N169" i="11"/>
  <c r="M169" i="11"/>
  <c r="L169" i="11"/>
  <c r="K169" i="11"/>
  <c r="I169" i="11" s="1"/>
  <c r="J169" i="11"/>
  <c r="N168" i="11"/>
  <c r="M168" i="11"/>
  <c r="L168" i="11"/>
  <c r="K168" i="11"/>
  <c r="J168" i="11"/>
  <c r="I168" i="11"/>
  <c r="N167" i="11"/>
  <c r="M167" i="11"/>
  <c r="L167" i="11"/>
  <c r="K167" i="11"/>
  <c r="I167" i="11" s="1"/>
  <c r="U26" i="11" s="1"/>
  <c r="J167" i="11"/>
  <c r="N166" i="11"/>
  <c r="M166" i="11"/>
  <c r="L166" i="11"/>
  <c r="K166" i="11"/>
  <c r="J166" i="11"/>
  <c r="I166" i="11"/>
  <c r="N165" i="11"/>
  <c r="M165" i="11"/>
  <c r="L165" i="11"/>
  <c r="K165" i="11"/>
  <c r="I165" i="11" s="1"/>
  <c r="J165" i="11"/>
  <c r="N164" i="11"/>
  <c r="M164" i="11"/>
  <c r="L164" i="11"/>
  <c r="K164" i="11"/>
  <c r="J164" i="11"/>
  <c r="I164" i="11"/>
  <c r="N163" i="11"/>
  <c r="M163" i="11"/>
  <c r="L163" i="11"/>
  <c r="K163" i="11"/>
  <c r="I163" i="11" s="1"/>
  <c r="J163" i="11"/>
  <c r="N162" i="11"/>
  <c r="M162" i="11"/>
  <c r="L162" i="11"/>
  <c r="K162" i="11"/>
  <c r="J162" i="11"/>
  <c r="I162" i="11"/>
  <c r="N161" i="11"/>
  <c r="M161" i="11"/>
  <c r="L161" i="11"/>
  <c r="K161" i="11"/>
  <c r="I161" i="11" s="1"/>
  <c r="U24" i="11" s="1"/>
  <c r="J161" i="11"/>
  <c r="N160" i="11"/>
  <c r="M160" i="11"/>
  <c r="L160" i="11"/>
  <c r="K160" i="11"/>
  <c r="J160" i="11"/>
  <c r="I160" i="11"/>
  <c r="N159" i="11"/>
  <c r="M159" i="11"/>
  <c r="L159" i="11"/>
  <c r="K159" i="11"/>
  <c r="I159" i="11" s="1"/>
  <c r="J159" i="11"/>
  <c r="N158" i="11"/>
  <c r="M158" i="11"/>
  <c r="L158" i="11"/>
  <c r="K158" i="11"/>
  <c r="J158" i="11"/>
  <c r="I158" i="11"/>
  <c r="N157" i="11"/>
  <c r="M157" i="11"/>
  <c r="L157" i="11"/>
  <c r="K157" i="11"/>
  <c r="I157" i="11" s="1"/>
  <c r="J157" i="11"/>
  <c r="N156" i="11"/>
  <c r="M156" i="11"/>
  <c r="L156" i="11"/>
  <c r="K156" i="11"/>
  <c r="J156" i="11"/>
  <c r="I156" i="11"/>
  <c r="N155" i="11"/>
  <c r="M155" i="11"/>
  <c r="L155" i="11"/>
  <c r="K155" i="11"/>
  <c r="I155" i="11" s="1"/>
  <c r="K26" i="11" s="1"/>
  <c r="J155" i="11"/>
  <c r="N154" i="11"/>
  <c r="M154" i="11"/>
  <c r="L154" i="11"/>
  <c r="K154" i="11"/>
  <c r="J154" i="11"/>
  <c r="I154" i="11"/>
  <c r="N153" i="11"/>
  <c r="M153" i="11"/>
  <c r="L153" i="11"/>
  <c r="K153" i="11"/>
  <c r="I153" i="11" s="1"/>
  <c r="K24" i="11" s="1"/>
  <c r="J153" i="11"/>
  <c r="N152" i="11"/>
  <c r="M152" i="11"/>
  <c r="L152" i="11"/>
  <c r="K152" i="11"/>
  <c r="J152" i="11"/>
  <c r="I152" i="11"/>
  <c r="N151" i="11"/>
  <c r="M151" i="11"/>
  <c r="L151" i="11"/>
  <c r="K151" i="11"/>
  <c r="I151" i="11" s="1"/>
  <c r="U23" i="11" s="1"/>
  <c r="J151" i="11"/>
  <c r="N150" i="11"/>
  <c r="M150" i="11"/>
  <c r="L150" i="11"/>
  <c r="K150" i="11"/>
  <c r="J150" i="11"/>
  <c r="I150" i="11"/>
  <c r="N149" i="11"/>
  <c r="M149" i="11"/>
  <c r="L149" i="11"/>
  <c r="K149" i="11"/>
  <c r="I149" i="11" s="1"/>
  <c r="J149" i="11"/>
  <c r="N148" i="11"/>
  <c r="M148" i="11"/>
  <c r="L148" i="11"/>
  <c r="K148" i="11"/>
  <c r="J148" i="11"/>
  <c r="I148" i="11"/>
  <c r="N147" i="11"/>
  <c r="M147" i="11"/>
  <c r="L147" i="11"/>
  <c r="K147" i="11"/>
  <c r="I147" i="11" s="1"/>
  <c r="J147" i="11"/>
  <c r="N146" i="11"/>
  <c r="M146" i="11"/>
  <c r="L146" i="11"/>
  <c r="K146" i="11"/>
  <c r="J146" i="11"/>
  <c r="I146" i="11"/>
  <c r="N145" i="11"/>
  <c r="M145" i="11"/>
  <c r="L145" i="11"/>
  <c r="K145" i="11"/>
  <c r="I145" i="11" s="1"/>
  <c r="J145" i="11"/>
  <c r="N144" i="11"/>
  <c r="M144" i="11"/>
  <c r="L144" i="11"/>
  <c r="K144" i="11"/>
  <c r="J144" i="11"/>
  <c r="I144" i="11"/>
  <c r="N143" i="11"/>
  <c r="M143" i="11"/>
  <c r="L143" i="11"/>
  <c r="K143" i="11"/>
  <c r="I143" i="11" s="1"/>
  <c r="J143" i="11"/>
  <c r="N142" i="11"/>
  <c r="M142" i="11"/>
  <c r="L142" i="11"/>
  <c r="K142" i="11"/>
  <c r="J142" i="11"/>
  <c r="I142" i="11"/>
  <c r="N141" i="11"/>
  <c r="M141" i="11"/>
  <c r="L141" i="11"/>
  <c r="K141" i="11"/>
  <c r="I141" i="11" s="1"/>
  <c r="J141" i="11"/>
  <c r="N140" i="11"/>
  <c r="M140" i="11"/>
  <c r="L140" i="11"/>
  <c r="K140" i="11"/>
  <c r="J140" i="11"/>
  <c r="I140" i="11"/>
  <c r="N139" i="11"/>
  <c r="M139" i="11"/>
  <c r="L139" i="11"/>
  <c r="K139" i="11"/>
  <c r="I139" i="11" s="1"/>
  <c r="J139" i="11"/>
  <c r="N138" i="11"/>
  <c r="M138" i="11"/>
  <c r="L138" i="11"/>
  <c r="K138" i="11"/>
  <c r="J138" i="11"/>
  <c r="I138" i="11"/>
  <c r="N137" i="11"/>
  <c r="M137" i="11"/>
  <c r="L137" i="11"/>
  <c r="K137" i="11"/>
  <c r="I137" i="11" s="1"/>
  <c r="J137" i="11"/>
  <c r="N136" i="11"/>
  <c r="M136" i="11"/>
  <c r="L136" i="11"/>
  <c r="K136" i="11"/>
  <c r="J136" i="11"/>
  <c r="I136" i="11"/>
  <c r="N135" i="11"/>
  <c r="M135" i="11"/>
  <c r="L135" i="11"/>
  <c r="K135" i="11"/>
  <c r="I135" i="11" s="1"/>
  <c r="J135" i="11"/>
  <c r="N134" i="11"/>
  <c r="M134" i="11"/>
  <c r="L134" i="11"/>
  <c r="K134" i="11"/>
  <c r="J134" i="11"/>
  <c r="I134" i="11"/>
  <c r="N133" i="11"/>
  <c r="M133" i="11"/>
  <c r="L133" i="11"/>
  <c r="K133" i="11"/>
  <c r="I133" i="11" s="1"/>
  <c r="J133" i="11"/>
  <c r="N132" i="11"/>
  <c r="M132" i="11"/>
  <c r="L132" i="11"/>
  <c r="K132" i="11"/>
  <c r="J132" i="11"/>
  <c r="I132" i="11"/>
  <c r="N131" i="11"/>
  <c r="M131" i="11"/>
  <c r="L131" i="11"/>
  <c r="K131" i="11"/>
  <c r="I131" i="11" s="1"/>
  <c r="J131" i="11"/>
  <c r="N130" i="11"/>
  <c r="M130" i="11"/>
  <c r="L130" i="11"/>
  <c r="K130" i="11"/>
  <c r="J130" i="11"/>
  <c r="I130" i="11"/>
  <c r="N129" i="11"/>
  <c r="M129" i="11"/>
  <c r="L129" i="11"/>
  <c r="K129" i="11"/>
  <c r="I129" i="11" s="1"/>
  <c r="J129" i="11"/>
  <c r="N128" i="11"/>
  <c r="M128" i="11"/>
  <c r="L128" i="11"/>
  <c r="K128" i="11"/>
  <c r="J128" i="11"/>
  <c r="I128" i="11"/>
  <c r="N127" i="11"/>
  <c r="M127" i="11"/>
  <c r="L127" i="11"/>
  <c r="K127" i="11"/>
  <c r="I127" i="11" s="1"/>
  <c r="J127" i="11"/>
  <c r="N126" i="11"/>
  <c r="M126" i="11"/>
  <c r="L126" i="11"/>
  <c r="K126" i="11"/>
  <c r="J126" i="11"/>
  <c r="I126" i="11"/>
  <c r="N125" i="11"/>
  <c r="M125" i="11"/>
  <c r="L125" i="11"/>
  <c r="K125" i="11"/>
  <c r="I125" i="11" s="1"/>
  <c r="J125" i="11"/>
  <c r="N124" i="11"/>
  <c r="M124" i="11"/>
  <c r="L124" i="11"/>
  <c r="K124" i="11"/>
  <c r="J124" i="11"/>
  <c r="I124" i="11"/>
  <c r="N123" i="11"/>
  <c r="M123" i="11"/>
  <c r="L123" i="11"/>
  <c r="K123" i="11"/>
  <c r="I123" i="11" s="1"/>
  <c r="J123" i="11"/>
  <c r="N122" i="11"/>
  <c r="M122" i="11"/>
  <c r="L122" i="11"/>
  <c r="K122" i="11"/>
  <c r="J122" i="11"/>
  <c r="I122" i="11"/>
  <c r="N121" i="11"/>
  <c r="M121" i="11"/>
  <c r="L121" i="11"/>
  <c r="K121" i="11"/>
  <c r="I121" i="11" s="1"/>
  <c r="J121" i="11"/>
  <c r="N120" i="11"/>
  <c r="M120" i="11"/>
  <c r="L120" i="11"/>
  <c r="K120" i="11"/>
  <c r="J120" i="11"/>
  <c r="I120" i="11"/>
  <c r="N119" i="11"/>
  <c r="M119" i="11"/>
  <c r="L119" i="11"/>
  <c r="K119" i="11"/>
  <c r="I119" i="11" s="1"/>
  <c r="J119" i="11"/>
  <c r="N118" i="11"/>
  <c r="M118" i="11"/>
  <c r="L118" i="11"/>
  <c r="K118" i="11"/>
  <c r="J118" i="11"/>
  <c r="I118" i="11"/>
  <c r="N117" i="11"/>
  <c r="M117" i="11"/>
  <c r="L117" i="11"/>
  <c r="K117" i="11"/>
  <c r="I117" i="11" s="1"/>
  <c r="J117" i="11"/>
  <c r="N116" i="11"/>
  <c r="M116" i="11"/>
  <c r="L116" i="11"/>
  <c r="K116" i="11"/>
  <c r="J116" i="11"/>
  <c r="I116" i="11"/>
  <c r="N115" i="11"/>
  <c r="M115" i="11"/>
  <c r="L115" i="11"/>
  <c r="K115" i="11"/>
  <c r="I115" i="11" s="1"/>
  <c r="J115" i="11"/>
  <c r="N114" i="11"/>
  <c r="M114" i="11"/>
  <c r="L114" i="11"/>
  <c r="K114" i="11"/>
  <c r="J114" i="11"/>
  <c r="I114" i="11"/>
  <c r="N113" i="11"/>
  <c r="M113" i="11"/>
  <c r="L113" i="11"/>
  <c r="K113" i="11"/>
  <c r="I113" i="11" s="1"/>
  <c r="J113" i="11"/>
  <c r="N112" i="11"/>
  <c r="M112" i="11"/>
  <c r="L112" i="11"/>
  <c r="K112" i="11"/>
  <c r="J112" i="11"/>
  <c r="I112" i="11"/>
  <c r="N111" i="11"/>
  <c r="M111" i="11"/>
  <c r="L111" i="11"/>
  <c r="K111" i="11"/>
  <c r="I111" i="11" s="1"/>
  <c r="J111" i="11"/>
  <c r="N110" i="11"/>
  <c r="M110" i="11"/>
  <c r="L110" i="11"/>
  <c r="K110" i="11"/>
  <c r="J110" i="11"/>
  <c r="I110" i="11"/>
  <c r="N109" i="11"/>
  <c r="M109" i="11"/>
  <c r="L109" i="11"/>
  <c r="K109" i="11"/>
  <c r="I109" i="11" s="1"/>
  <c r="J109" i="11"/>
  <c r="N108" i="11"/>
  <c r="M108" i="11"/>
  <c r="L108" i="11"/>
  <c r="K108" i="11"/>
  <c r="J108" i="11"/>
  <c r="I108" i="11"/>
  <c r="N107" i="11"/>
  <c r="M107" i="11"/>
  <c r="L107" i="11"/>
  <c r="K107" i="11"/>
  <c r="I107" i="11" s="1"/>
  <c r="J107" i="11"/>
  <c r="N106" i="11"/>
  <c r="M106" i="11"/>
  <c r="L106" i="11"/>
  <c r="K106" i="11"/>
  <c r="J106" i="11"/>
  <c r="I106" i="11"/>
  <c r="N105" i="11"/>
  <c r="M105" i="11"/>
  <c r="L105" i="11"/>
  <c r="K105" i="11"/>
  <c r="I105" i="11" s="1"/>
  <c r="J105" i="11"/>
  <c r="N104" i="11"/>
  <c r="M104" i="11"/>
  <c r="L104" i="11"/>
  <c r="K104" i="11"/>
  <c r="J104" i="11"/>
  <c r="I104" i="11"/>
  <c r="N103" i="11"/>
  <c r="M103" i="11"/>
  <c r="L103" i="11"/>
  <c r="K103" i="11"/>
  <c r="I103" i="11" s="1"/>
  <c r="J103" i="11"/>
  <c r="N102" i="11"/>
  <c r="M102" i="11"/>
  <c r="L102" i="11"/>
  <c r="K102" i="11"/>
  <c r="J102" i="11"/>
  <c r="I102" i="11"/>
  <c r="N101" i="11"/>
  <c r="M101" i="11"/>
  <c r="L101" i="11"/>
  <c r="K101" i="11"/>
  <c r="I101" i="11" s="1"/>
  <c r="J101" i="11"/>
  <c r="N100" i="11"/>
  <c r="M100" i="11"/>
  <c r="L100" i="11"/>
  <c r="K100" i="11"/>
  <c r="J100" i="11"/>
  <c r="I100" i="11"/>
  <c r="N99" i="11"/>
  <c r="M99" i="11"/>
  <c r="L99" i="11"/>
  <c r="K99" i="11"/>
  <c r="I99" i="11" s="1"/>
  <c r="J99" i="11"/>
  <c r="N98" i="11"/>
  <c r="M98" i="11"/>
  <c r="L98" i="11"/>
  <c r="K98" i="11"/>
  <c r="J98" i="11"/>
  <c r="I98" i="11"/>
  <c r="N97" i="11"/>
  <c r="M97" i="11"/>
  <c r="L97" i="11"/>
  <c r="K97" i="11"/>
  <c r="I97" i="11" s="1"/>
  <c r="J97" i="11"/>
  <c r="N96" i="11"/>
  <c r="M96" i="11"/>
  <c r="L96" i="11"/>
  <c r="K96" i="11"/>
  <c r="J96" i="11"/>
  <c r="I96" i="11"/>
  <c r="N95" i="11"/>
  <c r="M95" i="11"/>
  <c r="L95" i="11"/>
  <c r="K95" i="11"/>
  <c r="I95" i="11" s="1"/>
  <c r="J95" i="11"/>
  <c r="N94" i="11"/>
  <c r="M94" i="11"/>
  <c r="L94" i="11"/>
  <c r="K94" i="11"/>
  <c r="J94" i="11"/>
  <c r="I94" i="11"/>
  <c r="N93" i="11"/>
  <c r="M93" i="11"/>
  <c r="L93" i="11"/>
  <c r="K93" i="11"/>
  <c r="I93" i="11" s="1"/>
  <c r="J93" i="11"/>
  <c r="N92" i="11"/>
  <c r="M92" i="11"/>
  <c r="L92" i="11"/>
  <c r="K92" i="11"/>
  <c r="J92" i="11"/>
  <c r="I92" i="11"/>
  <c r="N91" i="11"/>
  <c r="M91" i="11"/>
  <c r="L91" i="11"/>
  <c r="K91" i="11"/>
  <c r="I91" i="11" s="1"/>
  <c r="J91" i="11"/>
  <c r="N90" i="11"/>
  <c r="M90" i="11"/>
  <c r="L90" i="11"/>
  <c r="K90" i="11"/>
  <c r="J90" i="11"/>
  <c r="I90" i="11"/>
  <c r="N89" i="11"/>
  <c r="M89" i="11"/>
  <c r="L89" i="11"/>
  <c r="J89" i="11"/>
  <c r="L88" i="11"/>
  <c r="K88" i="11"/>
  <c r="J88" i="11"/>
  <c r="L87" i="11"/>
  <c r="K87" i="11"/>
  <c r="J87" i="11"/>
  <c r="L86" i="11"/>
  <c r="K86" i="11"/>
  <c r="J86" i="11"/>
  <c r="L85" i="11"/>
  <c r="K85" i="11"/>
  <c r="J85" i="11"/>
  <c r="L84" i="11"/>
  <c r="K84" i="11"/>
  <c r="J84" i="11"/>
  <c r="L83" i="11"/>
  <c r="K83" i="11"/>
  <c r="J83" i="11"/>
  <c r="L82" i="11"/>
  <c r="K82" i="11"/>
  <c r="J82" i="11"/>
  <c r="L81" i="11"/>
  <c r="K81" i="11"/>
  <c r="J81" i="11"/>
  <c r="N80" i="11"/>
  <c r="M80" i="11"/>
  <c r="L80" i="11"/>
  <c r="K80" i="11"/>
  <c r="I80" i="11" s="1"/>
  <c r="J80" i="11"/>
  <c r="N79" i="11"/>
  <c r="M79" i="11"/>
  <c r="L79" i="11"/>
  <c r="I79" i="11" s="1"/>
  <c r="K79" i="11"/>
  <c r="J79" i="11"/>
  <c r="N78" i="11"/>
  <c r="M78" i="11"/>
  <c r="L78" i="11"/>
  <c r="J78" i="11"/>
  <c r="L77" i="11"/>
  <c r="K77" i="11"/>
  <c r="J77" i="11"/>
  <c r="J76" i="11"/>
  <c r="J75" i="11"/>
  <c r="J74" i="11"/>
  <c r="J73" i="11"/>
  <c r="J72" i="11"/>
  <c r="J71" i="11"/>
  <c r="J70" i="11"/>
  <c r="N69" i="11"/>
  <c r="M69" i="11"/>
  <c r="J69" i="11"/>
  <c r="N68" i="11"/>
  <c r="M68" i="11"/>
  <c r="J68" i="11"/>
  <c r="N67" i="11"/>
  <c r="M67" i="11"/>
  <c r="K67" i="11"/>
  <c r="J67" i="11"/>
  <c r="E67" i="11"/>
  <c r="L67" i="11" s="1"/>
  <c r="N66" i="11"/>
  <c r="M66" i="11"/>
  <c r="L66" i="11"/>
  <c r="K66" i="11"/>
  <c r="I66" i="11" s="1"/>
  <c r="J66" i="11"/>
  <c r="N65" i="11"/>
  <c r="M65" i="11"/>
  <c r="L65" i="11"/>
  <c r="K65" i="11"/>
  <c r="J65" i="11"/>
  <c r="I65" i="11" s="1"/>
  <c r="N64" i="11"/>
  <c r="M64" i="11"/>
  <c r="L64" i="11"/>
  <c r="K64" i="11"/>
  <c r="I64" i="11" s="1"/>
  <c r="J64" i="11"/>
  <c r="N63" i="11"/>
  <c r="M63" i="11"/>
  <c r="L63" i="11"/>
  <c r="K63" i="11"/>
  <c r="J63" i="11"/>
  <c r="I63" i="11" s="1"/>
  <c r="N62" i="11"/>
  <c r="M62" i="11"/>
  <c r="L62" i="11"/>
  <c r="K62" i="11"/>
  <c r="I62" i="11" s="1"/>
  <c r="J62" i="11"/>
  <c r="N61" i="11"/>
  <c r="M61" i="11"/>
  <c r="L61" i="11"/>
  <c r="K61" i="11"/>
  <c r="J61" i="11"/>
  <c r="I61" i="11" s="1"/>
  <c r="N60" i="11"/>
  <c r="M60" i="11"/>
  <c r="L60" i="11"/>
  <c r="K60" i="11"/>
  <c r="I60" i="11" s="1"/>
  <c r="J60" i="11"/>
  <c r="V38" i="11"/>
  <c r="U38" i="11"/>
  <c r="T38" i="11"/>
  <c r="L36" i="11"/>
  <c r="K36" i="11"/>
  <c r="J36" i="11"/>
  <c r="L34" i="11"/>
  <c r="K34" i="11"/>
  <c r="J34" i="11"/>
  <c r="L31" i="11"/>
  <c r="K31" i="11"/>
  <c r="J31" i="11"/>
  <c r="V30" i="11"/>
  <c r="U30" i="11"/>
  <c r="T30" i="11"/>
  <c r="V29" i="11"/>
  <c r="U29" i="11"/>
  <c r="T29" i="11"/>
  <c r="L29" i="11"/>
  <c r="K29" i="11"/>
  <c r="J29" i="11"/>
  <c r="V27" i="11"/>
  <c r="U27" i="11"/>
  <c r="T27" i="11"/>
  <c r="L27" i="11"/>
  <c r="K27" i="11"/>
  <c r="J27" i="11"/>
  <c r="V25" i="11"/>
  <c r="U25" i="11"/>
  <c r="T25" i="11"/>
  <c r="L25" i="11"/>
  <c r="K25" i="11"/>
  <c r="J25" i="11"/>
  <c r="L23" i="11"/>
  <c r="K23" i="11"/>
  <c r="J23" i="11"/>
  <c r="E12" i="11"/>
  <c r="K8" i="11" s="1"/>
  <c r="D12" i="11"/>
  <c r="K10" i="11"/>
  <c r="K9" i="11"/>
  <c r="K7" i="11"/>
  <c r="K6" i="11"/>
  <c r="L5" i="11"/>
  <c r="J5" i="11"/>
  <c r="L4" i="11"/>
  <c r="K4" i="11"/>
  <c r="J4" i="11"/>
  <c r="P3" i="11"/>
  <c r="O3" i="11"/>
  <c r="N3" i="11"/>
  <c r="M3" i="11"/>
  <c r="L3" i="11"/>
  <c r="K3" i="11"/>
  <c r="J3" i="11"/>
  <c r="K2" i="11"/>
  <c r="D1" i="11"/>
  <c r="K5" i="11" s="1"/>
  <c r="X502" i="10"/>
  <c r="X503" i="10" s="1"/>
  <c r="AK498" i="10"/>
  <c r="AK503" i="10" s="1"/>
  <c r="AK504" i="10" s="1"/>
  <c r="AA498" i="10"/>
  <c r="Y498" i="10"/>
  <c r="X497" i="10"/>
  <c r="X500" i="10" s="1"/>
  <c r="X501" i="10" s="1"/>
  <c r="S496" i="10"/>
  <c r="AE495" i="10"/>
  <c r="AE496" i="10" s="1"/>
  <c r="S495" i="10"/>
  <c r="AE494" i="10"/>
  <c r="S494" i="10"/>
  <c r="AK493" i="10"/>
  <c r="AK494" i="10" s="1"/>
  <c r="AE493" i="10"/>
  <c r="S493" i="10"/>
  <c r="Q493" i="10"/>
  <c r="Q494" i="10" s="1"/>
  <c r="S492" i="10"/>
  <c r="S491" i="10"/>
  <c r="AK490" i="10"/>
  <c r="AK495" i="10" s="1"/>
  <c r="AK496" i="10" s="1"/>
  <c r="AE490" i="10"/>
  <c r="J490" i="10"/>
  <c r="J491" i="10" s="1"/>
  <c r="X489" i="10"/>
  <c r="X494" i="10" s="1"/>
  <c r="X495" i="10" s="1"/>
  <c r="T489" i="10"/>
  <c r="R489" i="10"/>
  <c r="Q488" i="10"/>
  <c r="Q491" i="10" s="1"/>
  <c r="Q492" i="10" s="1"/>
  <c r="J488" i="10"/>
  <c r="J489" i="10" s="1"/>
  <c r="AK487" i="10"/>
  <c r="AK488" i="10" s="1"/>
  <c r="M486" i="10"/>
  <c r="L486" i="10"/>
  <c r="AK485" i="10"/>
  <c r="AK486" i="10" s="1"/>
  <c r="X485" i="10"/>
  <c r="J485" i="10"/>
  <c r="X484" i="10"/>
  <c r="AK482" i="10"/>
  <c r="AA482" i="10"/>
  <c r="Z482" i="10"/>
  <c r="X481" i="10"/>
  <c r="X486" i="10" s="1"/>
  <c r="X487" i="10" s="1"/>
  <c r="F480" i="10"/>
  <c r="Q479" i="10"/>
  <c r="Q482" i="10" s="1"/>
  <c r="Q483" i="10" s="1"/>
  <c r="K478" i="10"/>
  <c r="K479" i="10" s="1"/>
  <c r="F478" i="10"/>
  <c r="AK477" i="10"/>
  <c r="AK478" i="10" s="1"/>
  <c r="H476" i="10"/>
  <c r="AB490" i="10" s="1"/>
  <c r="G476" i="10"/>
  <c r="AA490" i="10" s="1"/>
  <c r="F476" i="10"/>
  <c r="M476" i="10" s="1"/>
  <c r="E476" i="10"/>
  <c r="K486" i="10" s="1"/>
  <c r="D476" i="10"/>
  <c r="X490" i="10" s="1"/>
  <c r="AK475" i="10"/>
  <c r="AK476" i="10" s="1"/>
  <c r="X475" i="10"/>
  <c r="K475" i="10"/>
  <c r="K480" i="10" s="1"/>
  <c r="K481" i="10" s="1"/>
  <c r="D475" i="10"/>
  <c r="D478" i="10" s="1"/>
  <c r="D479" i="10" s="1"/>
  <c r="X474" i="10"/>
  <c r="Q473" i="10"/>
  <c r="Q474" i="10" s="1"/>
  <c r="AK472" i="10"/>
  <c r="L471" i="10"/>
  <c r="AA470" i="10"/>
  <c r="Y470" i="10"/>
  <c r="Q470" i="10"/>
  <c r="Q475" i="10" s="1"/>
  <c r="Q476" i="10" s="1"/>
  <c r="L470" i="10"/>
  <c r="X469" i="10"/>
  <c r="X472" i="10" s="1"/>
  <c r="X473" i="10" s="1"/>
  <c r="L469" i="10"/>
  <c r="S468" i="10"/>
  <c r="L468" i="10"/>
  <c r="S467" i="10"/>
  <c r="AK466" i="10"/>
  <c r="AK467" i="10" s="1"/>
  <c r="AE466" i="10"/>
  <c r="AE467" i="10" s="1"/>
  <c r="S466" i="10"/>
  <c r="M466" i="10"/>
  <c r="K466" i="10"/>
  <c r="S465" i="10"/>
  <c r="J465" i="10"/>
  <c r="J468" i="10" s="1"/>
  <c r="J469" i="10" s="1"/>
  <c r="AE464" i="10"/>
  <c r="AE465" i="10" s="1"/>
  <c r="S464" i="10"/>
  <c r="S463" i="10"/>
  <c r="AB462" i="10"/>
  <c r="AA462" i="10"/>
  <c r="Z462" i="10"/>
  <c r="Y462" i="10"/>
  <c r="X462" i="10"/>
  <c r="AK461" i="10"/>
  <c r="AK464" i="10" s="1"/>
  <c r="AK465" i="10" s="1"/>
  <c r="AE461" i="10"/>
  <c r="X461" i="10"/>
  <c r="X466" i="10" s="1"/>
  <c r="X467" i="10" s="1"/>
  <c r="T461" i="10"/>
  <c r="R461" i="10"/>
  <c r="Q460" i="10"/>
  <c r="Q465" i="10" s="1"/>
  <c r="Q466" i="10" s="1"/>
  <c r="X458" i="10"/>
  <c r="X459" i="10" s="1"/>
  <c r="X456" i="10"/>
  <c r="X457" i="10" s="1"/>
  <c r="AB454" i="10"/>
  <c r="AA454" i="10"/>
  <c r="Z454" i="10"/>
  <c r="Y454" i="10"/>
  <c r="X454" i="10"/>
  <c r="X453" i="10"/>
  <c r="AK452" i="10"/>
  <c r="AK457" i="10" s="1"/>
  <c r="AK458" i="10" s="1"/>
  <c r="B450" i="10"/>
  <c r="N399" i="10"/>
  <c r="M399" i="10"/>
  <c r="L399" i="10"/>
  <c r="K399" i="10"/>
  <c r="I399" i="10" s="1"/>
  <c r="J399" i="10"/>
  <c r="N398" i="10"/>
  <c r="M398" i="10"/>
  <c r="L398" i="10"/>
  <c r="K398" i="10"/>
  <c r="J398" i="10"/>
  <c r="I398" i="10" s="1"/>
  <c r="N397" i="10"/>
  <c r="M397" i="10"/>
  <c r="L397" i="10"/>
  <c r="K397" i="10"/>
  <c r="I397" i="10" s="1"/>
  <c r="J397" i="10"/>
  <c r="N396" i="10"/>
  <c r="M396" i="10"/>
  <c r="L396" i="10"/>
  <c r="K396" i="10"/>
  <c r="J396" i="10"/>
  <c r="I396" i="10" s="1"/>
  <c r="N395" i="10"/>
  <c r="M395" i="10"/>
  <c r="L395" i="10"/>
  <c r="K395" i="10"/>
  <c r="I395" i="10" s="1"/>
  <c r="J395" i="10"/>
  <c r="N394" i="10"/>
  <c r="M394" i="10"/>
  <c r="L394" i="10"/>
  <c r="K394" i="10"/>
  <c r="J394" i="10"/>
  <c r="I394" i="10" s="1"/>
  <c r="N393" i="10"/>
  <c r="M393" i="10"/>
  <c r="L393" i="10"/>
  <c r="K393" i="10"/>
  <c r="I393" i="10" s="1"/>
  <c r="J393" i="10"/>
  <c r="N392" i="10"/>
  <c r="M392" i="10"/>
  <c r="L392" i="10"/>
  <c r="K392" i="10"/>
  <c r="J392" i="10"/>
  <c r="I392" i="10" s="1"/>
  <c r="N391" i="10"/>
  <c r="M391" i="10"/>
  <c r="L391" i="10"/>
  <c r="K391" i="10"/>
  <c r="I391" i="10" s="1"/>
  <c r="J391" i="10"/>
  <c r="N390" i="10"/>
  <c r="M390" i="10"/>
  <c r="L390" i="10"/>
  <c r="K390" i="10"/>
  <c r="J390" i="10"/>
  <c r="I390" i="10" s="1"/>
  <c r="N389" i="10"/>
  <c r="M389" i="10"/>
  <c r="L389" i="10"/>
  <c r="K389" i="10"/>
  <c r="I389" i="10" s="1"/>
  <c r="J389" i="10"/>
  <c r="N388" i="10"/>
  <c r="M388" i="10"/>
  <c r="L388" i="10"/>
  <c r="K388" i="10"/>
  <c r="J388" i="10"/>
  <c r="I388" i="10" s="1"/>
  <c r="N387" i="10"/>
  <c r="M387" i="10"/>
  <c r="L387" i="10"/>
  <c r="K387" i="10"/>
  <c r="I387" i="10" s="1"/>
  <c r="J387" i="10"/>
  <c r="N386" i="10"/>
  <c r="M386" i="10"/>
  <c r="L386" i="10"/>
  <c r="K386" i="10"/>
  <c r="J386" i="10"/>
  <c r="I386" i="10" s="1"/>
  <c r="N385" i="10"/>
  <c r="M385" i="10"/>
  <c r="L385" i="10"/>
  <c r="K385" i="10"/>
  <c r="I385" i="10" s="1"/>
  <c r="J385" i="10"/>
  <c r="N384" i="10"/>
  <c r="M384" i="10"/>
  <c r="L384" i="10"/>
  <c r="K384" i="10"/>
  <c r="J384" i="10"/>
  <c r="I384" i="10" s="1"/>
  <c r="N383" i="10"/>
  <c r="M383" i="10"/>
  <c r="L383" i="10"/>
  <c r="K383" i="10"/>
  <c r="I383" i="10" s="1"/>
  <c r="J383" i="10"/>
  <c r="N382" i="10"/>
  <c r="M382" i="10"/>
  <c r="L382" i="10"/>
  <c r="K382" i="10"/>
  <c r="J382" i="10"/>
  <c r="I382" i="10" s="1"/>
  <c r="N381" i="10"/>
  <c r="M381" i="10"/>
  <c r="L381" i="10"/>
  <c r="K381" i="10"/>
  <c r="I381" i="10" s="1"/>
  <c r="J381" i="10"/>
  <c r="N380" i="10"/>
  <c r="M380" i="10"/>
  <c r="L380" i="10"/>
  <c r="K380" i="10"/>
  <c r="J380" i="10"/>
  <c r="I380" i="10" s="1"/>
  <c r="N379" i="10"/>
  <c r="M379" i="10"/>
  <c r="L379" i="10"/>
  <c r="K379" i="10"/>
  <c r="I379" i="10" s="1"/>
  <c r="J379" i="10"/>
  <c r="N378" i="10"/>
  <c r="M378" i="10"/>
  <c r="L378" i="10"/>
  <c r="K378" i="10"/>
  <c r="J378" i="10"/>
  <c r="I378" i="10" s="1"/>
  <c r="N377" i="10"/>
  <c r="M377" i="10"/>
  <c r="L377" i="10"/>
  <c r="K377" i="10"/>
  <c r="I377" i="10" s="1"/>
  <c r="J377" i="10"/>
  <c r="N376" i="10"/>
  <c r="M376" i="10"/>
  <c r="L376" i="10"/>
  <c r="K376" i="10"/>
  <c r="J376" i="10"/>
  <c r="I376" i="10" s="1"/>
  <c r="N375" i="10"/>
  <c r="M375" i="10"/>
  <c r="L375" i="10"/>
  <c r="K375" i="10"/>
  <c r="I375" i="10" s="1"/>
  <c r="J375" i="10"/>
  <c r="N374" i="10"/>
  <c r="M374" i="10"/>
  <c r="L374" i="10"/>
  <c r="K374" i="10"/>
  <c r="J374" i="10"/>
  <c r="I374" i="10" s="1"/>
  <c r="N373" i="10"/>
  <c r="M373" i="10"/>
  <c r="L373" i="10"/>
  <c r="K373" i="10"/>
  <c r="I373" i="10" s="1"/>
  <c r="J373" i="10"/>
  <c r="N372" i="10"/>
  <c r="M372" i="10"/>
  <c r="L372" i="10"/>
  <c r="K372" i="10"/>
  <c r="J372" i="10"/>
  <c r="I372" i="10" s="1"/>
  <c r="N371" i="10"/>
  <c r="M371" i="10"/>
  <c r="L371" i="10"/>
  <c r="K371" i="10"/>
  <c r="I371" i="10" s="1"/>
  <c r="J371" i="10"/>
  <c r="N370" i="10"/>
  <c r="M370" i="10"/>
  <c r="L370" i="10"/>
  <c r="K370" i="10"/>
  <c r="J370" i="10"/>
  <c r="I370" i="10" s="1"/>
  <c r="N369" i="10"/>
  <c r="M369" i="10"/>
  <c r="L369" i="10"/>
  <c r="K369" i="10"/>
  <c r="I369" i="10" s="1"/>
  <c r="J369" i="10"/>
  <c r="N368" i="10"/>
  <c r="M368" i="10"/>
  <c r="L368" i="10"/>
  <c r="K368" i="10"/>
  <c r="J368" i="10"/>
  <c r="I368" i="10" s="1"/>
  <c r="N367" i="10"/>
  <c r="M367" i="10"/>
  <c r="L367" i="10"/>
  <c r="K367" i="10"/>
  <c r="I367" i="10" s="1"/>
  <c r="J367" i="10"/>
  <c r="N366" i="10"/>
  <c r="M366" i="10"/>
  <c r="L366" i="10"/>
  <c r="K366" i="10"/>
  <c r="J366" i="10"/>
  <c r="I366" i="10" s="1"/>
  <c r="N365" i="10"/>
  <c r="M365" i="10"/>
  <c r="L365" i="10"/>
  <c r="K365" i="10"/>
  <c r="I365" i="10" s="1"/>
  <c r="J365" i="10"/>
  <c r="N364" i="10"/>
  <c r="M364" i="10"/>
  <c r="L364" i="10"/>
  <c r="K364" i="10"/>
  <c r="J364" i="10"/>
  <c r="I364" i="10" s="1"/>
  <c r="N363" i="10"/>
  <c r="M363" i="10"/>
  <c r="L363" i="10"/>
  <c r="K363" i="10"/>
  <c r="I363" i="10" s="1"/>
  <c r="J363" i="10"/>
  <c r="N362" i="10"/>
  <c r="M362" i="10"/>
  <c r="L362" i="10"/>
  <c r="K362" i="10"/>
  <c r="J362" i="10"/>
  <c r="I362" i="10" s="1"/>
  <c r="N361" i="10"/>
  <c r="M361" i="10"/>
  <c r="L361" i="10"/>
  <c r="K361" i="10"/>
  <c r="I361" i="10" s="1"/>
  <c r="J361" i="10"/>
  <c r="N360" i="10"/>
  <c r="M360" i="10"/>
  <c r="L360" i="10"/>
  <c r="K360" i="10"/>
  <c r="J360" i="10"/>
  <c r="I360" i="10" s="1"/>
  <c r="N359" i="10"/>
  <c r="M359" i="10"/>
  <c r="L359" i="10"/>
  <c r="K359" i="10"/>
  <c r="I359" i="10" s="1"/>
  <c r="J359" i="10"/>
  <c r="N358" i="10"/>
  <c r="M358" i="10"/>
  <c r="L358" i="10"/>
  <c r="K358" i="10"/>
  <c r="J358" i="10"/>
  <c r="I358" i="10" s="1"/>
  <c r="N357" i="10"/>
  <c r="M357" i="10"/>
  <c r="L357" i="10"/>
  <c r="K357" i="10"/>
  <c r="I357" i="10" s="1"/>
  <c r="J357" i="10"/>
  <c r="N356" i="10"/>
  <c r="M356" i="10"/>
  <c r="L356" i="10"/>
  <c r="K356" i="10"/>
  <c r="J356" i="10"/>
  <c r="I356" i="10" s="1"/>
  <c r="N355" i="10"/>
  <c r="M355" i="10"/>
  <c r="L355" i="10"/>
  <c r="K355" i="10"/>
  <c r="I355" i="10" s="1"/>
  <c r="J355" i="10"/>
  <c r="N354" i="10"/>
  <c r="M354" i="10"/>
  <c r="L354" i="10"/>
  <c r="K354" i="10"/>
  <c r="J354" i="10"/>
  <c r="I354" i="10" s="1"/>
  <c r="N353" i="10"/>
  <c r="M353" i="10"/>
  <c r="L353" i="10"/>
  <c r="K353" i="10"/>
  <c r="I353" i="10" s="1"/>
  <c r="J353" i="10"/>
  <c r="N352" i="10"/>
  <c r="M352" i="10"/>
  <c r="L352" i="10"/>
  <c r="K352" i="10"/>
  <c r="J352" i="10"/>
  <c r="I352" i="10" s="1"/>
  <c r="K39" i="10" s="1"/>
  <c r="N351" i="10"/>
  <c r="M351" i="10"/>
  <c r="L351" i="10"/>
  <c r="K351" i="10"/>
  <c r="I351" i="10" s="1"/>
  <c r="K38" i="10" s="1"/>
  <c r="J351" i="10"/>
  <c r="N350" i="10"/>
  <c r="M350" i="10"/>
  <c r="L350" i="10"/>
  <c r="K350" i="10"/>
  <c r="J350" i="10"/>
  <c r="I350" i="10" s="1"/>
  <c r="N349" i="10"/>
  <c r="M349" i="10"/>
  <c r="L349" i="10"/>
  <c r="K349" i="10"/>
  <c r="I349" i="10" s="1"/>
  <c r="J349" i="10"/>
  <c r="N348" i="10"/>
  <c r="M348" i="10"/>
  <c r="L348" i="10"/>
  <c r="K348" i="10"/>
  <c r="J348" i="10"/>
  <c r="I348" i="10" s="1"/>
  <c r="N347" i="10"/>
  <c r="M347" i="10"/>
  <c r="L347" i="10"/>
  <c r="K347" i="10"/>
  <c r="I347" i="10" s="1"/>
  <c r="J347" i="10"/>
  <c r="N346" i="10"/>
  <c r="M346" i="10"/>
  <c r="L346" i="10"/>
  <c r="K346" i="10"/>
  <c r="J346" i="10"/>
  <c r="I346" i="10" s="1"/>
  <c r="N345" i="10"/>
  <c r="M345" i="10"/>
  <c r="L345" i="10"/>
  <c r="K345" i="10"/>
  <c r="I345" i="10" s="1"/>
  <c r="J345" i="10"/>
  <c r="N344" i="10"/>
  <c r="M344" i="10"/>
  <c r="L344" i="10"/>
  <c r="K344" i="10"/>
  <c r="J344" i="10"/>
  <c r="I344" i="10" s="1"/>
  <c r="N343" i="10"/>
  <c r="M343" i="10"/>
  <c r="L343" i="10"/>
  <c r="K343" i="10"/>
  <c r="I343" i="10" s="1"/>
  <c r="J343" i="10"/>
  <c r="N342" i="10"/>
  <c r="M342" i="10"/>
  <c r="L342" i="10"/>
  <c r="K342" i="10"/>
  <c r="J342" i="10"/>
  <c r="I342" i="10" s="1"/>
  <c r="N341" i="10"/>
  <c r="M341" i="10"/>
  <c r="L341" i="10"/>
  <c r="K341" i="10"/>
  <c r="I341" i="10" s="1"/>
  <c r="J341" i="10"/>
  <c r="N340" i="10"/>
  <c r="M340" i="10"/>
  <c r="L340" i="10"/>
  <c r="K340" i="10"/>
  <c r="J340" i="10"/>
  <c r="I340" i="10" s="1"/>
  <c r="N339" i="10"/>
  <c r="M339" i="10"/>
  <c r="L339" i="10"/>
  <c r="K339" i="10"/>
  <c r="I339" i="10" s="1"/>
  <c r="J339" i="10"/>
  <c r="N338" i="10"/>
  <c r="M338" i="10"/>
  <c r="L338" i="10"/>
  <c r="K338" i="10"/>
  <c r="J338" i="10"/>
  <c r="I338" i="10" s="1"/>
  <c r="N337" i="10"/>
  <c r="M337" i="10"/>
  <c r="L337" i="10"/>
  <c r="K337" i="10"/>
  <c r="I337" i="10" s="1"/>
  <c r="J337" i="10"/>
  <c r="N336" i="10"/>
  <c r="M336" i="10"/>
  <c r="L336" i="10"/>
  <c r="K336" i="10"/>
  <c r="J336" i="10"/>
  <c r="I336" i="10" s="1"/>
  <c r="U36" i="10" s="1"/>
  <c r="N335" i="10"/>
  <c r="M335" i="10"/>
  <c r="L335" i="10"/>
  <c r="K335" i="10"/>
  <c r="I335" i="10" s="1"/>
  <c r="J335" i="10"/>
  <c r="N334" i="10"/>
  <c r="M334" i="10"/>
  <c r="L334" i="10"/>
  <c r="K334" i="10"/>
  <c r="J334" i="10"/>
  <c r="I334" i="10" s="1"/>
  <c r="N333" i="10"/>
  <c r="M333" i="10"/>
  <c r="L333" i="10"/>
  <c r="K333" i="10"/>
  <c r="I333" i="10" s="1"/>
  <c r="J333" i="10"/>
  <c r="N332" i="10"/>
  <c r="M332" i="10"/>
  <c r="L332" i="10"/>
  <c r="K332" i="10"/>
  <c r="J332" i="10"/>
  <c r="I332" i="10" s="1"/>
  <c r="N331" i="10"/>
  <c r="M331" i="10"/>
  <c r="L331" i="10"/>
  <c r="K331" i="10"/>
  <c r="I331" i="10" s="1"/>
  <c r="J331" i="10"/>
  <c r="N330" i="10"/>
  <c r="M330" i="10"/>
  <c r="L330" i="10"/>
  <c r="K330" i="10"/>
  <c r="J330" i="10"/>
  <c r="I330" i="10" s="1"/>
  <c r="N329" i="10"/>
  <c r="M329" i="10"/>
  <c r="L329" i="10"/>
  <c r="K329" i="10"/>
  <c r="I329" i="10" s="1"/>
  <c r="J329" i="10"/>
  <c r="N328" i="10"/>
  <c r="M328" i="10"/>
  <c r="L328" i="10"/>
  <c r="K328" i="10"/>
  <c r="J328" i="10"/>
  <c r="I328" i="10" s="1"/>
  <c r="N327" i="10"/>
  <c r="M327" i="10"/>
  <c r="L327" i="10"/>
  <c r="K327" i="10"/>
  <c r="I327" i="10" s="1"/>
  <c r="J327" i="10"/>
  <c r="N326" i="10"/>
  <c r="M326" i="10"/>
  <c r="L326" i="10"/>
  <c r="K326" i="10"/>
  <c r="J326" i="10"/>
  <c r="I326" i="10" s="1"/>
  <c r="N325" i="10"/>
  <c r="M325" i="10"/>
  <c r="L325" i="10"/>
  <c r="K325" i="10"/>
  <c r="I325" i="10" s="1"/>
  <c r="J325" i="10"/>
  <c r="N324" i="10"/>
  <c r="M324" i="10"/>
  <c r="L324" i="10"/>
  <c r="K324" i="10"/>
  <c r="J324" i="10"/>
  <c r="I324" i="10" s="1"/>
  <c r="N323" i="10"/>
  <c r="M323" i="10"/>
  <c r="L323" i="10"/>
  <c r="K323" i="10"/>
  <c r="I323" i="10" s="1"/>
  <c r="J323" i="10"/>
  <c r="N322" i="10"/>
  <c r="M322" i="10"/>
  <c r="L322" i="10"/>
  <c r="K322" i="10"/>
  <c r="J322" i="10"/>
  <c r="I322" i="10" s="1"/>
  <c r="N321" i="10"/>
  <c r="M321" i="10"/>
  <c r="L321" i="10"/>
  <c r="K321" i="10"/>
  <c r="I321" i="10" s="1"/>
  <c r="J321" i="10"/>
  <c r="N320" i="10"/>
  <c r="M320" i="10"/>
  <c r="L320" i="10"/>
  <c r="K320" i="10"/>
  <c r="J320" i="10"/>
  <c r="I320" i="10" s="1"/>
  <c r="N319" i="10"/>
  <c r="M319" i="10"/>
  <c r="L319" i="10"/>
  <c r="K319" i="10"/>
  <c r="I319" i="10" s="1"/>
  <c r="J319" i="10"/>
  <c r="N318" i="10"/>
  <c r="M318" i="10"/>
  <c r="L318" i="10"/>
  <c r="K318" i="10"/>
  <c r="J318" i="10"/>
  <c r="I318" i="10" s="1"/>
  <c r="N317" i="10"/>
  <c r="M317" i="10"/>
  <c r="L317" i="10"/>
  <c r="K317" i="10"/>
  <c r="I317" i="10" s="1"/>
  <c r="J317" i="10"/>
  <c r="N316" i="10"/>
  <c r="M316" i="10"/>
  <c r="L316" i="10"/>
  <c r="K316" i="10"/>
  <c r="J316" i="10"/>
  <c r="I316" i="10" s="1"/>
  <c r="N315" i="10"/>
  <c r="M315" i="10"/>
  <c r="L315" i="10"/>
  <c r="K315" i="10"/>
  <c r="I315" i="10" s="1"/>
  <c r="J315" i="10"/>
  <c r="N314" i="10"/>
  <c r="M314" i="10"/>
  <c r="L314" i="10"/>
  <c r="K314" i="10"/>
  <c r="J314" i="10"/>
  <c r="I314" i="10" s="1"/>
  <c r="N313" i="10"/>
  <c r="M313" i="10"/>
  <c r="L313" i="10"/>
  <c r="K313" i="10"/>
  <c r="I313" i="10" s="1"/>
  <c r="J313" i="10"/>
  <c r="N312" i="10"/>
  <c r="M312" i="10"/>
  <c r="L312" i="10"/>
  <c r="K312" i="10"/>
  <c r="J312" i="10"/>
  <c r="I312" i="10" s="1"/>
  <c r="N311" i="10"/>
  <c r="M311" i="10"/>
  <c r="L311" i="10"/>
  <c r="K311" i="10"/>
  <c r="I311" i="10" s="1"/>
  <c r="J311" i="10"/>
  <c r="N310" i="10"/>
  <c r="M310" i="10"/>
  <c r="L310" i="10"/>
  <c r="K310" i="10"/>
  <c r="J310" i="10"/>
  <c r="I310" i="10" s="1"/>
  <c r="N309" i="10"/>
  <c r="M309" i="10"/>
  <c r="L309" i="10"/>
  <c r="K309" i="10"/>
  <c r="I309" i="10" s="1"/>
  <c r="J309" i="10"/>
  <c r="N308" i="10"/>
  <c r="M308" i="10"/>
  <c r="L308" i="10"/>
  <c r="K308" i="10"/>
  <c r="J308" i="10"/>
  <c r="I308" i="10" s="1"/>
  <c r="N307" i="10"/>
  <c r="M307" i="10"/>
  <c r="L307" i="10"/>
  <c r="K307" i="10"/>
  <c r="I307" i="10" s="1"/>
  <c r="J307" i="10"/>
  <c r="N306" i="10"/>
  <c r="M306" i="10"/>
  <c r="L306" i="10"/>
  <c r="K306" i="10"/>
  <c r="J306" i="10"/>
  <c r="I306" i="10" s="1"/>
  <c r="N305" i="10"/>
  <c r="M305" i="10"/>
  <c r="L305" i="10"/>
  <c r="K305" i="10"/>
  <c r="I305" i="10" s="1"/>
  <c r="J305" i="10"/>
  <c r="N304" i="10"/>
  <c r="M304" i="10"/>
  <c r="L304" i="10"/>
  <c r="K304" i="10"/>
  <c r="J304" i="10"/>
  <c r="I304" i="10" s="1"/>
  <c r="N303" i="10"/>
  <c r="M303" i="10"/>
  <c r="L303" i="10"/>
  <c r="K303" i="10"/>
  <c r="I303" i="10" s="1"/>
  <c r="J303" i="10"/>
  <c r="N302" i="10"/>
  <c r="M302" i="10"/>
  <c r="L302" i="10"/>
  <c r="K302" i="10"/>
  <c r="J302" i="10"/>
  <c r="I302" i="10" s="1"/>
  <c r="N301" i="10"/>
  <c r="M301" i="10"/>
  <c r="L301" i="10"/>
  <c r="K301" i="10"/>
  <c r="I301" i="10" s="1"/>
  <c r="J301" i="10"/>
  <c r="N300" i="10"/>
  <c r="M300" i="10"/>
  <c r="L300" i="10"/>
  <c r="K300" i="10"/>
  <c r="J300" i="10"/>
  <c r="I300" i="10" s="1"/>
  <c r="N299" i="10"/>
  <c r="M299" i="10"/>
  <c r="L299" i="10"/>
  <c r="K299" i="10"/>
  <c r="I299" i="10" s="1"/>
  <c r="J299" i="10"/>
  <c r="N298" i="10"/>
  <c r="M298" i="10"/>
  <c r="L298" i="10"/>
  <c r="K298" i="10"/>
  <c r="J298" i="10"/>
  <c r="I298" i="10" s="1"/>
  <c r="N297" i="10"/>
  <c r="M297" i="10"/>
  <c r="L297" i="10"/>
  <c r="K297" i="10"/>
  <c r="I297" i="10" s="1"/>
  <c r="J297" i="10"/>
  <c r="N296" i="10"/>
  <c r="M296" i="10"/>
  <c r="L296" i="10"/>
  <c r="K296" i="10"/>
  <c r="J296" i="10"/>
  <c r="I296" i="10" s="1"/>
  <c r="N295" i="10"/>
  <c r="M295" i="10"/>
  <c r="L295" i="10"/>
  <c r="K295" i="10"/>
  <c r="I295" i="10" s="1"/>
  <c r="J295" i="10"/>
  <c r="N294" i="10"/>
  <c r="M294" i="10"/>
  <c r="L294" i="10"/>
  <c r="K294" i="10"/>
  <c r="J294" i="10"/>
  <c r="I294" i="10" s="1"/>
  <c r="N293" i="10"/>
  <c r="M293" i="10"/>
  <c r="L293" i="10"/>
  <c r="K293" i="10"/>
  <c r="I293" i="10" s="1"/>
  <c r="J293" i="10"/>
  <c r="N292" i="10"/>
  <c r="M292" i="10"/>
  <c r="L292" i="10"/>
  <c r="K292" i="10"/>
  <c r="J292" i="10"/>
  <c r="I292" i="10" s="1"/>
  <c r="N291" i="10"/>
  <c r="M291" i="10"/>
  <c r="L291" i="10"/>
  <c r="K291" i="10"/>
  <c r="I291" i="10" s="1"/>
  <c r="J291" i="10"/>
  <c r="N290" i="10"/>
  <c r="M290" i="10"/>
  <c r="L290" i="10"/>
  <c r="K290" i="10"/>
  <c r="J290" i="10"/>
  <c r="I290" i="10" s="1"/>
  <c r="N289" i="10"/>
  <c r="M289" i="10"/>
  <c r="L289" i="10"/>
  <c r="K289" i="10"/>
  <c r="I289" i="10" s="1"/>
  <c r="J289" i="10"/>
  <c r="N288" i="10"/>
  <c r="M288" i="10"/>
  <c r="L288" i="10"/>
  <c r="K288" i="10"/>
  <c r="J288" i="10"/>
  <c r="I288" i="10" s="1"/>
  <c r="N287" i="10"/>
  <c r="M287" i="10"/>
  <c r="L287" i="10"/>
  <c r="K287" i="10"/>
  <c r="I287" i="10" s="1"/>
  <c r="J287" i="10"/>
  <c r="N286" i="10"/>
  <c r="M286" i="10"/>
  <c r="L286" i="10"/>
  <c r="K286" i="10"/>
  <c r="J286" i="10"/>
  <c r="I286" i="10" s="1"/>
  <c r="N285" i="10"/>
  <c r="M285" i="10"/>
  <c r="L285" i="10"/>
  <c r="K285" i="10"/>
  <c r="I285" i="10" s="1"/>
  <c r="J285" i="10"/>
  <c r="N284" i="10"/>
  <c r="M284" i="10"/>
  <c r="L284" i="10"/>
  <c r="K284" i="10"/>
  <c r="J284" i="10"/>
  <c r="I284" i="10" s="1"/>
  <c r="N283" i="10"/>
  <c r="M283" i="10"/>
  <c r="L283" i="10"/>
  <c r="K283" i="10"/>
  <c r="I283" i="10" s="1"/>
  <c r="J283" i="10"/>
  <c r="N282" i="10"/>
  <c r="M282" i="10"/>
  <c r="L282" i="10"/>
  <c r="K282" i="10"/>
  <c r="J282" i="10"/>
  <c r="I282" i="10" s="1"/>
  <c r="N281" i="10"/>
  <c r="M281" i="10"/>
  <c r="L281" i="10"/>
  <c r="K281" i="10"/>
  <c r="I281" i="10" s="1"/>
  <c r="J281" i="10"/>
  <c r="N280" i="10"/>
  <c r="M280" i="10"/>
  <c r="L280" i="10"/>
  <c r="K280" i="10"/>
  <c r="J280" i="10"/>
  <c r="I280" i="10" s="1"/>
  <c r="N279" i="10"/>
  <c r="M279" i="10"/>
  <c r="L279" i="10"/>
  <c r="K279" i="10"/>
  <c r="I279" i="10" s="1"/>
  <c r="U35" i="10" s="1"/>
  <c r="J279" i="10"/>
  <c r="N278" i="10"/>
  <c r="M278" i="10"/>
  <c r="L278" i="10"/>
  <c r="K278" i="10"/>
  <c r="J278" i="10"/>
  <c r="I278" i="10" s="1"/>
  <c r="N277" i="10"/>
  <c r="M277" i="10"/>
  <c r="L277" i="10"/>
  <c r="K277" i="10"/>
  <c r="I277" i="10" s="1"/>
  <c r="J277" i="10"/>
  <c r="N276" i="10"/>
  <c r="M276" i="10"/>
  <c r="L276" i="10"/>
  <c r="K276" i="10"/>
  <c r="J276" i="10"/>
  <c r="I276" i="10" s="1"/>
  <c r="N275" i="10"/>
  <c r="M275" i="10"/>
  <c r="L275" i="10"/>
  <c r="K275" i="10"/>
  <c r="I275" i="10" s="1"/>
  <c r="J275" i="10"/>
  <c r="N274" i="10"/>
  <c r="M274" i="10"/>
  <c r="L274" i="10"/>
  <c r="K274" i="10"/>
  <c r="J274" i="10"/>
  <c r="I274" i="10" s="1"/>
  <c r="N273" i="10"/>
  <c r="M273" i="10"/>
  <c r="L273" i="10"/>
  <c r="K273" i="10"/>
  <c r="I273" i="10" s="1"/>
  <c r="J273" i="10"/>
  <c r="N272" i="10"/>
  <c r="M272" i="10"/>
  <c r="L272" i="10"/>
  <c r="K272" i="10"/>
  <c r="J272" i="10"/>
  <c r="I272" i="10" s="1"/>
  <c r="N271" i="10"/>
  <c r="M271" i="10"/>
  <c r="L271" i="10"/>
  <c r="K271" i="10"/>
  <c r="I271" i="10" s="1"/>
  <c r="J271" i="10"/>
  <c r="N270" i="10"/>
  <c r="M270" i="10"/>
  <c r="L270" i="10"/>
  <c r="K270" i="10"/>
  <c r="J270" i="10"/>
  <c r="I270" i="10" s="1"/>
  <c r="N269" i="10"/>
  <c r="M269" i="10"/>
  <c r="L269" i="10"/>
  <c r="K269" i="10"/>
  <c r="I269" i="10" s="1"/>
  <c r="J269" i="10"/>
  <c r="N268" i="10"/>
  <c r="M268" i="10"/>
  <c r="L268" i="10"/>
  <c r="K268" i="10"/>
  <c r="J268" i="10"/>
  <c r="I268" i="10" s="1"/>
  <c r="N267" i="10"/>
  <c r="M267" i="10"/>
  <c r="L267" i="10"/>
  <c r="K267" i="10"/>
  <c r="I267" i="10" s="1"/>
  <c r="J267" i="10"/>
  <c r="N266" i="10"/>
  <c r="M266" i="10"/>
  <c r="L266" i="10"/>
  <c r="K266" i="10"/>
  <c r="J266" i="10"/>
  <c r="I266" i="10" s="1"/>
  <c r="N265" i="10"/>
  <c r="M265" i="10"/>
  <c r="L265" i="10"/>
  <c r="K265" i="10"/>
  <c r="I265" i="10" s="1"/>
  <c r="J265" i="10"/>
  <c r="N264" i="10"/>
  <c r="M264" i="10"/>
  <c r="L264" i="10"/>
  <c r="K264" i="10"/>
  <c r="J264" i="10"/>
  <c r="I264" i="10" s="1"/>
  <c r="N263" i="10"/>
  <c r="M263" i="10"/>
  <c r="L263" i="10"/>
  <c r="K263" i="10"/>
  <c r="I263" i="10" s="1"/>
  <c r="J263" i="10"/>
  <c r="N262" i="10"/>
  <c r="M262" i="10"/>
  <c r="L262" i="10"/>
  <c r="K262" i="10"/>
  <c r="J262" i="10"/>
  <c r="I262" i="10" s="1"/>
  <c r="N261" i="10"/>
  <c r="M261" i="10"/>
  <c r="L261" i="10"/>
  <c r="K261" i="10"/>
  <c r="I261" i="10" s="1"/>
  <c r="J261" i="10"/>
  <c r="N260" i="10"/>
  <c r="M260" i="10"/>
  <c r="L260" i="10"/>
  <c r="K260" i="10"/>
  <c r="J260" i="10"/>
  <c r="I260" i="10" s="1"/>
  <c r="N259" i="10"/>
  <c r="M259" i="10"/>
  <c r="L259" i="10"/>
  <c r="K259" i="10"/>
  <c r="I259" i="10" s="1"/>
  <c r="J259" i="10"/>
  <c r="N258" i="10"/>
  <c r="M258" i="10"/>
  <c r="L258" i="10"/>
  <c r="K258" i="10"/>
  <c r="J258" i="10"/>
  <c r="I258" i="10" s="1"/>
  <c r="N257" i="10"/>
  <c r="M257" i="10"/>
  <c r="L257" i="10"/>
  <c r="K257" i="10"/>
  <c r="I257" i="10" s="1"/>
  <c r="J257" i="10"/>
  <c r="N256" i="10"/>
  <c r="M256" i="10"/>
  <c r="L256" i="10"/>
  <c r="K256" i="10"/>
  <c r="J256" i="10"/>
  <c r="I256" i="10" s="1"/>
  <c r="N255" i="10"/>
  <c r="M255" i="10"/>
  <c r="L255" i="10"/>
  <c r="K255" i="10"/>
  <c r="I255" i="10" s="1"/>
  <c r="J255" i="10"/>
  <c r="N254" i="10"/>
  <c r="M254" i="10"/>
  <c r="L254" i="10"/>
  <c r="K254" i="10"/>
  <c r="J254" i="10"/>
  <c r="I254" i="10" s="1"/>
  <c r="N253" i="10"/>
  <c r="M253" i="10"/>
  <c r="L253" i="10"/>
  <c r="K253" i="10"/>
  <c r="I253" i="10" s="1"/>
  <c r="J253" i="10"/>
  <c r="N252" i="10"/>
  <c r="M252" i="10"/>
  <c r="L252" i="10"/>
  <c r="K252" i="10"/>
  <c r="J252" i="10"/>
  <c r="I252" i="10" s="1"/>
  <c r="N251" i="10"/>
  <c r="M251" i="10"/>
  <c r="L251" i="10"/>
  <c r="K251" i="10"/>
  <c r="I251" i="10" s="1"/>
  <c r="U34" i="10" s="1"/>
  <c r="J251" i="10"/>
  <c r="N250" i="10"/>
  <c r="M250" i="10"/>
  <c r="L250" i="10"/>
  <c r="K250" i="10"/>
  <c r="J250" i="10"/>
  <c r="I250" i="10" s="1"/>
  <c r="N249" i="10"/>
  <c r="M249" i="10"/>
  <c r="L249" i="10"/>
  <c r="K249" i="10"/>
  <c r="I249" i="10" s="1"/>
  <c r="J249" i="10"/>
  <c r="N248" i="10"/>
  <c r="M248" i="10"/>
  <c r="L248" i="10"/>
  <c r="K248" i="10"/>
  <c r="J248" i="10"/>
  <c r="I248" i="10" s="1"/>
  <c r="N247" i="10"/>
  <c r="M247" i="10"/>
  <c r="L247" i="10"/>
  <c r="K247" i="10"/>
  <c r="I247" i="10" s="1"/>
  <c r="J247" i="10"/>
  <c r="N246" i="10"/>
  <c r="M246" i="10"/>
  <c r="L246" i="10"/>
  <c r="K246" i="10"/>
  <c r="J246" i="10"/>
  <c r="I246" i="10" s="1"/>
  <c r="N245" i="10"/>
  <c r="M245" i="10"/>
  <c r="L245" i="10"/>
  <c r="K245" i="10"/>
  <c r="I245" i="10" s="1"/>
  <c r="J245" i="10"/>
  <c r="N244" i="10"/>
  <c r="M244" i="10"/>
  <c r="L244" i="10"/>
  <c r="K244" i="10"/>
  <c r="J244" i="10"/>
  <c r="I244" i="10" s="1"/>
  <c r="N243" i="10"/>
  <c r="M243" i="10"/>
  <c r="L243" i="10"/>
  <c r="K243" i="10"/>
  <c r="I243" i="10" s="1"/>
  <c r="J243" i="10"/>
  <c r="N242" i="10"/>
  <c r="M242" i="10"/>
  <c r="L242" i="10"/>
  <c r="K242" i="10"/>
  <c r="J242" i="10"/>
  <c r="I242" i="10" s="1"/>
  <c r="N241" i="10"/>
  <c r="M241" i="10"/>
  <c r="L241" i="10"/>
  <c r="K241" i="10"/>
  <c r="I241" i="10" s="1"/>
  <c r="J241" i="10"/>
  <c r="N240" i="10"/>
  <c r="M240" i="10"/>
  <c r="L240" i="10"/>
  <c r="K240" i="10"/>
  <c r="J240" i="10"/>
  <c r="I240" i="10" s="1"/>
  <c r="N239" i="10"/>
  <c r="M239" i="10"/>
  <c r="L239" i="10"/>
  <c r="K239" i="10"/>
  <c r="I239" i="10" s="1"/>
  <c r="J239" i="10"/>
  <c r="N238" i="10"/>
  <c r="M238" i="10"/>
  <c r="L238" i="10"/>
  <c r="K238" i="10"/>
  <c r="J238" i="10"/>
  <c r="I238" i="10" s="1"/>
  <c r="N237" i="10"/>
  <c r="M237" i="10"/>
  <c r="L237" i="10"/>
  <c r="K237" i="10"/>
  <c r="I237" i="10" s="1"/>
  <c r="J237" i="10"/>
  <c r="N236" i="10"/>
  <c r="M236" i="10"/>
  <c r="L236" i="10"/>
  <c r="K236" i="10"/>
  <c r="J236" i="10"/>
  <c r="I236" i="10" s="1"/>
  <c r="U38" i="10" s="1"/>
  <c r="N235" i="10"/>
  <c r="M235" i="10"/>
  <c r="L235" i="10"/>
  <c r="K235" i="10"/>
  <c r="I235" i="10" s="1"/>
  <c r="U37" i="10" s="1"/>
  <c r="J235" i="10"/>
  <c r="N234" i="10"/>
  <c r="M234" i="10"/>
  <c r="L234" i="10"/>
  <c r="K234" i="10"/>
  <c r="J234" i="10"/>
  <c r="I234" i="10" s="1"/>
  <c r="N233" i="10"/>
  <c r="M233" i="10"/>
  <c r="L233" i="10"/>
  <c r="K233" i="10"/>
  <c r="I233" i="10" s="1"/>
  <c r="J233" i="10"/>
  <c r="N232" i="10"/>
  <c r="M232" i="10"/>
  <c r="L232" i="10"/>
  <c r="K232" i="10"/>
  <c r="J232" i="10"/>
  <c r="I232" i="10" s="1"/>
  <c r="N231" i="10"/>
  <c r="M231" i="10"/>
  <c r="L231" i="10"/>
  <c r="K231" i="10"/>
  <c r="I231" i="10" s="1"/>
  <c r="U33" i="10" s="1"/>
  <c r="J231" i="10"/>
  <c r="N230" i="10"/>
  <c r="M230" i="10"/>
  <c r="L230" i="10"/>
  <c r="K230" i="10"/>
  <c r="J230" i="10"/>
  <c r="I230" i="10" s="1"/>
  <c r="N229" i="10"/>
  <c r="M229" i="10"/>
  <c r="L229" i="10"/>
  <c r="K229" i="10"/>
  <c r="I229" i="10" s="1"/>
  <c r="J229" i="10"/>
  <c r="N228" i="10"/>
  <c r="M228" i="10"/>
  <c r="L228" i="10"/>
  <c r="K228" i="10"/>
  <c r="J228" i="10"/>
  <c r="I228" i="10" s="1"/>
  <c r="N227" i="10"/>
  <c r="M227" i="10"/>
  <c r="L227" i="10"/>
  <c r="K227" i="10"/>
  <c r="I227" i="10" s="1"/>
  <c r="J227" i="10"/>
  <c r="N226" i="10"/>
  <c r="M226" i="10"/>
  <c r="L226" i="10"/>
  <c r="K226" i="10"/>
  <c r="J226" i="10"/>
  <c r="I226" i="10" s="1"/>
  <c r="N225" i="10"/>
  <c r="M225" i="10"/>
  <c r="L225" i="10"/>
  <c r="K225" i="10"/>
  <c r="I225" i="10" s="1"/>
  <c r="J225" i="10"/>
  <c r="N224" i="10"/>
  <c r="M224" i="10"/>
  <c r="L224" i="10"/>
  <c r="K224" i="10"/>
  <c r="J224" i="10"/>
  <c r="I224" i="10" s="1"/>
  <c r="N223" i="10"/>
  <c r="M223" i="10"/>
  <c r="L223" i="10"/>
  <c r="K223" i="10"/>
  <c r="I223" i="10" s="1"/>
  <c r="J223" i="10"/>
  <c r="N222" i="10"/>
  <c r="M222" i="10"/>
  <c r="L222" i="10"/>
  <c r="K222" i="10"/>
  <c r="J222" i="10"/>
  <c r="I222" i="10" s="1"/>
  <c r="N221" i="10"/>
  <c r="M221" i="10"/>
  <c r="L221" i="10"/>
  <c r="K221" i="10"/>
  <c r="I221" i="10" s="1"/>
  <c r="J221" i="10"/>
  <c r="N220" i="10"/>
  <c r="M220" i="10"/>
  <c r="L220" i="10"/>
  <c r="K220" i="10"/>
  <c r="J220" i="10"/>
  <c r="I220" i="10" s="1"/>
  <c r="N219" i="10"/>
  <c r="M219" i="10"/>
  <c r="L219" i="10"/>
  <c r="K219" i="10"/>
  <c r="I219" i="10" s="1"/>
  <c r="J219" i="10"/>
  <c r="N218" i="10"/>
  <c r="M218" i="10"/>
  <c r="L218" i="10"/>
  <c r="K218" i="10"/>
  <c r="J218" i="10"/>
  <c r="I218" i="10" s="1"/>
  <c r="N217" i="10"/>
  <c r="M217" i="10"/>
  <c r="L217" i="10"/>
  <c r="K217" i="10"/>
  <c r="I217" i="10" s="1"/>
  <c r="J217" i="10"/>
  <c r="N216" i="10"/>
  <c r="M216" i="10"/>
  <c r="L216" i="10"/>
  <c r="K216" i="10"/>
  <c r="J216" i="10"/>
  <c r="I216" i="10" s="1"/>
  <c r="N215" i="10"/>
  <c r="M215" i="10"/>
  <c r="L215" i="10"/>
  <c r="K215" i="10"/>
  <c r="I215" i="10" s="1"/>
  <c r="J215" i="10"/>
  <c r="N214" i="10"/>
  <c r="M214" i="10"/>
  <c r="L214" i="10"/>
  <c r="K214" i="10"/>
  <c r="J214" i="10"/>
  <c r="I214" i="10" s="1"/>
  <c r="N213" i="10"/>
  <c r="M213" i="10"/>
  <c r="L213" i="10"/>
  <c r="K213" i="10"/>
  <c r="I213" i="10" s="1"/>
  <c r="J213" i="10"/>
  <c r="N212" i="10"/>
  <c r="M212" i="10"/>
  <c r="L212" i="10"/>
  <c r="K212" i="10"/>
  <c r="J212" i="10"/>
  <c r="I212" i="10" s="1"/>
  <c r="N211" i="10"/>
  <c r="M211" i="10"/>
  <c r="L211" i="10"/>
  <c r="K211" i="10"/>
  <c r="I211" i="10" s="1"/>
  <c r="J211" i="10"/>
  <c r="N210" i="10"/>
  <c r="M210" i="10"/>
  <c r="L210" i="10"/>
  <c r="K210" i="10"/>
  <c r="J210" i="10"/>
  <c r="I210" i="10" s="1"/>
  <c r="N209" i="10"/>
  <c r="M209" i="10"/>
  <c r="L209" i="10"/>
  <c r="K209" i="10"/>
  <c r="I209" i="10" s="1"/>
  <c r="U32" i="10" s="1"/>
  <c r="J209" i="10"/>
  <c r="N208" i="10"/>
  <c r="M208" i="10"/>
  <c r="L208" i="10"/>
  <c r="K208" i="10"/>
  <c r="J208" i="10"/>
  <c r="I208" i="10" s="1"/>
  <c r="N207" i="10"/>
  <c r="M207" i="10"/>
  <c r="L207" i="10"/>
  <c r="K207" i="10"/>
  <c r="I207" i="10" s="1"/>
  <c r="J207" i="10"/>
  <c r="N206" i="10"/>
  <c r="M206" i="10"/>
  <c r="L206" i="10"/>
  <c r="K206" i="10"/>
  <c r="J206" i="10"/>
  <c r="I206" i="10" s="1"/>
  <c r="N205" i="10"/>
  <c r="M205" i="10"/>
  <c r="L205" i="10"/>
  <c r="K205" i="10"/>
  <c r="I205" i="10" s="1"/>
  <c r="J205" i="10"/>
  <c r="N204" i="10"/>
  <c r="M204" i="10"/>
  <c r="L204" i="10"/>
  <c r="K204" i="10"/>
  <c r="J204" i="10"/>
  <c r="I204" i="10" s="1"/>
  <c r="N203" i="10"/>
  <c r="M203" i="10"/>
  <c r="L203" i="10"/>
  <c r="K203" i="10"/>
  <c r="I203" i="10" s="1"/>
  <c r="K37" i="10" s="1"/>
  <c r="J203" i="10"/>
  <c r="N202" i="10"/>
  <c r="M202" i="10"/>
  <c r="L202" i="10"/>
  <c r="K202" i="10"/>
  <c r="J202" i="10"/>
  <c r="I202" i="10" s="1"/>
  <c r="K36" i="10" s="1"/>
  <c r="N201" i="10"/>
  <c r="M201" i="10"/>
  <c r="L201" i="10"/>
  <c r="K201" i="10"/>
  <c r="I201" i="10" s="1"/>
  <c r="K35" i="10" s="1"/>
  <c r="J201" i="10"/>
  <c r="N200" i="10"/>
  <c r="M200" i="10"/>
  <c r="L200" i="10"/>
  <c r="K200" i="10"/>
  <c r="J200" i="10"/>
  <c r="I200" i="10" s="1"/>
  <c r="N199" i="10"/>
  <c r="M199" i="10"/>
  <c r="L199" i="10"/>
  <c r="K199" i="10"/>
  <c r="I199" i="10" s="1"/>
  <c r="U31" i="10" s="1"/>
  <c r="J199" i="10"/>
  <c r="N198" i="10"/>
  <c r="M198" i="10"/>
  <c r="L198" i="10"/>
  <c r="K198" i="10"/>
  <c r="J198" i="10"/>
  <c r="I198" i="10" s="1"/>
  <c r="N197" i="10"/>
  <c r="M197" i="10"/>
  <c r="L197" i="10"/>
  <c r="K197" i="10"/>
  <c r="I197" i="10" s="1"/>
  <c r="J197" i="10"/>
  <c r="N196" i="10"/>
  <c r="M196" i="10"/>
  <c r="L196" i="10"/>
  <c r="K196" i="10"/>
  <c r="J196" i="10"/>
  <c r="I196" i="10" s="1"/>
  <c r="K34" i="10" s="1"/>
  <c r="N195" i="10"/>
  <c r="M195" i="10"/>
  <c r="L195" i="10"/>
  <c r="K195" i="10"/>
  <c r="I195" i="10" s="1"/>
  <c r="K33" i="10" s="1"/>
  <c r="J195" i="10"/>
  <c r="N194" i="10"/>
  <c r="M194" i="10"/>
  <c r="L194" i="10"/>
  <c r="K194" i="10"/>
  <c r="J194" i="10"/>
  <c r="I194" i="10" s="1"/>
  <c r="N193" i="10"/>
  <c r="M193" i="10"/>
  <c r="L193" i="10"/>
  <c r="K193" i="10"/>
  <c r="I193" i="10" s="1"/>
  <c r="J193" i="10"/>
  <c r="N192" i="10"/>
  <c r="M192" i="10"/>
  <c r="L192" i="10"/>
  <c r="K192" i="10"/>
  <c r="J192" i="10"/>
  <c r="I192" i="10" s="1"/>
  <c r="N191" i="10"/>
  <c r="M191" i="10"/>
  <c r="L191" i="10"/>
  <c r="K191" i="10"/>
  <c r="I191" i="10" s="1"/>
  <c r="J191" i="10"/>
  <c r="N190" i="10"/>
  <c r="M190" i="10"/>
  <c r="L190" i="10"/>
  <c r="K190" i="10"/>
  <c r="J190" i="10"/>
  <c r="I190" i="10" s="1"/>
  <c r="N189" i="10"/>
  <c r="M189" i="10"/>
  <c r="L189" i="10"/>
  <c r="K189" i="10"/>
  <c r="I189" i="10" s="1"/>
  <c r="J189" i="10"/>
  <c r="N188" i="10"/>
  <c r="M188" i="10"/>
  <c r="L188" i="10"/>
  <c r="K188" i="10"/>
  <c r="J188" i="10"/>
  <c r="I188" i="10" s="1"/>
  <c r="N187" i="10"/>
  <c r="M187" i="10"/>
  <c r="L187" i="10"/>
  <c r="K187" i="10"/>
  <c r="I187" i="10" s="1"/>
  <c r="K32" i="10" s="1"/>
  <c r="J187" i="10"/>
  <c r="N186" i="10"/>
  <c r="M186" i="10"/>
  <c r="L186" i="10"/>
  <c r="K186" i="10"/>
  <c r="J186" i="10"/>
  <c r="I186" i="10" s="1"/>
  <c r="K31" i="10" s="1"/>
  <c r="N185" i="10"/>
  <c r="M185" i="10"/>
  <c r="L185" i="10"/>
  <c r="K185" i="10"/>
  <c r="I185" i="10" s="1"/>
  <c r="K30" i="10" s="1"/>
  <c r="J185" i="10"/>
  <c r="N184" i="10"/>
  <c r="M184" i="10"/>
  <c r="L184" i="10"/>
  <c r="K184" i="10"/>
  <c r="J184" i="10"/>
  <c r="I184" i="10" s="1"/>
  <c r="N183" i="10"/>
  <c r="M183" i="10"/>
  <c r="L183" i="10"/>
  <c r="K183" i="10"/>
  <c r="I183" i="10" s="1"/>
  <c r="J183" i="10"/>
  <c r="N182" i="10"/>
  <c r="M182" i="10"/>
  <c r="L182" i="10"/>
  <c r="K182" i="10"/>
  <c r="J182" i="10"/>
  <c r="I182" i="10" s="1"/>
  <c r="N181" i="10"/>
  <c r="M181" i="10"/>
  <c r="L181" i="10"/>
  <c r="K181" i="10"/>
  <c r="I181" i="10" s="1"/>
  <c r="J181" i="10"/>
  <c r="N180" i="10"/>
  <c r="M180" i="10"/>
  <c r="L180" i="10"/>
  <c r="K180" i="10"/>
  <c r="J180" i="10"/>
  <c r="I180" i="10" s="1"/>
  <c r="N179" i="10"/>
  <c r="M179" i="10"/>
  <c r="L179" i="10"/>
  <c r="K179" i="10"/>
  <c r="I179" i="10" s="1"/>
  <c r="J179" i="10"/>
  <c r="N178" i="10"/>
  <c r="M178" i="10"/>
  <c r="L178" i="10"/>
  <c r="K178" i="10"/>
  <c r="J178" i="10"/>
  <c r="I178" i="10" s="1"/>
  <c r="U30" i="10" s="1"/>
  <c r="N177" i="10"/>
  <c r="M177" i="10"/>
  <c r="L177" i="10"/>
  <c r="K177" i="10"/>
  <c r="I177" i="10" s="1"/>
  <c r="J177" i="10"/>
  <c r="N176" i="10"/>
  <c r="M176" i="10"/>
  <c r="L176" i="10"/>
  <c r="K176" i="10"/>
  <c r="J176" i="10"/>
  <c r="I176" i="10" s="1"/>
  <c r="N175" i="10"/>
  <c r="M175" i="10"/>
  <c r="L175" i="10"/>
  <c r="K175" i="10"/>
  <c r="I175" i="10" s="1"/>
  <c r="J175" i="10"/>
  <c r="N174" i="10"/>
  <c r="M174" i="10"/>
  <c r="L174" i="10"/>
  <c r="K174" i="10"/>
  <c r="J174" i="10"/>
  <c r="I174" i="10" s="1"/>
  <c r="K29" i="10" s="1"/>
  <c r="N173" i="10"/>
  <c r="M173" i="10"/>
  <c r="L173" i="10"/>
  <c r="K173" i="10"/>
  <c r="I173" i="10" s="1"/>
  <c r="K28" i="10" s="1"/>
  <c r="J173" i="10"/>
  <c r="N172" i="10"/>
  <c r="M172" i="10"/>
  <c r="L172" i="10"/>
  <c r="K172" i="10"/>
  <c r="J172" i="10"/>
  <c r="I172" i="10" s="1"/>
  <c r="N171" i="10"/>
  <c r="M171" i="10"/>
  <c r="L171" i="10"/>
  <c r="K171" i="10"/>
  <c r="I171" i="10" s="1"/>
  <c r="U28" i="10" s="1"/>
  <c r="J171" i="10"/>
  <c r="N170" i="10"/>
  <c r="M170" i="10"/>
  <c r="L170" i="10"/>
  <c r="K170" i="10"/>
  <c r="J170" i="10"/>
  <c r="I170" i="10" s="1"/>
  <c r="U27" i="10" s="1"/>
  <c r="N169" i="10"/>
  <c r="M169" i="10"/>
  <c r="L169" i="10"/>
  <c r="K169" i="10"/>
  <c r="I169" i="10" s="1"/>
  <c r="J169" i="10"/>
  <c r="N168" i="10"/>
  <c r="M168" i="10"/>
  <c r="L168" i="10"/>
  <c r="K168" i="10"/>
  <c r="J168" i="10"/>
  <c r="I168" i="10" s="1"/>
  <c r="N167" i="10"/>
  <c r="M167" i="10"/>
  <c r="L167" i="10"/>
  <c r="K167" i="10"/>
  <c r="I167" i="10" s="1"/>
  <c r="U26" i="10" s="1"/>
  <c r="J167" i="10"/>
  <c r="N166" i="10"/>
  <c r="M166" i="10"/>
  <c r="L166" i="10"/>
  <c r="K166" i="10"/>
  <c r="J166" i="10"/>
  <c r="I166" i="10" s="1"/>
  <c r="N165" i="10"/>
  <c r="M165" i="10"/>
  <c r="L165" i="10"/>
  <c r="K165" i="10"/>
  <c r="I165" i="10" s="1"/>
  <c r="J165" i="10"/>
  <c r="N164" i="10"/>
  <c r="M164" i="10"/>
  <c r="L164" i="10"/>
  <c r="K164" i="10"/>
  <c r="J164" i="10"/>
  <c r="I164" i="10" s="1"/>
  <c r="N163" i="10"/>
  <c r="M163" i="10"/>
  <c r="L163" i="10"/>
  <c r="K163" i="10"/>
  <c r="I163" i="10" s="1"/>
  <c r="J163" i="10"/>
  <c r="N162" i="10"/>
  <c r="M162" i="10"/>
  <c r="L162" i="10"/>
  <c r="K162" i="10"/>
  <c r="J162" i="10"/>
  <c r="I162" i="10" s="1"/>
  <c r="U25" i="10" s="1"/>
  <c r="N161" i="10"/>
  <c r="M161" i="10"/>
  <c r="L161" i="10"/>
  <c r="K161" i="10"/>
  <c r="I161" i="10" s="1"/>
  <c r="U24" i="10" s="1"/>
  <c r="J161" i="10"/>
  <c r="N160" i="10"/>
  <c r="M160" i="10"/>
  <c r="L160" i="10"/>
  <c r="K160" i="10"/>
  <c r="J160" i="10"/>
  <c r="I160" i="10" s="1"/>
  <c r="N159" i="10"/>
  <c r="M159" i="10"/>
  <c r="L159" i="10"/>
  <c r="K159" i="10"/>
  <c r="I159" i="10" s="1"/>
  <c r="J159" i="10"/>
  <c r="N158" i="10"/>
  <c r="M158" i="10"/>
  <c r="L158" i="10"/>
  <c r="K158" i="10"/>
  <c r="J158" i="10"/>
  <c r="I158" i="10" s="1"/>
  <c r="N157" i="10"/>
  <c r="M157" i="10"/>
  <c r="L157" i="10"/>
  <c r="K157" i="10"/>
  <c r="I157" i="10" s="1"/>
  <c r="J157" i="10"/>
  <c r="N156" i="10"/>
  <c r="M156" i="10"/>
  <c r="L156" i="10"/>
  <c r="K156" i="10"/>
  <c r="J156" i="10"/>
  <c r="I156" i="10" s="1"/>
  <c r="N155" i="10"/>
  <c r="M155" i="10"/>
  <c r="L155" i="10"/>
  <c r="K155" i="10"/>
  <c r="I155" i="10" s="1"/>
  <c r="K26" i="10" s="1"/>
  <c r="J155" i="10"/>
  <c r="N154" i="10"/>
  <c r="M154" i="10"/>
  <c r="L154" i="10"/>
  <c r="K154" i="10"/>
  <c r="J154" i="10"/>
  <c r="I154" i="10" s="1"/>
  <c r="K25" i="10" s="1"/>
  <c r="N153" i="10"/>
  <c r="M153" i="10"/>
  <c r="L153" i="10"/>
  <c r="K153" i="10"/>
  <c r="I153" i="10" s="1"/>
  <c r="K24" i="10" s="1"/>
  <c r="J153" i="10"/>
  <c r="N152" i="10"/>
  <c r="M152" i="10"/>
  <c r="L152" i="10"/>
  <c r="K152" i="10"/>
  <c r="J152" i="10"/>
  <c r="I152" i="10" s="1"/>
  <c r="N151" i="10"/>
  <c r="M151" i="10"/>
  <c r="L151" i="10"/>
  <c r="K151" i="10"/>
  <c r="I151" i="10" s="1"/>
  <c r="U23" i="10" s="1"/>
  <c r="J151" i="10"/>
  <c r="N150" i="10"/>
  <c r="M150" i="10"/>
  <c r="L150" i="10"/>
  <c r="K150" i="10"/>
  <c r="J150" i="10"/>
  <c r="I150" i="10" s="1"/>
  <c r="N149" i="10"/>
  <c r="M149" i="10"/>
  <c r="L149" i="10"/>
  <c r="K149" i="10"/>
  <c r="I149" i="10" s="1"/>
  <c r="J149" i="10"/>
  <c r="N148" i="10"/>
  <c r="M148" i="10"/>
  <c r="L148" i="10"/>
  <c r="K148" i="10"/>
  <c r="J148" i="10"/>
  <c r="I148" i="10" s="1"/>
  <c r="N147" i="10"/>
  <c r="M147" i="10"/>
  <c r="L147" i="10"/>
  <c r="K147" i="10"/>
  <c r="I147" i="10" s="1"/>
  <c r="J147" i="10"/>
  <c r="N146" i="10"/>
  <c r="M146" i="10"/>
  <c r="L146" i="10"/>
  <c r="K146" i="10"/>
  <c r="J146" i="10"/>
  <c r="I146" i="10" s="1"/>
  <c r="K23" i="10" s="1"/>
  <c r="N145" i="10"/>
  <c r="M145" i="10"/>
  <c r="L145" i="10"/>
  <c r="K145" i="10"/>
  <c r="I145" i="10" s="1"/>
  <c r="J145" i="10"/>
  <c r="N144" i="10"/>
  <c r="M144" i="10"/>
  <c r="L144" i="10"/>
  <c r="K144" i="10"/>
  <c r="J144" i="10"/>
  <c r="I144" i="10" s="1"/>
  <c r="N143" i="10"/>
  <c r="M143" i="10"/>
  <c r="L143" i="10"/>
  <c r="K143" i="10"/>
  <c r="I143" i="10" s="1"/>
  <c r="J143" i="10"/>
  <c r="N142" i="10"/>
  <c r="M142" i="10"/>
  <c r="L142" i="10"/>
  <c r="K142" i="10"/>
  <c r="J142" i="10"/>
  <c r="I142" i="10" s="1"/>
  <c r="N141" i="10"/>
  <c r="M141" i="10"/>
  <c r="L141" i="10"/>
  <c r="K141" i="10"/>
  <c r="I141" i="10" s="1"/>
  <c r="J141" i="10"/>
  <c r="N140" i="10"/>
  <c r="M140" i="10"/>
  <c r="L140" i="10"/>
  <c r="K140" i="10"/>
  <c r="J140" i="10"/>
  <c r="I140" i="10" s="1"/>
  <c r="N139" i="10"/>
  <c r="M139" i="10"/>
  <c r="L139" i="10"/>
  <c r="K139" i="10"/>
  <c r="I139" i="10" s="1"/>
  <c r="J139" i="10"/>
  <c r="N138" i="10"/>
  <c r="M138" i="10"/>
  <c r="L138" i="10"/>
  <c r="K138" i="10"/>
  <c r="J138" i="10"/>
  <c r="I138" i="10" s="1"/>
  <c r="N137" i="10"/>
  <c r="M137" i="10"/>
  <c r="L137" i="10"/>
  <c r="K137" i="10"/>
  <c r="I137" i="10" s="1"/>
  <c r="J137" i="10"/>
  <c r="N136" i="10"/>
  <c r="M136" i="10"/>
  <c r="L136" i="10"/>
  <c r="K136" i="10"/>
  <c r="J136" i="10"/>
  <c r="I136" i="10" s="1"/>
  <c r="N135" i="10"/>
  <c r="M135" i="10"/>
  <c r="L135" i="10"/>
  <c r="K135" i="10"/>
  <c r="I135" i="10" s="1"/>
  <c r="J135" i="10"/>
  <c r="N134" i="10"/>
  <c r="M134" i="10"/>
  <c r="L134" i="10"/>
  <c r="K134" i="10"/>
  <c r="J134" i="10"/>
  <c r="I134" i="10" s="1"/>
  <c r="N133" i="10"/>
  <c r="M133" i="10"/>
  <c r="L133" i="10"/>
  <c r="K133" i="10"/>
  <c r="I133" i="10" s="1"/>
  <c r="J133" i="10"/>
  <c r="N132" i="10"/>
  <c r="M132" i="10"/>
  <c r="L132" i="10"/>
  <c r="K132" i="10"/>
  <c r="J132" i="10"/>
  <c r="I132" i="10" s="1"/>
  <c r="N131" i="10"/>
  <c r="M131" i="10"/>
  <c r="L131" i="10"/>
  <c r="K131" i="10"/>
  <c r="I131" i="10" s="1"/>
  <c r="J131" i="10"/>
  <c r="N130" i="10"/>
  <c r="M130" i="10"/>
  <c r="L130" i="10"/>
  <c r="K130" i="10"/>
  <c r="J130" i="10"/>
  <c r="I130" i="10" s="1"/>
  <c r="N129" i="10"/>
  <c r="M129" i="10"/>
  <c r="L129" i="10"/>
  <c r="K129" i="10"/>
  <c r="I129" i="10" s="1"/>
  <c r="J129" i="10"/>
  <c r="N128" i="10"/>
  <c r="M128" i="10"/>
  <c r="L128" i="10"/>
  <c r="K128" i="10"/>
  <c r="J128" i="10"/>
  <c r="I128" i="10" s="1"/>
  <c r="N127" i="10"/>
  <c r="M127" i="10"/>
  <c r="L127" i="10"/>
  <c r="K127" i="10"/>
  <c r="I127" i="10" s="1"/>
  <c r="J127" i="10"/>
  <c r="N126" i="10"/>
  <c r="M126" i="10"/>
  <c r="L126" i="10"/>
  <c r="K126" i="10"/>
  <c r="J126" i="10"/>
  <c r="I126" i="10" s="1"/>
  <c r="N125" i="10"/>
  <c r="M125" i="10"/>
  <c r="L125" i="10"/>
  <c r="K125" i="10"/>
  <c r="I125" i="10" s="1"/>
  <c r="J125" i="10"/>
  <c r="N124" i="10"/>
  <c r="M124" i="10"/>
  <c r="L124" i="10"/>
  <c r="K124" i="10"/>
  <c r="J124" i="10"/>
  <c r="I124" i="10" s="1"/>
  <c r="N123" i="10"/>
  <c r="M123" i="10"/>
  <c r="L123" i="10"/>
  <c r="K123" i="10"/>
  <c r="I123" i="10" s="1"/>
  <c r="J123" i="10"/>
  <c r="N122" i="10"/>
  <c r="M122" i="10"/>
  <c r="L122" i="10"/>
  <c r="K122" i="10"/>
  <c r="J122" i="10"/>
  <c r="I122" i="10" s="1"/>
  <c r="N121" i="10"/>
  <c r="M121" i="10"/>
  <c r="L121" i="10"/>
  <c r="K121" i="10"/>
  <c r="I121" i="10" s="1"/>
  <c r="J121" i="10"/>
  <c r="N120" i="10"/>
  <c r="M120" i="10"/>
  <c r="L120" i="10"/>
  <c r="K120" i="10"/>
  <c r="J120" i="10"/>
  <c r="I120" i="10" s="1"/>
  <c r="N119" i="10"/>
  <c r="M119" i="10"/>
  <c r="L119" i="10"/>
  <c r="K119" i="10"/>
  <c r="I119" i="10" s="1"/>
  <c r="J119" i="10"/>
  <c r="N118" i="10"/>
  <c r="M118" i="10"/>
  <c r="L118" i="10"/>
  <c r="K118" i="10"/>
  <c r="J118" i="10"/>
  <c r="I118" i="10" s="1"/>
  <c r="N117" i="10"/>
  <c r="M117" i="10"/>
  <c r="L117" i="10"/>
  <c r="K117" i="10"/>
  <c r="I117" i="10" s="1"/>
  <c r="J117" i="10"/>
  <c r="N116" i="10"/>
  <c r="M116" i="10"/>
  <c r="L116" i="10"/>
  <c r="K116" i="10"/>
  <c r="J116" i="10"/>
  <c r="I116" i="10" s="1"/>
  <c r="N115" i="10"/>
  <c r="M115" i="10"/>
  <c r="L115" i="10"/>
  <c r="K115" i="10"/>
  <c r="I115" i="10" s="1"/>
  <c r="J115" i="10"/>
  <c r="N114" i="10"/>
  <c r="M114" i="10"/>
  <c r="L114" i="10"/>
  <c r="K114" i="10"/>
  <c r="J114" i="10"/>
  <c r="I114" i="10" s="1"/>
  <c r="N113" i="10"/>
  <c r="M113" i="10"/>
  <c r="L113" i="10"/>
  <c r="K113" i="10"/>
  <c r="I113" i="10" s="1"/>
  <c r="J113" i="10"/>
  <c r="N112" i="10"/>
  <c r="M112" i="10"/>
  <c r="L112" i="10"/>
  <c r="K112" i="10"/>
  <c r="J112" i="10"/>
  <c r="I112" i="10" s="1"/>
  <c r="N111" i="10"/>
  <c r="M111" i="10"/>
  <c r="L111" i="10"/>
  <c r="K111" i="10"/>
  <c r="I111" i="10" s="1"/>
  <c r="J111" i="10"/>
  <c r="N110" i="10"/>
  <c r="M110" i="10"/>
  <c r="L110" i="10"/>
  <c r="K110" i="10"/>
  <c r="J110" i="10"/>
  <c r="I110" i="10" s="1"/>
  <c r="N109" i="10"/>
  <c r="M109" i="10"/>
  <c r="L109" i="10"/>
  <c r="K109" i="10"/>
  <c r="I109" i="10" s="1"/>
  <c r="J109" i="10"/>
  <c r="N108" i="10"/>
  <c r="M108" i="10"/>
  <c r="L108" i="10"/>
  <c r="K108" i="10"/>
  <c r="J108" i="10"/>
  <c r="I108" i="10" s="1"/>
  <c r="N107" i="10"/>
  <c r="M107" i="10"/>
  <c r="L107" i="10"/>
  <c r="K107" i="10"/>
  <c r="I107" i="10" s="1"/>
  <c r="J107" i="10"/>
  <c r="N106" i="10"/>
  <c r="M106" i="10"/>
  <c r="L106" i="10"/>
  <c r="K106" i="10"/>
  <c r="J106" i="10"/>
  <c r="I106" i="10" s="1"/>
  <c r="N105" i="10"/>
  <c r="M105" i="10"/>
  <c r="L105" i="10"/>
  <c r="K105" i="10"/>
  <c r="I105" i="10" s="1"/>
  <c r="J105" i="10"/>
  <c r="N104" i="10"/>
  <c r="M104" i="10"/>
  <c r="L104" i="10"/>
  <c r="K104" i="10"/>
  <c r="J104" i="10"/>
  <c r="I104" i="10" s="1"/>
  <c r="N103" i="10"/>
  <c r="M103" i="10"/>
  <c r="L103" i="10"/>
  <c r="K103" i="10"/>
  <c r="I103" i="10" s="1"/>
  <c r="J103" i="10"/>
  <c r="N102" i="10"/>
  <c r="M102" i="10"/>
  <c r="L102" i="10"/>
  <c r="K102" i="10"/>
  <c r="J102" i="10"/>
  <c r="I102" i="10" s="1"/>
  <c r="N101" i="10"/>
  <c r="M101" i="10"/>
  <c r="L101" i="10"/>
  <c r="K101" i="10"/>
  <c r="I101" i="10" s="1"/>
  <c r="J101" i="10"/>
  <c r="N100" i="10"/>
  <c r="M100" i="10"/>
  <c r="L100" i="10"/>
  <c r="K100" i="10"/>
  <c r="J100" i="10"/>
  <c r="I100" i="10" s="1"/>
  <c r="N99" i="10"/>
  <c r="M99" i="10"/>
  <c r="L99" i="10"/>
  <c r="K99" i="10"/>
  <c r="I99" i="10" s="1"/>
  <c r="J99" i="10"/>
  <c r="N98" i="10"/>
  <c r="M98" i="10"/>
  <c r="L98" i="10"/>
  <c r="K98" i="10"/>
  <c r="J98" i="10"/>
  <c r="I98" i="10" s="1"/>
  <c r="N97" i="10"/>
  <c r="M97" i="10"/>
  <c r="L97" i="10"/>
  <c r="K97" i="10"/>
  <c r="I97" i="10" s="1"/>
  <c r="J97" i="10"/>
  <c r="N96" i="10"/>
  <c r="M96" i="10"/>
  <c r="L96" i="10"/>
  <c r="K96" i="10"/>
  <c r="J96" i="10"/>
  <c r="I96" i="10" s="1"/>
  <c r="N95" i="10"/>
  <c r="M95" i="10"/>
  <c r="L95" i="10"/>
  <c r="K95" i="10"/>
  <c r="I95" i="10" s="1"/>
  <c r="J95" i="10"/>
  <c r="N94" i="10"/>
  <c r="M94" i="10"/>
  <c r="L94" i="10"/>
  <c r="K94" i="10"/>
  <c r="J94" i="10"/>
  <c r="I94" i="10" s="1"/>
  <c r="N93" i="10"/>
  <c r="M93" i="10"/>
  <c r="L93" i="10"/>
  <c r="K93" i="10"/>
  <c r="I93" i="10" s="1"/>
  <c r="J93" i="10"/>
  <c r="N92" i="10"/>
  <c r="M92" i="10"/>
  <c r="L92" i="10"/>
  <c r="K92" i="10"/>
  <c r="J92" i="10"/>
  <c r="I92" i="10" s="1"/>
  <c r="N91" i="10"/>
  <c r="M91" i="10"/>
  <c r="L91" i="10"/>
  <c r="K91" i="10"/>
  <c r="I91" i="10" s="1"/>
  <c r="J91" i="10"/>
  <c r="N90" i="10"/>
  <c r="M90" i="10"/>
  <c r="L90" i="10"/>
  <c r="K90" i="10"/>
  <c r="J90" i="10"/>
  <c r="I90" i="10" s="1"/>
  <c r="N89" i="10"/>
  <c r="M89" i="10"/>
  <c r="L89" i="10"/>
  <c r="J89" i="10"/>
  <c r="L88" i="10"/>
  <c r="K88" i="10"/>
  <c r="J88" i="10"/>
  <c r="L87" i="10"/>
  <c r="K87" i="10"/>
  <c r="J87" i="10"/>
  <c r="L86" i="10"/>
  <c r="K86" i="10"/>
  <c r="J86" i="10"/>
  <c r="L85" i="10"/>
  <c r="K85" i="10"/>
  <c r="J85" i="10"/>
  <c r="L84" i="10"/>
  <c r="K84" i="10"/>
  <c r="J84" i="10"/>
  <c r="L83" i="10"/>
  <c r="K83" i="10"/>
  <c r="J83" i="10"/>
  <c r="L82" i="10"/>
  <c r="K82" i="10"/>
  <c r="J82" i="10"/>
  <c r="L81" i="10"/>
  <c r="K81" i="10"/>
  <c r="J81" i="10"/>
  <c r="N80" i="10"/>
  <c r="M80" i="10"/>
  <c r="L80" i="10"/>
  <c r="K80" i="10"/>
  <c r="J80" i="10"/>
  <c r="I80" i="10"/>
  <c r="N79" i="10"/>
  <c r="M79" i="10"/>
  <c r="L79" i="10"/>
  <c r="K79" i="10"/>
  <c r="I79" i="10" s="1"/>
  <c r="J79" i="10"/>
  <c r="N78" i="10"/>
  <c r="M78" i="10"/>
  <c r="L78" i="10"/>
  <c r="J78" i="10"/>
  <c r="L77" i="10"/>
  <c r="K77" i="10"/>
  <c r="J77" i="10"/>
  <c r="J76" i="10"/>
  <c r="J75" i="10"/>
  <c r="J74" i="10"/>
  <c r="J73" i="10"/>
  <c r="J72" i="10"/>
  <c r="J71" i="10"/>
  <c r="J70" i="10"/>
  <c r="N69" i="10"/>
  <c r="M69" i="10"/>
  <c r="J69" i="10"/>
  <c r="N68" i="10"/>
  <c r="M68" i="10"/>
  <c r="J68" i="10"/>
  <c r="N67" i="10"/>
  <c r="M67" i="10"/>
  <c r="K67" i="10"/>
  <c r="I67" i="10" s="1"/>
  <c r="J67" i="10"/>
  <c r="E67" i="10"/>
  <c r="L67" i="10" s="1"/>
  <c r="N66" i="10"/>
  <c r="M66" i="10"/>
  <c r="L66" i="10"/>
  <c r="K66" i="10"/>
  <c r="J66" i="10"/>
  <c r="I66" i="10"/>
  <c r="N65" i="10"/>
  <c r="M65" i="10"/>
  <c r="L65" i="10"/>
  <c r="K65" i="10"/>
  <c r="I65" i="10" s="1"/>
  <c r="J65" i="10"/>
  <c r="N64" i="10"/>
  <c r="M64" i="10"/>
  <c r="L64" i="10"/>
  <c r="K64" i="10"/>
  <c r="J64" i="10"/>
  <c r="I64" i="10"/>
  <c r="N63" i="10"/>
  <c r="M63" i="10"/>
  <c r="L63" i="10"/>
  <c r="K63" i="10"/>
  <c r="I63" i="10" s="1"/>
  <c r="J63" i="10"/>
  <c r="N62" i="10"/>
  <c r="M62" i="10"/>
  <c r="L62" i="10"/>
  <c r="K62" i="10"/>
  <c r="J62" i="10"/>
  <c r="I62" i="10"/>
  <c r="N61" i="10"/>
  <c r="M61" i="10"/>
  <c r="L61" i="10"/>
  <c r="K61" i="10"/>
  <c r="I61" i="10" s="1"/>
  <c r="J61" i="10"/>
  <c r="N60" i="10"/>
  <c r="M60" i="10"/>
  <c r="L60" i="10"/>
  <c r="K60" i="10"/>
  <c r="J60" i="10"/>
  <c r="I60" i="10"/>
  <c r="E12" i="10"/>
  <c r="D12" i="10"/>
  <c r="K10" i="10"/>
  <c r="K9" i="10"/>
  <c r="K8" i="10"/>
  <c r="K7" i="10"/>
  <c r="K6" i="10"/>
  <c r="L5" i="10"/>
  <c r="K5" i="10"/>
  <c r="J5" i="10"/>
  <c r="L4" i="10"/>
  <c r="K4" i="10"/>
  <c r="J4" i="10"/>
  <c r="P3" i="10"/>
  <c r="O3" i="10"/>
  <c r="N3" i="10"/>
  <c r="M3" i="10"/>
  <c r="L3" i="10"/>
  <c r="K3" i="10"/>
  <c r="J3" i="10"/>
  <c r="K2" i="10"/>
  <c r="D1" i="10"/>
  <c r="X502" i="9"/>
  <c r="X503" i="9" s="1"/>
  <c r="AK498" i="9"/>
  <c r="AK503" i="9" s="1"/>
  <c r="AK504" i="9" s="1"/>
  <c r="AB498" i="9"/>
  <c r="Z498" i="9"/>
  <c r="X498" i="9"/>
  <c r="X497" i="9"/>
  <c r="X500" i="9" s="1"/>
  <c r="X501" i="9" s="1"/>
  <c r="S496" i="9"/>
  <c r="S495" i="9"/>
  <c r="S494" i="9"/>
  <c r="AK493" i="9"/>
  <c r="AK494" i="9" s="1"/>
  <c r="S493" i="9"/>
  <c r="Q493" i="9"/>
  <c r="Q494" i="9" s="1"/>
  <c r="S492" i="9"/>
  <c r="S491" i="9"/>
  <c r="Q491" i="9"/>
  <c r="Q492" i="9" s="1"/>
  <c r="AK490" i="9"/>
  <c r="AK495" i="9" s="1"/>
  <c r="AK496" i="9" s="1"/>
  <c r="AE490" i="9"/>
  <c r="AE493" i="9" s="1"/>
  <c r="AE494" i="9" s="1"/>
  <c r="X489" i="9"/>
  <c r="X494" i="9" s="1"/>
  <c r="X495" i="9" s="1"/>
  <c r="U489" i="9"/>
  <c r="S489" i="9"/>
  <c r="Q489" i="9"/>
  <c r="Q488" i="9"/>
  <c r="L486" i="9"/>
  <c r="K486" i="9"/>
  <c r="J485" i="9"/>
  <c r="J490" i="9" s="1"/>
  <c r="J491" i="9" s="1"/>
  <c r="Q484" i="9"/>
  <c r="Q485" i="9" s="1"/>
  <c r="AK482" i="9"/>
  <c r="AK487" i="9" s="1"/>
  <c r="AK488" i="9" s="1"/>
  <c r="Z482" i="9"/>
  <c r="Y482" i="9"/>
  <c r="X481" i="9"/>
  <c r="X486" i="9" s="1"/>
  <c r="X487" i="9" s="1"/>
  <c r="D481" i="9"/>
  <c r="F480" i="9"/>
  <c r="D480" i="9"/>
  <c r="Q479" i="9"/>
  <c r="Q482" i="9" s="1"/>
  <c r="Q483" i="9" s="1"/>
  <c r="F478" i="9"/>
  <c r="H476" i="9"/>
  <c r="N486" i="9" s="1"/>
  <c r="G476" i="9"/>
  <c r="AA490" i="9" s="1"/>
  <c r="F476" i="9"/>
  <c r="Z490" i="9" s="1"/>
  <c r="E476" i="9"/>
  <c r="L476" i="9" s="1"/>
  <c r="D476" i="9"/>
  <c r="J486" i="9" s="1"/>
  <c r="K475" i="9"/>
  <c r="K480" i="9" s="1"/>
  <c r="K481" i="9" s="1"/>
  <c r="D475" i="9"/>
  <c r="D478" i="9" s="1"/>
  <c r="D479" i="9" s="1"/>
  <c r="Q473" i="9"/>
  <c r="Q474" i="9" s="1"/>
  <c r="AK472" i="9"/>
  <c r="AK477" i="9" s="1"/>
  <c r="AK478" i="9" s="1"/>
  <c r="L471" i="9"/>
  <c r="AB470" i="9"/>
  <c r="Z470" i="9"/>
  <c r="X470" i="9"/>
  <c r="Q470" i="9"/>
  <c r="Q475" i="9" s="1"/>
  <c r="Q476" i="9" s="1"/>
  <c r="L470" i="9"/>
  <c r="X469" i="9"/>
  <c r="X474" i="9" s="1"/>
  <c r="X475" i="9" s="1"/>
  <c r="L469" i="9"/>
  <c r="S468" i="9"/>
  <c r="L468" i="9"/>
  <c r="J468" i="9"/>
  <c r="J469" i="9" s="1"/>
  <c r="AK467" i="9"/>
  <c r="S467" i="9"/>
  <c r="AK466" i="9"/>
  <c r="S466" i="9"/>
  <c r="N466" i="9"/>
  <c r="L466" i="9"/>
  <c r="J466" i="9"/>
  <c r="S465" i="9"/>
  <c r="Q465" i="9"/>
  <c r="Q466" i="9" s="1"/>
  <c r="J465" i="9"/>
  <c r="J470" i="9" s="1"/>
  <c r="J471" i="9" s="1"/>
  <c r="S464" i="9"/>
  <c r="S463" i="9"/>
  <c r="Q463" i="9"/>
  <c r="Q464" i="9" s="1"/>
  <c r="AB462" i="9"/>
  <c r="AA462" i="9"/>
  <c r="Z462" i="9"/>
  <c r="Y462" i="9"/>
  <c r="X462" i="9"/>
  <c r="AK461" i="9"/>
  <c r="AK464" i="9" s="1"/>
  <c r="AK465" i="9" s="1"/>
  <c r="AE461" i="9"/>
  <c r="AE466" i="9" s="1"/>
  <c r="AE467" i="9" s="1"/>
  <c r="X461" i="9"/>
  <c r="X464" i="9" s="1"/>
  <c r="X465" i="9" s="1"/>
  <c r="U461" i="9"/>
  <c r="S461" i="9"/>
  <c r="Q461" i="9"/>
  <c r="Q460" i="9"/>
  <c r="AB454" i="9"/>
  <c r="AA454" i="9"/>
  <c r="Z454" i="9"/>
  <c r="Y454" i="9"/>
  <c r="X454" i="9"/>
  <c r="X453" i="9"/>
  <c r="X458" i="9" s="1"/>
  <c r="X459" i="9" s="1"/>
  <c r="AK452" i="9"/>
  <c r="AK457" i="9" s="1"/>
  <c r="AK458" i="9" s="1"/>
  <c r="B450" i="9"/>
  <c r="N399" i="9"/>
  <c r="M399" i="9"/>
  <c r="L399" i="9"/>
  <c r="K399" i="9"/>
  <c r="J399" i="9"/>
  <c r="I399" i="9"/>
  <c r="N398" i="9"/>
  <c r="M398" i="9"/>
  <c r="L398" i="9"/>
  <c r="K398" i="9"/>
  <c r="I398" i="9" s="1"/>
  <c r="J398" i="9"/>
  <c r="N397" i="9"/>
  <c r="M397" i="9"/>
  <c r="L397" i="9"/>
  <c r="K397" i="9"/>
  <c r="J397" i="9"/>
  <c r="I397" i="9"/>
  <c r="N396" i="9"/>
  <c r="M396" i="9"/>
  <c r="L396" i="9"/>
  <c r="K396" i="9"/>
  <c r="I396" i="9" s="1"/>
  <c r="J396" i="9"/>
  <c r="N395" i="9"/>
  <c r="M395" i="9"/>
  <c r="L395" i="9"/>
  <c r="K395" i="9"/>
  <c r="J395" i="9"/>
  <c r="I395" i="9"/>
  <c r="N394" i="9"/>
  <c r="M394" i="9"/>
  <c r="L394" i="9"/>
  <c r="K394" i="9"/>
  <c r="I394" i="9" s="1"/>
  <c r="J394" i="9"/>
  <c r="N393" i="9"/>
  <c r="M393" i="9"/>
  <c r="L393" i="9"/>
  <c r="K393" i="9"/>
  <c r="J393" i="9"/>
  <c r="I393" i="9"/>
  <c r="N392" i="9"/>
  <c r="M392" i="9"/>
  <c r="L392" i="9"/>
  <c r="K392" i="9"/>
  <c r="I392" i="9" s="1"/>
  <c r="J392" i="9"/>
  <c r="N391" i="9"/>
  <c r="M391" i="9"/>
  <c r="L391" i="9"/>
  <c r="K391" i="9"/>
  <c r="J391" i="9"/>
  <c r="I391" i="9"/>
  <c r="N390" i="9"/>
  <c r="M390" i="9"/>
  <c r="L390" i="9"/>
  <c r="K390" i="9"/>
  <c r="I390" i="9" s="1"/>
  <c r="J390" i="9"/>
  <c r="N389" i="9"/>
  <c r="M389" i="9"/>
  <c r="L389" i="9"/>
  <c r="K389" i="9"/>
  <c r="J389" i="9"/>
  <c r="I389" i="9"/>
  <c r="N388" i="9"/>
  <c r="M388" i="9"/>
  <c r="L388" i="9"/>
  <c r="K388" i="9"/>
  <c r="I388" i="9" s="1"/>
  <c r="J388" i="9"/>
  <c r="N387" i="9"/>
  <c r="M387" i="9"/>
  <c r="L387" i="9"/>
  <c r="K387" i="9"/>
  <c r="J387" i="9"/>
  <c r="I387" i="9"/>
  <c r="N386" i="9"/>
  <c r="M386" i="9"/>
  <c r="L386" i="9"/>
  <c r="K386" i="9"/>
  <c r="I386" i="9" s="1"/>
  <c r="J386" i="9"/>
  <c r="N385" i="9"/>
  <c r="M385" i="9"/>
  <c r="L385" i="9"/>
  <c r="K385" i="9"/>
  <c r="J385" i="9"/>
  <c r="I385" i="9"/>
  <c r="N384" i="9"/>
  <c r="M384" i="9"/>
  <c r="L384" i="9"/>
  <c r="K384" i="9"/>
  <c r="I384" i="9" s="1"/>
  <c r="J384" i="9"/>
  <c r="N383" i="9"/>
  <c r="M383" i="9"/>
  <c r="L383" i="9"/>
  <c r="K383" i="9"/>
  <c r="J383" i="9"/>
  <c r="I383" i="9"/>
  <c r="N382" i="9"/>
  <c r="M382" i="9"/>
  <c r="L382" i="9"/>
  <c r="K382" i="9"/>
  <c r="I382" i="9" s="1"/>
  <c r="J382" i="9"/>
  <c r="N381" i="9"/>
  <c r="M381" i="9"/>
  <c r="L381" i="9"/>
  <c r="K381" i="9"/>
  <c r="J381" i="9"/>
  <c r="I381" i="9"/>
  <c r="N380" i="9"/>
  <c r="M380" i="9"/>
  <c r="L380" i="9"/>
  <c r="K380" i="9"/>
  <c r="I380" i="9" s="1"/>
  <c r="J380" i="9"/>
  <c r="N379" i="9"/>
  <c r="M379" i="9"/>
  <c r="L379" i="9"/>
  <c r="K379" i="9"/>
  <c r="J379" i="9"/>
  <c r="I379" i="9"/>
  <c r="N378" i="9"/>
  <c r="M378" i="9"/>
  <c r="L378" i="9"/>
  <c r="K378" i="9"/>
  <c r="I378" i="9" s="1"/>
  <c r="J378" i="9"/>
  <c r="N377" i="9"/>
  <c r="M377" i="9"/>
  <c r="L377" i="9"/>
  <c r="K377" i="9"/>
  <c r="J377" i="9"/>
  <c r="I377" i="9"/>
  <c r="N376" i="9"/>
  <c r="M376" i="9"/>
  <c r="L376" i="9"/>
  <c r="K376" i="9"/>
  <c r="I376" i="9" s="1"/>
  <c r="J376" i="9"/>
  <c r="N375" i="9"/>
  <c r="M375" i="9"/>
  <c r="L375" i="9"/>
  <c r="K375" i="9"/>
  <c r="J375" i="9"/>
  <c r="I375" i="9"/>
  <c r="N374" i="9"/>
  <c r="M374" i="9"/>
  <c r="L374" i="9"/>
  <c r="K374" i="9"/>
  <c r="I374" i="9" s="1"/>
  <c r="J374" i="9"/>
  <c r="N373" i="9"/>
  <c r="M373" i="9"/>
  <c r="L373" i="9"/>
  <c r="K373" i="9"/>
  <c r="J373" i="9"/>
  <c r="I373" i="9"/>
  <c r="N372" i="9"/>
  <c r="M372" i="9"/>
  <c r="L372" i="9"/>
  <c r="K372" i="9"/>
  <c r="I372" i="9" s="1"/>
  <c r="J372" i="9"/>
  <c r="N371" i="9"/>
  <c r="M371" i="9"/>
  <c r="L371" i="9"/>
  <c r="K371" i="9"/>
  <c r="J371" i="9"/>
  <c r="I371" i="9"/>
  <c r="N370" i="9"/>
  <c r="M370" i="9"/>
  <c r="L370" i="9"/>
  <c r="K370" i="9"/>
  <c r="I370" i="9" s="1"/>
  <c r="J370" i="9"/>
  <c r="N369" i="9"/>
  <c r="M369" i="9"/>
  <c r="L369" i="9"/>
  <c r="K369" i="9"/>
  <c r="J369" i="9"/>
  <c r="I369" i="9"/>
  <c r="N368" i="9"/>
  <c r="M368" i="9"/>
  <c r="L368" i="9"/>
  <c r="K368" i="9"/>
  <c r="I368" i="9" s="1"/>
  <c r="J368" i="9"/>
  <c r="N367" i="9"/>
  <c r="M367" i="9"/>
  <c r="L367" i="9"/>
  <c r="K367" i="9"/>
  <c r="J367" i="9"/>
  <c r="I367" i="9"/>
  <c r="N366" i="9"/>
  <c r="M366" i="9"/>
  <c r="L366" i="9"/>
  <c r="K366" i="9"/>
  <c r="I366" i="9" s="1"/>
  <c r="J366" i="9"/>
  <c r="N365" i="9"/>
  <c r="M365" i="9"/>
  <c r="L365" i="9"/>
  <c r="K365" i="9"/>
  <c r="J365" i="9"/>
  <c r="I365" i="9"/>
  <c r="N364" i="9"/>
  <c r="M364" i="9"/>
  <c r="L364" i="9"/>
  <c r="K364" i="9"/>
  <c r="I364" i="9" s="1"/>
  <c r="J364" i="9"/>
  <c r="N363" i="9"/>
  <c r="M363" i="9"/>
  <c r="L363" i="9"/>
  <c r="K363" i="9"/>
  <c r="J363" i="9"/>
  <c r="I363" i="9"/>
  <c r="N362" i="9"/>
  <c r="M362" i="9"/>
  <c r="L362" i="9"/>
  <c r="K362" i="9"/>
  <c r="I362" i="9" s="1"/>
  <c r="J362" i="9"/>
  <c r="N361" i="9"/>
  <c r="M361" i="9"/>
  <c r="L361" i="9"/>
  <c r="K361" i="9"/>
  <c r="J361" i="9"/>
  <c r="I361" i="9"/>
  <c r="N360" i="9"/>
  <c r="M360" i="9"/>
  <c r="L360" i="9"/>
  <c r="K360" i="9"/>
  <c r="I360" i="9" s="1"/>
  <c r="J360" i="9"/>
  <c r="N359" i="9"/>
  <c r="M359" i="9"/>
  <c r="L359" i="9"/>
  <c r="K359" i="9"/>
  <c r="J359" i="9"/>
  <c r="I359" i="9"/>
  <c r="N358" i="9"/>
  <c r="M358" i="9"/>
  <c r="L358" i="9"/>
  <c r="K358" i="9"/>
  <c r="I358" i="9" s="1"/>
  <c r="J358" i="9"/>
  <c r="N357" i="9"/>
  <c r="M357" i="9"/>
  <c r="L357" i="9"/>
  <c r="K357" i="9"/>
  <c r="J357" i="9"/>
  <c r="I357" i="9"/>
  <c r="N356" i="9"/>
  <c r="M356" i="9"/>
  <c r="L356" i="9"/>
  <c r="K356" i="9"/>
  <c r="I356" i="9" s="1"/>
  <c r="J356" i="9"/>
  <c r="N355" i="9"/>
  <c r="M355" i="9"/>
  <c r="L355" i="9"/>
  <c r="K355" i="9"/>
  <c r="J355" i="9"/>
  <c r="I355" i="9"/>
  <c r="N354" i="9"/>
  <c r="M354" i="9"/>
  <c r="L354" i="9"/>
  <c r="K354" i="9"/>
  <c r="I354" i="9" s="1"/>
  <c r="J354" i="9"/>
  <c r="N353" i="9"/>
  <c r="M353" i="9"/>
  <c r="L353" i="9"/>
  <c r="K353" i="9"/>
  <c r="J353" i="9"/>
  <c r="I353" i="9"/>
  <c r="N352" i="9"/>
  <c r="M352" i="9"/>
  <c r="L352" i="9"/>
  <c r="K352" i="9"/>
  <c r="I352" i="9" s="1"/>
  <c r="K39" i="9" s="1"/>
  <c r="J352" i="9"/>
  <c r="N351" i="9"/>
  <c r="M351" i="9"/>
  <c r="L351" i="9"/>
  <c r="K351" i="9"/>
  <c r="J351" i="9"/>
  <c r="I351" i="9"/>
  <c r="N350" i="9"/>
  <c r="M350" i="9"/>
  <c r="L350" i="9"/>
  <c r="K350" i="9"/>
  <c r="I350" i="9" s="1"/>
  <c r="J350" i="9"/>
  <c r="N349" i="9"/>
  <c r="M349" i="9"/>
  <c r="L349" i="9"/>
  <c r="K349" i="9"/>
  <c r="J349" i="9"/>
  <c r="I349" i="9"/>
  <c r="N348" i="9"/>
  <c r="M348" i="9"/>
  <c r="L348" i="9"/>
  <c r="K348" i="9"/>
  <c r="I348" i="9" s="1"/>
  <c r="J348" i="9"/>
  <c r="N347" i="9"/>
  <c r="M347" i="9"/>
  <c r="L347" i="9"/>
  <c r="K347" i="9"/>
  <c r="J347" i="9"/>
  <c r="I347" i="9"/>
  <c r="N346" i="9"/>
  <c r="M346" i="9"/>
  <c r="L346" i="9"/>
  <c r="K346" i="9"/>
  <c r="I346" i="9" s="1"/>
  <c r="J346" i="9"/>
  <c r="N345" i="9"/>
  <c r="M345" i="9"/>
  <c r="L345" i="9"/>
  <c r="K345" i="9"/>
  <c r="J345" i="9"/>
  <c r="I345" i="9"/>
  <c r="N344" i="9"/>
  <c r="M344" i="9"/>
  <c r="L344" i="9"/>
  <c r="K344" i="9"/>
  <c r="I344" i="9" s="1"/>
  <c r="J344" i="9"/>
  <c r="N343" i="9"/>
  <c r="M343" i="9"/>
  <c r="L343" i="9"/>
  <c r="K343" i="9"/>
  <c r="J343" i="9"/>
  <c r="I343" i="9"/>
  <c r="N342" i="9"/>
  <c r="M342" i="9"/>
  <c r="L342" i="9"/>
  <c r="K342" i="9"/>
  <c r="I342" i="9" s="1"/>
  <c r="J342" i="9"/>
  <c r="N341" i="9"/>
  <c r="M341" i="9"/>
  <c r="L341" i="9"/>
  <c r="K341" i="9"/>
  <c r="J341" i="9"/>
  <c r="I341" i="9"/>
  <c r="N340" i="9"/>
  <c r="M340" i="9"/>
  <c r="L340" i="9"/>
  <c r="K340" i="9"/>
  <c r="I340" i="9" s="1"/>
  <c r="J340" i="9"/>
  <c r="N339" i="9"/>
  <c r="M339" i="9"/>
  <c r="L339" i="9"/>
  <c r="K339" i="9"/>
  <c r="J339" i="9"/>
  <c r="I339" i="9"/>
  <c r="N338" i="9"/>
  <c r="M338" i="9"/>
  <c r="L338" i="9"/>
  <c r="K338" i="9"/>
  <c r="I338" i="9" s="1"/>
  <c r="J338" i="9"/>
  <c r="N337" i="9"/>
  <c r="M337" i="9"/>
  <c r="L337" i="9"/>
  <c r="K337" i="9"/>
  <c r="J337" i="9"/>
  <c r="I337" i="9"/>
  <c r="N336" i="9"/>
  <c r="M336" i="9"/>
  <c r="L336" i="9"/>
  <c r="K336" i="9"/>
  <c r="I336" i="9" s="1"/>
  <c r="U36" i="9" s="1"/>
  <c r="T36" i="9" s="1"/>
  <c r="J336" i="9"/>
  <c r="N335" i="9"/>
  <c r="M335" i="9"/>
  <c r="L335" i="9"/>
  <c r="K335" i="9"/>
  <c r="J335" i="9"/>
  <c r="I335" i="9"/>
  <c r="N334" i="9"/>
  <c r="M334" i="9"/>
  <c r="L334" i="9"/>
  <c r="K334" i="9"/>
  <c r="I334" i="9" s="1"/>
  <c r="J334" i="9"/>
  <c r="N333" i="9"/>
  <c r="M333" i="9"/>
  <c r="L333" i="9"/>
  <c r="K333" i="9"/>
  <c r="J333" i="9"/>
  <c r="I333" i="9"/>
  <c r="N332" i="9"/>
  <c r="M332" i="9"/>
  <c r="L332" i="9"/>
  <c r="K332" i="9"/>
  <c r="I332" i="9" s="1"/>
  <c r="J332" i="9"/>
  <c r="N331" i="9"/>
  <c r="M331" i="9"/>
  <c r="L331" i="9"/>
  <c r="K331" i="9"/>
  <c r="J331" i="9"/>
  <c r="I331" i="9"/>
  <c r="N330" i="9"/>
  <c r="M330" i="9"/>
  <c r="L330" i="9"/>
  <c r="K330" i="9"/>
  <c r="I330" i="9" s="1"/>
  <c r="J330" i="9"/>
  <c r="N329" i="9"/>
  <c r="M329" i="9"/>
  <c r="L329" i="9"/>
  <c r="K329" i="9"/>
  <c r="J329" i="9"/>
  <c r="I329" i="9"/>
  <c r="N328" i="9"/>
  <c r="M328" i="9"/>
  <c r="L328" i="9"/>
  <c r="K328" i="9"/>
  <c r="I328" i="9" s="1"/>
  <c r="J328" i="9"/>
  <c r="N327" i="9"/>
  <c r="M327" i="9"/>
  <c r="L327" i="9"/>
  <c r="K327" i="9"/>
  <c r="J327" i="9"/>
  <c r="I327" i="9"/>
  <c r="N326" i="9"/>
  <c r="M326" i="9"/>
  <c r="L326" i="9"/>
  <c r="K326" i="9"/>
  <c r="I326" i="9" s="1"/>
  <c r="J326" i="9"/>
  <c r="N325" i="9"/>
  <c r="M325" i="9"/>
  <c r="L325" i="9"/>
  <c r="K325" i="9"/>
  <c r="J325" i="9"/>
  <c r="I325" i="9"/>
  <c r="N324" i="9"/>
  <c r="M324" i="9"/>
  <c r="L324" i="9"/>
  <c r="K324" i="9"/>
  <c r="I324" i="9" s="1"/>
  <c r="J324" i="9"/>
  <c r="N323" i="9"/>
  <c r="M323" i="9"/>
  <c r="L323" i="9"/>
  <c r="K323" i="9"/>
  <c r="J323" i="9"/>
  <c r="I323" i="9"/>
  <c r="N322" i="9"/>
  <c r="M322" i="9"/>
  <c r="L322" i="9"/>
  <c r="K322" i="9"/>
  <c r="I322" i="9" s="1"/>
  <c r="J322" i="9"/>
  <c r="N321" i="9"/>
  <c r="M321" i="9"/>
  <c r="L321" i="9"/>
  <c r="K321" i="9"/>
  <c r="J321" i="9"/>
  <c r="I321" i="9"/>
  <c r="N320" i="9"/>
  <c r="M320" i="9"/>
  <c r="L320" i="9"/>
  <c r="K320" i="9"/>
  <c r="I320" i="9" s="1"/>
  <c r="J320" i="9"/>
  <c r="N319" i="9"/>
  <c r="M319" i="9"/>
  <c r="L319" i="9"/>
  <c r="K319" i="9"/>
  <c r="J319" i="9"/>
  <c r="I319" i="9"/>
  <c r="N318" i="9"/>
  <c r="M318" i="9"/>
  <c r="L318" i="9"/>
  <c r="K318" i="9"/>
  <c r="I318" i="9" s="1"/>
  <c r="J318" i="9"/>
  <c r="N317" i="9"/>
  <c r="M317" i="9"/>
  <c r="L317" i="9"/>
  <c r="K317" i="9"/>
  <c r="J317" i="9"/>
  <c r="I317" i="9"/>
  <c r="N316" i="9"/>
  <c r="M316" i="9"/>
  <c r="L316" i="9"/>
  <c r="K316" i="9"/>
  <c r="I316" i="9" s="1"/>
  <c r="J316" i="9"/>
  <c r="N315" i="9"/>
  <c r="M315" i="9"/>
  <c r="L315" i="9"/>
  <c r="K315" i="9"/>
  <c r="J315" i="9"/>
  <c r="I315" i="9"/>
  <c r="N314" i="9"/>
  <c r="M314" i="9"/>
  <c r="L314" i="9"/>
  <c r="K314" i="9"/>
  <c r="I314" i="9" s="1"/>
  <c r="J314" i="9"/>
  <c r="N313" i="9"/>
  <c r="M313" i="9"/>
  <c r="L313" i="9"/>
  <c r="K313" i="9"/>
  <c r="J313" i="9"/>
  <c r="I313" i="9"/>
  <c r="N312" i="9"/>
  <c r="M312" i="9"/>
  <c r="L312" i="9"/>
  <c r="K312" i="9"/>
  <c r="I312" i="9" s="1"/>
  <c r="J312" i="9"/>
  <c r="N311" i="9"/>
  <c r="M311" i="9"/>
  <c r="L311" i="9"/>
  <c r="K311" i="9"/>
  <c r="J311" i="9"/>
  <c r="I311" i="9"/>
  <c r="N310" i="9"/>
  <c r="M310" i="9"/>
  <c r="L310" i="9"/>
  <c r="K310" i="9"/>
  <c r="I310" i="9" s="1"/>
  <c r="J310" i="9"/>
  <c r="N309" i="9"/>
  <c r="M309" i="9"/>
  <c r="L309" i="9"/>
  <c r="K309" i="9"/>
  <c r="J309" i="9"/>
  <c r="I309" i="9"/>
  <c r="N308" i="9"/>
  <c r="M308" i="9"/>
  <c r="L308" i="9"/>
  <c r="K308" i="9"/>
  <c r="I308" i="9" s="1"/>
  <c r="J308" i="9"/>
  <c r="N307" i="9"/>
  <c r="M307" i="9"/>
  <c r="L307" i="9"/>
  <c r="K307" i="9"/>
  <c r="J307" i="9"/>
  <c r="I307" i="9"/>
  <c r="N306" i="9"/>
  <c r="M306" i="9"/>
  <c r="L306" i="9"/>
  <c r="K306" i="9"/>
  <c r="I306" i="9" s="1"/>
  <c r="J306" i="9"/>
  <c r="N305" i="9"/>
  <c r="M305" i="9"/>
  <c r="L305" i="9"/>
  <c r="K305" i="9"/>
  <c r="J305" i="9"/>
  <c r="I305" i="9"/>
  <c r="N304" i="9"/>
  <c r="M304" i="9"/>
  <c r="L304" i="9"/>
  <c r="K304" i="9"/>
  <c r="I304" i="9" s="1"/>
  <c r="J304" i="9"/>
  <c r="N303" i="9"/>
  <c r="M303" i="9"/>
  <c r="L303" i="9"/>
  <c r="K303" i="9"/>
  <c r="J303" i="9"/>
  <c r="I303" i="9"/>
  <c r="N302" i="9"/>
  <c r="M302" i="9"/>
  <c r="L302" i="9"/>
  <c r="K302" i="9"/>
  <c r="I302" i="9" s="1"/>
  <c r="J302" i="9"/>
  <c r="N301" i="9"/>
  <c r="M301" i="9"/>
  <c r="L301" i="9"/>
  <c r="K301" i="9"/>
  <c r="J301" i="9"/>
  <c r="I301" i="9"/>
  <c r="N300" i="9"/>
  <c r="M300" i="9"/>
  <c r="L300" i="9"/>
  <c r="K300" i="9"/>
  <c r="I300" i="9" s="1"/>
  <c r="J300" i="9"/>
  <c r="N299" i="9"/>
  <c r="M299" i="9"/>
  <c r="L299" i="9"/>
  <c r="K299" i="9"/>
  <c r="J299" i="9"/>
  <c r="I299" i="9"/>
  <c r="N298" i="9"/>
  <c r="M298" i="9"/>
  <c r="L298" i="9"/>
  <c r="K298" i="9"/>
  <c r="I298" i="9" s="1"/>
  <c r="J298" i="9"/>
  <c r="N297" i="9"/>
  <c r="M297" i="9"/>
  <c r="L297" i="9"/>
  <c r="K297" i="9"/>
  <c r="J297" i="9"/>
  <c r="I297" i="9"/>
  <c r="N296" i="9"/>
  <c r="M296" i="9"/>
  <c r="L296" i="9"/>
  <c r="K296" i="9"/>
  <c r="I296" i="9" s="1"/>
  <c r="J296" i="9"/>
  <c r="N295" i="9"/>
  <c r="M295" i="9"/>
  <c r="L295" i="9"/>
  <c r="K295" i="9"/>
  <c r="J295" i="9"/>
  <c r="I295" i="9"/>
  <c r="N294" i="9"/>
  <c r="M294" i="9"/>
  <c r="L294" i="9"/>
  <c r="K294" i="9"/>
  <c r="I294" i="9" s="1"/>
  <c r="J294" i="9"/>
  <c r="N293" i="9"/>
  <c r="M293" i="9"/>
  <c r="L293" i="9"/>
  <c r="K293" i="9"/>
  <c r="J293" i="9"/>
  <c r="I293" i="9"/>
  <c r="N292" i="9"/>
  <c r="M292" i="9"/>
  <c r="L292" i="9"/>
  <c r="K292" i="9"/>
  <c r="I292" i="9" s="1"/>
  <c r="J292" i="9"/>
  <c r="N291" i="9"/>
  <c r="M291" i="9"/>
  <c r="L291" i="9"/>
  <c r="K291" i="9"/>
  <c r="J291" i="9"/>
  <c r="I291" i="9"/>
  <c r="N290" i="9"/>
  <c r="M290" i="9"/>
  <c r="L290" i="9"/>
  <c r="K290" i="9"/>
  <c r="I290" i="9" s="1"/>
  <c r="J290" i="9"/>
  <c r="N289" i="9"/>
  <c r="M289" i="9"/>
  <c r="L289" i="9"/>
  <c r="K289" i="9"/>
  <c r="J289" i="9"/>
  <c r="I289" i="9"/>
  <c r="N288" i="9"/>
  <c r="M288" i="9"/>
  <c r="L288" i="9"/>
  <c r="K288" i="9"/>
  <c r="I288" i="9" s="1"/>
  <c r="J288" i="9"/>
  <c r="N287" i="9"/>
  <c r="M287" i="9"/>
  <c r="L287" i="9"/>
  <c r="K287" i="9"/>
  <c r="J287" i="9"/>
  <c r="I287" i="9"/>
  <c r="N286" i="9"/>
  <c r="M286" i="9"/>
  <c r="L286" i="9"/>
  <c r="K286" i="9"/>
  <c r="I286" i="9" s="1"/>
  <c r="J286" i="9"/>
  <c r="N285" i="9"/>
  <c r="M285" i="9"/>
  <c r="L285" i="9"/>
  <c r="K285" i="9"/>
  <c r="J285" i="9"/>
  <c r="I285" i="9"/>
  <c r="N284" i="9"/>
  <c r="M284" i="9"/>
  <c r="L284" i="9"/>
  <c r="K284" i="9"/>
  <c r="I284" i="9" s="1"/>
  <c r="J284" i="9"/>
  <c r="N283" i="9"/>
  <c r="M283" i="9"/>
  <c r="L283" i="9"/>
  <c r="K283" i="9"/>
  <c r="J283" i="9"/>
  <c r="I283" i="9"/>
  <c r="N282" i="9"/>
  <c r="M282" i="9"/>
  <c r="L282" i="9"/>
  <c r="K282" i="9"/>
  <c r="I282" i="9" s="1"/>
  <c r="J282" i="9"/>
  <c r="N281" i="9"/>
  <c r="M281" i="9"/>
  <c r="L281" i="9"/>
  <c r="K281" i="9"/>
  <c r="J281" i="9"/>
  <c r="I281" i="9"/>
  <c r="N280" i="9"/>
  <c r="M280" i="9"/>
  <c r="L280" i="9"/>
  <c r="K280" i="9"/>
  <c r="I280" i="9" s="1"/>
  <c r="J280" i="9"/>
  <c r="N279" i="9"/>
  <c r="M279" i="9"/>
  <c r="L279" i="9"/>
  <c r="K279" i="9"/>
  <c r="J279" i="9"/>
  <c r="I279" i="9"/>
  <c r="N278" i="9"/>
  <c r="M278" i="9"/>
  <c r="L278" i="9"/>
  <c r="K278" i="9"/>
  <c r="I278" i="9" s="1"/>
  <c r="J278" i="9"/>
  <c r="N277" i="9"/>
  <c r="M277" i="9"/>
  <c r="L277" i="9"/>
  <c r="K277" i="9"/>
  <c r="J277" i="9"/>
  <c r="I277" i="9"/>
  <c r="N276" i="9"/>
  <c r="M276" i="9"/>
  <c r="L276" i="9"/>
  <c r="K276" i="9"/>
  <c r="I276" i="9" s="1"/>
  <c r="J276" i="9"/>
  <c r="N275" i="9"/>
  <c r="M275" i="9"/>
  <c r="L275" i="9"/>
  <c r="K275" i="9"/>
  <c r="J275" i="9"/>
  <c r="I275" i="9"/>
  <c r="N274" i="9"/>
  <c r="M274" i="9"/>
  <c r="L274" i="9"/>
  <c r="K274" i="9"/>
  <c r="I274" i="9" s="1"/>
  <c r="J274" i="9"/>
  <c r="N273" i="9"/>
  <c r="M273" i="9"/>
  <c r="L273" i="9"/>
  <c r="K273" i="9"/>
  <c r="J273" i="9"/>
  <c r="I273" i="9"/>
  <c r="N272" i="9"/>
  <c r="M272" i="9"/>
  <c r="L272" i="9"/>
  <c r="K272" i="9"/>
  <c r="I272" i="9" s="1"/>
  <c r="J272" i="9"/>
  <c r="N271" i="9"/>
  <c r="M271" i="9"/>
  <c r="L271" i="9"/>
  <c r="K271" i="9"/>
  <c r="J271" i="9"/>
  <c r="I271" i="9"/>
  <c r="N270" i="9"/>
  <c r="M270" i="9"/>
  <c r="L270" i="9"/>
  <c r="K270" i="9"/>
  <c r="I270" i="9" s="1"/>
  <c r="J270" i="9"/>
  <c r="N269" i="9"/>
  <c r="M269" i="9"/>
  <c r="L269" i="9"/>
  <c r="K269" i="9"/>
  <c r="J269" i="9"/>
  <c r="I269" i="9"/>
  <c r="N268" i="9"/>
  <c r="M268" i="9"/>
  <c r="L268" i="9"/>
  <c r="K268" i="9"/>
  <c r="I268" i="9" s="1"/>
  <c r="J268" i="9"/>
  <c r="N267" i="9"/>
  <c r="M267" i="9"/>
  <c r="L267" i="9"/>
  <c r="K267" i="9"/>
  <c r="J267" i="9"/>
  <c r="I267" i="9"/>
  <c r="N266" i="9"/>
  <c r="M266" i="9"/>
  <c r="L266" i="9"/>
  <c r="K266" i="9"/>
  <c r="I266" i="9" s="1"/>
  <c r="J266" i="9"/>
  <c r="N265" i="9"/>
  <c r="M265" i="9"/>
  <c r="L265" i="9"/>
  <c r="K265" i="9"/>
  <c r="J265" i="9"/>
  <c r="I265" i="9"/>
  <c r="N264" i="9"/>
  <c r="M264" i="9"/>
  <c r="L264" i="9"/>
  <c r="K264" i="9"/>
  <c r="I264" i="9" s="1"/>
  <c r="J264" i="9"/>
  <c r="N263" i="9"/>
  <c r="M263" i="9"/>
  <c r="L263" i="9"/>
  <c r="K263" i="9"/>
  <c r="J263" i="9"/>
  <c r="I263" i="9"/>
  <c r="N262" i="9"/>
  <c r="M262" i="9"/>
  <c r="L262" i="9"/>
  <c r="K262" i="9"/>
  <c r="I262" i="9" s="1"/>
  <c r="J262" i="9"/>
  <c r="N261" i="9"/>
  <c r="M261" i="9"/>
  <c r="L261" i="9"/>
  <c r="K261" i="9"/>
  <c r="J261" i="9"/>
  <c r="I261" i="9"/>
  <c r="N260" i="9"/>
  <c r="M260" i="9"/>
  <c r="L260" i="9"/>
  <c r="K260" i="9"/>
  <c r="I260" i="9" s="1"/>
  <c r="J260" i="9"/>
  <c r="N259" i="9"/>
  <c r="M259" i="9"/>
  <c r="L259" i="9"/>
  <c r="K259" i="9"/>
  <c r="J259" i="9"/>
  <c r="I259" i="9"/>
  <c r="N258" i="9"/>
  <c r="M258" i="9"/>
  <c r="L258" i="9"/>
  <c r="K258" i="9"/>
  <c r="I258" i="9" s="1"/>
  <c r="J258" i="9"/>
  <c r="N257" i="9"/>
  <c r="M257" i="9"/>
  <c r="L257" i="9"/>
  <c r="K257" i="9"/>
  <c r="J257" i="9"/>
  <c r="I257" i="9"/>
  <c r="N256" i="9"/>
  <c r="M256" i="9"/>
  <c r="L256" i="9"/>
  <c r="K256" i="9"/>
  <c r="I256" i="9" s="1"/>
  <c r="J256" i="9"/>
  <c r="N255" i="9"/>
  <c r="M255" i="9"/>
  <c r="L255" i="9"/>
  <c r="K255" i="9"/>
  <c r="J255" i="9"/>
  <c r="I255" i="9"/>
  <c r="N254" i="9"/>
  <c r="M254" i="9"/>
  <c r="L254" i="9"/>
  <c r="K254" i="9"/>
  <c r="I254" i="9" s="1"/>
  <c r="J254" i="9"/>
  <c r="N253" i="9"/>
  <c r="M253" i="9"/>
  <c r="L253" i="9"/>
  <c r="K253" i="9"/>
  <c r="J253" i="9"/>
  <c r="I253" i="9"/>
  <c r="N252" i="9"/>
  <c r="M252" i="9"/>
  <c r="L252" i="9"/>
  <c r="K252" i="9"/>
  <c r="I252" i="9" s="1"/>
  <c r="J252" i="9"/>
  <c r="N251" i="9"/>
  <c r="M251" i="9"/>
  <c r="L251" i="9"/>
  <c r="K251" i="9"/>
  <c r="J251" i="9"/>
  <c r="I251" i="9"/>
  <c r="N250" i="9"/>
  <c r="M250" i="9"/>
  <c r="L250" i="9"/>
  <c r="K250" i="9"/>
  <c r="I250" i="9" s="1"/>
  <c r="J250" i="9"/>
  <c r="N249" i="9"/>
  <c r="M249" i="9"/>
  <c r="L249" i="9"/>
  <c r="K249" i="9"/>
  <c r="J249" i="9"/>
  <c r="I249" i="9"/>
  <c r="N248" i="9"/>
  <c r="M248" i="9"/>
  <c r="L248" i="9"/>
  <c r="K248" i="9"/>
  <c r="I248" i="9" s="1"/>
  <c r="J248" i="9"/>
  <c r="N247" i="9"/>
  <c r="M247" i="9"/>
  <c r="L247" i="9"/>
  <c r="K247" i="9"/>
  <c r="J247" i="9"/>
  <c r="I247" i="9"/>
  <c r="N246" i="9"/>
  <c r="M246" i="9"/>
  <c r="L246" i="9"/>
  <c r="K246" i="9"/>
  <c r="I246" i="9" s="1"/>
  <c r="J246" i="9"/>
  <c r="N245" i="9"/>
  <c r="M245" i="9"/>
  <c r="L245" i="9"/>
  <c r="K245" i="9"/>
  <c r="J245" i="9"/>
  <c r="I245" i="9"/>
  <c r="N244" i="9"/>
  <c r="M244" i="9"/>
  <c r="L244" i="9"/>
  <c r="K244" i="9"/>
  <c r="I244" i="9" s="1"/>
  <c r="J244" i="9"/>
  <c r="N243" i="9"/>
  <c r="M243" i="9"/>
  <c r="L243" i="9"/>
  <c r="K243" i="9"/>
  <c r="J243" i="9"/>
  <c r="I243" i="9"/>
  <c r="N242" i="9"/>
  <c r="M242" i="9"/>
  <c r="L242" i="9"/>
  <c r="K242" i="9"/>
  <c r="I242" i="9" s="1"/>
  <c r="J242" i="9"/>
  <c r="N241" i="9"/>
  <c r="M241" i="9"/>
  <c r="L241" i="9"/>
  <c r="K241" i="9"/>
  <c r="J241" i="9"/>
  <c r="I241" i="9"/>
  <c r="N240" i="9"/>
  <c r="M240" i="9"/>
  <c r="L240" i="9"/>
  <c r="K240" i="9"/>
  <c r="I240" i="9" s="1"/>
  <c r="J240" i="9"/>
  <c r="N239" i="9"/>
  <c r="M239" i="9"/>
  <c r="L239" i="9"/>
  <c r="K239" i="9"/>
  <c r="J239" i="9"/>
  <c r="I239" i="9"/>
  <c r="N238" i="9"/>
  <c r="M238" i="9"/>
  <c r="L238" i="9"/>
  <c r="K238" i="9"/>
  <c r="I238" i="9" s="1"/>
  <c r="J238" i="9"/>
  <c r="N237" i="9"/>
  <c r="M237" i="9"/>
  <c r="L237" i="9"/>
  <c r="K237" i="9"/>
  <c r="J237" i="9"/>
  <c r="I237" i="9"/>
  <c r="N236" i="9"/>
  <c r="M236" i="9"/>
  <c r="L236" i="9"/>
  <c r="K236" i="9"/>
  <c r="I236" i="9" s="1"/>
  <c r="U38" i="9" s="1"/>
  <c r="T38" i="9" s="1"/>
  <c r="J236" i="9"/>
  <c r="N235" i="9"/>
  <c r="M235" i="9"/>
  <c r="L235" i="9"/>
  <c r="K235" i="9"/>
  <c r="J235" i="9"/>
  <c r="I235" i="9"/>
  <c r="N234" i="9"/>
  <c r="M234" i="9"/>
  <c r="L234" i="9"/>
  <c r="K234" i="9"/>
  <c r="I234" i="9" s="1"/>
  <c r="J234" i="9"/>
  <c r="N233" i="9"/>
  <c r="M233" i="9"/>
  <c r="L233" i="9"/>
  <c r="K233" i="9"/>
  <c r="J233" i="9"/>
  <c r="I233" i="9"/>
  <c r="N232" i="9"/>
  <c r="M232" i="9"/>
  <c r="L232" i="9"/>
  <c r="K232" i="9"/>
  <c r="I232" i="9" s="1"/>
  <c r="J232" i="9"/>
  <c r="N231" i="9"/>
  <c r="M231" i="9"/>
  <c r="L231" i="9"/>
  <c r="K231" i="9"/>
  <c r="J231" i="9"/>
  <c r="I231" i="9"/>
  <c r="N230" i="9"/>
  <c r="M230" i="9"/>
  <c r="L230" i="9"/>
  <c r="K230" i="9"/>
  <c r="I230" i="9" s="1"/>
  <c r="J230" i="9"/>
  <c r="N229" i="9"/>
  <c r="M229" i="9"/>
  <c r="L229" i="9"/>
  <c r="K229" i="9"/>
  <c r="J229" i="9"/>
  <c r="I229" i="9"/>
  <c r="N228" i="9"/>
  <c r="M228" i="9"/>
  <c r="L228" i="9"/>
  <c r="K228" i="9"/>
  <c r="I228" i="9" s="1"/>
  <c r="J228" i="9"/>
  <c r="N227" i="9"/>
  <c r="M227" i="9"/>
  <c r="L227" i="9"/>
  <c r="K227" i="9"/>
  <c r="J227" i="9"/>
  <c r="I227" i="9"/>
  <c r="N226" i="9"/>
  <c r="M226" i="9"/>
  <c r="L226" i="9"/>
  <c r="K226" i="9"/>
  <c r="I226" i="9" s="1"/>
  <c r="J226" i="9"/>
  <c r="N225" i="9"/>
  <c r="M225" i="9"/>
  <c r="L225" i="9"/>
  <c r="K225" i="9"/>
  <c r="J225" i="9"/>
  <c r="I225" i="9"/>
  <c r="N224" i="9"/>
  <c r="M224" i="9"/>
  <c r="L224" i="9"/>
  <c r="K224" i="9"/>
  <c r="I224" i="9" s="1"/>
  <c r="J224" i="9"/>
  <c r="N223" i="9"/>
  <c r="M223" i="9"/>
  <c r="L223" i="9"/>
  <c r="K223" i="9"/>
  <c r="J223" i="9"/>
  <c r="I223" i="9"/>
  <c r="N222" i="9"/>
  <c r="M222" i="9"/>
  <c r="L222" i="9"/>
  <c r="K222" i="9"/>
  <c r="I222" i="9" s="1"/>
  <c r="J222" i="9"/>
  <c r="N221" i="9"/>
  <c r="M221" i="9"/>
  <c r="L221" i="9"/>
  <c r="K221" i="9"/>
  <c r="J221" i="9"/>
  <c r="I221" i="9"/>
  <c r="N220" i="9"/>
  <c r="M220" i="9"/>
  <c r="L220" i="9"/>
  <c r="K220" i="9"/>
  <c r="I220" i="9" s="1"/>
  <c r="J220" i="9"/>
  <c r="N219" i="9"/>
  <c r="M219" i="9"/>
  <c r="L219" i="9"/>
  <c r="K219" i="9"/>
  <c r="J219" i="9"/>
  <c r="I219" i="9"/>
  <c r="N218" i="9"/>
  <c r="M218" i="9"/>
  <c r="L218" i="9"/>
  <c r="K218" i="9"/>
  <c r="I218" i="9" s="1"/>
  <c r="J218" i="9"/>
  <c r="N217" i="9"/>
  <c r="M217" i="9"/>
  <c r="L217" i="9"/>
  <c r="K217" i="9"/>
  <c r="J217" i="9"/>
  <c r="I217" i="9"/>
  <c r="N216" i="9"/>
  <c r="M216" i="9"/>
  <c r="L216" i="9"/>
  <c r="K216" i="9"/>
  <c r="I216" i="9" s="1"/>
  <c r="J216" i="9"/>
  <c r="N215" i="9"/>
  <c r="M215" i="9"/>
  <c r="L215" i="9"/>
  <c r="K215" i="9"/>
  <c r="J215" i="9"/>
  <c r="I215" i="9"/>
  <c r="N214" i="9"/>
  <c r="M214" i="9"/>
  <c r="L214" i="9"/>
  <c r="K214" i="9"/>
  <c r="I214" i="9" s="1"/>
  <c r="J214" i="9"/>
  <c r="N213" i="9"/>
  <c r="M213" i="9"/>
  <c r="L213" i="9"/>
  <c r="K213" i="9"/>
  <c r="J213" i="9"/>
  <c r="I213" i="9"/>
  <c r="N212" i="9"/>
  <c r="M212" i="9"/>
  <c r="L212" i="9"/>
  <c r="K212" i="9"/>
  <c r="I212" i="9" s="1"/>
  <c r="J212" i="9"/>
  <c r="N211" i="9"/>
  <c r="M211" i="9"/>
  <c r="L211" i="9"/>
  <c r="K211" i="9"/>
  <c r="J211" i="9"/>
  <c r="I211" i="9"/>
  <c r="N210" i="9"/>
  <c r="M210" i="9"/>
  <c r="L210" i="9"/>
  <c r="K210" i="9"/>
  <c r="I210" i="9" s="1"/>
  <c r="J210" i="9"/>
  <c r="N209" i="9"/>
  <c r="M209" i="9"/>
  <c r="L209" i="9"/>
  <c r="K209" i="9"/>
  <c r="J209" i="9"/>
  <c r="I209" i="9"/>
  <c r="N208" i="9"/>
  <c r="M208" i="9"/>
  <c r="L208" i="9"/>
  <c r="K208" i="9"/>
  <c r="I208" i="9" s="1"/>
  <c r="J208" i="9"/>
  <c r="N207" i="9"/>
  <c r="M207" i="9"/>
  <c r="L207" i="9"/>
  <c r="K207" i="9"/>
  <c r="J207" i="9"/>
  <c r="I207" i="9"/>
  <c r="N206" i="9"/>
  <c r="M206" i="9"/>
  <c r="L206" i="9"/>
  <c r="K206" i="9"/>
  <c r="I206" i="9" s="1"/>
  <c r="J206" i="9"/>
  <c r="N205" i="9"/>
  <c r="M205" i="9"/>
  <c r="L205" i="9"/>
  <c r="K205" i="9"/>
  <c r="J205" i="9"/>
  <c r="I205" i="9"/>
  <c r="N204" i="9"/>
  <c r="M204" i="9"/>
  <c r="L204" i="9"/>
  <c r="K204" i="9"/>
  <c r="I204" i="9" s="1"/>
  <c r="J204" i="9"/>
  <c r="N203" i="9"/>
  <c r="M203" i="9"/>
  <c r="L203" i="9"/>
  <c r="K203" i="9"/>
  <c r="J203" i="9"/>
  <c r="I203" i="9"/>
  <c r="N202" i="9"/>
  <c r="M202" i="9"/>
  <c r="L202" i="9"/>
  <c r="K202" i="9"/>
  <c r="I202" i="9" s="1"/>
  <c r="K36" i="9" s="1"/>
  <c r="J36" i="9" s="1"/>
  <c r="J202" i="9"/>
  <c r="N201" i="9"/>
  <c r="M201" i="9"/>
  <c r="L201" i="9"/>
  <c r="K201" i="9"/>
  <c r="J201" i="9"/>
  <c r="I201" i="9"/>
  <c r="N200" i="9"/>
  <c r="M200" i="9"/>
  <c r="L200" i="9"/>
  <c r="K200" i="9"/>
  <c r="I200" i="9" s="1"/>
  <c r="J200" i="9"/>
  <c r="N199" i="9"/>
  <c r="M199" i="9"/>
  <c r="L199" i="9"/>
  <c r="K199" i="9"/>
  <c r="J199" i="9"/>
  <c r="I199" i="9"/>
  <c r="N198" i="9"/>
  <c r="M198" i="9"/>
  <c r="L198" i="9"/>
  <c r="K198" i="9"/>
  <c r="I198" i="9" s="1"/>
  <c r="J198" i="9"/>
  <c r="N197" i="9"/>
  <c r="M197" i="9"/>
  <c r="L197" i="9"/>
  <c r="K197" i="9"/>
  <c r="J197" i="9"/>
  <c r="I197" i="9"/>
  <c r="N196" i="9"/>
  <c r="M196" i="9"/>
  <c r="L196" i="9"/>
  <c r="K196" i="9"/>
  <c r="I196" i="9" s="1"/>
  <c r="K34" i="9" s="1"/>
  <c r="J34" i="9" s="1"/>
  <c r="J196" i="9"/>
  <c r="N195" i="9"/>
  <c r="M195" i="9"/>
  <c r="L195" i="9"/>
  <c r="K195" i="9"/>
  <c r="J195" i="9"/>
  <c r="I195" i="9"/>
  <c r="N194" i="9"/>
  <c r="M194" i="9"/>
  <c r="L194" i="9"/>
  <c r="K194" i="9"/>
  <c r="I194" i="9" s="1"/>
  <c r="J194" i="9"/>
  <c r="N193" i="9"/>
  <c r="M193" i="9"/>
  <c r="L193" i="9"/>
  <c r="K193" i="9"/>
  <c r="J193" i="9"/>
  <c r="I193" i="9"/>
  <c r="N192" i="9"/>
  <c r="M192" i="9"/>
  <c r="L192" i="9"/>
  <c r="K192" i="9"/>
  <c r="I192" i="9" s="1"/>
  <c r="J192" i="9"/>
  <c r="N191" i="9"/>
  <c r="M191" i="9"/>
  <c r="L191" i="9"/>
  <c r="K191" i="9"/>
  <c r="J191" i="9"/>
  <c r="I191" i="9"/>
  <c r="N190" i="9"/>
  <c r="M190" i="9"/>
  <c r="L190" i="9"/>
  <c r="K190" i="9"/>
  <c r="I190" i="9" s="1"/>
  <c r="J190" i="9"/>
  <c r="N189" i="9"/>
  <c r="M189" i="9"/>
  <c r="L189" i="9"/>
  <c r="K189" i="9"/>
  <c r="J189" i="9"/>
  <c r="I189" i="9"/>
  <c r="N188" i="9"/>
  <c r="M188" i="9"/>
  <c r="L188" i="9"/>
  <c r="K188" i="9"/>
  <c r="I188" i="9" s="1"/>
  <c r="J188" i="9"/>
  <c r="N187" i="9"/>
  <c r="M187" i="9"/>
  <c r="L187" i="9"/>
  <c r="K187" i="9"/>
  <c r="J187" i="9"/>
  <c r="I187" i="9"/>
  <c r="N186" i="9"/>
  <c r="M186" i="9"/>
  <c r="L186" i="9"/>
  <c r="K186" i="9"/>
  <c r="I186" i="9" s="1"/>
  <c r="K31" i="9" s="1"/>
  <c r="J31" i="9" s="1"/>
  <c r="J186" i="9"/>
  <c r="N185" i="9"/>
  <c r="M185" i="9"/>
  <c r="L185" i="9"/>
  <c r="K185" i="9"/>
  <c r="J185" i="9"/>
  <c r="I185" i="9"/>
  <c r="N184" i="9"/>
  <c r="M184" i="9"/>
  <c r="L184" i="9"/>
  <c r="K184" i="9"/>
  <c r="I184" i="9" s="1"/>
  <c r="J184" i="9"/>
  <c r="N183" i="9"/>
  <c r="M183" i="9"/>
  <c r="L183" i="9"/>
  <c r="K183" i="9"/>
  <c r="J183" i="9"/>
  <c r="I183" i="9"/>
  <c r="N182" i="9"/>
  <c r="M182" i="9"/>
  <c r="L182" i="9"/>
  <c r="K182" i="9"/>
  <c r="I182" i="9" s="1"/>
  <c r="J182" i="9"/>
  <c r="N181" i="9"/>
  <c r="M181" i="9"/>
  <c r="L181" i="9"/>
  <c r="K181" i="9"/>
  <c r="J181" i="9"/>
  <c r="I181" i="9"/>
  <c r="N180" i="9"/>
  <c r="M180" i="9"/>
  <c r="L180" i="9"/>
  <c r="K180" i="9"/>
  <c r="I180" i="9" s="1"/>
  <c r="J180" i="9"/>
  <c r="N179" i="9"/>
  <c r="M179" i="9"/>
  <c r="L179" i="9"/>
  <c r="K179" i="9"/>
  <c r="J179" i="9"/>
  <c r="I179" i="9"/>
  <c r="N178" i="9"/>
  <c r="M178" i="9"/>
  <c r="L178" i="9"/>
  <c r="K178" i="9"/>
  <c r="I178" i="9" s="1"/>
  <c r="U30" i="9" s="1"/>
  <c r="T30" i="9" s="1"/>
  <c r="J178" i="9"/>
  <c r="N177" i="9"/>
  <c r="M177" i="9"/>
  <c r="L177" i="9"/>
  <c r="K177" i="9"/>
  <c r="J177" i="9"/>
  <c r="I177" i="9"/>
  <c r="N176" i="9"/>
  <c r="M176" i="9"/>
  <c r="L176" i="9"/>
  <c r="K176" i="9"/>
  <c r="I176" i="9" s="1"/>
  <c r="J176" i="9"/>
  <c r="N175" i="9"/>
  <c r="M175" i="9"/>
  <c r="L175" i="9"/>
  <c r="K175" i="9"/>
  <c r="J175" i="9"/>
  <c r="I175" i="9"/>
  <c r="N174" i="9"/>
  <c r="M174" i="9"/>
  <c r="L174" i="9"/>
  <c r="K174" i="9"/>
  <c r="I174" i="9" s="1"/>
  <c r="K29" i="9" s="1"/>
  <c r="J29" i="9" s="1"/>
  <c r="J174" i="9"/>
  <c r="N173" i="9"/>
  <c r="M173" i="9"/>
  <c r="L173" i="9"/>
  <c r="K173" i="9"/>
  <c r="J173" i="9"/>
  <c r="I173" i="9"/>
  <c r="N172" i="9"/>
  <c r="M172" i="9"/>
  <c r="L172" i="9"/>
  <c r="K172" i="9"/>
  <c r="I172" i="9" s="1"/>
  <c r="J172" i="9"/>
  <c r="N171" i="9"/>
  <c r="M171" i="9"/>
  <c r="L171" i="9"/>
  <c r="K171" i="9"/>
  <c r="J171" i="9"/>
  <c r="I171" i="9"/>
  <c r="N170" i="9"/>
  <c r="M170" i="9"/>
  <c r="L170" i="9"/>
  <c r="K170" i="9"/>
  <c r="I170" i="9" s="1"/>
  <c r="U27" i="9" s="1"/>
  <c r="T27" i="9" s="1"/>
  <c r="J170" i="9"/>
  <c r="N169" i="9"/>
  <c r="M169" i="9"/>
  <c r="L169" i="9"/>
  <c r="K169" i="9"/>
  <c r="J169" i="9"/>
  <c r="I169" i="9"/>
  <c r="N168" i="9"/>
  <c r="M168" i="9"/>
  <c r="L168" i="9"/>
  <c r="K168" i="9"/>
  <c r="I168" i="9" s="1"/>
  <c r="J168" i="9"/>
  <c r="N167" i="9"/>
  <c r="M167" i="9"/>
  <c r="L167" i="9"/>
  <c r="K167" i="9"/>
  <c r="J167" i="9"/>
  <c r="I167" i="9"/>
  <c r="N166" i="9"/>
  <c r="M166" i="9"/>
  <c r="L166" i="9"/>
  <c r="K166" i="9"/>
  <c r="I166" i="9" s="1"/>
  <c r="J166" i="9"/>
  <c r="N165" i="9"/>
  <c r="M165" i="9"/>
  <c r="L165" i="9"/>
  <c r="K165" i="9"/>
  <c r="J165" i="9"/>
  <c r="I165" i="9"/>
  <c r="N164" i="9"/>
  <c r="M164" i="9"/>
  <c r="L164" i="9"/>
  <c r="K164" i="9"/>
  <c r="I164" i="9" s="1"/>
  <c r="J164" i="9"/>
  <c r="N163" i="9"/>
  <c r="M163" i="9"/>
  <c r="L163" i="9"/>
  <c r="K163" i="9"/>
  <c r="J163" i="9"/>
  <c r="I163" i="9"/>
  <c r="N162" i="9"/>
  <c r="M162" i="9"/>
  <c r="L162" i="9"/>
  <c r="K162" i="9"/>
  <c r="I162" i="9" s="1"/>
  <c r="U25" i="9" s="1"/>
  <c r="T25" i="9" s="1"/>
  <c r="J162" i="9"/>
  <c r="N161" i="9"/>
  <c r="M161" i="9"/>
  <c r="L161" i="9"/>
  <c r="K161" i="9"/>
  <c r="J161" i="9"/>
  <c r="I161" i="9"/>
  <c r="U24" i="9" s="1"/>
  <c r="T24" i="9" s="1"/>
  <c r="N160" i="9"/>
  <c r="M160" i="9"/>
  <c r="L160" i="9"/>
  <c r="K160" i="9"/>
  <c r="I160" i="9" s="1"/>
  <c r="J160" i="9"/>
  <c r="N159" i="9"/>
  <c r="M159" i="9"/>
  <c r="L159" i="9"/>
  <c r="K159" i="9"/>
  <c r="J159" i="9"/>
  <c r="I159" i="9"/>
  <c r="N158" i="9"/>
  <c r="M158" i="9"/>
  <c r="L158" i="9"/>
  <c r="K158" i="9"/>
  <c r="I158" i="9" s="1"/>
  <c r="J158" i="9"/>
  <c r="N157" i="9"/>
  <c r="M157" i="9"/>
  <c r="L157" i="9"/>
  <c r="K157" i="9"/>
  <c r="J157" i="9"/>
  <c r="I157" i="9"/>
  <c r="N156" i="9"/>
  <c r="M156" i="9"/>
  <c r="L156" i="9"/>
  <c r="K156" i="9"/>
  <c r="I156" i="9" s="1"/>
  <c r="J156" i="9"/>
  <c r="N155" i="9"/>
  <c r="M155" i="9"/>
  <c r="L155" i="9"/>
  <c r="K155" i="9"/>
  <c r="J155" i="9"/>
  <c r="I155" i="9"/>
  <c r="K26" i="9" s="1"/>
  <c r="J26" i="9" s="1"/>
  <c r="N154" i="9"/>
  <c r="M154" i="9"/>
  <c r="L154" i="9"/>
  <c r="K154" i="9"/>
  <c r="I154" i="9" s="1"/>
  <c r="K25" i="9" s="1"/>
  <c r="J25" i="9" s="1"/>
  <c r="J154" i="9"/>
  <c r="N153" i="9"/>
  <c r="M153" i="9"/>
  <c r="L153" i="9"/>
  <c r="K153" i="9"/>
  <c r="J153" i="9"/>
  <c r="I153" i="9"/>
  <c r="K24" i="9" s="1"/>
  <c r="J24" i="9" s="1"/>
  <c r="N152" i="9"/>
  <c r="M152" i="9"/>
  <c r="L152" i="9"/>
  <c r="K152" i="9"/>
  <c r="I152" i="9" s="1"/>
  <c r="J152" i="9"/>
  <c r="N151" i="9"/>
  <c r="M151" i="9"/>
  <c r="L151" i="9"/>
  <c r="K151" i="9"/>
  <c r="J151" i="9"/>
  <c r="I151" i="9"/>
  <c r="U23" i="9" s="1"/>
  <c r="T23" i="9" s="1"/>
  <c r="N150" i="9"/>
  <c r="M150" i="9"/>
  <c r="L150" i="9"/>
  <c r="K150" i="9"/>
  <c r="I150" i="9" s="1"/>
  <c r="J150" i="9"/>
  <c r="N149" i="9"/>
  <c r="M149" i="9"/>
  <c r="L149" i="9"/>
  <c r="K149" i="9"/>
  <c r="J149" i="9"/>
  <c r="I149" i="9"/>
  <c r="N148" i="9"/>
  <c r="M148" i="9"/>
  <c r="L148" i="9"/>
  <c r="K148" i="9"/>
  <c r="I148" i="9" s="1"/>
  <c r="J148" i="9"/>
  <c r="N147" i="9"/>
  <c r="M147" i="9"/>
  <c r="L147" i="9"/>
  <c r="K147" i="9"/>
  <c r="J147" i="9"/>
  <c r="I147" i="9"/>
  <c r="N146" i="9"/>
  <c r="M146" i="9"/>
  <c r="L146" i="9"/>
  <c r="K146" i="9"/>
  <c r="I146" i="9" s="1"/>
  <c r="K23" i="9" s="1"/>
  <c r="J23" i="9" s="1"/>
  <c r="J146" i="9"/>
  <c r="N145" i="9"/>
  <c r="M145" i="9"/>
  <c r="L145" i="9"/>
  <c r="K145" i="9"/>
  <c r="J145" i="9"/>
  <c r="I145" i="9"/>
  <c r="N144" i="9"/>
  <c r="M144" i="9"/>
  <c r="L144" i="9"/>
  <c r="K144" i="9"/>
  <c r="I144" i="9" s="1"/>
  <c r="J144" i="9"/>
  <c r="N143" i="9"/>
  <c r="M143" i="9"/>
  <c r="L143" i="9"/>
  <c r="K143" i="9"/>
  <c r="J143" i="9"/>
  <c r="I143" i="9"/>
  <c r="N142" i="9"/>
  <c r="M142" i="9"/>
  <c r="L142" i="9"/>
  <c r="K142" i="9"/>
  <c r="I142" i="9" s="1"/>
  <c r="J142" i="9"/>
  <c r="N141" i="9"/>
  <c r="M141" i="9"/>
  <c r="L141" i="9"/>
  <c r="K141" i="9"/>
  <c r="J141" i="9"/>
  <c r="I141" i="9"/>
  <c r="N140" i="9"/>
  <c r="M140" i="9"/>
  <c r="L140" i="9"/>
  <c r="K140" i="9"/>
  <c r="I140" i="9" s="1"/>
  <c r="J140" i="9"/>
  <c r="N139" i="9"/>
  <c r="M139" i="9"/>
  <c r="L139" i="9"/>
  <c r="K139" i="9"/>
  <c r="J139" i="9"/>
  <c r="I139" i="9"/>
  <c r="N138" i="9"/>
  <c r="M138" i="9"/>
  <c r="L138" i="9"/>
  <c r="K138" i="9"/>
  <c r="I138" i="9" s="1"/>
  <c r="J138" i="9"/>
  <c r="N137" i="9"/>
  <c r="M137" i="9"/>
  <c r="L137" i="9"/>
  <c r="K137" i="9"/>
  <c r="J137" i="9"/>
  <c r="I137" i="9"/>
  <c r="N136" i="9"/>
  <c r="M136" i="9"/>
  <c r="L136" i="9"/>
  <c r="K136" i="9"/>
  <c r="I136" i="9" s="1"/>
  <c r="J136" i="9"/>
  <c r="N135" i="9"/>
  <c r="M135" i="9"/>
  <c r="L135" i="9"/>
  <c r="K135" i="9"/>
  <c r="J135" i="9"/>
  <c r="I135" i="9"/>
  <c r="N134" i="9"/>
  <c r="M134" i="9"/>
  <c r="L134" i="9"/>
  <c r="K134" i="9"/>
  <c r="I134" i="9" s="1"/>
  <c r="J134" i="9"/>
  <c r="N133" i="9"/>
  <c r="M133" i="9"/>
  <c r="L133" i="9"/>
  <c r="K133" i="9"/>
  <c r="J133" i="9"/>
  <c r="I133" i="9"/>
  <c r="N132" i="9"/>
  <c r="M132" i="9"/>
  <c r="L132" i="9"/>
  <c r="K132" i="9"/>
  <c r="I132" i="9" s="1"/>
  <c r="J132" i="9"/>
  <c r="N131" i="9"/>
  <c r="M131" i="9"/>
  <c r="L131" i="9"/>
  <c r="K131" i="9"/>
  <c r="J131" i="9"/>
  <c r="I131" i="9"/>
  <c r="N130" i="9"/>
  <c r="M130" i="9"/>
  <c r="L130" i="9"/>
  <c r="K130" i="9"/>
  <c r="I130" i="9" s="1"/>
  <c r="J130" i="9"/>
  <c r="N129" i="9"/>
  <c r="M129" i="9"/>
  <c r="L129" i="9"/>
  <c r="K129" i="9"/>
  <c r="J129" i="9"/>
  <c r="I129" i="9"/>
  <c r="N128" i="9"/>
  <c r="M128" i="9"/>
  <c r="L128" i="9"/>
  <c r="K128" i="9"/>
  <c r="I128" i="9" s="1"/>
  <c r="J128" i="9"/>
  <c r="N127" i="9"/>
  <c r="M127" i="9"/>
  <c r="L127" i="9"/>
  <c r="K127" i="9"/>
  <c r="J127" i="9"/>
  <c r="I127" i="9"/>
  <c r="N126" i="9"/>
  <c r="M126" i="9"/>
  <c r="L126" i="9"/>
  <c r="K126" i="9"/>
  <c r="I126" i="9" s="1"/>
  <c r="J126" i="9"/>
  <c r="N125" i="9"/>
  <c r="M125" i="9"/>
  <c r="L125" i="9"/>
  <c r="K125" i="9"/>
  <c r="J125" i="9"/>
  <c r="I125" i="9"/>
  <c r="N124" i="9"/>
  <c r="M124" i="9"/>
  <c r="L124" i="9"/>
  <c r="K124" i="9"/>
  <c r="I124" i="9" s="1"/>
  <c r="J124" i="9"/>
  <c r="N123" i="9"/>
  <c r="M123" i="9"/>
  <c r="L123" i="9"/>
  <c r="K123" i="9"/>
  <c r="J123" i="9"/>
  <c r="I123" i="9"/>
  <c r="N122" i="9"/>
  <c r="M122" i="9"/>
  <c r="L122" i="9"/>
  <c r="K122" i="9"/>
  <c r="I122" i="9" s="1"/>
  <c r="J122" i="9"/>
  <c r="N121" i="9"/>
  <c r="M121" i="9"/>
  <c r="L121" i="9"/>
  <c r="K121" i="9"/>
  <c r="J121" i="9"/>
  <c r="I121" i="9"/>
  <c r="N120" i="9"/>
  <c r="M120" i="9"/>
  <c r="L120" i="9"/>
  <c r="K120" i="9"/>
  <c r="I120" i="9" s="1"/>
  <c r="J120" i="9"/>
  <c r="N119" i="9"/>
  <c r="M119" i="9"/>
  <c r="L119" i="9"/>
  <c r="K119" i="9"/>
  <c r="J119" i="9"/>
  <c r="I119" i="9"/>
  <c r="N118" i="9"/>
  <c r="M118" i="9"/>
  <c r="L118" i="9"/>
  <c r="K118" i="9"/>
  <c r="I118" i="9" s="1"/>
  <c r="J118" i="9"/>
  <c r="N117" i="9"/>
  <c r="M117" i="9"/>
  <c r="L117" i="9"/>
  <c r="K117" i="9"/>
  <c r="J117" i="9"/>
  <c r="I117" i="9"/>
  <c r="N116" i="9"/>
  <c r="M116" i="9"/>
  <c r="L116" i="9"/>
  <c r="K116" i="9"/>
  <c r="I116" i="9" s="1"/>
  <c r="J116" i="9"/>
  <c r="N115" i="9"/>
  <c r="M115" i="9"/>
  <c r="L115" i="9"/>
  <c r="K115" i="9"/>
  <c r="J115" i="9"/>
  <c r="I115" i="9"/>
  <c r="N114" i="9"/>
  <c r="M114" i="9"/>
  <c r="L114" i="9"/>
  <c r="K114" i="9"/>
  <c r="I114" i="9" s="1"/>
  <c r="J114" i="9"/>
  <c r="N113" i="9"/>
  <c r="M113" i="9"/>
  <c r="L113" i="9"/>
  <c r="K113" i="9"/>
  <c r="J113" i="9"/>
  <c r="I113" i="9"/>
  <c r="N112" i="9"/>
  <c r="M112" i="9"/>
  <c r="L112" i="9"/>
  <c r="K112" i="9"/>
  <c r="I112" i="9" s="1"/>
  <c r="J112" i="9"/>
  <c r="N111" i="9"/>
  <c r="M111" i="9"/>
  <c r="L111" i="9"/>
  <c r="K111" i="9"/>
  <c r="J111" i="9"/>
  <c r="I111" i="9"/>
  <c r="N110" i="9"/>
  <c r="M110" i="9"/>
  <c r="L110" i="9"/>
  <c r="K110" i="9"/>
  <c r="I110" i="9" s="1"/>
  <c r="J110" i="9"/>
  <c r="N109" i="9"/>
  <c r="M109" i="9"/>
  <c r="L109" i="9"/>
  <c r="K109" i="9"/>
  <c r="J109" i="9"/>
  <c r="I109" i="9"/>
  <c r="N108" i="9"/>
  <c r="M108" i="9"/>
  <c r="L108" i="9"/>
  <c r="K108" i="9"/>
  <c r="I108" i="9" s="1"/>
  <c r="J108" i="9"/>
  <c r="N107" i="9"/>
  <c r="M107" i="9"/>
  <c r="L107" i="9"/>
  <c r="K107" i="9"/>
  <c r="J107" i="9"/>
  <c r="I107" i="9"/>
  <c r="N106" i="9"/>
  <c r="M106" i="9"/>
  <c r="L106" i="9"/>
  <c r="K106" i="9"/>
  <c r="I106" i="9" s="1"/>
  <c r="J106" i="9"/>
  <c r="N105" i="9"/>
  <c r="M105" i="9"/>
  <c r="L105" i="9"/>
  <c r="K105" i="9"/>
  <c r="J105" i="9"/>
  <c r="I105" i="9"/>
  <c r="N104" i="9"/>
  <c r="M104" i="9"/>
  <c r="L104" i="9"/>
  <c r="K104" i="9"/>
  <c r="I104" i="9" s="1"/>
  <c r="J104" i="9"/>
  <c r="N103" i="9"/>
  <c r="M103" i="9"/>
  <c r="L103" i="9"/>
  <c r="K103" i="9"/>
  <c r="J103" i="9"/>
  <c r="I103" i="9"/>
  <c r="N102" i="9"/>
  <c r="M102" i="9"/>
  <c r="L102" i="9"/>
  <c r="K102" i="9"/>
  <c r="I102" i="9" s="1"/>
  <c r="J102" i="9"/>
  <c r="N101" i="9"/>
  <c r="M101" i="9"/>
  <c r="L101" i="9"/>
  <c r="K101" i="9"/>
  <c r="J101" i="9"/>
  <c r="I101" i="9"/>
  <c r="N100" i="9"/>
  <c r="M100" i="9"/>
  <c r="L100" i="9"/>
  <c r="K100" i="9"/>
  <c r="I100" i="9" s="1"/>
  <c r="J100" i="9"/>
  <c r="N99" i="9"/>
  <c r="M99" i="9"/>
  <c r="L99" i="9"/>
  <c r="K99" i="9"/>
  <c r="J99" i="9"/>
  <c r="I99" i="9"/>
  <c r="N98" i="9"/>
  <c r="M98" i="9"/>
  <c r="L98" i="9"/>
  <c r="K98" i="9"/>
  <c r="I98" i="9" s="1"/>
  <c r="J98" i="9"/>
  <c r="N97" i="9"/>
  <c r="M97" i="9"/>
  <c r="L97" i="9"/>
  <c r="K97" i="9"/>
  <c r="J97" i="9"/>
  <c r="I97" i="9"/>
  <c r="N96" i="9"/>
  <c r="M96" i="9"/>
  <c r="L96" i="9"/>
  <c r="K96" i="9"/>
  <c r="I96" i="9" s="1"/>
  <c r="J96" i="9"/>
  <c r="N95" i="9"/>
  <c r="M95" i="9"/>
  <c r="L95" i="9"/>
  <c r="K95" i="9"/>
  <c r="J95" i="9"/>
  <c r="I95" i="9"/>
  <c r="N94" i="9"/>
  <c r="M94" i="9"/>
  <c r="L94" i="9"/>
  <c r="K94" i="9"/>
  <c r="I94" i="9" s="1"/>
  <c r="J94" i="9"/>
  <c r="N93" i="9"/>
  <c r="M93" i="9"/>
  <c r="L93" i="9"/>
  <c r="K93" i="9"/>
  <c r="J93" i="9"/>
  <c r="I93" i="9"/>
  <c r="N92" i="9"/>
  <c r="M92" i="9"/>
  <c r="L92" i="9"/>
  <c r="K92" i="9"/>
  <c r="I92" i="9" s="1"/>
  <c r="J92" i="9"/>
  <c r="N91" i="9"/>
  <c r="M91" i="9"/>
  <c r="L91" i="9"/>
  <c r="K91" i="9"/>
  <c r="J91" i="9"/>
  <c r="I91" i="9"/>
  <c r="N90" i="9"/>
  <c r="M90" i="9"/>
  <c r="L90" i="9"/>
  <c r="K90" i="9"/>
  <c r="I90" i="9" s="1"/>
  <c r="J90" i="9"/>
  <c r="N89" i="9"/>
  <c r="M89" i="9"/>
  <c r="L89" i="9"/>
  <c r="J89" i="9"/>
  <c r="L88" i="9"/>
  <c r="K88" i="9"/>
  <c r="J88" i="9"/>
  <c r="L87" i="9"/>
  <c r="K87" i="9"/>
  <c r="J87" i="9"/>
  <c r="L86" i="9"/>
  <c r="K86" i="9"/>
  <c r="J86" i="9"/>
  <c r="L85" i="9"/>
  <c r="K85" i="9"/>
  <c r="J85" i="9"/>
  <c r="L84" i="9"/>
  <c r="K84" i="9"/>
  <c r="J84" i="9"/>
  <c r="L83" i="9"/>
  <c r="K83" i="9"/>
  <c r="J83" i="9"/>
  <c r="L82" i="9"/>
  <c r="K82" i="9"/>
  <c r="J82" i="9"/>
  <c r="L81" i="9"/>
  <c r="K81" i="9"/>
  <c r="J81" i="9"/>
  <c r="N80" i="9"/>
  <c r="M80" i="9"/>
  <c r="L80" i="9"/>
  <c r="I80" i="9" s="1"/>
  <c r="K80" i="9"/>
  <c r="J80" i="9"/>
  <c r="N79" i="9"/>
  <c r="M79" i="9"/>
  <c r="L79" i="9"/>
  <c r="K79" i="9"/>
  <c r="I79" i="9" s="1"/>
  <c r="J79" i="9"/>
  <c r="N78" i="9"/>
  <c r="M78" i="9"/>
  <c r="L78" i="9"/>
  <c r="J78" i="9"/>
  <c r="L77" i="9"/>
  <c r="K77" i="9"/>
  <c r="J77" i="9"/>
  <c r="J76" i="9"/>
  <c r="J75" i="9"/>
  <c r="J74" i="9"/>
  <c r="J73" i="9"/>
  <c r="J72" i="9"/>
  <c r="J71" i="9"/>
  <c r="J70" i="9"/>
  <c r="N69" i="9"/>
  <c r="M69" i="9"/>
  <c r="J69" i="9"/>
  <c r="N68" i="9"/>
  <c r="M68" i="9"/>
  <c r="J68" i="9"/>
  <c r="N67" i="9"/>
  <c r="M67" i="9"/>
  <c r="K67" i="9"/>
  <c r="J67" i="9"/>
  <c r="I67" i="9" s="1"/>
  <c r="E67" i="9"/>
  <c r="L67" i="9" s="1"/>
  <c r="N66" i="9"/>
  <c r="M66" i="9"/>
  <c r="L66" i="9"/>
  <c r="K66" i="9"/>
  <c r="J66" i="9"/>
  <c r="I66" i="9"/>
  <c r="N65" i="9"/>
  <c r="M65" i="9"/>
  <c r="L65" i="9"/>
  <c r="K65" i="9"/>
  <c r="I65" i="9" s="1"/>
  <c r="J65" i="9"/>
  <c r="N64" i="9"/>
  <c r="M64" i="9"/>
  <c r="L64" i="9"/>
  <c r="I64" i="9" s="1"/>
  <c r="K64" i="9"/>
  <c r="J64" i="9"/>
  <c r="N63" i="9"/>
  <c r="M63" i="9"/>
  <c r="L63" i="9"/>
  <c r="K63" i="9"/>
  <c r="J63" i="9"/>
  <c r="N62" i="9"/>
  <c r="M62" i="9"/>
  <c r="L62" i="9"/>
  <c r="K62" i="9"/>
  <c r="J62" i="9"/>
  <c r="I62" i="9"/>
  <c r="N61" i="9"/>
  <c r="M61" i="9"/>
  <c r="L61" i="9"/>
  <c r="K61" i="9"/>
  <c r="I61" i="9" s="1"/>
  <c r="J61" i="9"/>
  <c r="N60" i="9"/>
  <c r="M60" i="9"/>
  <c r="L60" i="9"/>
  <c r="I60" i="9" s="1"/>
  <c r="K60" i="9"/>
  <c r="J60" i="9"/>
  <c r="V38" i="9"/>
  <c r="L38" i="9"/>
  <c r="K38" i="9"/>
  <c r="J38" i="9" s="1"/>
  <c r="V37" i="9"/>
  <c r="U37" i="9"/>
  <c r="T37" i="9" s="1"/>
  <c r="L37" i="9"/>
  <c r="K37" i="9"/>
  <c r="J37" i="9" s="1"/>
  <c r="L36" i="9"/>
  <c r="V35" i="9"/>
  <c r="U35" i="9"/>
  <c r="T35" i="9" s="1"/>
  <c r="L35" i="9"/>
  <c r="K35" i="9"/>
  <c r="J35" i="9" s="1"/>
  <c r="V34" i="9"/>
  <c r="U34" i="9"/>
  <c r="T34" i="9" s="1"/>
  <c r="L34" i="9"/>
  <c r="V33" i="9"/>
  <c r="U33" i="9"/>
  <c r="T33" i="9" s="1"/>
  <c r="L33" i="9"/>
  <c r="K33" i="9"/>
  <c r="J33" i="9" s="1"/>
  <c r="V32" i="9"/>
  <c r="U32" i="9"/>
  <c r="T32" i="9" s="1"/>
  <c r="L32" i="9"/>
  <c r="K32" i="9"/>
  <c r="J32" i="9" s="1"/>
  <c r="V31" i="9"/>
  <c r="U31" i="9"/>
  <c r="T31" i="9" s="1"/>
  <c r="L31" i="9"/>
  <c r="V30" i="9"/>
  <c r="L30" i="9"/>
  <c r="K30" i="9"/>
  <c r="J30" i="9" s="1"/>
  <c r="L29" i="9"/>
  <c r="V28" i="9"/>
  <c r="U28" i="9"/>
  <c r="T28" i="9" s="1"/>
  <c r="L28" i="9"/>
  <c r="K28" i="9"/>
  <c r="J28" i="9" s="1"/>
  <c r="V27" i="9"/>
  <c r="V26" i="9"/>
  <c r="U26" i="9"/>
  <c r="T26" i="9" s="1"/>
  <c r="L26" i="9"/>
  <c r="V25" i="9"/>
  <c r="L25" i="9"/>
  <c r="V23" i="9"/>
  <c r="L23" i="9"/>
  <c r="E12" i="9"/>
  <c r="D12" i="9"/>
  <c r="K10" i="9"/>
  <c r="K9" i="9"/>
  <c r="K8" i="9"/>
  <c r="K7" i="9"/>
  <c r="K6" i="9"/>
  <c r="K5" i="9"/>
  <c r="J5" i="9"/>
  <c r="L4" i="9"/>
  <c r="K4" i="9"/>
  <c r="J4" i="9"/>
  <c r="P3" i="9"/>
  <c r="O3" i="9"/>
  <c r="N3" i="9"/>
  <c r="M3" i="9"/>
  <c r="L3" i="9"/>
  <c r="K3" i="9"/>
  <c r="J3" i="9"/>
  <c r="K2" i="9"/>
  <c r="D1" i="9"/>
  <c r="L5" i="9" s="1"/>
  <c r="AK503" i="8"/>
  <c r="AK504" i="8" s="1"/>
  <c r="AK502" i="8"/>
  <c r="AK501" i="8"/>
  <c r="AK498" i="8"/>
  <c r="AB498" i="8"/>
  <c r="AA498" i="8"/>
  <c r="X498" i="8"/>
  <c r="X497" i="8"/>
  <c r="X502" i="8" s="1"/>
  <c r="X503" i="8" s="1"/>
  <c r="AE496" i="8"/>
  <c r="S496" i="8"/>
  <c r="S495" i="8"/>
  <c r="X494" i="8"/>
  <c r="X495" i="8" s="1"/>
  <c r="S494" i="8"/>
  <c r="AE493" i="8"/>
  <c r="AE494" i="8" s="1"/>
  <c r="S493" i="8"/>
  <c r="X492" i="8"/>
  <c r="X493" i="8" s="1"/>
  <c r="S492" i="8"/>
  <c r="S491" i="8"/>
  <c r="AK490" i="8"/>
  <c r="AK493" i="8" s="1"/>
  <c r="AK494" i="8" s="1"/>
  <c r="AE490" i="8"/>
  <c r="AE495" i="8" s="1"/>
  <c r="X489" i="8"/>
  <c r="U489" i="8"/>
  <c r="Q489" i="8"/>
  <c r="Q488" i="8"/>
  <c r="AK487" i="8"/>
  <c r="AK488" i="8" s="1"/>
  <c r="N486" i="8"/>
  <c r="K486" i="8"/>
  <c r="J486" i="8"/>
  <c r="X485" i="8"/>
  <c r="J485" i="8"/>
  <c r="Q484" i="8"/>
  <c r="Q485" i="8" s="1"/>
  <c r="AK482" i="8"/>
  <c r="AK485" i="8" s="1"/>
  <c r="AK486" i="8" s="1"/>
  <c r="AB482" i="8"/>
  <c r="Y482" i="8"/>
  <c r="X482" i="8"/>
  <c r="X481" i="8"/>
  <c r="X484" i="8" s="1"/>
  <c r="D481" i="8"/>
  <c r="F480" i="8"/>
  <c r="D480" i="8"/>
  <c r="Q479" i="8"/>
  <c r="Q482" i="8" s="1"/>
  <c r="Q483" i="8" s="1"/>
  <c r="F478" i="8"/>
  <c r="L476" i="8"/>
  <c r="AF491" i="8" s="1"/>
  <c r="H476" i="8"/>
  <c r="AB490" i="8" s="1"/>
  <c r="G476" i="8"/>
  <c r="F476" i="8"/>
  <c r="Z462" i="8" s="1"/>
  <c r="E476" i="8"/>
  <c r="Y490" i="8" s="1"/>
  <c r="D476" i="8"/>
  <c r="X490" i="8" s="1"/>
  <c r="K475" i="8"/>
  <c r="K480" i="8" s="1"/>
  <c r="K481" i="8" s="1"/>
  <c r="D475" i="8"/>
  <c r="D478" i="8" s="1"/>
  <c r="D479" i="8" s="1"/>
  <c r="X474" i="8"/>
  <c r="X475" i="8" s="1"/>
  <c r="X473" i="8"/>
  <c r="AK472" i="8"/>
  <c r="AK475" i="8" s="1"/>
  <c r="AK476" i="8" s="1"/>
  <c r="L471" i="8"/>
  <c r="AB470" i="8"/>
  <c r="X470" i="8"/>
  <c r="Q470" i="8"/>
  <c r="Q473" i="8" s="1"/>
  <c r="Q474" i="8" s="1"/>
  <c r="L470" i="8"/>
  <c r="J470" i="8"/>
  <c r="J471" i="8" s="1"/>
  <c r="X469" i="8"/>
  <c r="X472" i="8" s="1"/>
  <c r="L469" i="8"/>
  <c r="S468" i="8"/>
  <c r="L468" i="8"/>
  <c r="J468" i="8"/>
  <c r="J469" i="8" s="1"/>
  <c r="S467" i="8"/>
  <c r="AE466" i="8"/>
  <c r="AE467" i="8" s="1"/>
  <c r="S466" i="8"/>
  <c r="N466" i="8"/>
  <c r="M466" i="8"/>
  <c r="J466" i="8"/>
  <c r="S465" i="8"/>
  <c r="J465" i="8"/>
  <c r="X464" i="8"/>
  <c r="X465" i="8" s="1"/>
  <c r="S464" i="8"/>
  <c r="S463" i="8"/>
  <c r="AL462" i="8"/>
  <c r="AB462" i="8"/>
  <c r="AA462" i="8"/>
  <c r="Y462" i="8"/>
  <c r="X462" i="8"/>
  <c r="AK461" i="8"/>
  <c r="AK466" i="8" s="1"/>
  <c r="AK467" i="8" s="1"/>
  <c r="AE461" i="8"/>
  <c r="AE464" i="8" s="1"/>
  <c r="AE465" i="8" s="1"/>
  <c r="X461" i="8"/>
  <c r="X466" i="8" s="1"/>
  <c r="X467" i="8" s="1"/>
  <c r="U461" i="8"/>
  <c r="Q461" i="8"/>
  <c r="Q460" i="8"/>
  <c r="AB454" i="8"/>
  <c r="AA454" i="8"/>
  <c r="Z454" i="8"/>
  <c r="Y454" i="8"/>
  <c r="X454" i="8"/>
  <c r="AL453" i="8"/>
  <c r="X453" i="8"/>
  <c r="AK452" i="8"/>
  <c r="AK457" i="8" s="1"/>
  <c r="AK458" i="8" s="1"/>
  <c r="B450" i="8"/>
  <c r="N399" i="8"/>
  <c r="M399" i="8"/>
  <c r="L399" i="8"/>
  <c r="K399" i="8"/>
  <c r="I399" i="8" s="1"/>
  <c r="J399" i="8"/>
  <c r="N398" i="8"/>
  <c r="M398" i="8"/>
  <c r="L398" i="8"/>
  <c r="K398" i="8"/>
  <c r="J398" i="8"/>
  <c r="I398" i="8" s="1"/>
  <c r="N397" i="8"/>
  <c r="M397" i="8"/>
  <c r="L397" i="8"/>
  <c r="K397" i="8"/>
  <c r="I397" i="8" s="1"/>
  <c r="J397" i="8"/>
  <c r="N396" i="8"/>
  <c r="M396" i="8"/>
  <c r="L396" i="8"/>
  <c r="K396" i="8"/>
  <c r="J396" i="8"/>
  <c r="I396" i="8" s="1"/>
  <c r="N395" i="8"/>
  <c r="M395" i="8"/>
  <c r="L395" i="8"/>
  <c r="K395" i="8"/>
  <c r="I395" i="8" s="1"/>
  <c r="J395" i="8"/>
  <c r="N394" i="8"/>
  <c r="M394" i="8"/>
  <c r="L394" i="8"/>
  <c r="K394" i="8"/>
  <c r="J394" i="8"/>
  <c r="I394" i="8" s="1"/>
  <c r="N393" i="8"/>
  <c r="M393" i="8"/>
  <c r="L393" i="8"/>
  <c r="K393" i="8"/>
  <c r="I393" i="8" s="1"/>
  <c r="J393" i="8"/>
  <c r="N392" i="8"/>
  <c r="M392" i="8"/>
  <c r="L392" i="8"/>
  <c r="K392" i="8"/>
  <c r="J392" i="8"/>
  <c r="I392" i="8" s="1"/>
  <c r="N391" i="8"/>
  <c r="M391" i="8"/>
  <c r="L391" i="8"/>
  <c r="K391" i="8"/>
  <c r="I391" i="8" s="1"/>
  <c r="J391" i="8"/>
  <c r="N390" i="8"/>
  <c r="M390" i="8"/>
  <c r="L390" i="8"/>
  <c r="K390" i="8"/>
  <c r="J390" i="8"/>
  <c r="I390" i="8" s="1"/>
  <c r="N389" i="8"/>
  <c r="M389" i="8"/>
  <c r="L389" i="8"/>
  <c r="K389" i="8"/>
  <c r="I389" i="8" s="1"/>
  <c r="J389" i="8"/>
  <c r="N388" i="8"/>
  <c r="M388" i="8"/>
  <c r="L388" i="8"/>
  <c r="K388" i="8"/>
  <c r="J388" i="8"/>
  <c r="I388" i="8" s="1"/>
  <c r="N387" i="8"/>
  <c r="M387" i="8"/>
  <c r="L387" i="8"/>
  <c r="K387" i="8"/>
  <c r="I387" i="8" s="1"/>
  <c r="J387" i="8"/>
  <c r="N386" i="8"/>
  <c r="M386" i="8"/>
  <c r="L386" i="8"/>
  <c r="K386" i="8"/>
  <c r="J386" i="8"/>
  <c r="I386" i="8" s="1"/>
  <c r="N385" i="8"/>
  <c r="M385" i="8"/>
  <c r="L385" i="8"/>
  <c r="K385" i="8"/>
  <c r="I385" i="8" s="1"/>
  <c r="J385" i="8"/>
  <c r="N384" i="8"/>
  <c r="M384" i="8"/>
  <c r="L384" i="8"/>
  <c r="K384" i="8"/>
  <c r="J384" i="8"/>
  <c r="I384" i="8" s="1"/>
  <c r="N383" i="8"/>
  <c r="M383" i="8"/>
  <c r="L383" i="8"/>
  <c r="K383" i="8"/>
  <c r="I383" i="8" s="1"/>
  <c r="J383" i="8"/>
  <c r="N382" i="8"/>
  <c r="M382" i="8"/>
  <c r="L382" i="8"/>
  <c r="K382" i="8"/>
  <c r="J382" i="8"/>
  <c r="I382" i="8" s="1"/>
  <c r="N381" i="8"/>
  <c r="M381" i="8"/>
  <c r="L381" i="8"/>
  <c r="K381" i="8"/>
  <c r="I381" i="8" s="1"/>
  <c r="J381" i="8"/>
  <c r="N380" i="8"/>
  <c r="M380" i="8"/>
  <c r="L380" i="8"/>
  <c r="K380" i="8"/>
  <c r="J380" i="8"/>
  <c r="I380" i="8" s="1"/>
  <c r="N379" i="8"/>
  <c r="M379" i="8"/>
  <c r="L379" i="8"/>
  <c r="K379" i="8"/>
  <c r="I379" i="8" s="1"/>
  <c r="J379" i="8"/>
  <c r="N378" i="8"/>
  <c r="M378" i="8"/>
  <c r="L378" i="8"/>
  <c r="K378" i="8"/>
  <c r="J378" i="8"/>
  <c r="I378" i="8" s="1"/>
  <c r="N377" i="8"/>
  <c r="M377" i="8"/>
  <c r="L377" i="8"/>
  <c r="K377" i="8"/>
  <c r="I377" i="8" s="1"/>
  <c r="J377" i="8"/>
  <c r="N376" i="8"/>
  <c r="M376" i="8"/>
  <c r="L376" i="8"/>
  <c r="K376" i="8"/>
  <c r="J376" i="8"/>
  <c r="I376" i="8" s="1"/>
  <c r="N375" i="8"/>
  <c r="M375" i="8"/>
  <c r="L375" i="8"/>
  <c r="K375" i="8"/>
  <c r="I375" i="8" s="1"/>
  <c r="J375" i="8"/>
  <c r="N374" i="8"/>
  <c r="M374" i="8"/>
  <c r="L374" i="8"/>
  <c r="K374" i="8"/>
  <c r="J374" i="8"/>
  <c r="I374" i="8" s="1"/>
  <c r="N373" i="8"/>
  <c r="M373" i="8"/>
  <c r="L373" i="8"/>
  <c r="K373" i="8"/>
  <c r="I373" i="8" s="1"/>
  <c r="J373" i="8"/>
  <c r="N372" i="8"/>
  <c r="M372" i="8"/>
  <c r="L372" i="8"/>
  <c r="K372" i="8"/>
  <c r="J372" i="8"/>
  <c r="I372" i="8" s="1"/>
  <c r="N371" i="8"/>
  <c r="M371" i="8"/>
  <c r="L371" i="8"/>
  <c r="K371" i="8"/>
  <c r="I371" i="8" s="1"/>
  <c r="J371" i="8"/>
  <c r="N370" i="8"/>
  <c r="M370" i="8"/>
  <c r="L370" i="8"/>
  <c r="K370" i="8"/>
  <c r="J370" i="8"/>
  <c r="I370" i="8" s="1"/>
  <c r="N369" i="8"/>
  <c r="M369" i="8"/>
  <c r="L369" i="8"/>
  <c r="K369" i="8"/>
  <c r="I369" i="8" s="1"/>
  <c r="J369" i="8"/>
  <c r="N368" i="8"/>
  <c r="M368" i="8"/>
  <c r="L368" i="8"/>
  <c r="K368" i="8"/>
  <c r="J368" i="8"/>
  <c r="I368" i="8" s="1"/>
  <c r="N367" i="8"/>
  <c r="M367" i="8"/>
  <c r="L367" i="8"/>
  <c r="K367" i="8"/>
  <c r="I367" i="8" s="1"/>
  <c r="J367" i="8"/>
  <c r="N366" i="8"/>
  <c r="M366" i="8"/>
  <c r="L366" i="8"/>
  <c r="K366" i="8"/>
  <c r="J366" i="8"/>
  <c r="I366" i="8" s="1"/>
  <c r="N365" i="8"/>
  <c r="M365" i="8"/>
  <c r="L365" i="8"/>
  <c r="K365" i="8"/>
  <c r="I365" i="8" s="1"/>
  <c r="J365" i="8"/>
  <c r="N364" i="8"/>
  <c r="M364" i="8"/>
  <c r="L364" i="8"/>
  <c r="K364" i="8"/>
  <c r="J364" i="8"/>
  <c r="I364" i="8" s="1"/>
  <c r="N363" i="8"/>
  <c r="M363" i="8"/>
  <c r="L363" i="8"/>
  <c r="K363" i="8"/>
  <c r="I363" i="8" s="1"/>
  <c r="J363" i="8"/>
  <c r="N362" i="8"/>
  <c r="M362" i="8"/>
  <c r="L362" i="8"/>
  <c r="K362" i="8"/>
  <c r="J362" i="8"/>
  <c r="I362" i="8" s="1"/>
  <c r="N361" i="8"/>
  <c r="M361" i="8"/>
  <c r="L361" i="8"/>
  <c r="K361" i="8"/>
  <c r="I361" i="8" s="1"/>
  <c r="J361" i="8"/>
  <c r="N360" i="8"/>
  <c r="M360" i="8"/>
  <c r="L360" i="8"/>
  <c r="K360" i="8"/>
  <c r="J360" i="8"/>
  <c r="I360" i="8" s="1"/>
  <c r="N359" i="8"/>
  <c r="M359" i="8"/>
  <c r="L359" i="8"/>
  <c r="K359" i="8"/>
  <c r="I359" i="8" s="1"/>
  <c r="J359" i="8"/>
  <c r="N358" i="8"/>
  <c r="M358" i="8"/>
  <c r="L358" i="8"/>
  <c r="K358" i="8"/>
  <c r="J358" i="8"/>
  <c r="I358" i="8" s="1"/>
  <c r="N357" i="8"/>
  <c r="M357" i="8"/>
  <c r="L357" i="8"/>
  <c r="K357" i="8"/>
  <c r="I357" i="8" s="1"/>
  <c r="J357" i="8"/>
  <c r="N356" i="8"/>
  <c r="M356" i="8"/>
  <c r="L356" i="8"/>
  <c r="K356" i="8"/>
  <c r="J356" i="8"/>
  <c r="I356" i="8" s="1"/>
  <c r="N355" i="8"/>
  <c r="M355" i="8"/>
  <c r="L355" i="8"/>
  <c r="K355" i="8"/>
  <c r="I355" i="8" s="1"/>
  <c r="J355" i="8"/>
  <c r="N354" i="8"/>
  <c r="M354" i="8"/>
  <c r="L354" i="8"/>
  <c r="K354" i="8"/>
  <c r="J354" i="8"/>
  <c r="I354" i="8" s="1"/>
  <c r="N353" i="8"/>
  <c r="M353" i="8"/>
  <c r="L353" i="8"/>
  <c r="K353" i="8"/>
  <c r="I353" i="8" s="1"/>
  <c r="J353" i="8"/>
  <c r="N352" i="8"/>
  <c r="M352" i="8"/>
  <c r="L352" i="8"/>
  <c r="K352" i="8"/>
  <c r="J352" i="8"/>
  <c r="I352" i="8" s="1"/>
  <c r="K39" i="8" s="1"/>
  <c r="N351" i="8"/>
  <c r="M351" i="8"/>
  <c r="L351" i="8"/>
  <c r="K351" i="8"/>
  <c r="I351" i="8" s="1"/>
  <c r="K38" i="8" s="1"/>
  <c r="J351" i="8"/>
  <c r="N350" i="8"/>
  <c r="M350" i="8"/>
  <c r="L350" i="8"/>
  <c r="K350" i="8"/>
  <c r="J350" i="8"/>
  <c r="I350" i="8" s="1"/>
  <c r="N349" i="8"/>
  <c r="M349" i="8"/>
  <c r="L349" i="8"/>
  <c r="K349" i="8"/>
  <c r="I349" i="8" s="1"/>
  <c r="J349" i="8"/>
  <c r="N348" i="8"/>
  <c r="M348" i="8"/>
  <c r="L348" i="8"/>
  <c r="K348" i="8"/>
  <c r="J348" i="8"/>
  <c r="I348" i="8" s="1"/>
  <c r="N347" i="8"/>
  <c r="M347" i="8"/>
  <c r="L347" i="8"/>
  <c r="K347" i="8"/>
  <c r="I347" i="8" s="1"/>
  <c r="J347" i="8"/>
  <c r="N346" i="8"/>
  <c r="M346" i="8"/>
  <c r="L346" i="8"/>
  <c r="K346" i="8"/>
  <c r="J346" i="8"/>
  <c r="I346" i="8" s="1"/>
  <c r="N345" i="8"/>
  <c r="M345" i="8"/>
  <c r="L345" i="8"/>
  <c r="K345" i="8"/>
  <c r="I345" i="8" s="1"/>
  <c r="J345" i="8"/>
  <c r="N344" i="8"/>
  <c r="M344" i="8"/>
  <c r="L344" i="8"/>
  <c r="K344" i="8"/>
  <c r="J344" i="8"/>
  <c r="I344" i="8" s="1"/>
  <c r="N343" i="8"/>
  <c r="M343" i="8"/>
  <c r="L343" i="8"/>
  <c r="K343" i="8"/>
  <c r="I343" i="8" s="1"/>
  <c r="J343" i="8"/>
  <c r="N342" i="8"/>
  <c r="M342" i="8"/>
  <c r="L342" i="8"/>
  <c r="K342" i="8"/>
  <c r="J342" i="8"/>
  <c r="I342" i="8" s="1"/>
  <c r="N341" i="8"/>
  <c r="M341" i="8"/>
  <c r="L341" i="8"/>
  <c r="K341" i="8"/>
  <c r="I341" i="8" s="1"/>
  <c r="J341" i="8"/>
  <c r="N340" i="8"/>
  <c r="M340" i="8"/>
  <c r="L340" i="8"/>
  <c r="K340" i="8"/>
  <c r="J340" i="8"/>
  <c r="I340" i="8" s="1"/>
  <c r="N339" i="8"/>
  <c r="M339" i="8"/>
  <c r="L339" i="8"/>
  <c r="K339" i="8"/>
  <c r="I339" i="8" s="1"/>
  <c r="J339" i="8"/>
  <c r="N338" i="8"/>
  <c r="M338" i="8"/>
  <c r="L338" i="8"/>
  <c r="K338" i="8"/>
  <c r="J338" i="8"/>
  <c r="I338" i="8" s="1"/>
  <c r="N337" i="8"/>
  <c r="M337" i="8"/>
  <c r="L337" i="8"/>
  <c r="K337" i="8"/>
  <c r="I337" i="8" s="1"/>
  <c r="J337" i="8"/>
  <c r="N336" i="8"/>
  <c r="M336" i="8"/>
  <c r="L336" i="8"/>
  <c r="K336" i="8"/>
  <c r="J336" i="8"/>
  <c r="I336" i="8" s="1"/>
  <c r="U36" i="8" s="1"/>
  <c r="N335" i="8"/>
  <c r="M335" i="8"/>
  <c r="L335" i="8"/>
  <c r="K335" i="8"/>
  <c r="I335" i="8" s="1"/>
  <c r="J335" i="8"/>
  <c r="N334" i="8"/>
  <c r="M334" i="8"/>
  <c r="L334" i="8"/>
  <c r="K334" i="8"/>
  <c r="J334" i="8"/>
  <c r="I334" i="8" s="1"/>
  <c r="N333" i="8"/>
  <c r="M333" i="8"/>
  <c r="L333" i="8"/>
  <c r="K333" i="8"/>
  <c r="I333" i="8" s="1"/>
  <c r="J333" i="8"/>
  <c r="N332" i="8"/>
  <c r="M332" i="8"/>
  <c r="L332" i="8"/>
  <c r="K332" i="8"/>
  <c r="J332" i="8"/>
  <c r="I332" i="8" s="1"/>
  <c r="N331" i="8"/>
  <c r="M331" i="8"/>
  <c r="L331" i="8"/>
  <c r="K331" i="8"/>
  <c r="I331" i="8" s="1"/>
  <c r="J331" i="8"/>
  <c r="N330" i="8"/>
  <c r="M330" i="8"/>
  <c r="L330" i="8"/>
  <c r="K330" i="8"/>
  <c r="J330" i="8"/>
  <c r="I330" i="8" s="1"/>
  <c r="N329" i="8"/>
  <c r="M329" i="8"/>
  <c r="L329" i="8"/>
  <c r="K329" i="8"/>
  <c r="I329" i="8" s="1"/>
  <c r="J329" i="8"/>
  <c r="N328" i="8"/>
  <c r="M328" i="8"/>
  <c r="L328" i="8"/>
  <c r="K328" i="8"/>
  <c r="J328" i="8"/>
  <c r="I328" i="8" s="1"/>
  <c r="N327" i="8"/>
  <c r="M327" i="8"/>
  <c r="L327" i="8"/>
  <c r="K327" i="8"/>
  <c r="I327" i="8" s="1"/>
  <c r="J327" i="8"/>
  <c r="N326" i="8"/>
  <c r="M326" i="8"/>
  <c r="L326" i="8"/>
  <c r="K326" i="8"/>
  <c r="J326" i="8"/>
  <c r="I326" i="8" s="1"/>
  <c r="N325" i="8"/>
  <c r="M325" i="8"/>
  <c r="L325" i="8"/>
  <c r="K325" i="8"/>
  <c r="I325" i="8" s="1"/>
  <c r="J325" i="8"/>
  <c r="N324" i="8"/>
  <c r="M324" i="8"/>
  <c r="L324" i="8"/>
  <c r="K324" i="8"/>
  <c r="J324" i="8"/>
  <c r="I324" i="8" s="1"/>
  <c r="N323" i="8"/>
  <c r="M323" i="8"/>
  <c r="L323" i="8"/>
  <c r="K323" i="8"/>
  <c r="I323" i="8" s="1"/>
  <c r="J323" i="8"/>
  <c r="N322" i="8"/>
  <c r="M322" i="8"/>
  <c r="L322" i="8"/>
  <c r="K322" i="8"/>
  <c r="J322" i="8"/>
  <c r="I322" i="8" s="1"/>
  <c r="N321" i="8"/>
  <c r="M321" i="8"/>
  <c r="L321" i="8"/>
  <c r="K321" i="8"/>
  <c r="I321" i="8" s="1"/>
  <c r="J321" i="8"/>
  <c r="N320" i="8"/>
  <c r="M320" i="8"/>
  <c r="L320" i="8"/>
  <c r="K320" i="8"/>
  <c r="J320" i="8"/>
  <c r="I320" i="8" s="1"/>
  <c r="N319" i="8"/>
  <c r="M319" i="8"/>
  <c r="L319" i="8"/>
  <c r="K319" i="8"/>
  <c r="I319" i="8" s="1"/>
  <c r="J319" i="8"/>
  <c r="N318" i="8"/>
  <c r="M318" i="8"/>
  <c r="L318" i="8"/>
  <c r="K318" i="8"/>
  <c r="J318" i="8"/>
  <c r="I318" i="8" s="1"/>
  <c r="N317" i="8"/>
  <c r="M317" i="8"/>
  <c r="L317" i="8"/>
  <c r="K317" i="8"/>
  <c r="I317" i="8" s="1"/>
  <c r="J317" i="8"/>
  <c r="N316" i="8"/>
  <c r="M316" i="8"/>
  <c r="L316" i="8"/>
  <c r="K316" i="8"/>
  <c r="J316" i="8"/>
  <c r="I316" i="8" s="1"/>
  <c r="N315" i="8"/>
  <c r="M315" i="8"/>
  <c r="L315" i="8"/>
  <c r="K315" i="8"/>
  <c r="I315" i="8" s="1"/>
  <c r="J315" i="8"/>
  <c r="N314" i="8"/>
  <c r="M314" i="8"/>
  <c r="L314" i="8"/>
  <c r="K314" i="8"/>
  <c r="J314" i="8"/>
  <c r="I314" i="8" s="1"/>
  <c r="N313" i="8"/>
  <c r="M313" i="8"/>
  <c r="L313" i="8"/>
  <c r="K313" i="8"/>
  <c r="I313" i="8" s="1"/>
  <c r="J313" i="8"/>
  <c r="N312" i="8"/>
  <c r="M312" i="8"/>
  <c r="L312" i="8"/>
  <c r="K312" i="8"/>
  <c r="J312" i="8"/>
  <c r="I312" i="8" s="1"/>
  <c r="N311" i="8"/>
  <c r="M311" i="8"/>
  <c r="L311" i="8"/>
  <c r="K311" i="8"/>
  <c r="I311" i="8" s="1"/>
  <c r="J311" i="8"/>
  <c r="N310" i="8"/>
  <c r="M310" i="8"/>
  <c r="L310" i="8"/>
  <c r="K310" i="8"/>
  <c r="J310" i="8"/>
  <c r="I310" i="8" s="1"/>
  <c r="N309" i="8"/>
  <c r="M309" i="8"/>
  <c r="L309" i="8"/>
  <c r="K309" i="8"/>
  <c r="I309" i="8" s="1"/>
  <c r="J309" i="8"/>
  <c r="N308" i="8"/>
  <c r="M308" i="8"/>
  <c r="L308" i="8"/>
  <c r="K308" i="8"/>
  <c r="J308" i="8"/>
  <c r="I308" i="8" s="1"/>
  <c r="N307" i="8"/>
  <c r="M307" i="8"/>
  <c r="L307" i="8"/>
  <c r="K307" i="8"/>
  <c r="I307" i="8" s="1"/>
  <c r="J307" i="8"/>
  <c r="N306" i="8"/>
  <c r="M306" i="8"/>
  <c r="L306" i="8"/>
  <c r="K306" i="8"/>
  <c r="J306" i="8"/>
  <c r="I306" i="8" s="1"/>
  <c r="N305" i="8"/>
  <c r="M305" i="8"/>
  <c r="L305" i="8"/>
  <c r="K305" i="8"/>
  <c r="I305" i="8" s="1"/>
  <c r="J305" i="8"/>
  <c r="N304" i="8"/>
  <c r="M304" i="8"/>
  <c r="L304" i="8"/>
  <c r="K304" i="8"/>
  <c r="J304" i="8"/>
  <c r="I304" i="8" s="1"/>
  <c r="N303" i="8"/>
  <c r="M303" i="8"/>
  <c r="L303" i="8"/>
  <c r="K303" i="8"/>
  <c r="I303" i="8" s="1"/>
  <c r="J303" i="8"/>
  <c r="N302" i="8"/>
  <c r="M302" i="8"/>
  <c r="L302" i="8"/>
  <c r="K302" i="8"/>
  <c r="J302" i="8"/>
  <c r="I302" i="8" s="1"/>
  <c r="N301" i="8"/>
  <c r="M301" i="8"/>
  <c r="L301" i="8"/>
  <c r="K301" i="8"/>
  <c r="I301" i="8" s="1"/>
  <c r="J301" i="8"/>
  <c r="N300" i="8"/>
  <c r="M300" i="8"/>
  <c r="L300" i="8"/>
  <c r="K300" i="8"/>
  <c r="J300" i="8"/>
  <c r="I300" i="8" s="1"/>
  <c r="N299" i="8"/>
  <c r="M299" i="8"/>
  <c r="L299" i="8"/>
  <c r="K299" i="8"/>
  <c r="I299" i="8" s="1"/>
  <c r="J299" i="8"/>
  <c r="N298" i="8"/>
  <c r="M298" i="8"/>
  <c r="L298" i="8"/>
  <c r="K298" i="8"/>
  <c r="J298" i="8"/>
  <c r="I298" i="8" s="1"/>
  <c r="N297" i="8"/>
  <c r="M297" i="8"/>
  <c r="L297" i="8"/>
  <c r="K297" i="8"/>
  <c r="I297" i="8" s="1"/>
  <c r="J297" i="8"/>
  <c r="N296" i="8"/>
  <c r="M296" i="8"/>
  <c r="L296" i="8"/>
  <c r="K296" i="8"/>
  <c r="J296" i="8"/>
  <c r="I296" i="8" s="1"/>
  <c r="N295" i="8"/>
  <c r="M295" i="8"/>
  <c r="L295" i="8"/>
  <c r="K295" i="8"/>
  <c r="I295" i="8" s="1"/>
  <c r="J295" i="8"/>
  <c r="N294" i="8"/>
  <c r="M294" i="8"/>
  <c r="L294" i="8"/>
  <c r="K294" i="8"/>
  <c r="J294" i="8"/>
  <c r="I294" i="8" s="1"/>
  <c r="N293" i="8"/>
  <c r="M293" i="8"/>
  <c r="L293" i="8"/>
  <c r="K293" i="8"/>
  <c r="I293" i="8" s="1"/>
  <c r="J293" i="8"/>
  <c r="N292" i="8"/>
  <c r="M292" i="8"/>
  <c r="L292" i="8"/>
  <c r="K292" i="8"/>
  <c r="J292" i="8"/>
  <c r="I292" i="8" s="1"/>
  <c r="N291" i="8"/>
  <c r="M291" i="8"/>
  <c r="L291" i="8"/>
  <c r="K291" i="8"/>
  <c r="I291" i="8" s="1"/>
  <c r="J291" i="8"/>
  <c r="N290" i="8"/>
  <c r="M290" i="8"/>
  <c r="L290" i="8"/>
  <c r="K290" i="8"/>
  <c r="J290" i="8"/>
  <c r="I290" i="8" s="1"/>
  <c r="N289" i="8"/>
  <c r="M289" i="8"/>
  <c r="L289" i="8"/>
  <c r="K289" i="8"/>
  <c r="I289" i="8" s="1"/>
  <c r="J289" i="8"/>
  <c r="N288" i="8"/>
  <c r="M288" i="8"/>
  <c r="L288" i="8"/>
  <c r="K288" i="8"/>
  <c r="J288" i="8"/>
  <c r="I288" i="8" s="1"/>
  <c r="N287" i="8"/>
  <c r="M287" i="8"/>
  <c r="L287" i="8"/>
  <c r="K287" i="8"/>
  <c r="I287" i="8" s="1"/>
  <c r="J287" i="8"/>
  <c r="N286" i="8"/>
  <c r="M286" i="8"/>
  <c r="L286" i="8"/>
  <c r="K286" i="8"/>
  <c r="J286" i="8"/>
  <c r="I286" i="8" s="1"/>
  <c r="N285" i="8"/>
  <c r="M285" i="8"/>
  <c r="L285" i="8"/>
  <c r="K285" i="8"/>
  <c r="I285" i="8" s="1"/>
  <c r="J285" i="8"/>
  <c r="N284" i="8"/>
  <c r="M284" i="8"/>
  <c r="L284" i="8"/>
  <c r="K284" i="8"/>
  <c r="J284" i="8"/>
  <c r="I284" i="8" s="1"/>
  <c r="N283" i="8"/>
  <c r="M283" i="8"/>
  <c r="L283" i="8"/>
  <c r="K283" i="8"/>
  <c r="I283" i="8" s="1"/>
  <c r="J283" i="8"/>
  <c r="N282" i="8"/>
  <c r="M282" i="8"/>
  <c r="L282" i="8"/>
  <c r="K282" i="8"/>
  <c r="J282" i="8"/>
  <c r="I282" i="8" s="1"/>
  <c r="N281" i="8"/>
  <c r="M281" i="8"/>
  <c r="L281" i="8"/>
  <c r="K281" i="8"/>
  <c r="I281" i="8" s="1"/>
  <c r="J281" i="8"/>
  <c r="N280" i="8"/>
  <c r="M280" i="8"/>
  <c r="L280" i="8"/>
  <c r="K280" i="8"/>
  <c r="J280" i="8"/>
  <c r="I280" i="8" s="1"/>
  <c r="N279" i="8"/>
  <c r="M279" i="8"/>
  <c r="L279" i="8"/>
  <c r="K279" i="8"/>
  <c r="I279" i="8" s="1"/>
  <c r="U35" i="8" s="1"/>
  <c r="J279" i="8"/>
  <c r="N278" i="8"/>
  <c r="M278" i="8"/>
  <c r="L278" i="8"/>
  <c r="K278" i="8"/>
  <c r="J278" i="8"/>
  <c r="I278" i="8" s="1"/>
  <c r="N277" i="8"/>
  <c r="M277" i="8"/>
  <c r="L277" i="8"/>
  <c r="K277" i="8"/>
  <c r="I277" i="8" s="1"/>
  <c r="J277" i="8"/>
  <c r="N276" i="8"/>
  <c r="M276" i="8"/>
  <c r="L276" i="8"/>
  <c r="K276" i="8"/>
  <c r="J276" i="8"/>
  <c r="I276" i="8" s="1"/>
  <c r="N275" i="8"/>
  <c r="M275" i="8"/>
  <c r="L275" i="8"/>
  <c r="K275" i="8"/>
  <c r="I275" i="8" s="1"/>
  <c r="J275" i="8"/>
  <c r="N274" i="8"/>
  <c r="M274" i="8"/>
  <c r="L274" i="8"/>
  <c r="K274" i="8"/>
  <c r="J274" i="8"/>
  <c r="I274" i="8" s="1"/>
  <c r="N273" i="8"/>
  <c r="M273" i="8"/>
  <c r="L273" i="8"/>
  <c r="K273" i="8"/>
  <c r="I273" i="8" s="1"/>
  <c r="J273" i="8"/>
  <c r="N272" i="8"/>
  <c r="M272" i="8"/>
  <c r="L272" i="8"/>
  <c r="K272" i="8"/>
  <c r="J272" i="8"/>
  <c r="I272" i="8" s="1"/>
  <c r="N271" i="8"/>
  <c r="M271" i="8"/>
  <c r="L271" i="8"/>
  <c r="K271" i="8"/>
  <c r="I271" i="8" s="1"/>
  <c r="J271" i="8"/>
  <c r="N270" i="8"/>
  <c r="M270" i="8"/>
  <c r="L270" i="8"/>
  <c r="K270" i="8"/>
  <c r="J270" i="8"/>
  <c r="I270" i="8" s="1"/>
  <c r="N269" i="8"/>
  <c r="M269" i="8"/>
  <c r="L269" i="8"/>
  <c r="K269" i="8"/>
  <c r="I269" i="8" s="1"/>
  <c r="J269" i="8"/>
  <c r="N268" i="8"/>
  <c r="M268" i="8"/>
  <c r="L268" i="8"/>
  <c r="K268" i="8"/>
  <c r="J268" i="8"/>
  <c r="I268" i="8" s="1"/>
  <c r="N267" i="8"/>
  <c r="M267" i="8"/>
  <c r="L267" i="8"/>
  <c r="K267" i="8"/>
  <c r="I267" i="8" s="1"/>
  <c r="J267" i="8"/>
  <c r="N266" i="8"/>
  <c r="M266" i="8"/>
  <c r="L266" i="8"/>
  <c r="K266" i="8"/>
  <c r="J266" i="8"/>
  <c r="I266" i="8" s="1"/>
  <c r="N265" i="8"/>
  <c r="M265" i="8"/>
  <c r="L265" i="8"/>
  <c r="K265" i="8"/>
  <c r="I265" i="8" s="1"/>
  <c r="J265" i="8"/>
  <c r="N264" i="8"/>
  <c r="M264" i="8"/>
  <c r="L264" i="8"/>
  <c r="K264" i="8"/>
  <c r="J264" i="8"/>
  <c r="I264" i="8" s="1"/>
  <c r="N263" i="8"/>
  <c r="M263" i="8"/>
  <c r="L263" i="8"/>
  <c r="K263" i="8"/>
  <c r="I263" i="8" s="1"/>
  <c r="J263" i="8"/>
  <c r="N262" i="8"/>
  <c r="M262" i="8"/>
  <c r="L262" i="8"/>
  <c r="K262" i="8"/>
  <c r="J262" i="8"/>
  <c r="I262" i="8" s="1"/>
  <c r="N261" i="8"/>
  <c r="M261" i="8"/>
  <c r="L261" i="8"/>
  <c r="K261" i="8"/>
  <c r="I261" i="8" s="1"/>
  <c r="J261" i="8"/>
  <c r="N260" i="8"/>
  <c r="M260" i="8"/>
  <c r="L260" i="8"/>
  <c r="K260" i="8"/>
  <c r="J260" i="8"/>
  <c r="I260" i="8" s="1"/>
  <c r="N259" i="8"/>
  <c r="M259" i="8"/>
  <c r="L259" i="8"/>
  <c r="K259" i="8"/>
  <c r="I259" i="8" s="1"/>
  <c r="J259" i="8"/>
  <c r="N258" i="8"/>
  <c r="M258" i="8"/>
  <c r="L258" i="8"/>
  <c r="K258" i="8"/>
  <c r="J258" i="8"/>
  <c r="I258" i="8" s="1"/>
  <c r="N257" i="8"/>
  <c r="M257" i="8"/>
  <c r="L257" i="8"/>
  <c r="K257" i="8"/>
  <c r="I257" i="8" s="1"/>
  <c r="J257" i="8"/>
  <c r="N256" i="8"/>
  <c r="M256" i="8"/>
  <c r="L256" i="8"/>
  <c r="K256" i="8"/>
  <c r="J256" i="8"/>
  <c r="I256" i="8" s="1"/>
  <c r="N255" i="8"/>
  <c r="M255" i="8"/>
  <c r="L255" i="8"/>
  <c r="K255" i="8"/>
  <c r="I255" i="8" s="1"/>
  <c r="J255" i="8"/>
  <c r="N254" i="8"/>
  <c r="M254" i="8"/>
  <c r="L254" i="8"/>
  <c r="K254" i="8"/>
  <c r="J254" i="8"/>
  <c r="I254" i="8" s="1"/>
  <c r="N253" i="8"/>
  <c r="M253" i="8"/>
  <c r="L253" i="8"/>
  <c r="K253" i="8"/>
  <c r="I253" i="8" s="1"/>
  <c r="J253" i="8"/>
  <c r="N252" i="8"/>
  <c r="M252" i="8"/>
  <c r="L252" i="8"/>
  <c r="K252" i="8"/>
  <c r="J252" i="8"/>
  <c r="I252" i="8" s="1"/>
  <c r="N251" i="8"/>
  <c r="M251" i="8"/>
  <c r="L251" i="8"/>
  <c r="K251" i="8"/>
  <c r="I251" i="8" s="1"/>
  <c r="U34" i="8" s="1"/>
  <c r="J251" i="8"/>
  <c r="N250" i="8"/>
  <c r="M250" i="8"/>
  <c r="L250" i="8"/>
  <c r="K250" i="8"/>
  <c r="J250" i="8"/>
  <c r="I250" i="8" s="1"/>
  <c r="N249" i="8"/>
  <c r="M249" i="8"/>
  <c r="L249" i="8"/>
  <c r="K249" i="8"/>
  <c r="I249" i="8" s="1"/>
  <c r="J249" i="8"/>
  <c r="N248" i="8"/>
  <c r="M248" i="8"/>
  <c r="L248" i="8"/>
  <c r="K248" i="8"/>
  <c r="J248" i="8"/>
  <c r="I248" i="8" s="1"/>
  <c r="N247" i="8"/>
  <c r="M247" i="8"/>
  <c r="L247" i="8"/>
  <c r="K247" i="8"/>
  <c r="I247" i="8" s="1"/>
  <c r="J247" i="8"/>
  <c r="N246" i="8"/>
  <c r="M246" i="8"/>
  <c r="L246" i="8"/>
  <c r="K246" i="8"/>
  <c r="J246" i="8"/>
  <c r="I246" i="8" s="1"/>
  <c r="N245" i="8"/>
  <c r="M245" i="8"/>
  <c r="L245" i="8"/>
  <c r="K245" i="8"/>
  <c r="I245" i="8" s="1"/>
  <c r="J245" i="8"/>
  <c r="N244" i="8"/>
  <c r="M244" i="8"/>
  <c r="L244" i="8"/>
  <c r="K244" i="8"/>
  <c r="J244" i="8"/>
  <c r="I244" i="8" s="1"/>
  <c r="N243" i="8"/>
  <c r="M243" i="8"/>
  <c r="L243" i="8"/>
  <c r="K243" i="8"/>
  <c r="I243" i="8" s="1"/>
  <c r="J243" i="8"/>
  <c r="N242" i="8"/>
  <c r="M242" i="8"/>
  <c r="L242" i="8"/>
  <c r="K242" i="8"/>
  <c r="J242" i="8"/>
  <c r="I242" i="8" s="1"/>
  <c r="N241" i="8"/>
  <c r="M241" i="8"/>
  <c r="L241" i="8"/>
  <c r="K241" i="8"/>
  <c r="I241" i="8" s="1"/>
  <c r="J241" i="8"/>
  <c r="N240" i="8"/>
  <c r="M240" i="8"/>
  <c r="L240" i="8"/>
  <c r="K240" i="8"/>
  <c r="J240" i="8"/>
  <c r="I240" i="8" s="1"/>
  <c r="N239" i="8"/>
  <c r="M239" i="8"/>
  <c r="L239" i="8"/>
  <c r="K239" i="8"/>
  <c r="I239" i="8" s="1"/>
  <c r="J239" i="8"/>
  <c r="N238" i="8"/>
  <c r="M238" i="8"/>
  <c r="L238" i="8"/>
  <c r="K238" i="8"/>
  <c r="J238" i="8"/>
  <c r="I238" i="8" s="1"/>
  <c r="N237" i="8"/>
  <c r="M237" i="8"/>
  <c r="L237" i="8"/>
  <c r="K237" i="8"/>
  <c r="I237" i="8" s="1"/>
  <c r="J237" i="8"/>
  <c r="N236" i="8"/>
  <c r="M236" i="8"/>
  <c r="L236" i="8"/>
  <c r="K236" i="8"/>
  <c r="J236" i="8"/>
  <c r="I236" i="8" s="1"/>
  <c r="U38" i="8" s="1"/>
  <c r="N235" i="8"/>
  <c r="M235" i="8"/>
  <c r="L235" i="8"/>
  <c r="K235" i="8"/>
  <c r="I235" i="8" s="1"/>
  <c r="U37" i="8" s="1"/>
  <c r="J235" i="8"/>
  <c r="N234" i="8"/>
  <c r="M234" i="8"/>
  <c r="L234" i="8"/>
  <c r="K234" i="8"/>
  <c r="J234" i="8"/>
  <c r="I234" i="8" s="1"/>
  <c r="N233" i="8"/>
  <c r="M233" i="8"/>
  <c r="L233" i="8"/>
  <c r="K233" i="8"/>
  <c r="I233" i="8" s="1"/>
  <c r="J233" i="8"/>
  <c r="N232" i="8"/>
  <c r="M232" i="8"/>
  <c r="L232" i="8"/>
  <c r="K232" i="8"/>
  <c r="J232" i="8"/>
  <c r="I232" i="8" s="1"/>
  <c r="N231" i="8"/>
  <c r="M231" i="8"/>
  <c r="L231" i="8"/>
  <c r="K231" i="8"/>
  <c r="I231" i="8" s="1"/>
  <c r="U33" i="8" s="1"/>
  <c r="J231" i="8"/>
  <c r="N230" i="8"/>
  <c r="M230" i="8"/>
  <c r="L230" i="8"/>
  <c r="K230" i="8"/>
  <c r="J230" i="8"/>
  <c r="I230" i="8" s="1"/>
  <c r="N229" i="8"/>
  <c r="M229" i="8"/>
  <c r="L229" i="8"/>
  <c r="K229" i="8"/>
  <c r="I229" i="8" s="1"/>
  <c r="J229" i="8"/>
  <c r="N228" i="8"/>
  <c r="M228" i="8"/>
  <c r="L228" i="8"/>
  <c r="K228" i="8"/>
  <c r="J228" i="8"/>
  <c r="I228" i="8" s="1"/>
  <c r="N227" i="8"/>
  <c r="M227" i="8"/>
  <c r="L227" i="8"/>
  <c r="K227" i="8"/>
  <c r="I227" i="8" s="1"/>
  <c r="J227" i="8"/>
  <c r="N226" i="8"/>
  <c r="M226" i="8"/>
  <c r="L226" i="8"/>
  <c r="K226" i="8"/>
  <c r="J226" i="8"/>
  <c r="I226" i="8" s="1"/>
  <c r="N225" i="8"/>
  <c r="M225" i="8"/>
  <c r="L225" i="8"/>
  <c r="K225" i="8"/>
  <c r="I225" i="8" s="1"/>
  <c r="J225" i="8"/>
  <c r="N224" i="8"/>
  <c r="M224" i="8"/>
  <c r="L224" i="8"/>
  <c r="K224" i="8"/>
  <c r="J224" i="8"/>
  <c r="I224" i="8" s="1"/>
  <c r="N223" i="8"/>
  <c r="M223" i="8"/>
  <c r="L223" i="8"/>
  <c r="K223" i="8"/>
  <c r="I223" i="8" s="1"/>
  <c r="J223" i="8"/>
  <c r="N222" i="8"/>
  <c r="M222" i="8"/>
  <c r="L222" i="8"/>
  <c r="K222" i="8"/>
  <c r="J222" i="8"/>
  <c r="I222" i="8" s="1"/>
  <c r="N221" i="8"/>
  <c r="M221" i="8"/>
  <c r="L221" i="8"/>
  <c r="K221" i="8"/>
  <c r="I221" i="8" s="1"/>
  <c r="J221" i="8"/>
  <c r="N220" i="8"/>
  <c r="M220" i="8"/>
  <c r="L220" i="8"/>
  <c r="K220" i="8"/>
  <c r="J220" i="8"/>
  <c r="I220" i="8" s="1"/>
  <c r="N219" i="8"/>
  <c r="M219" i="8"/>
  <c r="L219" i="8"/>
  <c r="K219" i="8"/>
  <c r="I219" i="8" s="1"/>
  <c r="J219" i="8"/>
  <c r="N218" i="8"/>
  <c r="M218" i="8"/>
  <c r="L218" i="8"/>
  <c r="K218" i="8"/>
  <c r="J218" i="8"/>
  <c r="I218" i="8" s="1"/>
  <c r="N217" i="8"/>
  <c r="M217" i="8"/>
  <c r="L217" i="8"/>
  <c r="K217" i="8"/>
  <c r="I217" i="8" s="1"/>
  <c r="J217" i="8"/>
  <c r="N216" i="8"/>
  <c r="M216" i="8"/>
  <c r="L216" i="8"/>
  <c r="K216" i="8"/>
  <c r="J216" i="8"/>
  <c r="I216" i="8" s="1"/>
  <c r="N215" i="8"/>
  <c r="M215" i="8"/>
  <c r="L215" i="8"/>
  <c r="K215" i="8"/>
  <c r="I215" i="8" s="1"/>
  <c r="J215" i="8"/>
  <c r="N214" i="8"/>
  <c r="M214" i="8"/>
  <c r="L214" i="8"/>
  <c r="K214" i="8"/>
  <c r="J214" i="8"/>
  <c r="I214" i="8" s="1"/>
  <c r="N213" i="8"/>
  <c r="M213" i="8"/>
  <c r="L213" i="8"/>
  <c r="K213" i="8"/>
  <c r="I213" i="8" s="1"/>
  <c r="J213" i="8"/>
  <c r="N212" i="8"/>
  <c r="M212" i="8"/>
  <c r="L212" i="8"/>
  <c r="K212" i="8"/>
  <c r="J212" i="8"/>
  <c r="I212" i="8" s="1"/>
  <c r="N211" i="8"/>
  <c r="M211" i="8"/>
  <c r="L211" i="8"/>
  <c r="K211" i="8"/>
  <c r="I211" i="8" s="1"/>
  <c r="J211" i="8"/>
  <c r="N210" i="8"/>
  <c r="M210" i="8"/>
  <c r="L210" i="8"/>
  <c r="K210" i="8"/>
  <c r="J210" i="8"/>
  <c r="I210" i="8" s="1"/>
  <c r="N209" i="8"/>
  <c r="M209" i="8"/>
  <c r="L209" i="8"/>
  <c r="K209" i="8"/>
  <c r="I209" i="8" s="1"/>
  <c r="U32" i="8" s="1"/>
  <c r="J209" i="8"/>
  <c r="N208" i="8"/>
  <c r="M208" i="8"/>
  <c r="L208" i="8"/>
  <c r="K208" i="8"/>
  <c r="J208" i="8"/>
  <c r="I208" i="8" s="1"/>
  <c r="N207" i="8"/>
  <c r="M207" i="8"/>
  <c r="L207" i="8"/>
  <c r="K207" i="8"/>
  <c r="I207" i="8" s="1"/>
  <c r="J207" i="8"/>
  <c r="N206" i="8"/>
  <c r="M206" i="8"/>
  <c r="L206" i="8"/>
  <c r="K206" i="8"/>
  <c r="J206" i="8"/>
  <c r="I206" i="8" s="1"/>
  <c r="N205" i="8"/>
  <c r="M205" i="8"/>
  <c r="L205" i="8"/>
  <c r="K205" i="8"/>
  <c r="I205" i="8" s="1"/>
  <c r="J205" i="8"/>
  <c r="N204" i="8"/>
  <c r="M204" i="8"/>
  <c r="L204" i="8"/>
  <c r="K204" i="8"/>
  <c r="J204" i="8"/>
  <c r="I204" i="8" s="1"/>
  <c r="N203" i="8"/>
  <c r="M203" i="8"/>
  <c r="L203" i="8"/>
  <c r="K203" i="8"/>
  <c r="I203" i="8" s="1"/>
  <c r="K37" i="8" s="1"/>
  <c r="J203" i="8"/>
  <c r="N202" i="8"/>
  <c r="M202" i="8"/>
  <c r="L202" i="8"/>
  <c r="K202" i="8"/>
  <c r="J202" i="8"/>
  <c r="I202" i="8" s="1"/>
  <c r="K36" i="8" s="1"/>
  <c r="N201" i="8"/>
  <c r="M201" i="8"/>
  <c r="L201" i="8"/>
  <c r="K201" i="8"/>
  <c r="I201" i="8" s="1"/>
  <c r="K35" i="8" s="1"/>
  <c r="J201" i="8"/>
  <c r="N200" i="8"/>
  <c r="M200" i="8"/>
  <c r="L200" i="8"/>
  <c r="K200" i="8"/>
  <c r="J200" i="8"/>
  <c r="I200" i="8" s="1"/>
  <c r="N199" i="8"/>
  <c r="M199" i="8"/>
  <c r="L199" i="8"/>
  <c r="K199" i="8"/>
  <c r="I199" i="8" s="1"/>
  <c r="U31" i="8" s="1"/>
  <c r="J199" i="8"/>
  <c r="N198" i="8"/>
  <c r="M198" i="8"/>
  <c r="L198" i="8"/>
  <c r="K198" i="8"/>
  <c r="J198" i="8"/>
  <c r="I198" i="8" s="1"/>
  <c r="N197" i="8"/>
  <c r="M197" i="8"/>
  <c r="L197" i="8"/>
  <c r="K197" i="8"/>
  <c r="I197" i="8" s="1"/>
  <c r="J197" i="8"/>
  <c r="N196" i="8"/>
  <c r="M196" i="8"/>
  <c r="L196" i="8"/>
  <c r="K196" i="8"/>
  <c r="J196" i="8"/>
  <c r="I196" i="8" s="1"/>
  <c r="K34" i="8" s="1"/>
  <c r="N195" i="8"/>
  <c r="M195" i="8"/>
  <c r="L195" i="8"/>
  <c r="K195" i="8"/>
  <c r="I195" i="8" s="1"/>
  <c r="K33" i="8" s="1"/>
  <c r="J195" i="8"/>
  <c r="N194" i="8"/>
  <c r="M194" i="8"/>
  <c r="L194" i="8"/>
  <c r="K194" i="8"/>
  <c r="J194" i="8"/>
  <c r="I194" i="8" s="1"/>
  <c r="N193" i="8"/>
  <c r="M193" i="8"/>
  <c r="L193" i="8"/>
  <c r="K193" i="8"/>
  <c r="I193" i="8" s="1"/>
  <c r="J193" i="8"/>
  <c r="N192" i="8"/>
  <c r="M192" i="8"/>
  <c r="L192" i="8"/>
  <c r="K192" i="8"/>
  <c r="J192" i="8"/>
  <c r="I192" i="8" s="1"/>
  <c r="N191" i="8"/>
  <c r="M191" i="8"/>
  <c r="L191" i="8"/>
  <c r="K191" i="8"/>
  <c r="I191" i="8" s="1"/>
  <c r="J191" i="8"/>
  <c r="N190" i="8"/>
  <c r="M190" i="8"/>
  <c r="L190" i="8"/>
  <c r="K190" i="8"/>
  <c r="J190" i="8"/>
  <c r="I190" i="8" s="1"/>
  <c r="N189" i="8"/>
  <c r="M189" i="8"/>
  <c r="L189" i="8"/>
  <c r="K189" i="8"/>
  <c r="I189" i="8" s="1"/>
  <c r="J189" i="8"/>
  <c r="N188" i="8"/>
  <c r="M188" i="8"/>
  <c r="L188" i="8"/>
  <c r="K188" i="8"/>
  <c r="J188" i="8"/>
  <c r="I188" i="8" s="1"/>
  <c r="N187" i="8"/>
  <c r="M187" i="8"/>
  <c r="L187" i="8"/>
  <c r="K187" i="8"/>
  <c r="I187" i="8" s="1"/>
  <c r="K32" i="8" s="1"/>
  <c r="J187" i="8"/>
  <c r="N186" i="8"/>
  <c r="M186" i="8"/>
  <c r="L186" i="8"/>
  <c r="K186" i="8"/>
  <c r="J186" i="8"/>
  <c r="I186" i="8" s="1"/>
  <c r="K31" i="8" s="1"/>
  <c r="N185" i="8"/>
  <c r="M185" i="8"/>
  <c r="L185" i="8"/>
  <c r="K185" i="8"/>
  <c r="I185" i="8" s="1"/>
  <c r="K30" i="8" s="1"/>
  <c r="J185" i="8"/>
  <c r="N184" i="8"/>
  <c r="M184" i="8"/>
  <c r="L184" i="8"/>
  <c r="K184" i="8"/>
  <c r="J184" i="8"/>
  <c r="I184" i="8" s="1"/>
  <c r="N183" i="8"/>
  <c r="M183" i="8"/>
  <c r="L183" i="8"/>
  <c r="K183" i="8"/>
  <c r="I183" i="8" s="1"/>
  <c r="J183" i="8"/>
  <c r="N182" i="8"/>
  <c r="M182" i="8"/>
  <c r="L182" i="8"/>
  <c r="K182" i="8"/>
  <c r="J182" i="8"/>
  <c r="I182" i="8" s="1"/>
  <c r="N181" i="8"/>
  <c r="M181" i="8"/>
  <c r="L181" i="8"/>
  <c r="K181" i="8"/>
  <c r="I181" i="8" s="1"/>
  <c r="J181" i="8"/>
  <c r="N180" i="8"/>
  <c r="M180" i="8"/>
  <c r="L180" i="8"/>
  <c r="K180" i="8"/>
  <c r="J180" i="8"/>
  <c r="I180" i="8" s="1"/>
  <c r="N179" i="8"/>
  <c r="M179" i="8"/>
  <c r="L179" i="8"/>
  <c r="K179" i="8"/>
  <c r="I179" i="8" s="1"/>
  <c r="J179" i="8"/>
  <c r="N178" i="8"/>
  <c r="M178" i="8"/>
  <c r="L178" i="8"/>
  <c r="K178" i="8"/>
  <c r="J178" i="8"/>
  <c r="I178" i="8" s="1"/>
  <c r="U30" i="8" s="1"/>
  <c r="N177" i="8"/>
  <c r="M177" i="8"/>
  <c r="L177" i="8"/>
  <c r="K177" i="8"/>
  <c r="I177" i="8" s="1"/>
  <c r="J177" i="8"/>
  <c r="N176" i="8"/>
  <c r="M176" i="8"/>
  <c r="L176" i="8"/>
  <c r="K176" i="8"/>
  <c r="J176" i="8"/>
  <c r="I176" i="8" s="1"/>
  <c r="N175" i="8"/>
  <c r="M175" i="8"/>
  <c r="L175" i="8"/>
  <c r="K175" i="8"/>
  <c r="I175" i="8" s="1"/>
  <c r="J175" i="8"/>
  <c r="N174" i="8"/>
  <c r="M174" i="8"/>
  <c r="L174" i="8"/>
  <c r="K174" i="8"/>
  <c r="J174" i="8"/>
  <c r="I174" i="8" s="1"/>
  <c r="K29" i="8" s="1"/>
  <c r="N173" i="8"/>
  <c r="M173" i="8"/>
  <c r="L173" i="8"/>
  <c r="K173" i="8"/>
  <c r="I173" i="8" s="1"/>
  <c r="K28" i="8" s="1"/>
  <c r="J173" i="8"/>
  <c r="N172" i="8"/>
  <c r="M172" i="8"/>
  <c r="L172" i="8"/>
  <c r="K172" i="8"/>
  <c r="J172" i="8"/>
  <c r="I172" i="8" s="1"/>
  <c r="N171" i="8"/>
  <c r="M171" i="8"/>
  <c r="L171" i="8"/>
  <c r="K171" i="8"/>
  <c r="I171" i="8" s="1"/>
  <c r="U28" i="8" s="1"/>
  <c r="J171" i="8"/>
  <c r="N170" i="8"/>
  <c r="M170" i="8"/>
  <c r="L170" i="8"/>
  <c r="K170" i="8"/>
  <c r="J170" i="8"/>
  <c r="I170" i="8" s="1"/>
  <c r="U27" i="8" s="1"/>
  <c r="N169" i="8"/>
  <c r="M169" i="8"/>
  <c r="L169" i="8"/>
  <c r="K169" i="8"/>
  <c r="I169" i="8" s="1"/>
  <c r="J169" i="8"/>
  <c r="N168" i="8"/>
  <c r="M168" i="8"/>
  <c r="L168" i="8"/>
  <c r="K168" i="8"/>
  <c r="J168" i="8"/>
  <c r="I168" i="8" s="1"/>
  <c r="N167" i="8"/>
  <c r="M167" i="8"/>
  <c r="L167" i="8"/>
  <c r="K167" i="8"/>
  <c r="I167" i="8" s="1"/>
  <c r="U26" i="8" s="1"/>
  <c r="J167" i="8"/>
  <c r="N166" i="8"/>
  <c r="M166" i="8"/>
  <c r="L166" i="8"/>
  <c r="K166" i="8"/>
  <c r="J166" i="8"/>
  <c r="I166" i="8" s="1"/>
  <c r="N165" i="8"/>
  <c r="M165" i="8"/>
  <c r="L165" i="8"/>
  <c r="K165" i="8"/>
  <c r="I165" i="8" s="1"/>
  <c r="J165" i="8"/>
  <c r="N164" i="8"/>
  <c r="M164" i="8"/>
  <c r="L164" i="8"/>
  <c r="K164" i="8"/>
  <c r="J164" i="8"/>
  <c r="I164" i="8" s="1"/>
  <c r="N163" i="8"/>
  <c r="M163" i="8"/>
  <c r="L163" i="8"/>
  <c r="K163" i="8"/>
  <c r="I163" i="8" s="1"/>
  <c r="J163" i="8"/>
  <c r="N162" i="8"/>
  <c r="M162" i="8"/>
  <c r="L162" i="8"/>
  <c r="K162" i="8"/>
  <c r="J162" i="8"/>
  <c r="I162" i="8" s="1"/>
  <c r="U25" i="8" s="1"/>
  <c r="N161" i="8"/>
  <c r="M161" i="8"/>
  <c r="L161" i="8"/>
  <c r="K161" i="8"/>
  <c r="I161" i="8" s="1"/>
  <c r="U24" i="8" s="1"/>
  <c r="J161" i="8"/>
  <c r="N160" i="8"/>
  <c r="M160" i="8"/>
  <c r="L160" i="8"/>
  <c r="K160" i="8"/>
  <c r="J160" i="8"/>
  <c r="I160" i="8" s="1"/>
  <c r="N159" i="8"/>
  <c r="M159" i="8"/>
  <c r="L159" i="8"/>
  <c r="K159" i="8"/>
  <c r="I159" i="8" s="1"/>
  <c r="J159" i="8"/>
  <c r="N158" i="8"/>
  <c r="M158" i="8"/>
  <c r="L158" i="8"/>
  <c r="K158" i="8"/>
  <c r="J158" i="8"/>
  <c r="I158" i="8" s="1"/>
  <c r="N157" i="8"/>
  <c r="M157" i="8"/>
  <c r="L157" i="8"/>
  <c r="K157" i="8"/>
  <c r="I157" i="8" s="1"/>
  <c r="J157" i="8"/>
  <c r="N156" i="8"/>
  <c r="M156" i="8"/>
  <c r="L156" i="8"/>
  <c r="K156" i="8"/>
  <c r="J156" i="8"/>
  <c r="I156" i="8" s="1"/>
  <c r="N155" i="8"/>
  <c r="M155" i="8"/>
  <c r="L155" i="8"/>
  <c r="K155" i="8"/>
  <c r="I155" i="8" s="1"/>
  <c r="K26" i="8" s="1"/>
  <c r="J155" i="8"/>
  <c r="N154" i="8"/>
  <c r="M154" i="8"/>
  <c r="L154" i="8"/>
  <c r="K154" i="8"/>
  <c r="J154" i="8"/>
  <c r="I154" i="8" s="1"/>
  <c r="K25" i="8" s="1"/>
  <c r="N153" i="8"/>
  <c r="M153" i="8"/>
  <c r="L153" i="8"/>
  <c r="K153" i="8"/>
  <c r="I153" i="8" s="1"/>
  <c r="K24" i="8" s="1"/>
  <c r="J153" i="8"/>
  <c r="N152" i="8"/>
  <c r="M152" i="8"/>
  <c r="L152" i="8"/>
  <c r="K152" i="8"/>
  <c r="J152" i="8"/>
  <c r="I152" i="8" s="1"/>
  <c r="N151" i="8"/>
  <c r="M151" i="8"/>
  <c r="L151" i="8"/>
  <c r="K151" i="8"/>
  <c r="I151" i="8" s="1"/>
  <c r="U23" i="8" s="1"/>
  <c r="J151" i="8"/>
  <c r="N150" i="8"/>
  <c r="M150" i="8"/>
  <c r="L150" i="8"/>
  <c r="K150" i="8"/>
  <c r="J150" i="8"/>
  <c r="I150" i="8" s="1"/>
  <c r="N149" i="8"/>
  <c r="M149" i="8"/>
  <c r="L149" i="8"/>
  <c r="K149" i="8"/>
  <c r="I149" i="8" s="1"/>
  <c r="J149" i="8"/>
  <c r="N148" i="8"/>
  <c r="M148" i="8"/>
  <c r="L148" i="8"/>
  <c r="K148" i="8"/>
  <c r="J148" i="8"/>
  <c r="I148" i="8" s="1"/>
  <c r="N147" i="8"/>
  <c r="M147" i="8"/>
  <c r="L147" i="8"/>
  <c r="K147" i="8"/>
  <c r="I147" i="8" s="1"/>
  <c r="J147" i="8"/>
  <c r="N146" i="8"/>
  <c r="M146" i="8"/>
  <c r="L146" i="8"/>
  <c r="K146" i="8"/>
  <c r="J146" i="8"/>
  <c r="I146" i="8" s="1"/>
  <c r="K23" i="8" s="1"/>
  <c r="N145" i="8"/>
  <c r="M145" i="8"/>
  <c r="L145" i="8"/>
  <c r="K145" i="8"/>
  <c r="I145" i="8" s="1"/>
  <c r="J145" i="8"/>
  <c r="N144" i="8"/>
  <c r="M144" i="8"/>
  <c r="L144" i="8"/>
  <c r="K144" i="8"/>
  <c r="J144" i="8"/>
  <c r="I144" i="8" s="1"/>
  <c r="N143" i="8"/>
  <c r="M143" i="8"/>
  <c r="L143" i="8"/>
  <c r="K143" i="8"/>
  <c r="I143" i="8" s="1"/>
  <c r="J143" i="8"/>
  <c r="N142" i="8"/>
  <c r="M142" i="8"/>
  <c r="L142" i="8"/>
  <c r="K142" i="8"/>
  <c r="J142" i="8"/>
  <c r="I142" i="8" s="1"/>
  <c r="N141" i="8"/>
  <c r="M141" i="8"/>
  <c r="L141" i="8"/>
  <c r="K141" i="8"/>
  <c r="I141" i="8" s="1"/>
  <c r="J141" i="8"/>
  <c r="N140" i="8"/>
  <c r="M140" i="8"/>
  <c r="L140" i="8"/>
  <c r="K140" i="8"/>
  <c r="J140" i="8"/>
  <c r="I140" i="8" s="1"/>
  <c r="N139" i="8"/>
  <c r="M139" i="8"/>
  <c r="L139" i="8"/>
  <c r="K139" i="8"/>
  <c r="I139" i="8" s="1"/>
  <c r="J139" i="8"/>
  <c r="N138" i="8"/>
  <c r="M138" i="8"/>
  <c r="L138" i="8"/>
  <c r="K138" i="8"/>
  <c r="J138" i="8"/>
  <c r="I138" i="8" s="1"/>
  <c r="N137" i="8"/>
  <c r="M137" i="8"/>
  <c r="L137" i="8"/>
  <c r="K137" i="8"/>
  <c r="I137" i="8" s="1"/>
  <c r="J137" i="8"/>
  <c r="N136" i="8"/>
  <c r="M136" i="8"/>
  <c r="L136" i="8"/>
  <c r="K136" i="8"/>
  <c r="J136" i="8"/>
  <c r="I136" i="8" s="1"/>
  <c r="N135" i="8"/>
  <c r="M135" i="8"/>
  <c r="L135" i="8"/>
  <c r="K135" i="8"/>
  <c r="I135" i="8" s="1"/>
  <c r="J135" i="8"/>
  <c r="N134" i="8"/>
  <c r="M134" i="8"/>
  <c r="L134" i="8"/>
  <c r="K134" i="8"/>
  <c r="J134" i="8"/>
  <c r="I134" i="8" s="1"/>
  <c r="N133" i="8"/>
  <c r="M133" i="8"/>
  <c r="L133" i="8"/>
  <c r="K133" i="8"/>
  <c r="I133" i="8" s="1"/>
  <c r="J133" i="8"/>
  <c r="N132" i="8"/>
  <c r="M132" i="8"/>
  <c r="L132" i="8"/>
  <c r="K132" i="8"/>
  <c r="J132" i="8"/>
  <c r="I132" i="8" s="1"/>
  <c r="N131" i="8"/>
  <c r="M131" i="8"/>
  <c r="L131" i="8"/>
  <c r="K131" i="8"/>
  <c r="I131" i="8" s="1"/>
  <c r="J131" i="8"/>
  <c r="N130" i="8"/>
  <c r="M130" i="8"/>
  <c r="L130" i="8"/>
  <c r="K130" i="8"/>
  <c r="J130" i="8"/>
  <c r="I130" i="8" s="1"/>
  <c r="N129" i="8"/>
  <c r="M129" i="8"/>
  <c r="L129" i="8"/>
  <c r="K129" i="8"/>
  <c r="I129" i="8" s="1"/>
  <c r="J129" i="8"/>
  <c r="N128" i="8"/>
  <c r="M128" i="8"/>
  <c r="L128" i="8"/>
  <c r="K128" i="8"/>
  <c r="J128" i="8"/>
  <c r="I128" i="8" s="1"/>
  <c r="N127" i="8"/>
  <c r="M127" i="8"/>
  <c r="L127" i="8"/>
  <c r="K127" i="8"/>
  <c r="I127" i="8" s="1"/>
  <c r="J127" i="8"/>
  <c r="N126" i="8"/>
  <c r="M126" i="8"/>
  <c r="L126" i="8"/>
  <c r="K126" i="8"/>
  <c r="J126" i="8"/>
  <c r="I126" i="8" s="1"/>
  <c r="N125" i="8"/>
  <c r="M125" i="8"/>
  <c r="L125" i="8"/>
  <c r="K125" i="8"/>
  <c r="I125" i="8" s="1"/>
  <c r="J125" i="8"/>
  <c r="N124" i="8"/>
  <c r="M124" i="8"/>
  <c r="L124" i="8"/>
  <c r="K124" i="8"/>
  <c r="J124" i="8"/>
  <c r="I124" i="8" s="1"/>
  <c r="N123" i="8"/>
  <c r="M123" i="8"/>
  <c r="L123" i="8"/>
  <c r="K123" i="8"/>
  <c r="I123" i="8" s="1"/>
  <c r="J123" i="8"/>
  <c r="N122" i="8"/>
  <c r="M122" i="8"/>
  <c r="L122" i="8"/>
  <c r="K122" i="8"/>
  <c r="J122" i="8"/>
  <c r="I122" i="8" s="1"/>
  <c r="N121" i="8"/>
  <c r="M121" i="8"/>
  <c r="L121" i="8"/>
  <c r="K121" i="8"/>
  <c r="I121" i="8" s="1"/>
  <c r="J121" i="8"/>
  <c r="N120" i="8"/>
  <c r="M120" i="8"/>
  <c r="L120" i="8"/>
  <c r="K120" i="8"/>
  <c r="J120" i="8"/>
  <c r="I120" i="8" s="1"/>
  <c r="N119" i="8"/>
  <c r="M119" i="8"/>
  <c r="L119" i="8"/>
  <c r="K119" i="8"/>
  <c r="I119" i="8" s="1"/>
  <c r="J119" i="8"/>
  <c r="N118" i="8"/>
  <c r="M118" i="8"/>
  <c r="L118" i="8"/>
  <c r="K118" i="8"/>
  <c r="J118" i="8"/>
  <c r="I118" i="8" s="1"/>
  <c r="N117" i="8"/>
  <c r="M117" i="8"/>
  <c r="L117" i="8"/>
  <c r="K117" i="8"/>
  <c r="I117" i="8" s="1"/>
  <c r="J117" i="8"/>
  <c r="N116" i="8"/>
  <c r="M116" i="8"/>
  <c r="L116" i="8"/>
  <c r="K116" i="8"/>
  <c r="J116" i="8"/>
  <c r="I116" i="8" s="1"/>
  <c r="N115" i="8"/>
  <c r="M115" i="8"/>
  <c r="L115" i="8"/>
  <c r="K115" i="8"/>
  <c r="I115" i="8" s="1"/>
  <c r="J115" i="8"/>
  <c r="N114" i="8"/>
  <c r="M114" i="8"/>
  <c r="L114" i="8"/>
  <c r="K114" i="8"/>
  <c r="J114" i="8"/>
  <c r="I114" i="8" s="1"/>
  <c r="N113" i="8"/>
  <c r="M113" i="8"/>
  <c r="L113" i="8"/>
  <c r="K113" i="8"/>
  <c r="I113" i="8" s="1"/>
  <c r="J113" i="8"/>
  <c r="N112" i="8"/>
  <c r="M112" i="8"/>
  <c r="L112" i="8"/>
  <c r="K112" i="8"/>
  <c r="J112" i="8"/>
  <c r="I112" i="8" s="1"/>
  <c r="N111" i="8"/>
  <c r="M111" i="8"/>
  <c r="L111" i="8"/>
  <c r="K111" i="8"/>
  <c r="I111" i="8" s="1"/>
  <c r="J111" i="8"/>
  <c r="N110" i="8"/>
  <c r="M110" i="8"/>
  <c r="L110" i="8"/>
  <c r="K110" i="8"/>
  <c r="J110" i="8"/>
  <c r="I110" i="8" s="1"/>
  <c r="N109" i="8"/>
  <c r="M109" i="8"/>
  <c r="L109" i="8"/>
  <c r="K109" i="8"/>
  <c r="I109" i="8" s="1"/>
  <c r="J109" i="8"/>
  <c r="N108" i="8"/>
  <c r="M108" i="8"/>
  <c r="L108" i="8"/>
  <c r="K108" i="8"/>
  <c r="J108" i="8"/>
  <c r="I108" i="8" s="1"/>
  <c r="N107" i="8"/>
  <c r="M107" i="8"/>
  <c r="L107" i="8"/>
  <c r="K107" i="8"/>
  <c r="I107" i="8" s="1"/>
  <c r="J107" i="8"/>
  <c r="N106" i="8"/>
  <c r="M106" i="8"/>
  <c r="L106" i="8"/>
  <c r="K106" i="8"/>
  <c r="J106" i="8"/>
  <c r="I106" i="8" s="1"/>
  <c r="N105" i="8"/>
  <c r="M105" i="8"/>
  <c r="L105" i="8"/>
  <c r="K105" i="8"/>
  <c r="I105" i="8" s="1"/>
  <c r="J105" i="8"/>
  <c r="N104" i="8"/>
  <c r="M104" i="8"/>
  <c r="L104" i="8"/>
  <c r="K104" i="8"/>
  <c r="J104" i="8"/>
  <c r="I104" i="8" s="1"/>
  <c r="N103" i="8"/>
  <c r="M103" i="8"/>
  <c r="L103" i="8"/>
  <c r="K103" i="8"/>
  <c r="I103" i="8" s="1"/>
  <c r="J103" i="8"/>
  <c r="N102" i="8"/>
  <c r="M102" i="8"/>
  <c r="L102" i="8"/>
  <c r="K102" i="8"/>
  <c r="J102" i="8"/>
  <c r="I102" i="8" s="1"/>
  <c r="N101" i="8"/>
  <c r="M101" i="8"/>
  <c r="L101" i="8"/>
  <c r="K101" i="8"/>
  <c r="I101" i="8" s="1"/>
  <c r="J101" i="8"/>
  <c r="N100" i="8"/>
  <c r="M100" i="8"/>
  <c r="L100" i="8"/>
  <c r="K100" i="8"/>
  <c r="J100" i="8"/>
  <c r="I100" i="8" s="1"/>
  <c r="N99" i="8"/>
  <c r="M99" i="8"/>
  <c r="L99" i="8"/>
  <c r="K99" i="8"/>
  <c r="I99" i="8" s="1"/>
  <c r="J99" i="8"/>
  <c r="N98" i="8"/>
  <c r="M98" i="8"/>
  <c r="L98" i="8"/>
  <c r="K98" i="8"/>
  <c r="J98" i="8"/>
  <c r="I98" i="8" s="1"/>
  <c r="N97" i="8"/>
  <c r="M97" i="8"/>
  <c r="L97" i="8"/>
  <c r="K97" i="8"/>
  <c r="I97" i="8" s="1"/>
  <c r="J97" i="8"/>
  <c r="N96" i="8"/>
  <c r="M96" i="8"/>
  <c r="L96" i="8"/>
  <c r="K96" i="8"/>
  <c r="J96" i="8"/>
  <c r="I96" i="8" s="1"/>
  <c r="N95" i="8"/>
  <c r="M95" i="8"/>
  <c r="L95" i="8"/>
  <c r="K95" i="8"/>
  <c r="I95" i="8" s="1"/>
  <c r="J95" i="8"/>
  <c r="N94" i="8"/>
  <c r="M94" i="8"/>
  <c r="L94" i="8"/>
  <c r="K94" i="8"/>
  <c r="J94" i="8"/>
  <c r="I94" i="8" s="1"/>
  <c r="N93" i="8"/>
  <c r="M93" i="8"/>
  <c r="L93" i="8"/>
  <c r="K93" i="8"/>
  <c r="I93" i="8" s="1"/>
  <c r="J93" i="8"/>
  <c r="N92" i="8"/>
  <c r="M92" i="8"/>
  <c r="L92" i="8"/>
  <c r="K92" i="8"/>
  <c r="J92" i="8"/>
  <c r="I92" i="8" s="1"/>
  <c r="N91" i="8"/>
  <c r="M91" i="8"/>
  <c r="L91" i="8"/>
  <c r="K91" i="8"/>
  <c r="I91" i="8" s="1"/>
  <c r="J91" i="8"/>
  <c r="N90" i="8"/>
  <c r="M90" i="8"/>
  <c r="L90" i="8"/>
  <c r="K90" i="8"/>
  <c r="J90" i="8"/>
  <c r="I90" i="8" s="1"/>
  <c r="N89" i="8"/>
  <c r="M89" i="8"/>
  <c r="L89" i="8"/>
  <c r="J89" i="8"/>
  <c r="L88" i="8"/>
  <c r="K88" i="8"/>
  <c r="J88" i="8"/>
  <c r="L87" i="8"/>
  <c r="K87" i="8"/>
  <c r="J87" i="8"/>
  <c r="L86" i="8"/>
  <c r="K86" i="8"/>
  <c r="J86" i="8"/>
  <c r="L85" i="8"/>
  <c r="K85" i="8"/>
  <c r="J85" i="8"/>
  <c r="L84" i="8"/>
  <c r="K84" i="8"/>
  <c r="J84" i="8"/>
  <c r="L83" i="8"/>
  <c r="K83" i="8"/>
  <c r="J83" i="8"/>
  <c r="L82" i="8"/>
  <c r="K82" i="8"/>
  <c r="J82" i="8"/>
  <c r="L81" i="8"/>
  <c r="K81" i="8"/>
  <c r="J81" i="8"/>
  <c r="N80" i="8"/>
  <c r="M80" i="8"/>
  <c r="L80" i="8"/>
  <c r="K80" i="8"/>
  <c r="J80" i="8"/>
  <c r="I80" i="8"/>
  <c r="N79" i="8"/>
  <c r="M79" i="8"/>
  <c r="L79" i="8"/>
  <c r="K79" i="8"/>
  <c r="I79" i="8" s="1"/>
  <c r="J79" i="8"/>
  <c r="N78" i="8"/>
  <c r="M78" i="8"/>
  <c r="L78" i="8"/>
  <c r="J78" i="8"/>
  <c r="L77" i="8"/>
  <c r="K77" i="8"/>
  <c r="J77" i="8"/>
  <c r="J76" i="8"/>
  <c r="J75" i="8"/>
  <c r="J74" i="8"/>
  <c r="J73" i="8"/>
  <c r="J72" i="8"/>
  <c r="J71" i="8"/>
  <c r="J70" i="8"/>
  <c r="N69" i="8"/>
  <c r="M69" i="8"/>
  <c r="J69" i="8"/>
  <c r="N68" i="8"/>
  <c r="M68" i="8"/>
  <c r="J68" i="8"/>
  <c r="N67" i="8"/>
  <c r="M67" i="8"/>
  <c r="K67" i="8"/>
  <c r="J67" i="8"/>
  <c r="E67" i="8"/>
  <c r="L67" i="8" s="1"/>
  <c r="N66" i="8"/>
  <c r="M66" i="8"/>
  <c r="L66" i="8"/>
  <c r="K66" i="8"/>
  <c r="J66" i="8"/>
  <c r="I66" i="8"/>
  <c r="N65" i="8"/>
  <c r="M65" i="8"/>
  <c r="L65" i="8"/>
  <c r="K65" i="8"/>
  <c r="I65" i="8" s="1"/>
  <c r="J65" i="8"/>
  <c r="N64" i="8"/>
  <c r="M64" i="8"/>
  <c r="L64" i="8"/>
  <c r="K64" i="8"/>
  <c r="J64" i="8"/>
  <c r="I64" i="8"/>
  <c r="N63" i="8"/>
  <c r="M63" i="8"/>
  <c r="L63" i="8"/>
  <c r="K63" i="8"/>
  <c r="I63" i="8" s="1"/>
  <c r="J63" i="8"/>
  <c r="N62" i="8"/>
  <c r="M62" i="8"/>
  <c r="L62" i="8"/>
  <c r="K62" i="8"/>
  <c r="J62" i="8"/>
  <c r="I62" i="8"/>
  <c r="N61" i="8"/>
  <c r="M61" i="8"/>
  <c r="L61" i="8"/>
  <c r="K61" i="8"/>
  <c r="I61" i="8" s="1"/>
  <c r="J61" i="8"/>
  <c r="N60" i="8"/>
  <c r="M60" i="8"/>
  <c r="L60" i="8"/>
  <c r="K60" i="8"/>
  <c r="J60" i="8"/>
  <c r="I60" i="8"/>
  <c r="E12" i="8"/>
  <c r="D12" i="8"/>
  <c r="K10" i="8"/>
  <c r="K9" i="8"/>
  <c r="K8" i="8"/>
  <c r="K7" i="8"/>
  <c r="K6" i="8"/>
  <c r="L5" i="8"/>
  <c r="K5" i="8"/>
  <c r="J5" i="8"/>
  <c r="L4" i="8"/>
  <c r="K4" i="8"/>
  <c r="J4" i="8"/>
  <c r="P3" i="8"/>
  <c r="O3" i="8"/>
  <c r="N3" i="8"/>
  <c r="M3" i="8"/>
  <c r="L3" i="8"/>
  <c r="K3" i="8"/>
  <c r="J3" i="8"/>
  <c r="K2" i="8"/>
  <c r="D1" i="8"/>
  <c r="X502" i="7"/>
  <c r="X503" i="7" s="1"/>
  <c r="AK498" i="7"/>
  <c r="AK503" i="7" s="1"/>
  <c r="AK504" i="7" s="1"/>
  <c r="AB498" i="7"/>
  <c r="Z498" i="7"/>
  <c r="X498" i="7"/>
  <c r="X497" i="7"/>
  <c r="X500" i="7" s="1"/>
  <c r="X501" i="7" s="1"/>
  <c r="S496" i="7"/>
  <c r="S495" i="7"/>
  <c r="S494" i="7"/>
  <c r="AK493" i="7"/>
  <c r="AK494" i="7" s="1"/>
  <c r="S493" i="7"/>
  <c r="Q493" i="7"/>
  <c r="Q494" i="7" s="1"/>
  <c r="S492" i="7"/>
  <c r="S491" i="7"/>
  <c r="Q491" i="7"/>
  <c r="Q492" i="7" s="1"/>
  <c r="AK490" i="7"/>
  <c r="AK495" i="7" s="1"/>
  <c r="AK496" i="7" s="1"/>
  <c r="AE490" i="7"/>
  <c r="AE495" i="7" s="1"/>
  <c r="AE496" i="7" s="1"/>
  <c r="X489" i="7"/>
  <c r="X494" i="7" s="1"/>
  <c r="X495" i="7" s="1"/>
  <c r="U489" i="7"/>
  <c r="S489" i="7"/>
  <c r="Q489" i="7"/>
  <c r="Q488" i="7"/>
  <c r="L486" i="7"/>
  <c r="J485" i="7"/>
  <c r="J488" i="7" s="1"/>
  <c r="J489" i="7" s="1"/>
  <c r="Q484" i="7"/>
  <c r="Q485" i="7" s="1"/>
  <c r="AK482" i="7"/>
  <c r="AK485" i="7" s="1"/>
  <c r="AK486" i="7" s="1"/>
  <c r="Z482" i="7"/>
  <c r="Y482" i="7"/>
  <c r="X481" i="7"/>
  <c r="X486" i="7" s="1"/>
  <c r="X487" i="7" s="1"/>
  <c r="D481" i="7"/>
  <c r="F480" i="7"/>
  <c r="D480" i="7"/>
  <c r="Q479" i="7"/>
  <c r="Q482" i="7" s="1"/>
  <c r="Q483" i="7" s="1"/>
  <c r="F478" i="7"/>
  <c r="H476" i="7"/>
  <c r="AB490" i="7" s="1"/>
  <c r="G476" i="7"/>
  <c r="N476" i="7" s="1"/>
  <c r="F476" i="7"/>
  <c r="Z490" i="7" s="1"/>
  <c r="E476" i="7"/>
  <c r="Y498" i="7" s="1"/>
  <c r="D476" i="7"/>
  <c r="X490" i="7" s="1"/>
  <c r="K475" i="7"/>
  <c r="K478" i="7" s="1"/>
  <c r="K479" i="7" s="1"/>
  <c r="D475" i="7"/>
  <c r="D478" i="7" s="1"/>
  <c r="D479" i="7" s="1"/>
  <c r="Q473" i="7"/>
  <c r="Q474" i="7" s="1"/>
  <c r="AK472" i="7"/>
  <c r="AK477" i="7" s="1"/>
  <c r="AK478" i="7" s="1"/>
  <c r="L471" i="7"/>
  <c r="AB470" i="7"/>
  <c r="Z470" i="7"/>
  <c r="X470" i="7"/>
  <c r="Q470" i="7"/>
  <c r="Q475" i="7" s="1"/>
  <c r="Q476" i="7" s="1"/>
  <c r="L470" i="7"/>
  <c r="X469" i="7"/>
  <c r="X474" i="7" s="1"/>
  <c r="X475" i="7" s="1"/>
  <c r="L469" i="7"/>
  <c r="S468" i="7"/>
  <c r="L468" i="7"/>
  <c r="J468" i="7"/>
  <c r="J469" i="7" s="1"/>
  <c r="AK467" i="7"/>
  <c r="S467" i="7"/>
  <c r="AK466" i="7"/>
  <c r="S466" i="7"/>
  <c r="N466" i="7"/>
  <c r="L466" i="7"/>
  <c r="J466" i="7"/>
  <c r="S465" i="7"/>
  <c r="Q465" i="7"/>
  <c r="Q466" i="7" s="1"/>
  <c r="J465" i="7"/>
  <c r="J470" i="7" s="1"/>
  <c r="J471" i="7" s="1"/>
  <c r="S464" i="7"/>
  <c r="S463" i="7"/>
  <c r="Q463" i="7"/>
  <c r="Q464" i="7" s="1"/>
  <c r="AB462" i="7"/>
  <c r="AA462" i="7"/>
  <c r="Z462" i="7"/>
  <c r="Y462" i="7"/>
  <c r="X462" i="7"/>
  <c r="AK461" i="7"/>
  <c r="AK464" i="7" s="1"/>
  <c r="AK465" i="7" s="1"/>
  <c r="AE461" i="7"/>
  <c r="AE464" i="7" s="1"/>
  <c r="AE465" i="7" s="1"/>
  <c r="X461" i="7"/>
  <c r="X466" i="7" s="1"/>
  <c r="X467" i="7" s="1"/>
  <c r="U461" i="7"/>
  <c r="S461" i="7"/>
  <c r="Q461" i="7"/>
  <c r="Q460" i="7"/>
  <c r="AB454" i="7"/>
  <c r="AA454" i="7"/>
  <c r="Z454" i="7"/>
  <c r="Y454" i="7"/>
  <c r="X454" i="7"/>
  <c r="X453" i="7"/>
  <c r="X458" i="7" s="1"/>
  <c r="X459" i="7" s="1"/>
  <c r="AK452" i="7"/>
  <c r="AK457" i="7" s="1"/>
  <c r="AK458" i="7" s="1"/>
  <c r="B450" i="7"/>
  <c r="N399" i="7"/>
  <c r="M399" i="7"/>
  <c r="L399" i="7"/>
  <c r="K399" i="7"/>
  <c r="J399" i="7"/>
  <c r="I399" i="7"/>
  <c r="N398" i="7"/>
  <c r="M398" i="7"/>
  <c r="L398" i="7"/>
  <c r="K398" i="7"/>
  <c r="I398" i="7" s="1"/>
  <c r="J398" i="7"/>
  <c r="N397" i="7"/>
  <c r="M397" i="7"/>
  <c r="L397" i="7"/>
  <c r="K397" i="7"/>
  <c r="J397" i="7"/>
  <c r="I397" i="7"/>
  <c r="N396" i="7"/>
  <c r="M396" i="7"/>
  <c r="L396" i="7"/>
  <c r="K396" i="7"/>
  <c r="I396" i="7" s="1"/>
  <c r="J396" i="7"/>
  <c r="N395" i="7"/>
  <c r="M395" i="7"/>
  <c r="L395" i="7"/>
  <c r="K395" i="7"/>
  <c r="J395" i="7"/>
  <c r="I395" i="7"/>
  <c r="N394" i="7"/>
  <c r="M394" i="7"/>
  <c r="L394" i="7"/>
  <c r="K394" i="7"/>
  <c r="I394" i="7" s="1"/>
  <c r="J394" i="7"/>
  <c r="N393" i="7"/>
  <c r="M393" i="7"/>
  <c r="L393" i="7"/>
  <c r="K393" i="7"/>
  <c r="J393" i="7"/>
  <c r="I393" i="7"/>
  <c r="N392" i="7"/>
  <c r="M392" i="7"/>
  <c r="L392" i="7"/>
  <c r="K392" i="7"/>
  <c r="I392" i="7" s="1"/>
  <c r="J392" i="7"/>
  <c r="N391" i="7"/>
  <c r="M391" i="7"/>
  <c r="L391" i="7"/>
  <c r="K391" i="7"/>
  <c r="J391" i="7"/>
  <c r="I391" i="7"/>
  <c r="N390" i="7"/>
  <c r="M390" i="7"/>
  <c r="L390" i="7"/>
  <c r="K390" i="7"/>
  <c r="I390" i="7" s="1"/>
  <c r="J390" i="7"/>
  <c r="N389" i="7"/>
  <c r="M389" i="7"/>
  <c r="L389" i="7"/>
  <c r="K389" i="7"/>
  <c r="J389" i="7"/>
  <c r="I389" i="7"/>
  <c r="N388" i="7"/>
  <c r="M388" i="7"/>
  <c r="L388" i="7"/>
  <c r="K388" i="7"/>
  <c r="I388" i="7" s="1"/>
  <c r="J388" i="7"/>
  <c r="N387" i="7"/>
  <c r="M387" i="7"/>
  <c r="L387" i="7"/>
  <c r="K387" i="7"/>
  <c r="J387" i="7"/>
  <c r="I387" i="7"/>
  <c r="N386" i="7"/>
  <c r="M386" i="7"/>
  <c r="L386" i="7"/>
  <c r="K386" i="7"/>
  <c r="I386" i="7" s="1"/>
  <c r="J386" i="7"/>
  <c r="N385" i="7"/>
  <c r="M385" i="7"/>
  <c r="L385" i="7"/>
  <c r="K385" i="7"/>
  <c r="J385" i="7"/>
  <c r="I385" i="7"/>
  <c r="N384" i="7"/>
  <c r="M384" i="7"/>
  <c r="L384" i="7"/>
  <c r="K384" i="7"/>
  <c r="I384" i="7" s="1"/>
  <c r="J384" i="7"/>
  <c r="N383" i="7"/>
  <c r="M383" i="7"/>
  <c r="L383" i="7"/>
  <c r="K383" i="7"/>
  <c r="J383" i="7"/>
  <c r="I383" i="7"/>
  <c r="N382" i="7"/>
  <c r="M382" i="7"/>
  <c r="L382" i="7"/>
  <c r="K382" i="7"/>
  <c r="I382" i="7" s="1"/>
  <c r="J382" i="7"/>
  <c r="N381" i="7"/>
  <c r="M381" i="7"/>
  <c r="L381" i="7"/>
  <c r="K381" i="7"/>
  <c r="J381" i="7"/>
  <c r="I381" i="7"/>
  <c r="N380" i="7"/>
  <c r="M380" i="7"/>
  <c r="L380" i="7"/>
  <c r="K380" i="7"/>
  <c r="I380" i="7" s="1"/>
  <c r="J380" i="7"/>
  <c r="N379" i="7"/>
  <c r="M379" i="7"/>
  <c r="L379" i="7"/>
  <c r="K379" i="7"/>
  <c r="J379" i="7"/>
  <c r="I379" i="7"/>
  <c r="N378" i="7"/>
  <c r="M378" i="7"/>
  <c r="L378" i="7"/>
  <c r="K378" i="7"/>
  <c r="I378" i="7" s="1"/>
  <c r="J378" i="7"/>
  <c r="N377" i="7"/>
  <c r="M377" i="7"/>
  <c r="L377" i="7"/>
  <c r="K377" i="7"/>
  <c r="J377" i="7"/>
  <c r="I377" i="7"/>
  <c r="N376" i="7"/>
  <c r="M376" i="7"/>
  <c r="L376" i="7"/>
  <c r="K376" i="7"/>
  <c r="I376" i="7" s="1"/>
  <c r="J376" i="7"/>
  <c r="N375" i="7"/>
  <c r="M375" i="7"/>
  <c r="L375" i="7"/>
  <c r="K375" i="7"/>
  <c r="J375" i="7"/>
  <c r="I375" i="7"/>
  <c r="N374" i="7"/>
  <c r="M374" i="7"/>
  <c r="L374" i="7"/>
  <c r="K374" i="7"/>
  <c r="I374" i="7" s="1"/>
  <c r="J374" i="7"/>
  <c r="N373" i="7"/>
  <c r="M373" i="7"/>
  <c r="L373" i="7"/>
  <c r="K373" i="7"/>
  <c r="J373" i="7"/>
  <c r="I373" i="7"/>
  <c r="N372" i="7"/>
  <c r="M372" i="7"/>
  <c r="L372" i="7"/>
  <c r="K372" i="7"/>
  <c r="I372" i="7" s="1"/>
  <c r="J372" i="7"/>
  <c r="N371" i="7"/>
  <c r="M371" i="7"/>
  <c r="L371" i="7"/>
  <c r="K371" i="7"/>
  <c r="J371" i="7"/>
  <c r="I371" i="7"/>
  <c r="N370" i="7"/>
  <c r="M370" i="7"/>
  <c r="L370" i="7"/>
  <c r="K370" i="7"/>
  <c r="I370" i="7" s="1"/>
  <c r="J370" i="7"/>
  <c r="N369" i="7"/>
  <c r="M369" i="7"/>
  <c r="L369" i="7"/>
  <c r="K369" i="7"/>
  <c r="J369" i="7"/>
  <c r="I369" i="7"/>
  <c r="N368" i="7"/>
  <c r="M368" i="7"/>
  <c r="L368" i="7"/>
  <c r="K368" i="7"/>
  <c r="I368" i="7" s="1"/>
  <c r="J368" i="7"/>
  <c r="N367" i="7"/>
  <c r="M367" i="7"/>
  <c r="L367" i="7"/>
  <c r="K367" i="7"/>
  <c r="J367" i="7"/>
  <c r="I367" i="7"/>
  <c r="N366" i="7"/>
  <c r="M366" i="7"/>
  <c r="L366" i="7"/>
  <c r="K366" i="7"/>
  <c r="I366" i="7" s="1"/>
  <c r="J366" i="7"/>
  <c r="N365" i="7"/>
  <c r="M365" i="7"/>
  <c r="L365" i="7"/>
  <c r="K365" i="7"/>
  <c r="J365" i="7"/>
  <c r="I365" i="7"/>
  <c r="N364" i="7"/>
  <c r="M364" i="7"/>
  <c r="L364" i="7"/>
  <c r="K364" i="7"/>
  <c r="I364" i="7" s="1"/>
  <c r="J364" i="7"/>
  <c r="N363" i="7"/>
  <c r="M363" i="7"/>
  <c r="L363" i="7"/>
  <c r="K363" i="7"/>
  <c r="J363" i="7"/>
  <c r="I363" i="7"/>
  <c r="N362" i="7"/>
  <c r="M362" i="7"/>
  <c r="L362" i="7"/>
  <c r="K362" i="7"/>
  <c r="I362" i="7" s="1"/>
  <c r="J362" i="7"/>
  <c r="N361" i="7"/>
  <c r="M361" i="7"/>
  <c r="L361" i="7"/>
  <c r="K361" i="7"/>
  <c r="J361" i="7"/>
  <c r="I361" i="7"/>
  <c r="N360" i="7"/>
  <c r="M360" i="7"/>
  <c r="L360" i="7"/>
  <c r="K360" i="7"/>
  <c r="I360" i="7" s="1"/>
  <c r="J360" i="7"/>
  <c r="N359" i="7"/>
  <c r="M359" i="7"/>
  <c r="L359" i="7"/>
  <c r="K359" i="7"/>
  <c r="J359" i="7"/>
  <c r="I359" i="7"/>
  <c r="N358" i="7"/>
  <c r="M358" i="7"/>
  <c r="L358" i="7"/>
  <c r="K358" i="7"/>
  <c r="I358" i="7" s="1"/>
  <c r="J358" i="7"/>
  <c r="N357" i="7"/>
  <c r="M357" i="7"/>
  <c r="L357" i="7"/>
  <c r="K357" i="7"/>
  <c r="J357" i="7"/>
  <c r="I357" i="7"/>
  <c r="N356" i="7"/>
  <c r="M356" i="7"/>
  <c r="L356" i="7"/>
  <c r="K356" i="7"/>
  <c r="I356" i="7" s="1"/>
  <c r="J356" i="7"/>
  <c r="N355" i="7"/>
  <c r="M355" i="7"/>
  <c r="L355" i="7"/>
  <c r="K355" i="7"/>
  <c r="J355" i="7"/>
  <c r="I355" i="7"/>
  <c r="N354" i="7"/>
  <c r="M354" i="7"/>
  <c r="L354" i="7"/>
  <c r="K354" i="7"/>
  <c r="I354" i="7" s="1"/>
  <c r="J354" i="7"/>
  <c r="N353" i="7"/>
  <c r="M353" i="7"/>
  <c r="L353" i="7"/>
  <c r="K353" i="7"/>
  <c r="J353" i="7"/>
  <c r="I353" i="7"/>
  <c r="N352" i="7"/>
  <c r="M352" i="7"/>
  <c r="L352" i="7"/>
  <c r="K352" i="7"/>
  <c r="I352" i="7" s="1"/>
  <c r="K39" i="7" s="1"/>
  <c r="J352" i="7"/>
  <c r="N351" i="7"/>
  <c r="M351" i="7"/>
  <c r="L351" i="7"/>
  <c r="K351" i="7"/>
  <c r="J351" i="7"/>
  <c r="I351" i="7"/>
  <c r="N350" i="7"/>
  <c r="M350" i="7"/>
  <c r="L350" i="7"/>
  <c r="K350" i="7"/>
  <c r="I350" i="7" s="1"/>
  <c r="J350" i="7"/>
  <c r="N349" i="7"/>
  <c r="M349" i="7"/>
  <c r="L349" i="7"/>
  <c r="K349" i="7"/>
  <c r="J349" i="7"/>
  <c r="I349" i="7"/>
  <c r="N348" i="7"/>
  <c r="M348" i="7"/>
  <c r="L348" i="7"/>
  <c r="K348" i="7"/>
  <c r="I348" i="7" s="1"/>
  <c r="J348" i="7"/>
  <c r="N347" i="7"/>
  <c r="M347" i="7"/>
  <c r="L347" i="7"/>
  <c r="K347" i="7"/>
  <c r="J347" i="7"/>
  <c r="I347" i="7"/>
  <c r="N346" i="7"/>
  <c r="M346" i="7"/>
  <c r="L346" i="7"/>
  <c r="K346" i="7"/>
  <c r="I346" i="7" s="1"/>
  <c r="J346" i="7"/>
  <c r="N345" i="7"/>
  <c r="M345" i="7"/>
  <c r="L345" i="7"/>
  <c r="K345" i="7"/>
  <c r="J345" i="7"/>
  <c r="I345" i="7"/>
  <c r="N344" i="7"/>
  <c r="M344" i="7"/>
  <c r="L344" i="7"/>
  <c r="K344" i="7"/>
  <c r="I344" i="7" s="1"/>
  <c r="J344" i="7"/>
  <c r="N343" i="7"/>
  <c r="M343" i="7"/>
  <c r="L343" i="7"/>
  <c r="K343" i="7"/>
  <c r="J343" i="7"/>
  <c r="I343" i="7"/>
  <c r="N342" i="7"/>
  <c r="M342" i="7"/>
  <c r="L342" i="7"/>
  <c r="K342" i="7"/>
  <c r="I342" i="7" s="1"/>
  <c r="J342" i="7"/>
  <c r="N341" i="7"/>
  <c r="M341" i="7"/>
  <c r="L341" i="7"/>
  <c r="K341" i="7"/>
  <c r="J341" i="7"/>
  <c r="I341" i="7"/>
  <c r="N340" i="7"/>
  <c r="M340" i="7"/>
  <c r="L340" i="7"/>
  <c r="K340" i="7"/>
  <c r="I340" i="7" s="1"/>
  <c r="J340" i="7"/>
  <c r="N339" i="7"/>
  <c r="M339" i="7"/>
  <c r="L339" i="7"/>
  <c r="K339" i="7"/>
  <c r="J339" i="7"/>
  <c r="I339" i="7"/>
  <c r="N338" i="7"/>
  <c r="M338" i="7"/>
  <c r="L338" i="7"/>
  <c r="K338" i="7"/>
  <c r="I338" i="7" s="1"/>
  <c r="J338" i="7"/>
  <c r="N337" i="7"/>
  <c r="M337" i="7"/>
  <c r="L337" i="7"/>
  <c r="K337" i="7"/>
  <c r="J337" i="7"/>
  <c r="I337" i="7"/>
  <c r="N336" i="7"/>
  <c r="M336" i="7"/>
  <c r="L336" i="7"/>
  <c r="K336" i="7"/>
  <c r="I336" i="7" s="1"/>
  <c r="U36" i="7" s="1"/>
  <c r="J336" i="7"/>
  <c r="N335" i="7"/>
  <c r="M335" i="7"/>
  <c r="L335" i="7"/>
  <c r="K335" i="7"/>
  <c r="J335" i="7"/>
  <c r="I335" i="7"/>
  <c r="N334" i="7"/>
  <c r="M334" i="7"/>
  <c r="L334" i="7"/>
  <c r="K334" i="7"/>
  <c r="I334" i="7" s="1"/>
  <c r="J334" i="7"/>
  <c r="N333" i="7"/>
  <c r="M333" i="7"/>
  <c r="L333" i="7"/>
  <c r="K333" i="7"/>
  <c r="J333" i="7"/>
  <c r="I333" i="7"/>
  <c r="N332" i="7"/>
  <c r="M332" i="7"/>
  <c r="L332" i="7"/>
  <c r="K332" i="7"/>
  <c r="I332" i="7" s="1"/>
  <c r="J332" i="7"/>
  <c r="N331" i="7"/>
  <c r="M331" i="7"/>
  <c r="L331" i="7"/>
  <c r="K331" i="7"/>
  <c r="J331" i="7"/>
  <c r="I331" i="7"/>
  <c r="N330" i="7"/>
  <c r="M330" i="7"/>
  <c r="L330" i="7"/>
  <c r="K330" i="7"/>
  <c r="I330" i="7" s="1"/>
  <c r="J330" i="7"/>
  <c r="N329" i="7"/>
  <c r="M329" i="7"/>
  <c r="L329" i="7"/>
  <c r="K329" i="7"/>
  <c r="J329" i="7"/>
  <c r="I329" i="7"/>
  <c r="N328" i="7"/>
  <c r="M328" i="7"/>
  <c r="L328" i="7"/>
  <c r="K328" i="7"/>
  <c r="I328" i="7" s="1"/>
  <c r="J328" i="7"/>
  <c r="N327" i="7"/>
  <c r="M327" i="7"/>
  <c r="L327" i="7"/>
  <c r="K327" i="7"/>
  <c r="J327" i="7"/>
  <c r="I327" i="7"/>
  <c r="N326" i="7"/>
  <c r="M326" i="7"/>
  <c r="L326" i="7"/>
  <c r="K326" i="7"/>
  <c r="I326" i="7" s="1"/>
  <c r="J326" i="7"/>
  <c r="N325" i="7"/>
  <c r="M325" i="7"/>
  <c r="L325" i="7"/>
  <c r="K325" i="7"/>
  <c r="J325" i="7"/>
  <c r="I325" i="7"/>
  <c r="N324" i="7"/>
  <c r="M324" i="7"/>
  <c r="L324" i="7"/>
  <c r="K324" i="7"/>
  <c r="I324" i="7" s="1"/>
  <c r="J324" i="7"/>
  <c r="N323" i="7"/>
  <c r="M323" i="7"/>
  <c r="L323" i="7"/>
  <c r="K323" i="7"/>
  <c r="J323" i="7"/>
  <c r="I323" i="7"/>
  <c r="N322" i="7"/>
  <c r="M322" i="7"/>
  <c r="L322" i="7"/>
  <c r="K322" i="7"/>
  <c r="I322" i="7" s="1"/>
  <c r="J322" i="7"/>
  <c r="N321" i="7"/>
  <c r="M321" i="7"/>
  <c r="L321" i="7"/>
  <c r="K321" i="7"/>
  <c r="J321" i="7"/>
  <c r="I321" i="7"/>
  <c r="N320" i="7"/>
  <c r="M320" i="7"/>
  <c r="L320" i="7"/>
  <c r="K320" i="7"/>
  <c r="I320" i="7" s="1"/>
  <c r="J320" i="7"/>
  <c r="N319" i="7"/>
  <c r="M319" i="7"/>
  <c r="L319" i="7"/>
  <c r="K319" i="7"/>
  <c r="J319" i="7"/>
  <c r="I319" i="7"/>
  <c r="N318" i="7"/>
  <c r="M318" i="7"/>
  <c r="L318" i="7"/>
  <c r="K318" i="7"/>
  <c r="I318" i="7" s="1"/>
  <c r="J318" i="7"/>
  <c r="N317" i="7"/>
  <c r="M317" i="7"/>
  <c r="L317" i="7"/>
  <c r="K317" i="7"/>
  <c r="J317" i="7"/>
  <c r="I317" i="7"/>
  <c r="N316" i="7"/>
  <c r="M316" i="7"/>
  <c r="L316" i="7"/>
  <c r="K316" i="7"/>
  <c r="I316" i="7" s="1"/>
  <c r="J316" i="7"/>
  <c r="N315" i="7"/>
  <c r="M315" i="7"/>
  <c r="L315" i="7"/>
  <c r="K315" i="7"/>
  <c r="J315" i="7"/>
  <c r="I315" i="7"/>
  <c r="N314" i="7"/>
  <c r="M314" i="7"/>
  <c r="L314" i="7"/>
  <c r="K314" i="7"/>
  <c r="I314" i="7" s="1"/>
  <c r="J314" i="7"/>
  <c r="N313" i="7"/>
  <c r="M313" i="7"/>
  <c r="L313" i="7"/>
  <c r="K313" i="7"/>
  <c r="J313" i="7"/>
  <c r="I313" i="7"/>
  <c r="N312" i="7"/>
  <c r="M312" i="7"/>
  <c r="L312" i="7"/>
  <c r="K312" i="7"/>
  <c r="I312" i="7" s="1"/>
  <c r="J312" i="7"/>
  <c r="N311" i="7"/>
  <c r="M311" i="7"/>
  <c r="L311" i="7"/>
  <c r="K311" i="7"/>
  <c r="J311" i="7"/>
  <c r="I311" i="7"/>
  <c r="N310" i="7"/>
  <c r="M310" i="7"/>
  <c r="L310" i="7"/>
  <c r="K310" i="7"/>
  <c r="I310" i="7" s="1"/>
  <c r="J310" i="7"/>
  <c r="N309" i="7"/>
  <c r="M309" i="7"/>
  <c r="L309" i="7"/>
  <c r="K309" i="7"/>
  <c r="J309" i="7"/>
  <c r="I309" i="7"/>
  <c r="N308" i="7"/>
  <c r="M308" i="7"/>
  <c r="L308" i="7"/>
  <c r="K308" i="7"/>
  <c r="I308" i="7" s="1"/>
  <c r="J308" i="7"/>
  <c r="N307" i="7"/>
  <c r="M307" i="7"/>
  <c r="L307" i="7"/>
  <c r="K307" i="7"/>
  <c r="J307" i="7"/>
  <c r="I307" i="7"/>
  <c r="N306" i="7"/>
  <c r="M306" i="7"/>
  <c r="L306" i="7"/>
  <c r="K306" i="7"/>
  <c r="I306" i="7" s="1"/>
  <c r="J306" i="7"/>
  <c r="N305" i="7"/>
  <c r="M305" i="7"/>
  <c r="L305" i="7"/>
  <c r="K305" i="7"/>
  <c r="J305" i="7"/>
  <c r="I305" i="7"/>
  <c r="N304" i="7"/>
  <c r="M304" i="7"/>
  <c r="L304" i="7"/>
  <c r="K304" i="7"/>
  <c r="I304" i="7" s="1"/>
  <c r="J304" i="7"/>
  <c r="N303" i="7"/>
  <c r="M303" i="7"/>
  <c r="L303" i="7"/>
  <c r="K303" i="7"/>
  <c r="J303" i="7"/>
  <c r="I303" i="7"/>
  <c r="N302" i="7"/>
  <c r="M302" i="7"/>
  <c r="L302" i="7"/>
  <c r="K302" i="7"/>
  <c r="I302" i="7" s="1"/>
  <c r="J302" i="7"/>
  <c r="N301" i="7"/>
  <c r="M301" i="7"/>
  <c r="L301" i="7"/>
  <c r="K301" i="7"/>
  <c r="J301" i="7"/>
  <c r="I301" i="7"/>
  <c r="N300" i="7"/>
  <c r="M300" i="7"/>
  <c r="L300" i="7"/>
  <c r="K300" i="7"/>
  <c r="I300" i="7" s="1"/>
  <c r="J300" i="7"/>
  <c r="N299" i="7"/>
  <c r="M299" i="7"/>
  <c r="L299" i="7"/>
  <c r="K299" i="7"/>
  <c r="J299" i="7"/>
  <c r="I299" i="7"/>
  <c r="N298" i="7"/>
  <c r="M298" i="7"/>
  <c r="L298" i="7"/>
  <c r="K298" i="7"/>
  <c r="I298" i="7" s="1"/>
  <c r="J298" i="7"/>
  <c r="N297" i="7"/>
  <c r="M297" i="7"/>
  <c r="L297" i="7"/>
  <c r="K297" i="7"/>
  <c r="J297" i="7"/>
  <c r="I297" i="7"/>
  <c r="N296" i="7"/>
  <c r="M296" i="7"/>
  <c r="L296" i="7"/>
  <c r="K296" i="7"/>
  <c r="I296" i="7" s="1"/>
  <c r="J296" i="7"/>
  <c r="N295" i="7"/>
  <c r="M295" i="7"/>
  <c r="L295" i="7"/>
  <c r="K295" i="7"/>
  <c r="J295" i="7"/>
  <c r="I295" i="7"/>
  <c r="N294" i="7"/>
  <c r="M294" i="7"/>
  <c r="L294" i="7"/>
  <c r="K294" i="7"/>
  <c r="I294" i="7" s="1"/>
  <c r="J294" i="7"/>
  <c r="N293" i="7"/>
  <c r="M293" i="7"/>
  <c r="L293" i="7"/>
  <c r="K293" i="7"/>
  <c r="J293" i="7"/>
  <c r="I293" i="7"/>
  <c r="N292" i="7"/>
  <c r="M292" i="7"/>
  <c r="L292" i="7"/>
  <c r="K292" i="7"/>
  <c r="I292" i="7" s="1"/>
  <c r="J292" i="7"/>
  <c r="N291" i="7"/>
  <c r="M291" i="7"/>
  <c r="L291" i="7"/>
  <c r="K291" i="7"/>
  <c r="J291" i="7"/>
  <c r="I291" i="7"/>
  <c r="N290" i="7"/>
  <c r="M290" i="7"/>
  <c r="L290" i="7"/>
  <c r="K290" i="7"/>
  <c r="I290" i="7" s="1"/>
  <c r="J290" i="7"/>
  <c r="N289" i="7"/>
  <c r="M289" i="7"/>
  <c r="L289" i="7"/>
  <c r="K289" i="7"/>
  <c r="J289" i="7"/>
  <c r="I289" i="7"/>
  <c r="N288" i="7"/>
  <c r="M288" i="7"/>
  <c r="L288" i="7"/>
  <c r="K288" i="7"/>
  <c r="I288" i="7" s="1"/>
  <c r="J288" i="7"/>
  <c r="N287" i="7"/>
  <c r="M287" i="7"/>
  <c r="L287" i="7"/>
  <c r="K287" i="7"/>
  <c r="J287" i="7"/>
  <c r="I287" i="7"/>
  <c r="N286" i="7"/>
  <c r="M286" i="7"/>
  <c r="L286" i="7"/>
  <c r="K286" i="7"/>
  <c r="I286" i="7" s="1"/>
  <c r="J286" i="7"/>
  <c r="N285" i="7"/>
  <c r="M285" i="7"/>
  <c r="L285" i="7"/>
  <c r="K285" i="7"/>
  <c r="J285" i="7"/>
  <c r="I285" i="7"/>
  <c r="N284" i="7"/>
  <c r="M284" i="7"/>
  <c r="L284" i="7"/>
  <c r="K284" i="7"/>
  <c r="I284" i="7" s="1"/>
  <c r="J284" i="7"/>
  <c r="N283" i="7"/>
  <c r="M283" i="7"/>
  <c r="L283" i="7"/>
  <c r="K283" i="7"/>
  <c r="J283" i="7"/>
  <c r="I283" i="7"/>
  <c r="N282" i="7"/>
  <c r="M282" i="7"/>
  <c r="L282" i="7"/>
  <c r="K282" i="7"/>
  <c r="I282" i="7" s="1"/>
  <c r="J282" i="7"/>
  <c r="N281" i="7"/>
  <c r="M281" i="7"/>
  <c r="L281" i="7"/>
  <c r="K281" i="7"/>
  <c r="J281" i="7"/>
  <c r="I281" i="7"/>
  <c r="N280" i="7"/>
  <c r="M280" i="7"/>
  <c r="L280" i="7"/>
  <c r="K280" i="7"/>
  <c r="I280" i="7" s="1"/>
  <c r="J280" i="7"/>
  <c r="N279" i="7"/>
  <c r="M279" i="7"/>
  <c r="L279" i="7"/>
  <c r="K279" i="7"/>
  <c r="J279" i="7"/>
  <c r="I279" i="7"/>
  <c r="N278" i="7"/>
  <c r="M278" i="7"/>
  <c r="L278" i="7"/>
  <c r="K278" i="7"/>
  <c r="I278" i="7" s="1"/>
  <c r="J278" i="7"/>
  <c r="N277" i="7"/>
  <c r="M277" i="7"/>
  <c r="L277" i="7"/>
  <c r="K277" i="7"/>
  <c r="J277" i="7"/>
  <c r="I277" i="7"/>
  <c r="N276" i="7"/>
  <c r="M276" i="7"/>
  <c r="L276" i="7"/>
  <c r="K276" i="7"/>
  <c r="I276" i="7" s="1"/>
  <c r="J276" i="7"/>
  <c r="N275" i="7"/>
  <c r="M275" i="7"/>
  <c r="L275" i="7"/>
  <c r="K275" i="7"/>
  <c r="J275" i="7"/>
  <c r="I275" i="7"/>
  <c r="N274" i="7"/>
  <c r="M274" i="7"/>
  <c r="L274" i="7"/>
  <c r="K274" i="7"/>
  <c r="I274" i="7" s="1"/>
  <c r="J274" i="7"/>
  <c r="N273" i="7"/>
  <c r="M273" i="7"/>
  <c r="L273" i="7"/>
  <c r="K273" i="7"/>
  <c r="J273" i="7"/>
  <c r="I273" i="7"/>
  <c r="N272" i="7"/>
  <c r="M272" i="7"/>
  <c r="L272" i="7"/>
  <c r="K272" i="7"/>
  <c r="I272" i="7" s="1"/>
  <c r="J272" i="7"/>
  <c r="N271" i="7"/>
  <c r="M271" i="7"/>
  <c r="L271" i="7"/>
  <c r="K271" i="7"/>
  <c r="J271" i="7"/>
  <c r="I271" i="7"/>
  <c r="N270" i="7"/>
  <c r="M270" i="7"/>
  <c r="L270" i="7"/>
  <c r="K270" i="7"/>
  <c r="I270" i="7" s="1"/>
  <c r="J270" i="7"/>
  <c r="N269" i="7"/>
  <c r="M269" i="7"/>
  <c r="L269" i="7"/>
  <c r="K269" i="7"/>
  <c r="J269" i="7"/>
  <c r="I269" i="7"/>
  <c r="N268" i="7"/>
  <c r="M268" i="7"/>
  <c r="L268" i="7"/>
  <c r="K268" i="7"/>
  <c r="I268" i="7" s="1"/>
  <c r="J268" i="7"/>
  <c r="N267" i="7"/>
  <c r="M267" i="7"/>
  <c r="L267" i="7"/>
  <c r="K267" i="7"/>
  <c r="J267" i="7"/>
  <c r="I267" i="7"/>
  <c r="N266" i="7"/>
  <c r="M266" i="7"/>
  <c r="L266" i="7"/>
  <c r="K266" i="7"/>
  <c r="I266" i="7" s="1"/>
  <c r="J266" i="7"/>
  <c r="N265" i="7"/>
  <c r="M265" i="7"/>
  <c r="L265" i="7"/>
  <c r="K265" i="7"/>
  <c r="J265" i="7"/>
  <c r="I265" i="7"/>
  <c r="N264" i="7"/>
  <c r="M264" i="7"/>
  <c r="L264" i="7"/>
  <c r="K264" i="7"/>
  <c r="I264" i="7" s="1"/>
  <c r="J264" i="7"/>
  <c r="N263" i="7"/>
  <c r="M263" i="7"/>
  <c r="L263" i="7"/>
  <c r="K263" i="7"/>
  <c r="J263" i="7"/>
  <c r="I263" i="7"/>
  <c r="N262" i="7"/>
  <c r="M262" i="7"/>
  <c r="L262" i="7"/>
  <c r="K262" i="7"/>
  <c r="I262" i="7" s="1"/>
  <c r="J262" i="7"/>
  <c r="N261" i="7"/>
  <c r="M261" i="7"/>
  <c r="L261" i="7"/>
  <c r="K261" i="7"/>
  <c r="J261" i="7"/>
  <c r="I261" i="7"/>
  <c r="N260" i="7"/>
  <c r="M260" i="7"/>
  <c r="L260" i="7"/>
  <c r="K260" i="7"/>
  <c r="I260" i="7" s="1"/>
  <c r="J260" i="7"/>
  <c r="N259" i="7"/>
  <c r="M259" i="7"/>
  <c r="L259" i="7"/>
  <c r="K259" i="7"/>
  <c r="J259" i="7"/>
  <c r="I259" i="7"/>
  <c r="N258" i="7"/>
  <c r="M258" i="7"/>
  <c r="L258" i="7"/>
  <c r="K258" i="7"/>
  <c r="I258" i="7" s="1"/>
  <c r="J258" i="7"/>
  <c r="N257" i="7"/>
  <c r="M257" i="7"/>
  <c r="L257" i="7"/>
  <c r="K257" i="7"/>
  <c r="J257" i="7"/>
  <c r="I257" i="7"/>
  <c r="N256" i="7"/>
  <c r="M256" i="7"/>
  <c r="L256" i="7"/>
  <c r="K256" i="7"/>
  <c r="I256" i="7" s="1"/>
  <c r="J256" i="7"/>
  <c r="N255" i="7"/>
  <c r="M255" i="7"/>
  <c r="L255" i="7"/>
  <c r="K255" i="7"/>
  <c r="J255" i="7"/>
  <c r="I255" i="7"/>
  <c r="N254" i="7"/>
  <c r="M254" i="7"/>
  <c r="L254" i="7"/>
  <c r="K254" i="7"/>
  <c r="I254" i="7" s="1"/>
  <c r="J254" i="7"/>
  <c r="N253" i="7"/>
  <c r="M253" i="7"/>
  <c r="L253" i="7"/>
  <c r="K253" i="7"/>
  <c r="J253" i="7"/>
  <c r="I253" i="7"/>
  <c r="N252" i="7"/>
  <c r="M252" i="7"/>
  <c r="L252" i="7"/>
  <c r="K252" i="7"/>
  <c r="I252" i="7" s="1"/>
  <c r="J252" i="7"/>
  <c r="N251" i="7"/>
  <c r="M251" i="7"/>
  <c r="L251" i="7"/>
  <c r="K251" i="7"/>
  <c r="J251" i="7"/>
  <c r="I251" i="7"/>
  <c r="N250" i="7"/>
  <c r="M250" i="7"/>
  <c r="L250" i="7"/>
  <c r="K250" i="7"/>
  <c r="I250" i="7" s="1"/>
  <c r="J250" i="7"/>
  <c r="N249" i="7"/>
  <c r="M249" i="7"/>
  <c r="L249" i="7"/>
  <c r="K249" i="7"/>
  <c r="J249" i="7"/>
  <c r="I249" i="7"/>
  <c r="N248" i="7"/>
  <c r="M248" i="7"/>
  <c r="L248" i="7"/>
  <c r="K248" i="7"/>
  <c r="I248" i="7" s="1"/>
  <c r="J248" i="7"/>
  <c r="N247" i="7"/>
  <c r="M247" i="7"/>
  <c r="L247" i="7"/>
  <c r="K247" i="7"/>
  <c r="J247" i="7"/>
  <c r="I247" i="7"/>
  <c r="N246" i="7"/>
  <c r="M246" i="7"/>
  <c r="L246" i="7"/>
  <c r="K246" i="7"/>
  <c r="I246" i="7" s="1"/>
  <c r="J246" i="7"/>
  <c r="N245" i="7"/>
  <c r="M245" i="7"/>
  <c r="L245" i="7"/>
  <c r="K245" i="7"/>
  <c r="J245" i="7"/>
  <c r="I245" i="7"/>
  <c r="N244" i="7"/>
  <c r="M244" i="7"/>
  <c r="L244" i="7"/>
  <c r="K244" i="7"/>
  <c r="I244" i="7" s="1"/>
  <c r="J244" i="7"/>
  <c r="N243" i="7"/>
  <c r="M243" i="7"/>
  <c r="L243" i="7"/>
  <c r="K243" i="7"/>
  <c r="J243" i="7"/>
  <c r="I243" i="7"/>
  <c r="N242" i="7"/>
  <c r="M242" i="7"/>
  <c r="L242" i="7"/>
  <c r="K242" i="7"/>
  <c r="I242" i="7" s="1"/>
  <c r="J242" i="7"/>
  <c r="N241" i="7"/>
  <c r="M241" i="7"/>
  <c r="L241" i="7"/>
  <c r="K241" i="7"/>
  <c r="J241" i="7"/>
  <c r="I241" i="7"/>
  <c r="N240" i="7"/>
  <c r="M240" i="7"/>
  <c r="L240" i="7"/>
  <c r="K240" i="7"/>
  <c r="I240" i="7" s="1"/>
  <c r="J240" i="7"/>
  <c r="N239" i="7"/>
  <c r="M239" i="7"/>
  <c r="L239" i="7"/>
  <c r="K239" i="7"/>
  <c r="J239" i="7"/>
  <c r="I239" i="7"/>
  <c r="N238" i="7"/>
  <c r="M238" i="7"/>
  <c r="L238" i="7"/>
  <c r="K238" i="7"/>
  <c r="I238" i="7" s="1"/>
  <c r="J238" i="7"/>
  <c r="N237" i="7"/>
  <c r="M237" i="7"/>
  <c r="L237" i="7"/>
  <c r="K237" i="7"/>
  <c r="J237" i="7"/>
  <c r="I237" i="7"/>
  <c r="N236" i="7"/>
  <c r="M236" i="7"/>
  <c r="L236" i="7"/>
  <c r="K236" i="7"/>
  <c r="I236" i="7" s="1"/>
  <c r="U38" i="7" s="1"/>
  <c r="J236" i="7"/>
  <c r="N235" i="7"/>
  <c r="M235" i="7"/>
  <c r="L235" i="7"/>
  <c r="K235" i="7"/>
  <c r="J235" i="7"/>
  <c r="I235" i="7"/>
  <c r="N234" i="7"/>
  <c r="M234" i="7"/>
  <c r="L234" i="7"/>
  <c r="K234" i="7"/>
  <c r="I234" i="7" s="1"/>
  <c r="J234" i="7"/>
  <c r="N233" i="7"/>
  <c r="M233" i="7"/>
  <c r="L233" i="7"/>
  <c r="K233" i="7"/>
  <c r="J233" i="7"/>
  <c r="I233" i="7"/>
  <c r="N232" i="7"/>
  <c r="M232" i="7"/>
  <c r="L232" i="7"/>
  <c r="K232" i="7"/>
  <c r="I232" i="7" s="1"/>
  <c r="J232" i="7"/>
  <c r="N231" i="7"/>
  <c r="M231" i="7"/>
  <c r="L231" i="7"/>
  <c r="K231" i="7"/>
  <c r="J231" i="7"/>
  <c r="I231" i="7"/>
  <c r="N230" i="7"/>
  <c r="M230" i="7"/>
  <c r="L230" i="7"/>
  <c r="K230" i="7"/>
  <c r="I230" i="7" s="1"/>
  <c r="J230" i="7"/>
  <c r="N229" i="7"/>
  <c r="M229" i="7"/>
  <c r="L229" i="7"/>
  <c r="K229" i="7"/>
  <c r="J229" i="7"/>
  <c r="I229" i="7"/>
  <c r="N228" i="7"/>
  <c r="M228" i="7"/>
  <c r="L228" i="7"/>
  <c r="K228" i="7"/>
  <c r="I228" i="7" s="1"/>
  <c r="J228" i="7"/>
  <c r="N227" i="7"/>
  <c r="M227" i="7"/>
  <c r="L227" i="7"/>
  <c r="K227" i="7"/>
  <c r="J227" i="7"/>
  <c r="I227" i="7"/>
  <c r="N226" i="7"/>
  <c r="M226" i="7"/>
  <c r="L226" i="7"/>
  <c r="K226" i="7"/>
  <c r="I226" i="7" s="1"/>
  <c r="J226" i="7"/>
  <c r="N225" i="7"/>
  <c r="M225" i="7"/>
  <c r="L225" i="7"/>
  <c r="K225" i="7"/>
  <c r="J225" i="7"/>
  <c r="I225" i="7"/>
  <c r="N224" i="7"/>
  <c r="M224" i="7"/>
  <c r="L224" i="7"/>
  <c r="K224" i="7"/>
  <c r="I224" i="7" s="1"/>
  <c r="J224" i="7"/>
  <c r="N223" i="7"/>
  <c r="M223" i="7"/>
  <c r="L223" i="7"/>
  <c r="K223" i="7"/>
  <c r="J223" i="7"/>
  <c r="I223" i="7"/>
  <c r="N222" i="7"/>
  <c r="M222" i="7"/>
  <c r="L222" i="7"/>
  <c r="K222" i="7"/>
  <c r="I222" i="7" s="1"/>
  <c r="J222" i="7"/>
  <c r="N221" i="7"/>
  <c r="M221" i="7"/>
  <c r="L221" i="7"/>
  <c r="K221" i="7"/>
  <c r="J221" i="7"/>
  <c r="I221" i="7"/>
  <c r="N220" i="7"/>
  <c r="M220" i="7"/>
  <c r="L220" i="7"/>
  <c r="K220" i="7"/>
  <c r="I220" i="7" s="1"/>
  <c r="J220" i="7"/>
  <c r="N219" i="7"/>
  <c r="M219" i="7"/>
  <c r="L219" i="7"/>
  <c r="K219" i="7"/>
  <c r="J219" i="7"/>
  <c r="I219" i="7"/>
  <c r="N218" i="7"/>
  <c r="M218" i="7"/>
  <c r="L218" i="7"/>
  <c r="K218" i="7"/>
  <c r="I218" i="7" s="1"/>
  <c r="J218" i="7"/>
  <c r="N217" i="7"/>
  <c r="M217" i="7"/>
  <c r="L217" i="7"/>
  <c r="K217" i="7"/>
  <c r="J217" i="7"/>
  <c r="I217" i="7"/>
  <c r="N216" i="7"/>
  <c r="M216" i="7"/>
  <c r="L216" i="7"/>
  <c r="K216" i="7"/>
  <c r="I216" i="7" s="1"/>
  <c r="J216" i="7"/>
  <c r="N215" i="7"/>
  <c r="M215" i="7"/>
  <c r="L215" i="7"/>
  <c r="K215" i="7"/>
  <c r="J215" i="7"/>
  <c r="I215" i="7"/>
  <c r="N214" i="7"/>
  <c r="M214" i="7"/>
  <c r="L214" i="7"/>
  <c r="K214" i="7"/>
  <c r="I214" i="7" s="1"/>
  <c r="J214" i="7"/>
  <c r="N213" i="7"/>
  <c r="M213" i="7"/>
  <c r="L213" i="7"/>
  <c r="K213" i="7"/>
  <c r="J213" i="7"/>
  <c r="I213" i="7"/>
  <c r="N212" i="7"/>
  <c r="M212" i="7"/>
  <c r="L212" i="7"/>
  <c r="K212" i="7"/>
  <c r="I212" i="7" s="1"/>
  <c r="J212" i="7"/>
  <c r="N211" i="7"/>
  <c r="M211" i="7"/>
  <c r="L211" i="7"/>
  <c r="K211" i="7"/>
  <c r="J211" i="7"/>
  <c r="I211" i="7"/>
  <c r="N210" i="7"/>
  <c r="M210" i="7"/>
  <c r="L210" i="7"/>
  <c r="K210" i="7"/>
  <c r="I210" i="7" s="1"/>
  <c r="J210" i="7"/>
  <c r="N209" i="7"/>
  <c r="M209" i="7"/>
  <c r="L209" i="7"/>
  <c r="K209" i="7"/>
  <c r="J209" i="7"/>
  <c r="I209" i="7"/>
  <c r="N208" i="7"/>
  <c r="M208" i="7"/>
  <c r="L208" i="7"/>
  <c r="K208" i="7"/>
  <c r="I208" i="7" s="1"/>
  <c r="J208" i="7"/>
  <c r="N207" i="7"/>
  <c r="M207" i="7"/>
  <c r="L207" i="7"/>
  <c r="K207" i="7"/>
  <c r="J207" i="7"/>
  <c r="I207" i="7"/>
  <c r="N206" i="7"/>
  <c r="M206" i="7"/>
  <c r="L206" i="7"/>
  <c r="K206" i="7"/>
  <c r="I206" i="7" s="1"/>
  <c r="J206" i="7"/>
  <c r="N205" i="7"/>
  <c r="M205" i="7"/>
  <c r="L205" i="7"/>
  <c r="K205" i="7"/>
  <c r="J205" i="7"/>
  <c r="I205" i="7"/>
  <c r="N204" i="7"/>
  <c r="M204" i="7"/>
  <c r="L204" i="7"/>
  <c r="K204" i="7"/>
  <c r="I204" i="7" s="1"/>
  <c r="J204" i="7"/>
  <c r="N203" i="7"/>
  <c r="M203" i="7"/>
  <c r="L203" i="7"/>
  <c r="K203" i="7"/>
  <c r="J203" i="7"/>
  <c r="I203" i="7"/>
  <c r="N202" i="7"/>
  <c r="M202" i="7"/>
  <c r="L202" i="7"/>
  <c r="K202" i="7"/>
  <c r="I202" i="7" s="1"/>
  <c r="K36" i="7" s="1"/>
  <c r="J202" i="7"/>
  <c r="N201" i="7"/>
  <c r="M201" i="7"/>
  <c r="L201" i="7"/>
  <c r="K201" i="7"/>
  <c r="J201" i="7"/>
  <c r="I201" i="7"/>
  <c r="N200" i="7"/>
  <c r="M200" i="7"/>
  <c r="L200" i="7"/>
  <c r="K200" i="7"/>
  <c r="I200" i="7" s="1"/>
  <c r="J200" i="7"/>
  <c r="N199" i="7"/>
  <c r="M199" i="7"/>
  <c r="L199" i="7"/>
  <c r="K199" i="7"/>
  <c r="J199" i="7"/>
  <c r="I199" i="7"/>
  <c r="N198" i="7"/>
  <c r="M198" i="7"/>
  <c r="L198" i="7"/>
  <c r="K198" i="7"/>
  <c r="I198" i="7" s="1"/>
  <c r="J198" i="7"/>
  <c r="N197" i="7"/>
  <c r="M197" i="7"/>
  <c r="L197" i="7"/>
  <c r="K197" i="7"/>
  <c r="J197" i="7"/>
  <c r="I197" i="7"/>
  <c r="N196" i="7"/>
  <c r="M196" i="7"/>
  <c r="L196" i="7"/>
  <c r="K196" i="7"/>
  <c r="I196" i="7" s="1"/>
  <c r="K34" i="7" s="1"/>
  <c r="J196" i="7"/>
  <c r="N195" i="7"/>
  <c r="M195" i="7"/>
  <c r="L195" i="7"/>
  <c r="K195" i="7"/>
  <c r="J195" i="7"/>
  <c r="I195" i="7"/>
  <c r="N194" i="7"/>
  <c r="M194" i="7"/>
  <c r="L194" i="7"/>
  <c r="K194" i="7"/>
  <c r="I194" i="7" s="1"/>
  <c r="J194" i="7"/>
  <c r="N193" i="7"/>
  <c r="M193" i="7"/>
  <c r="L193" i="7"/>
  <c r="K193" i="7"/>
  <c r="J193" i="7"/>
  <c r="I193" i="7"/>
  <c r="N192" i="7"/>
  <c r="M192" i="7"/>
  <c r="L192" i="7"/>
  <c r="K192" i="7"/>
  <c r="I192" i="7" s="1"/>
  <c r="J192" i="7"/>
  <c r="N191" i="7"/>
  <c r="M191" i="7"/>
  <c r="L191" i="7"/>
  <c r="K191" i="7"/>
  <c r="J191" i="7"/>
  <c r="I191" i="7"/>
  <c r="N190" i="7"/>
  <c r="M190" i="7"/>
  <c r="L190" i="7"/>
  <c r="K190" i="7"/>
  <c r="I190" i="7" s="1"/>
  <c r="J190" i="7"/>
  <c r="N189" i="7"/>
  <c r="M189" i="7"/>
  <c r="L189" i="7"/>
  <c r="K189" i="7"/>
  <c r="J189" i="7"/>
  <c r="I189" i="7"/>
  <c r="N188" i="7"/>
  <c r="M188" i="7"/>
  <c r="L188" i="7"/>
  <c r="K188" i="7"/>
  <c r="I188" i="7" s="1"/>
  <c r="J188" i="7"/>
  <c r="N187" i="7"/>
  <c r="M187" i="7"/>
  <c r="L187" i="7"/>
  <c r="K187" i="7"/>
  <c r="J187" i="7"/>
  <c r="I187" i="7"/>
  <c r="N186" i="7"/>
  <c r="M186" i="7"/>
  <c r="L186" i="7"/>
  <c r="K186" i="7"/>
  <c r="I186" i="7" s="1"/>
  <c r="K31" i="7" s="1"/>
  <c r="J186" i="7"/>
  <c r="N185" i="7"/>
  <c r="M185" i="7"/>
  <c r="L185" i="7"/>
  <c r="K185" i="7"/>
  <c r="J185" i="7"/>
  <c r="I185" i="7"/>
  <c r="N184" i="7"/>
  <c r="M184" i="7"/>
  <c r="L184" i="7"/>
  <c r="K184" i="7"/>
  <c r="I184" i="7" s="1"/>
  <c r="J184" i="7"/>
  <c r="N183" i="7"/>
  <c r="M183" i="7"/>
  <c r="L183" i="7"/>
  <c r="K183" i="7"/>
  <c r="J183" i="7"/>
  <c r="I183" i="7"/>
  <c r="N182" i="7"/>
  <c r="M182" i="7"/>
  <c r="L182" i="7"/>
  <c r="K182" i="7"/>
  <c r="I182" i="7" s="1"/>
  <c r="J182" i="7"/>
  <c r="N181" i="7"/>
  <c r="M181" i="7"/>
  <c r="L181" i="7"/>
  <c r="K181" i="7"/>
  <c r="J181" i="7"/>
  <c r="I181" i="7"/>
  <c r="N180" i="7"/>
  <c r="M180" i="7"/>
  <c r="L180" i="7"/>
  <c r="K180" i="7"/>
  <c r="I180" i="7" s="1"/>
  <c r="J180" i="7"/>
  <c r="N179" i="7"/>
  <c r="M179" i="7"/>
  <c r="L179" i="7"/>
  <c r="K179" i="7"/>
  <c r="J179" i="7"/>
  <c r="I179" i="7"/>
  <c r="N178" i="7"/>
  <c r="M178" i="7"/>
  <c r="L178" i="7"/>
  <c r="K178" i="7"/>
  <c r="I178" i="7" s="1"/>
  <c r="U30" i="7" s="1"/>
  <c r="J178" i="7"/>
  <c r="N177" i="7"/>
  <c r="M177" i="7"/>
  <c r="L177" i="7"/>
  <c r="K177" i="7"/>
  <c r="J177" i="7"/>
  <c r="I177" i="7"/>
  <c r="N176" i="7"/>
  <c r="M176" i="7"/>
  <c r="L176" i="7"/>
  <c r="K176" i="7"/>
  <c r="I176" i="7" s="1"/>
  <c r="J176" i="7"/>
  <c r="N175" i="7"/>
  <c r="M175" i="7"/>
  <c r="L175" i="7"/>
  <c r="K175" i="7"/>
  <c r="J175" i="7"/>
  <c r="I175" i="7"/>
  <c r="N174" i="7"/>
  <c r="M174" i="7"/>
  <c r="L174" i="7"/>
  <c r="K174" i="7"/>
  <c r="I174" i="7" s="1"/>
  <c r="K29" i="7" s="1"/>
  <c r="J174" i="7"/>
  <c r="N173" i="7"/>
  <c r="M173" i="7"/>
  <c r="L173" i="7"/>
  <c r="K173" i="7"/>
  <c r="J173" i="7"/>
  <c r="I173" i="7"/>
  <c r="N172" i="7"/>
  <c r="M172" i="7"/>
  <c r="L172" i="7"/>
  <c r="K172" i="7"/>
  <c r="I172" i="7" s="1"/>
  <c r="J172" i="7"/>
  <c r="N171" i="7"/>
  <c r="M171" i="7"/>
  <c r="L171" i="7"/>
  <c r="K171" i="7"/>
  <c r="J171" i="7"/>
  <c r="I171" i="7"/>
  <c r="N170" i="7"/>
  <c r="M170" i="7"/>
  <c r="L170" i="7"/>
  <c r="K170" i="7"/>
  <c r="I170" i="7" s="1"/>
  <c r="U27" i="7" s="1"/>
  <c r="J170" i="7"/>
  <c r="N169" i="7"/>
  <c r="M169" i="7"/>
  <c r="L169" i="7"/>
  <c r="K169" i="7"/>
  <c r="J169" i="7"/>
  <c r="I169" i="7"/>
  <c r="N168" i="7"/>
  <c r="M168" i="7"/>
  <c r="L168" i="7"/>
  <c r="K168" i="7"/>
  <c r="I168" i="7" s="1"/>
  <c r="J168" i="7"/>
  <c r="N167" i="7"/>
  <c r="M167" i="7"/>
  <c r="L167" i="7"/>
  <c r="K167" i="7"/>
  <c r="J167" i="7"/>
  <c r="I167" i="7"/>
  <c r="N166" i="7"/>
  <c r="M166" i="7"/>
  <c r="L166" i="7"/>
  <c r="K166" i="7"/>
  <c r="I166" i="7" s="1"/>
  <c r="J166" i="7"/>
  <c r="N165" i="7"/>
  <c r="M165" i="7"/>
  <c r="L165" i="7"/>
  <c r="K165" i="7"/>
  <c r="J165" i="7"/>
  <c r="I165" i="7"/>
  <c r="N164" i="7"/>
  <c r="M164" i="7"/>
  <c r="L164" i="7"/>
  <c r="K164" i="7"/>
  <c r="I164" i="7" s="1"/>
  <c r="J164" i="7"/>
  <c r="N163" i="7"/>
  <c r="M163" i="7"/>
  <c r="L163" i="7"/>
  <c r="K163" i="7"/>
  <c r="J163" i="7"/>
  <c r="I163" i="7"/>
  <c r="N162" i="7"/>
  <c r="M162" i="7"/>
  <c r="L162" i="7"/>
  <c r="K162" i="7"/>
  <c r="I162" i="7" s="1"/>
  <c r="U25" i="7" s="1"/>
  <c r="J162" i="7"/>
  <c r="N161" i="7"/>
  <c r="M161" i="7"/>
  <c r="L161" i="7"/>
  <c r="K161" i="7"/>
  <c r="J161" i="7"/>
  <c r="I161" i="7"/>
  <c r="N160" i="7"/>
  <c r="M160" i="7"/>
  <c r="L160" i="7"/>
  <c r="K160" i="7"/>
  <c r="I160" i="7" s="1"/>
  <c r="J160" i="7"/>
  <c r="N159" i="7"/>
  <c r="M159" i="7"/>
  <c r="L159" i="7"/>
  <c r="K159" i="7"/>
  <c r="J159" i="7"/>
  <c r="I159" i="7"/>
  <c r="N158" i="7"/>
  <c r="M158" i="7"/>
  <c r="L158" i="7"/>
  <c r="K158" i="7"/>
  <c r="I158" i="7" s="1"/>
  <c r="J158" i="7"/>
  <c r="N157" i="7"/>
  <c r="M157" i="7"/>
  <c r="L157" i="7"/>
  <c r="K157" i="7"/>
  <c r="J157" i="7"/>
  <c r="I157" i="7"/>
  <c r="N156" i="7"/>
  <c r="M156" i="7"/>
  <c r="L156" i="7"/>
  <c r="K156" i="7"/>
  <c r="I156" i="7" s="1"/>
  <c r="J156" i="7"/>
  <c r="N155" i="7"/>
  <c r="M155" i="7"/>
  <c r="L155" i="7"/>
  <c r="K155" i="7"/>
  <c r="J155" i="7"/>
  <c r="I155" i="7"/>
  <c r="N154" i="7"/>
  <c r="M154" i="7"/>
  <c r="L154" i="7"/>
  <c r="K154" i="7"/>
  <c r="I154" i="7" s="1"/>
  <c r="K25" i="7" s="1"/>
  <c r="J154" i="7"/>
  <c r="N153" i="7"/>
  <c r="M153" i="7"/>
  <c r="L153" i="7"/>
  <c r="K153" i="7"/>
  <c r="J153" i="7"/>
  <c r="I153" i="7"/>
  <c r="N152" i="7"/>
  <c r="M152" i="7"/>
  <c r="L152" i="7"/>
  <c r="K152" i="7"/>
  <c r="I152" i="7" s="1"/>
  <c r="J152" i="7"/>
  <c r="N151" i="7"/>
  <c r="M151" i="7"/>
  <c r="L151" i="7"/>
  <c r="K151" i="7"/>
  <c r="J151" i="7"/>
  <c r="I151" i="7"/>
  <c r="N150" i="7"/>
  <c r="M150" i="7"/>
  <c r="L150" i="7"/>
  <c r="K150" i="7"/>
  <c r="I150" i="7" s="1"/>
  <c r="J150" i="7"/>
  <c r="N149" i="7"/>
  <c r="M149" i="7"/>
  <c r="L149" i="7"/>
  <c r="K149" i="7"/>
  <c r="J149" i="7"/>
  <c r="I149" i="7"/>
  <c r="N148" i="7"/>
  <c r="M148" i="7"/>
  <c r="L148" i="7"/>
  <c r="K148" i="7"/>
  <c r="I148" i="7" s="1"/>
  <c r="J148" i="7"/>
  <c r="N147" i="7"/>
  <c r="M147" i="7"/>
  <c r="L147" i="7"/>
  <c r="K147" i="7"/>
  <c r="J147" i="7"/>
  <c r="I147" i="7"/>
  <c r="N146" i="7"/>
  <c r="M146" i="7"/>
  <c r="L146" i="7"/>
  <c r="K146" i="7"/>
  <c r="I146" i="7" s="1"/>
  <c r="K23" i="7" s="1"/>
  <c r="J146" i="7"/>
  <c r="N145" i="7"/>
  <c r="M145" i="7"/>
  <c r="L145" i="7"/>
  <c r="K145" i="7"/>
  <c r="J145" i="7"/>
  <c r="I145" i="7"/>
  <c r="N144" i="7"/>
  <c r="M144" i="7"/>
  <c r="L144" i="7"/>
  <c r="K144" i="7"/>
  <c r="I144" i="7" s="1"/>
  <c r="J144" i="7"/>
  <c r="N143" i="7"/>
  <c r="M143" i="7"/>
  <c r="L143" i="7"/>
  <c r="K143" i="7"/>
  <c r="J143" i="7"/>
  <c r="I143" i="7"/>
  <c r="N142" i="7"/>
  <c r="M142" i="7"/>
  <c r="L142" i="7"/>
  <c r="K142" i="7"/>
  <c r="I142" i="7" s="1"/>
  <c r="J142" i="7"/>
  <c r="N141" i="7"/>
  <c r="M141" i="7"/>
  <c r="L141" i="7"/>
  <c r="K141" i="7"/>
  <c r="J141" i="7"/>
  <c r="I141" i="7"/>
  <c r="N140" i="7"/>
  <c r="M140" i="7"/>
  <c r="L140" i="7"/>
  <c r="K140" i="7"/>
  <c r="I140" i="7" s="1"/>
  <c r="J140" i="7"/>
  <c r="N139" i="7"/>
  <c r="M139" i="7"/>
  <c r="L139" i="7"/>
  <c r="K139" i="7"/>
  <c r="J139" i="7"/>
  <c r="I139" i="7"/>
  <c r="N138" i="7"/>
  <c r="M138" i="7"/>
  <c r="L138" i="7"/>
  <c r="K138" i="7"/>
  <c r="I138" i="7" s="1"/>
  <c r="J138" i="7"/>
  <c r="N137" i="7"/>
  <c r="M137" i="7"/>
  <c r="L137" i="7"/>
  <c r="K137" i="7"/>
  <c r="J137" i="7"/>
  <c r="I137" i="7"/>
  <c r="N136" i="7"/>
  <c r="M136" i="7"/>
  <c r="L136" i="7"/>
  <c r="K136" i="7"/>
  <c r="I136" i="7" s="1"/>
  <c r="J136" i="7"/>
  <c r="N135" i="7"/>
  <c r="M135" i="7"/>
  <c r="L135" i="7"/>
  <c r="K135" i="7"/>
  <c r="J135" i="7"/>
  <c r="I135" i="7"/>
  <c r="N134" i="7"/>
  <c r="M134" i="7"/>
  <c r="L134" i="7"/>
  <c r="K134" i="7"/>
  <c r="I134" i="7" s="1"/>
  <c r="J134" i="7"/>
  <c r="N133" i="7"/>
  <c r="M133" i="7"/>
  <c r="L133" i="7"/>
  <c r="K133" i="7"/>
  <c r="J133" i="7"/>
  <c r="I133" i="7"/>
  <c r="N132" i="7"/>
  <c r="M132" i="7"/>
  <c r="L132" i="7"/>
  <c r="K132" i="7"/>
  <c r="I132" i="7" s="1"/>
  <c r="J132" i="7"/>
  <c r="N131" i="7"/>
  <c r="M131" i="7"/>
  <c r="L131" i="7"/>
  <c r="K131" i="7"/>
  <c r="J131" i="7"/>
  <c r="I131" i="7"/>
  <c r="N130" i="7"/>
  <c r="M130" i="7"/>
  <c r="L130" i="7"/>
  <c r="K130" i="7"/>
  <c r="I130" i="7" s="1"/>
  <c r="J130" i="7"/>
  <c r="N129" i="7"/>
  <c r="M129" i="7"/>
  <c r="L129" i="7"/>
  <c r="K129" i="7"/>
  <c r="J129" i="7"/>
  <c r="I129" i="7"/>
  <c r="N128" i="7"/>
  <c r="M128" i="7"/>
  <c r="L128" i="7"/>
  <c r="K128" i="7"/>
  <c r="I128" i="7" s="1"/>
  <c r="J128" i="7"/>
  <c r="N127" i="7"/>
  <c r="M127" i="7"/>
  <c r="L127" i="7"/>
  <c r="K127" i="7"/>
  <c r="J127" i="7"/>
  <c r="I127" i="7"/>
  <c r="N126" i="7"/>
  <c r="M126" i="7"/>
  <c r="L126" i="7"/>
  <c r="K126" i="7"/>
  <c r="I126" i="7" s="1"/>
  <c r="J126" i="7"/>
  <c r="N125" i="7"/>
  <c r="M125" i="7"/>
  <c r="L125" i="7"/>
  <c r="K125" i="7"/>
  <c r="J125" i="7"/>
  <c r="I125" i="7"/>
  <c r="N124" i="7"/>
  <c r="M124" i="7"/>
  <c r="L124" i="7"/>
  <c r="K124" i="7"/>
  <c r="I124" i="7" s="1"/>
  <c r="J124" i="7"/>
  <c r="N123" i="7"/>
  <c r="M123" i="7"/>
  <c r="L123" i="7"/>
  <c r="K123" i="7"/>
  <c r="J123" i="7"/>
  <c r="I123" i="7"/>
  <c r="N122" i="7"/>
  <c r="M122" i="7"/>
  <c r="L122" i="7"/>
  <c r="K122" i="7"/>
  <c r="I122" i="7" s="1"/>
  <c r="J122" i="7"/>
  <c r="N121" i="7"/>
  <c r="M121" i="7"/>
  <c r="L121" i="7"/>
  <c r="K121" i="7"/>
  <c r="J121" i="7"/>
  <c r="I121" i="7"/>
  <c r="N120" i="7"/>
  <c r="M120" i="7"/>
  <c r="L120" i="7"/>
  <c r="K120" i="7"/>
  <c r="I120" i="7" s="1"/>
  <c r="J120" i="7"/>
  <c r="N119" i="7"/>
  <c r="M119" i="7"/>
  <c r="L119" i="7"/>
  <c r="K119" i="7"/>
  <c r="J119" i="7"/>
  <c r="I119" i="7"/>
  <c r="N118" i="7"/>
  <c r="M118" i="7"/>
  <c r="L118" i="7"/>
  <c r="K118" i="7"/>
  <c r="I118" i="7" s="1"/>
  <c r="J118" i="7"/>
  <c r="N117" i="7"/>
  <c r="M117" i="7"/>
  <c r="L117" i="7"/>
  <c r="K117" i="7"/>
  <c r="J117" i="7"/>
  <c r="I117" i="7"/>
  <c r="N116" i="7"/>
  <c r="M116" i="7"/>
  <c r="L116" i="7"/>
  <c r="K116" i="7"/>
  <c r="I116" i="7" s="1"/>
  <c r="J116" i="7"/>
  <c r="N115" i="7"/>
  <c r="M115" i="7"/>
  <c r="L115" i="7"/>
  <c r="K115" i="7"/>
  <c r="J115" i="7"/>
  <c r="I115" i="7"/>
  <c r="N114" i="7"/>
  <c r="M114" i="7"/>
  <c r="L114" i="7"/>
  <c r="K114" i="7"/>
  <c r="I114" i="7" s="1"/>
  <c r="J114" i="7"/>
  <c r="N113" i="7"/>
  <c r="M113" i="7"/>
  <c r="L113" i="7"/>
  <c r="K113" i="7"/>
  <c r="J113" i="7"/>
  <c r="I113" i="7"/>
  <c r="N112" i="7"/>
  <c r="M112" i="7"/>
  <c r="L112" i="7"/>
  <c r="K112" i="7"/>
  <c r="I112" i="7" s="1"/>
  <c r="J112" i="7"/>
  <c r="N111" i="7"/>
  <c r="M111" i="7"/>
  <c r="L111" i="7"/>
  <c r="K111" i="7"/>
  <c r="J111" i="7"/>
  <c r="I111" i="7"/>
  <c r="N110" i="7"/>
  <c r="M110" i="7"/>
  <c r="L110" i="7"/>
  <c r="K110" i="7"/>
  <c r="I110" i="7" s="1"/>
  <c r="J110" i="7"/>
  <c r="N109" i="7"/>
  <c r="M109" i="7"/>
  <c r="L109" i="7"/>
  <c r="K109" i="7"/>
  <c r="J109" i="7"/>
  <c r="I109" i="7"/>
  <c r="N108" i="7"/>
  <c r="M108" i="7"/>
  <c r="L108" i="7"/>
  <c r="K108" i="7"/>
  <c r="I108" i="7" s="1"/>
  <c r="J108" i="7"/>
  <c r="N107" i="7"/>
  <c r="M107" i="7"/>
  <c r="L107" i="7"/>
  <c r="K107" i="7"/>
  <c r="J107" i="7"/>
  <c r="I107" i="7"/>
  <c r="N106" i="7"/>
  <c r="M106" i="7"/>
  <c r="L106" i="7"/>
  <c r="K106" i="7"/>
  <c r="I106" i="7" s="1"/>
  <c r="J106" i="7"/>
  <c r="N105" i="7"/>
  <c r="M105" i="7"/>
  <c r="L105" i="7"/>
  <c r="K105" i="7"/>
  <c r="J105" i="7"/>
  <c r="I105" i="7"/>
  <c r="N104" i="7"/>
  <c r="M104" i="7"/>
  <c r="L104" i="7"/>
  <c r="K104" i="7"/>
  <c r="I104" i="7" s="1"/>
  <c r="J104" i="7"/>
  <c r="N103" i="7"/>
  <c r="M103" i="7"/>
  <c r="L103" i="7"/>
  <c r="K103" i="7"/>
  <c r="J103" i="7"/>
  <c r="I103" i="7"/>
  <c r="N102" i="7"/>
  <c r="M102" i="7"/>
  <c r="L102" i="7"/>
  <c r="K102" i="7"/>
  <c r="I102" i="7" s="1"/>
  <c r="J102" i="7"/>
  <c r="N101" i="7"/>
  <c r="M101" i="7"/>
  <c r="L101" i="7"/>
  <c r="K101" i="7"/>
  <c r="J101" i="7"/>
  <c r="I101" i="7"/>
  <c r="N100" i="7"/>
  <c r="M100" i="7"/>
  <c r="L100" i="7"/>
  <c r="K100" i="7"/>
  <c r="I100" i="7" s="1"/>
  <c r="J100" i="7"/>
  <c r="N99" i="7"/>
  <c r="M99" i="7"/>
  <c r="L99" i="7"/>
  <c r="K99" i="7"/>
  <c r="J99" i="7"/>
  <c r="I99" i="7"/>
  <c r="N98" i="7"/>
  <c r="M98" i="7"/>
  <c r="L98" i="7"/>
  <c r="K98" i="7"/>
  <c r="I98" i="7" s="1"/>
  <c r="J98" i="7"/>
  <c r="N97" i="7"/>
  <c r="M97" i="7"/>
  <c r="L97" i="7"/>
  <c r="K97" i="7"/>
  <c r="J97" i="7"/>
  <c r="I97" i="7"/>
  <c r="N96" i="7"/>
  <c r="M96" i="7"/>
  <c r="L96" i="7"/>
  <c r="K96" i="7"/>
  <c r="I96" i="7" s="1"/>
  <c r="J96" i="7"/>
  <c r="N95" i="7"/>
  <c r="M95" i="7"/>
  <c r="L95" i="7"/>
  <c r="K95" i="7"/>
  <c r="J95" i="7"/>
  <c r="I95" i="7"/>
  <c r="N94" i="7"/>
  <c r="M94" i="7"/>
  <c r="L94" i="7"/>
  <c r="K94" i="7"/>
  <c r="I94" i="7" s="1"/>
  <c r="J94" i="7"/>
  <c r="N93" i="7"/>
  <c r="M93" i="7"/>
  <c r="L93" i="7"/>
  <c r="K93" i="7"/>
  <c r="J93" i="7"/>
  <c r="I93" i="7"/>
  <c r="N92" i="7"/>
  <c r="M92" i="7"/>
  <c r="L92" i="7"/>
  <c r="K92" i="7"/>
  <c r="I92" i="7" s="1"/>
  <c r="J92" i="7"/>
  <c r="N91" i="7"/>
  <c r="M91" i="7"/>
  <c r="L91" i="7"/>
  <c r="K91" i="7"/>
  <c r="J91" i="7"/>
  <c r="I91" i="7"/>
  <c r="N90" i="7"/>
  <c r="M90" i="7"/>
  <c r="L90" i="7"/>
  <c r="K90" i="7"/>
  <c r="I90" i="7" s="1"/>
  <c r="J90" i="7"/>
  <c r="N89" i="7"/>
  <c r="M89" i="7"/>
  <c r="L89" i="7"/>
  <c r="J89" i="7"/>
  <c r="L88" i="7"/>
  <c r="K88" i="7"/>
  <c r="J88" i="7"/>
  <c r="L87" i="7"/>
  <c r="K87" i="7"/>
  <c r="J87" i="7"/>
  <c r="L86" i="7"/>
  <c r="K86" i="7"/>
  <c r="J86" i="7"/>
  <c r="L85" i="7"/>
  <c r="K85" i="7"/>
  <c r="J85" i="7"/>
  <c r="L84" i="7"/>
  <c r="K84" i="7"/>
  <c r="J84" i="7"/>
  <c r="L83" i="7"/>
  <c r="K83" i="7"/>
  <c r="J83" i="7"/>
  <c r="L82" i="7"/>
  <c r="K82" i="7"/>
  <c r="J82" i="7"/>
  <c r="L81" i="7"/>
  <c r="K81" i="7"/>
  <c r="J81" i="7"/>
  <c r="N80" i="7"/>
  <c r="M80" i="7"/>
  <c r="L80" i="7"/>
  <c r="K80" i="7"/>
  <c r="I80" i="7" s="1"/>
  <c r="J80" i="7"/>
  <c r="N79" i="7"/>
  <c r="M79" i="7"/>
  <c r="L79" i="7"/>
  <c r="K79" i="7"/>
  <c r="J79" i="7"/>
  <c r="I79" i="7" s="1"/>
  <c r="N78" i="7"/>
  <c r="M78" i="7"/>
  <c r="L78" i="7"/>
  <c r="J78" i="7"/>
  <c r="L77" i="7"/>
  <c r="K77" i="7"/>
  <c r="J77" i="7"/>
  <c r="J76" i="7"/>
  <c r="J75" i="7"/>
  <c r="J74" i="7"/>
  <c r="J73" i="7"/>
  <c r="J72" i="7"/>
  <c r="J71" i="7"/>
  <c r="J70" i="7"/>
  <c r="N69" i="7"/>
  <c r="M69" i="7"/>
  <c r="J69" i="7"/>
  <c r="N68" i="7"/>
  <c r="M68" i="7"/>
  <c r="J68" i="7"/>
  <c r="N67" i="7"/>
  <c r="M67" i="7"/>
  <c r="K67" i="7"/>
  <c r="J67" i="7"/>
  <c r="E67" i="7"/>
  <c r="L67" i="7" s="1"/>
  <c r="I67" i="7" s="1"/>
  <c r="N66" i="7"/>
  <c r="M66" i="7"/>
  <c r="L66" i="7"/>
  <c r="K66" i="7"/>
  <c r="I66" i="7" s="1"/>
  <c r="J66" i="7"/>
  <c r="N65" i="7"/>
  <c r="M65" i="7"/>
  <c r="L65" i="7"/>
  <c r="K65" i="7"/>
  <c r="J65" i="7"/>
  <c r="I65" i="7" s="1"/>
  <c r="N64" i="7"/>
  <c r="M64" i="7"/>
  <c r="L64" i="7"/>
  <c r="K64" i="7"/>
  <c r="I64" i="7" s="1"/>
  <c r="J64" i="7"/>
  <c r="N63" i="7"/>
  <c r="M63" i="7"/>
  <c r="L63" i="7"/>
  <c r="K63" i="7"/>
  <c r="J63" i="7"/>
  <c r="I63" i="7" s="1"/>
  <c r="N62" i="7"/>
  <c r="M62" i="7"/>
  <c r="L62" i="7"/>
  <c r="K62" i="7"/>
  <c r="I62" i="7" s="1"/>
  <c r="J62" i="7"/>
  <c r="N61" i="7"/>
  <c r="M61" i="7"/>
  <c r="L61" i="7"/>
  <c r="K61" i="7"/>
  <c r="J61" i="7"/>
  <c r="I61" i="7" s="1"/>
  <c r="N60" i="7"/>
  <c r="M60" i="7"/>
  <c r="L60" i="7"/>
  <c r="K60" i="7"/>
  <c r="I60" i="7" s="1"/>
  <c r="J60" i="7"/>
  <c r="L38" i="7"/>
  <c r="K38" i="7"/>
  <c r="J38" i="7"/>
  <c r="V37" i="7"/>
  <c r="U37" i="7"/>
  <c r="T37" i="7"/>
  <c r="L37" i="7"/>
  <c r="K37" i="7"/>
  <c r="J37" i="7"/>
  <c r="V35" i="7"/>
  <c r="U35" i="7"/>
  <c r="T35" i="7"/>
  <c r="L35" i="7"/>
  <c r="K35" i="7"/>
  <c r="J35" i="7"/>
  <c r="V34" i="7"/>
  <c r="U34" i="7"/>
  <c r="T34" i="7"/>
  <c r="V33" i="7"/>
  <c r="U33" i="7"/>
  <c r="T33" i="7"/>
  <c r="L33" i="7"/>
  <c r="K33" i="7"/>
  <c r="J33" i="7"/>
  <c r="V32" i="7"/>
  <c r="U32" i="7"/>
  <c r="T32" i="7"/>
  <c r="L32" i="7"/>
  <c r="K32" i="7"/>
  <c r="J32" i="7"/>
  <c r="V31" i="7"/>
  <c r="U31" i="7"/>
  <c r="T31" i="7"/>
  <c r="L30" i="7"/>
  <c r="K30" i="7"/>
  <c r="J30" i="7"/>
  <c r="V28" i="7"/>
  <c r="U28" i="7"/>
  <c r="T28" i="7"/>
  <c r="L28" i="7"/>
  <c r="K28" i="7"/>
  <c r="J28" i="7"/>
  <c r="V26" i="7"/>
  <c r="U26" i="7"/>
  <c r="T26" i="7"/>
  <c r="L26" i="7"/>
  <c r="K26" i="7"/>
  <c r="J26" i="7"/>
  <c r="V24" i="7"/>
  <c r="W24" i="7" s="1"/>
  <c r="U24" i="7"/>
  <c r="T24" i="7"/>
  <c r="L24" i="7"/>
  <c r="K24" i="7"/>
  <c r="J24" i="7"/>
  <c r="V23" i="7"/>
  <c r="W23" i="7" s="1"/>
  <c r="U23" i="7"/>
  <c r="T23" i="7"/>
  <c r="V22" i="7"/>
  <c r="W22" i="7" s="1"/>
  <c r="U22" i="7"/>
  <c r="T22" i="7"/>
  <c r="L22" i="7"/>
  <c r="M22" i="7" s="1"/>
  <c r="K22" i="7"/>
  <c r="J22" i="7"/>
  <c r="E12" i="7"/>
  <c r="K8" i="7" s="1"/>
  <c r="D12" i="7"/>
  <c r="K10" i="7"/>
  <c r="K9" i="7"/>
  <c r="K7" i="7"/>
  <c r="K6" i="7"/>
  <c r="J5" i="7"/>
  <c r="L4" i="7"/>
  <c r="K4" i="7"/>
  <c r="J4" i="7"/>
  <c r="P3" i="7"/>
  <c r="O3" i="7"/>
  <c r="N3" i="7"/>
  <c r="M3" i="7"/>
  <c r="L3" i="7"/>
  <c r="K3" i="7"/>
  <c r="J3" i="7"/>
  <c r="K2" i="7"/>
  <c r="D1" i="7"/>
  <c r="K5" i="7" s="1"/>
  <c r="AK503" i="6"/>
  <c r="AK504" i="6" s="1"/>
  <c r="AK501" i="6"/>
  <c r="AK502" i="6" s="1"/>
  <c r="AK498" i="6"/>
  <c r="AA498" i="6"/>
  <c r="Y498" i="6"/>
  <c r="X497" i="6"/>
  <c r="X500" i="6" s="1"/>
  <c r="X501" i="6" s="1"/>
  <c r="AE496" i="6"/>
  <c r="S496" i="6"/>
  <c r="AE495" i="6"/>
  <c r="S495" i="6"/>
  <c r="X494" i="6"/>
  <c r="X495" i="6" s="1"/>
  <c r="S494" i="6"/>
  <c r="AE493" i="6"/>
  <c r="AE494" i="6" s="1"/>
  <c r="S493" i="6"/>
  <c r="X492" i="6"/>
  <c r="X493" i="6" s="1"/>
  <c r="S492" i="6"/>
  <c r="S491" i="6"/>
  <c r="AK490" i="6"/>
  <c r="AK495" i="6" s="1"/>
  <c r="AK496" i="6" s="1"/>
  <c r="AE490" i="6"/>
  <c r="J490" i="6"/>
  <c r="J491" i="6" s="1"/>
  <c r="X489" i="6"/>
  <c r="T489" i="6"/>
  <c r="R489" i="6"/>
  <c r="Q488" i="6"/>
  <c r="Q491" i="6" s="1"/>
  <c r="Q492" i="6" s="1"/>
  <c r="J488" i="6"/>
  <c r="J489" i="6" s="1"/>
  <c r="AK487" i="6"/>
  <c r="AK488" i="6" s="1"/>
  <c r="N486" i="6"/>
  <c r="M486" i="6"/>
  <c r="J486" i="6"/>
  <c r="AK485" i="6"/>
  <c r="AK486" i="6" s="1"/>
  <c r="X485" i="6"/>
  <c r="J485" i="6"/>
  <c r="X484" i="6"/>
  <c r="AK482" i="6"/>
  <c r="AB482" i="6"/>
  <c r="AA482" i="6"/>
  <c r="X482" i="6"/>
  <c r="X481" i="6"/>
  <c r="X486" i="6" s="1"/>
  <c r="X487" i="6" s="1"/>
  <c r="F480" i="6"/>
  <c r="Q479" i="6"/>
  <c r="Q484" i="6" s="1"/>
  <c r="Q485" i="6" s="1"/>
  <c r="K479" i="6"/>
  <c r="K478" i="6"/>
  <c r="F478" i="6"/>
  <c r="AK477" i="6"/>
  <c r="AK478" i="6" s="1"/>
  <c r="H476" i="6"/>
  <c r="AB498" i="6" s="1"/>
  <c r="G476" i="6"/>
  <c r="AA490" i="6" s="1"/>
  <c r="F476" i="6"/>
  <c r="M476" i="6" s="1"/>
  <c r="E476" i="6"/>
  <c r="K486" i="6" s="1"/>
  <c r="D476" i="6"/>
  <c r="X498" i="6" s="1"/>
  <c r="AK475" i="6"/>
  <c r="AK476" i="6" s="1"/>
  <c r="K475" i="6"/>
  <c r="K480" i="6" s="1"/>
  <c r="K481" i="6" s="1"/>
  <c r="D475" i="6"/>
  <c r="D480" i="6" s="1"/>
  <c r="D481" i="6" s="1"/>
  <c r="X474" i="6"/>
  <c r="X475" i="6" s="1"/>
  <c r="AK472" i="6"/>
  <c r="L471" i="6"/>
  <c r="AA470" i="6"/>
  <c r="Y470" i="6"/>
  <c r="Q470" i="6"/>
  <c r="Q475" i="6" s="1"/>
  <c r="Q476" i="6" s="1"/>
  <c r="L470" i="6"/>
  <c r="J470" i="6"/>
  <c r="J471" i="6" s="1"/>
  <c r="X469" i="6"/>
  <c r="X472" i="6" s="1"/>
  <c r="X473" i="6" s="1"/>
  <c r="L469" i="6"/>
  <c r="S468" i="6"/>
  <c r="L468" i="6"/>
  <c r="S467" i="6"/>
  <c r="AE466" i="6"/>
  <c r="AE467" i="6" s="1"/>
  <c r="S466" i="6"/>
  <c r="M466" i="6"/>
  <c r="K466" i="6"/>
  <c r="S465" i="6"/>
  <c r="J465" i="6"/>
  <c r="J468" i="6" s="1"/>
  <c r="J469" i="6" s="1"/>
  <c r="AE464" i="6"/>
  <c r="AE465" i="6" s="1"/>
  <c r="X464" i="6"/>
  <c r="X465" i="6" s="1"/>
  <c r="S464" i="6"/>
  <c r="S463" i="6"/>
  <c r="AB462" i="6"/>
  <c r="AA462" i="6"/>
  <c r="Z462" i="6"/>
  <c r="Y462" i="6"/>
  <c r="X462" i="6"/>
  <c r="AK461" i="6"/>
  <c r="AK464" i="6" s="1"/>
  <c r="AK465" i="6" s="1"/>
  <c r="AE461" i="6"/>
  <c r="X461" i="6"/>
  <c r="X466" i="6" s="1"/>
  <c r="X467" i="6" s="1"/>
  <c r="T461" i="6"/>
  <c r="R461" i="6"/>
  <c r="Q460" i="6"/>
  <c r="Q465" i="6" s="1"/>
  <c r="Q466" i="6" s="1"/>
  <c r="X458" i="6"/>
  <c r="X459" i="6" s="1"/>
  <c r="X456" i="6"/>
  <c r="X457" i="6" s="1"/>
  <c r="AB454" i="6"/>
  <c r="AA454" i="6"/>
  <c r="Z454" i="6"/>
  <c r="Y454" i="6"/>
  <c r="X454" i="6"/>
  <c r="X453" i="6"/>
  <c r="AK452" i="6"/>
  <c r="AK457" i="6" s="1"/>
  <c r="AK458" i="6" s="1"/>
  <c r="B450" i="6"/>
  <c r="N399" i="6"/>
  <c r="M399" i="6"/>
  <c r="L399" i="6"/>
  <c r="K399" i="6"/>
  <c r="I399" i="6" s="1"/>
  <c r="J399" i="6"/>
  <c r="N398" i="6"/>
  <c r="M398" i="6"/>
  <c r="L398" i="6"/>
  <c r="K398" i="6"/>
  <c r="J398" i="6"/>
  <c r="I398" i="6" s="1"/>
  <c r="N397" i="6"/>
  <c r="M397" i="6"/>
  <c r="L397" i="6"/>
  <c r="K397" i="6"/>
  <c r="I397" i="6" s="1"/>
  <c r="J397" i="6"/>
  <c r="N396" i="6"/>
  <c r="M396" i="6"/>
  <c r="L396" i="6"/>
  <c r="K396" i="6"/>
  <c r="J396" i="6"/>
  <c r="I396" i="6" s="1"/>
  <c r="N395" i="6"/>
  <c r="M395" i="6"/>
  <c r="L395" i="6"/>
  <c r="K395" i="6"/>
  <c r="I395" i="6" s="1"/>
  <c r="J395" i="6"/>
  <c r="N394" i="6"/>
  <c r="M394" i="6"/>
  <c r="L394" i="6"/>
  <c r="K394" i="6"/>
  <c r="J394" i="6"/>
  <c r="I394" i="6" s="1"/>
  <c r="N393" i="6"/>
  <c r="M393" i="6"/>
  <c r="L393" i="6"/>
  <c r="K393" i="6"/>
  <c r="I393" i="6" s="1"/>
  <c r="J393" i="6"/>
  <c r="N392" i="6"/>
  <c r="M392" i="6"/>
  <c r="L392" i="6"/>
  <c r="K392" i="6"/>
  <c r="J392" i="6"/>
  <c r="I392" i="6" s="1"/>
  <c r="N391" i="6"/>
  <c r="M391" i="6"/>
  <c r="L391" i="6"/>
  <c r="K391" i="6"/>
  <c r="I391" i="6" s="1"/>
  <c r="J391" i="6"/>
  <c r="N390" i="6"/>
  <c r="M390" i="6"/>
  <c r="L390" i="6"/>
  <c r="K390" i="6"/>
  <c r="J390" i="6"/>
  <c r="I390" i="6" s="1"/>
  <c r="N389" i="6"/>
  <c r="M389" i="6"/>
  <c r="L389" i="6"/>
  <c r="K389" i="6"/>
  <c r="I389" i="6" s="1"/>
  <c r="J389" i="6"/>
  <c r="N388" i="6"/>
  <c r="M388" i="6"/>
  <c r="L388" i="6"/>
  <c r="K388" i="6"/>
  <c r="J388" i="6"/>
  <c r="I388" i="6" s="1"/>
  <c r="N387" i="6"/>
  <c r="M387" i="6"/>
  <c r="L387" i="6"/>
  <c r="K387" i="6"/>
  <c r="I387" i="6" s="1"/>
  <c r="J387" i="6"/>
  <c r="N386" i="6"/>
  <c r="M386" i="6"/>
  <c r="L386" i="6"/>
  <c r="K386" i="6"/>
  <c r="J386" i="6"/>
  <c r="I386" i="6" s="1"/>
  <c r="N385" i="6"/>
  <c r="M385" i="6"/>
  <c r="L385" i="6"/>
  <c r="K385" i="6"/>
  <c r="I385" i="6" s="1"/>
  <c r="J385" i="6"/>
  <c r="N384" i="6"/>
  <c r="M384" i="6"/>
  <c r="L384" i="6"/>
  <c r="K384" i="6"/>
  <c r="J384" i="6"/>
  <c r="I384" i="6" s="1"/>
  <c r="N383" i="6"/>
  <c r="M383" i="6"/>
  <c r="L383" i="6"/>
  <c r="K383" i="6"/>
  <c r="I383" i="6" s="1"/>
  <c r="J383" i="6"/>
  <c r="N382" i="6"/>
  <c r="M382" i="6"/>
  <c r="L382" i="6"/>
  <c r="K382" i="6"/>
  <c r="J382" i="6"/>
  <c r="I382" i="6" s="1"/>
  <c r="N381" i="6"/>
  <c r="M381" i="6"/>
  <c r="L381" i="6"/>
  <c r="K381" i="6"/>
  <c r="I381" i="6" s="1"/>
  <c r="J381" i="6"/>
  <c r="N380" i="6"/>
  <c r="M380" i="6"/>
  <c r="L380" i="6"/>
  <c r="K380" i="6"/>
  <c r="J380" i="6"/>
  <c r="I380" i="6" s="1"/>
  <c r="N379" i="6"/>
  <c r="M379" i="6"/>
  <c r="L379" i="6"/>
  <c r="K379" i="6"/>
  <c r="I379" i="6" s="1"/>
  <c r="J379" i="6"/>
  <c r="N378" i="6"/>
  <c r="M378" i="6"/>
  <c r="L378" i="6"/>
  <c r="K378" i="6"/>
  <c r="J378" i="6"/>
  <c r="I378" i="6" s="1"/>
  <c r="N377" i="6"/>
  <c r="M377" i="6"/>
  <c r="L377" i="6"/>
  <c r="K377" i="6"/>
  <c r="I377" i="6" s="1"/>
  <c r="J377" i="6"/>
  <c r="N376" i="6"/>
  <c r="M376" i="6"/>
  <c r="L376" i="6"/>
  <c r="K376" i="6"/>
  <c r="J376" i="6"/>
  <c r="I376" i="6" s="1"/>
  <c r="N375" i="6"/>
  <c r="M375" i="6"/>
  <c r="L375" i="6"/>
  <c r="K375" i="6"/>
  <c r="I375" i="6" s="1"/>
  <c r="J375" i="6"/>
  <c r="N374" i="6"/>
  <c r="M374" i="6"/>
  <c r="L374" i="6"/>
  <c r="K374" i="6"/>
  <c r="J374" i="6"/>
  <c r="I374" i="6" s="1"/>
  <c r="N373" i="6"/>
  <c r="M373" i="6"/>
  <c r="L373" i="6"/>
  <c r="K373" i="6"/>
  <c r="I373" i="6" s="1"/>
  <c r="J373" i="6"/>
  <c r="N372" i="6"/>
  <c r="M372" i="6"/>
  <c r="L372" i="6"/>
  <c r="K372" i="6"/>
  <c r="J372" i="6"/>
  <c r="I372" i="6" s="1"/>
  <c r="N371" i="6"/>
  <c r="M371" i="6"/>
  <c r="L371" i="6"/>
  <c r="K371" i="6"/>
  <c r="I371" i="6" s="1"/>
  <c r="J371" i="6"/>
  <c r="N370" i="6"/>
  <c r="M370" i="6"/>
  <c r="L370" i="6"/>
  <c r="K370" i="6"/>
  <c r="J370" i="6"/>
  <c r="I370" i="6" s="1"/>
  <c r="N369" i="6"/>
  <c r="M369" i="6"/>
  <c r="L369" i="6"/>
  <c r="K369" i="6"/>
  <c r="I369" i="6" s="1"/>
  <c r="J369" i="6"/>
  <c r="N368" i="6"/>
  <c r="M368" i="6"/>
  <c r="L368" i="6"/>
  <c r="K368" i="6"/>
  <c r="J368" i="6"/>
  <c r="I368" i="6" s="1"/>
  <c r="N367" i="6"/>
  <c r="M367" i="6"/>
  <c r="L367" i="6"/>
  <c r="K367" i="6"/>
  <c r="I367" i="6" s="1"/>
  <c r="J367" i="6"/>
  <c r="N366" i="6"/>
  <c r="M366" i="6"/>
  <c r="L366" i="6"/>
  <c r="K366" i="6"/>
  <c r="J366" i="6"/>
  <c r="I366" i="6" s="1"/>
  <c r="N365" i="6"/>
  <c r="M365" i="6"/>
  <c r="L365" i="6"/>
  <c r="K365" i="6"/>
  <c r="I365" i="6" s="1"/>
  <c r="J365" i="6"/>
  <c r="N364" i="6"/>
  <c r="M364" i="6"/>
  <c r="L364" i="6"/>
  <c r="K364" i="6"/>
  <c r="J364" i="6"/>
  <c r="I364" i="6" s="1"/>
  <c r="N363" i="6"/>
  <c r="M363" i="6"/>
  <c r="L363" i="6"/>
  <c r="K363" i="6"/>
  <c r="I363" i="6" s="1"/>
  <c r="J363" i="6"/>
  <c r="N362" i="6"/>
  <c r="M362" i="6"/>
  <c r="L362" i="6"/>
  <c r="K362" i="6"/>
  <c r="J362" i="6"/>
  <c r="I362" i="6" s="1"/>
  <c r="N361" i="6"/>
  <c r="M361" i="6"/>
  <c r="L361" i="6"/>
  <c r="K361" i="6"/>
  <c r="I361" i="6" s="1"/>
  <c r="J361" i="6"/>
  <c r="N360" i="6"/>
  <c r="M360" i="6"/>
  <c r="L360" i="6"/>
  <c r="K360" i="6"/>
  <c r="J360" i="6"/>
  <c r="I360" i="6" s="1"/>
  <c r="N359" i="6"/>
  <c r="M359" i="6"/>
  <c r="L359" i="6"/>
  <c r="K359" i="6"/>
  <c r="I359" i="6" s="1"/>
  <c r="J359" i="6"/>
  <c r="N358" i="6"/>
  <c r="M358" i="6"/>
  <c r="L358" i="6"/>
  <c r="K358" i="6"/>
  <c r="J358" i="6"/>
  <c r="I358" i="6" s="1"/>
  <c r="N357" i="6"/>
  <c r="M357" i="6"/>
  <c r="L357" i="6"/>
  <c r="K357" i="6"/>
  <c r="I357" i="6" s="1"/>
  <c r="J357" i="6"/>
  <c r="N356" i="6"/>
  <c r="M356" i="6"/>
  <c r="L356" i="6"/>
  <c r="K356" i="6"/>
  <c r="J356" i="6"/>
  <c r="I356" i="6" s="1"/>
  <c r="N355" i="6"/>
  <c r="M355" i="6"/>
  <c r="L355" i="6"/>
  <c r="K355" i="6"/>
  <c r="I355" i="6" s="1"/>
  <c r="J355" i="6"/>
  <c r="N354" i="6"/>
  <c r="M354" i="6"/>
  <c r="L354" i="6"/>
  <c r="K354" i="6"/>
  <c r="J354" i="6"/>
  <c r="I354" i="6" s="1"/>
  <c r="N353" i="6"/>
  <c r="M353" i="6"/>
  <c r="L353" i="6"/>
  <c r="K353" i="6"/>
  <c r="I353" i="6" s="1"/>
  <c r="J353" i="6"/>
  <c r="N352" i="6"/>
  <c r="M352" i="6"/>
  <c r="L352" i="6"/>
  <c r="K352" i="6"/>
  <c r="J352" i="6"/>
  <c r="I352" i="6" s="1"/>
  <c r="N351" i="6"/>
  <c r="M351" i="6"/>
  <c r="L351" i="6"/>
  <c r="K351" i="6"/>
  <c r="I351" i="6" s="1"/>
  <c r="J351" i="6"/>
  <c r="N350" i="6"/>
  <c r="M350" i="6"/>
  <c r="L350" i="6"/>
  <c r="K350" i="6"/>
  <c r="J350" i="6"/>
  <c r="I350" i="6" s="1"/>
  <c r="N349" i="6"/>
  <c r="M349" i="6"/>
  <c r="L349" i="6"/>
  <c r="K349" i="6"/>
  <c r="I349" i="6" s="1"/>
  <c r="J349" i="6"/>
  <c r="N348" i="6"/>
  <c r="M348" i="6"/>
  <c r="L348" i="6"/>
  <c r="K348" i="6"/>
  <c r="J348" i="6"/>
  <c r="I348" i="6" s="1"/>
  <c r="N347" i="6"/>
  <c r="M347" i="6"/>
  <c r="L347" i="6"/>
  <c r="K347" i="6"/>
  <c r="I347" i="6" s="1"/>
  <c r="J347" i="6"/>
  <c r="N346" i="6"/>
  <c r="M346" i="6"/>
  <c r="L346" i="6"/>
  <c r="K346" i="6"/>
  <c r="J346" i="6"/>
  <c r="I346" i="6" s="1"/>
  <c r="N345" i="6"/>
  <c r="M345" i="6"/>
  <c r="L345" i="6"/>
  <c r="K345" i="6"/>
  <c r="I345" i="6" s="1"/>
  <c r="J345" i="6"/>
  <c r="N344" i="6"/>
  <c r="M344" i="6"/>
  <c r="L344" i="6"/>
  <c r="K344" i="6"/>
  <c r="J344" i="6"/>
  <c r="I344" i="6" s="1"/>
  <c r="N343" i="6"/>
  <c r="M343" i="6"/>
  <c r="L343" i="6"/>
  <c r="K343" i="6"/>
  <c r="I343" i="6" s="1"/>
  <c r="J343" i="6"/>
  <c r="N342" i="6"/>
  <c r="M342" i="6"/>
  <c r="L342" i="6"/>
  <c r="K342" i="6"/>
  <c r="J342" i="6"/>
  <c r="I342" i="6" s="1"/>
  <c r="N341" i="6"/>
  <c r="M341" i="6"/>
  <c r="L341" i="6"/>
  <c r="K341" i="6"/>
  <c r="I341" i="6" s="1"/>
  <c r="J341" i="6"/>
  <c r="N340" i="6"/>
  <c r="M340" i="6"/>
  <c r="L340" i="6"/>
  <c r="K340" i="6"/>
  <c r="J340" i="6"/>
  <c r="I340" i="6" s="1"/>
  <c r="N339" i="6"/>
  <c r="M339" i="6"/>
  <c r="L339" i="6"/>
  <c r="K339" i="6"/>
  <c r="I339" i="6" s="1"/>
  <c r="J339" i="6"/>
  <c r="N338" i="6"/>
  <c r="M338" i="6"/>
  <c r="L338" i="6"/>
  <c r="K338" i="6"/>
  <c r="J338" i="6"/>
  <c r="I338" i="6" s="1"/>
  <c r="N337" i="6"/>
  <c r="M337" i="6"/>
  <c r="L337" i="6"/>
  <c r="K337" i="6"/>
  <c r="I337" i="6" s="1"/>
  <c r="J337" i="6"/>
  <c r="N336" i="6"/>
  <c r="M336" i="6"/>
  <c r="L336" i="6"/>
  <c r="K336" i="6"/>
  <c r="J336" i="6"/>
  <c r="I336" i="6" s="1"/>
  <c r="N335" i="6"/>
  <c r="M335" i="6"/>
  <c r="L335" i="6"/>
  <c r="K335" i="6"/>
  <c r="I335" i="6" s="1"/>
  <c r="J335" i="6"/>
  <c r="N334" i="6"/>
  <c r="M334" i="6"/>
  <c r="L334" i="6"/>
  <c r="K334" i="6"/>
  <c r="J334" i="6"/>
  <c r="I334" i="6" s="1"/>
  <c r="N333" i="6"/>
  <c r="M333" i="6"/>
  <c r="L333" i="6"/>
  <c r="K333" i="6"/>
  <c r="I333" i="6" s="1"/>
  <c r="J333" i="6"/>
  <c r="N332" i="6"/>
  <c r="M332" i="6"/>
  <c r="L332" i="6"/>
  <c r="K332" i="6"/>
  <c r="J332" i="6"/>
  <c r="I332" i="6" s="1"/>
  <c r="N331" i="6"/>
  <c r="M331" i="6"/>
  <c r="L331" i="6"/>
  <c r="K331" i="6"/>
  <c r="I331" i="6" s="1"/>
  <c r="J331" i="6"/>
  <c r="N330" i="6"/>
  <c r="M330" i="6"/>
  <c r="L330" i="6"/>
  <c r="K330" i="6"/>
  <c r="J330" i="6"/>
  <c r="I330" i="6" s="1"/>
  <c r="N329" i="6"/>
  <c r="M329" i="6"/>
  <c r="L329" i="6"/>
  <c r="K329" i="6"/>
  <c r="I329" i="6" s="1"/>
  <c r="J329" i="6"/>
  <c r="N328" i="6"/>
  <c r="M328" i="6"/>
  <c r="L328" i="6"/>
  <c r="K328" i="6"/>
  <c r="J328" i="6"/>
  <c r="I328" i="6" s="1"/>
  <c r="N327" i="6"/>
  <c r="M327" i="6"/>
  <c r="L327" i="6"/>
  <c r="K327" i="6"/>
  <c r="I327" i="6" s="1"/>
  <c r="J327" i="6"/>
  <c r="N326" i="6"/>
  <c r="M326" i="6"/>
  <c r="L326" i="6"/>
  <c r="K326" i="6"/>
  <c r="J326" i="6"/>
  <c r="I326" i="6" s="1"/>
  <c r="N325" i="6"/>
  <c r="M325" i="6"/>
  <c r="L325" i="6"/>
  <c r="K325" i="6"/>
  <c r="I325" i="6" s="1"/>
  <c r="J325" i="6"/>
  <c r="N324" i="6"/>
  <c r="M324" i="6"/>
  <c r="L324" i="6"/>
  <c r="K324" i="6"/>
  <c r="J324" i="6"/>
  <c r="I324" i="6" s="1"/>
  <c r="N323" i="6"/>
  <c r="M323" i="6"/>
  <c r="L323" i="6"/>
  <c r="K323" i="6"/>
  <c r="I323" i="6" s="1"/>
  <c r="J323" i="6"/>
  <c r="N322" i="6"/>
  <c r="M322" i="6"/>
  <c r="L322" i="6"/>
  <c r="K322" i="6"/>
  <c r="J322" i="6"/>
  <c r="I322" i="6" s="1"/>
  <c r="N321" i="6"/>
  <c r="M321" i="6"/>
  <c r="L321" i="6"/>
  <c r="K321" i="6"/>
  <c r="I321" i="6" s="1"/>
  <c r="J321" i="6"/>
  <c r="N320" i="6"/>
  <c r="M320" i="6"/>
  <c r="L320" i="6"/>
  <c r="K320" i="6"/>
  <c r="J320" i="6"/>
  <c r="I320" i="6" s="1"/>
  <c r="N319" i="6"/>
  <c r="M319" i="6"/>
  <c r="L319" i="6"/>
  <c r="K319" i="6"/>
  <c r="I319" i="6" s="1"/>
  <c r="J319" i="6"/>
  <c r="N318" i="6"/>
  <c r="M318" i="6"/>
  <c r="L318" i="6"/>
  <c r="K318" i="6"/>
  <c r="J318" i="6"/>
  <c r="I318" i="6" s="1"/>
  <c r="N317" i="6"/>
  <c r="M317" i="6"/>
  <c r="L317" i="6"/>
  <c r="K317" i="6"/>
  <c r="I317" i="6" s="1"/>
  <c r="J317" i="6"/>
  <c r="N316" i="6"/>
  <c r="M316" i="6"/>
  <c r="L316" i="6"/>
  <c r="K316" i="6"/>
  <c r="J316" i="6"/>
  <c r="I316" i="6" s="1"/>
  <c r="N315" i="6"/>
  <c r="M315" i="6"/>
  <c r="L315" i="6"/>
  <c r="K315" i="6"/>
  <c r="I315" i="6" s="1"/>
  <c r="J315" i="6"/>
  <c r="N314" i="6"/>
  <c r="M314" i="6"/>
  <c r="L314" i="6"/>
  <c r="K314" i="6"/>
  <c r="J314" i="6"/>
  <c r="I314" i="6" s="1"/>
  <c r="N313" i="6"/>
  <c r="M313" i="6"/>
  <c r="L313" i="6"/>
  <c r="K313" i="6"/>
  <c r="I313" i="6" s="1"/>
  <c r="J313" i="6"/>
  <c r="N312" i="6"/>
  <c r="M312" i="6"/>
  <c r="L312" i="6"/>
  <c r="K312" i="6"/>
  <c r="J312" i="6"/>
  <c r="I312" i="6" s="1"/>
  <c r="N311" i="6"/>
  <c r="M311" i="6"/>
  <c r="L311" i="6"/>
  <c r="K311" i="6"/>
  <c r="I311" i="6" s="1"/>
  <c r="J311" i="6"/>
  <c r="N310" i="6"/>
  <c r="M310" i="6"/>
  <c r="L310" i="6"/>
  <c r="K310" i="6"/>
  <c r="J310" i="6"/>
  <c r="I310" i="6" s="1"/>
  <c r="N309" i="6"/>
  <c r="M309" i="6"/>
  <c r="L309" i="6"/>
  <c r="K309" i="6"/>
  <c r="I309" i="6" s="1"/>
  <c r="J309" i="6"/>
  <c r="N308" i="6"/>
  <c r="M308" i="6"/>
  <c r="L308" i="6"/>
  <c r="K308" i="6"/>
  <c r="J308" i="6"/>
  <c r="I308" i="6" s="1"/>
  <c r="N307" i="6"/>
  <c r="M307" i="6"/>
  <c r="L307" i="6"/>
  <c r="K307" i="6"/>
  <c r="I307" i="6" s="1"/>
  <c r="J307" i="6"/>
  <c r="N306" i="6"/>
  <c r="M306" i="6"/>
  <c r="L306" i="6"/>
  <c r="K306" i="6"/>
  <c r="J306" i="6"/>
  <c r="I306" i="6" s="1"/>
  <c r="N305" i="6"/>
  <c r="M305" i="6"/>
  <c r="L305" i="6"/>
  <c r="K305" i="6"/>
  <c r="I305" i="6" s="1"/>
  <c r="J305" i="6"/>
  <c r="N304" i="6"/>
  <c r="M304" i="6"/>
  <c r="L304" i="6"/>
  <c r="K304" i="6"/>
  <c r="J304" i="6"/>
  <c r="I304" i="6" s="1"/>
  <c r="N303" i="6"/>
  <c r="M303" i="6"/>
  <c r="L303" i="6"/>
  <c r="K303" i="6"/>
  <c r="I303" i="6" s="1"/>
  <c r="J303" i="6"/>
  <c r="N302" i="6"/>
  <c r="M302" i="6"/>
  <c r="L302" i="6"/>
  <c r="K302" i="6"/>
  <c r="J302" i="6"/>
  <c r="I302" i="6" s="1"/>
  <c r="N301" i="6"/>
  <c r="M301" i="6"/>
  <c r="L301" i="6"/>
  <c r="K301" i="6"/>
  <c r="I301" i="6" s="1"/>
  <c r="J301" i="6"/>
  <c r="N300" i="6"/>
  <c r="M300" i="6"/>
  <c r="L300" i="6"/>
  <c r="K300" i="6"/>
  <c r="J300" i="6"/>
  <c r="I300" i="6" s="1"/>
  <c r="N299" i="6"/>
  <c r="M299" i="6"/>
  <c r="L299" i="6"/>
  <c r="K299" i="6"/>
  <c r="I299" i="6" s="1"/>
  <c r="J299" i="6"/>
  <c r="N298" i="6"/>
  <c r="M298" i="6"/>
  <c r="L298" i="6"/>
  <c r="K298" i="6"/>
  <c r="J298" i="6"/>
  <c r="I298" i="6" s="1"/>
  <c r="N297" i="6"/>
  <c r="M297" i="6"/>
  <c r="L297" i="6"/>
  <c r="K297" i="6"/>
  <c r="I297" i="6" s="1"/>
  <c r="J297" i="6"/>
  <c r="N296" i="6"/>
  <c r="M296" i="6"/>
  <c r="L296" i="6"/>
  <c r="K296" i="6"/>
  <c r="J296" i="6"/>
  <c r="I296" i="6" s="1"/>
  <c r="N295" i="6"/>
  <c r="M295" i="6"/>
  <c r="L295" i="6"/>
  <c r="K295" i="6"/>
  <c r="J295" i="6"/>
  <c r="N294" i="6"/>
  <c r="M294" i="6"/>
  <c r="L294" i="6"/>
  <c r="K294" i="6"/>
  <c r="J294" i="6"/>
  <c r="I294" i="6" s="1"/>
  <c r="N293" i="6"/>
  <c r="M293" i="6"/>
  <c r="L293" i="6"/>
  <c r="K293" i="6"/>
  <c r="J293" i="6"/>
  <c r="N292" i="6"/>
  <c r="M292" i="6"/>
  <c r="L292" i="6"/>
  <c r="K292" i="6"/>
  <c r="J292" i="6"/>
  <c r="I292" i="6" s="1"/>
  <c r="N291" i="6"/>
  <c r="M291" i="6"/>
  <c r="L291" i="6"/>
  <c r="K291" i="6"/>
  <c r="J291" i="6"/>
  <c r="N290" i="6"/>
  <c r="M290" i="6"/>
  <c r="L290" i="6"/>
  <c r="K290" i="6"/>
  <c r="J290" i="6"/>
  <c r="I290" i="6" s="1"/>
  <c r="N289" i="6"/>
  <c r="M289" i="6"/>
  <c r="L289" i="6"/>
  <c r="K289" i="6"/>
  <c r="J289" i="6"/>
  <c r="N288" i="6"/>
  <c r="M288" i="6"/>
  <c r="L288" i="6"/>
  <c r="K288" i="6"/>
  <c r="J288" i="6"/>
  <c r="I288" i="6" s="1"/>
  <c r="N287" i="6"/>
  <c r="M287" i="6"/>
  <c r="L287" i="6"/>
  <c r="K287" i="6"/>
  <c r="J287" i="6"/>
  <c r="N286" i="6"/>
  <c r="M286" i="6"/>
  <c r="L286" i="6"/>
  <c r="K286" i="6"/>
  <c r="J286" i="6"/>
  <c r="I286" i="6" s="1"/>
  <c r="N285" i="6"/>
  <c r="M285" i="6"/>
  <c r="L285" i="6"/>
  <c r="K285" i="6"/>
  <c r="J285" i="6"/>
  <c r="N284" i="6"/>
  <c r="M284" i="6"/>
  <c r="L284" i="6"/>
  <c r="K284" i="6"/>
  <c r="J284" i="6"/>
  <c r="I284" i="6" s="1"/>
  <c r="N283" i="6"/>
  <c r="M283" i="6"/>
  <c r="L283" i="6"/>
  <c r="K283" i="6"/>
  <c r="J283" i="6"/>
  <c r="N282" i="6"/>
  <c r="M282" i="6"/>
  <c r="L282" i="6"/>
  <c r="K282" i="6"/>
  <c r="J282" i="6"/>
  <c r="I282" i="6" s="1"/>
  <c r="N281" i="6"/>
  <c r="M281" i="6"/>
  <c r="L281" i="6"/>
  <c r="K281" i="6"/>
  <c r="J281" i="6"/>
  <c r="N280" i="6"/>
  <c r="M280" i="6"/>
  <c r="L280" i="6"/>
  <c r="K280" i="6"/>
  <c r="J280" i="6"/>
  <c r="I280" i="6" s="1"/>
  <c r="N279" i="6"/>
  <c r="M279" i="6"/>
  <c r="L279" i="6"/>
  <c r="K279" i="6"/>
  <c r="J279" i="6"/>
  <c r="N278" i="6"/>
  <c r="M278" i="6"/>
  <c r="L278" i="6"/>
  <c r="K278" i="6"/>
  <c r="J278" i="6"/>
  <c r="I278" i="6" s="1"/>
  <c r="N277" i="6"/>
  <c r="M277" i="6"/>
  <c r="L277" i="6"/>
  <c r="K277" i="6"/>
  <c r="J277" i="6"/>
  <c r="N276" i="6"/>
  <c r="M276" i="6"/>
  <c r="L276" i="6"/>
  <c r="K276" i="6"/>
  <c r="J276" i="6"/>
  <c r="I276" i="6" s="1"/>
  <c r="N275" i="6"/>
  <c r="M275" i="6"/>
  <c r="L275" i="6"/>
  <c r="K275" i="6"/>
  <c r="J275" i="6"/>
  <c r="N274" i="6"/>
  <c r="M274" i="6"/>
  <c r="L274" i="6"/>
  <c r="K274" i="6"/>
  <c r="J274" i="6"/>
  <c r="I274" i="6" s="1"/>
  <c r="N273" i="6"/>
  <c r="M273" i="6"/>
  <c r="L273" i="6"/>
  <c r="K273" i="6"/>
  <c r="J273" i="6"/>
  <c r="N272" i="6"/>
  <c r="M272" i="6"/>
  <c r="L272" i="6"/>
  <c r="K272" i="6"/>
  <c r="J272" i="6"/>
  <c r="I272" i="6" s="1"/>
  <c r="N271" i="6"/>
  <c r="M271" i="6"/>
  <c r="L271" i="6"/>
  <c r="K271" i="6"/>
  <c r="J271" i="6"/>
  <c r="N270" i="6"/>
  <c r="M270" i="6"/>
  <c r="L270" i="6"/>
  <c r="K270" i="6"/>
  <c r="J270" i="6"/>
  <c r="I270" i="6" s="1"/>
  <c r="N269" i="6"/>
  <c r="M269" i="6"/>
  <c r="L269" i="6"/>
  <c r="K269" i="6"/>
  <c r="J269" i="6"/>
  <c r="N268" i="6"/>
  <c r="M268" i="6"/>
  <c r="L268" i="6"/>
  <c r="K268" i="6"/>
  <c r="J268" i="6"/>
  <c r="I268" i="6" s="1"/>
  <c r="N267" i="6"/>
  <c r="M267" i="6"/>
  <c r="L267" i="6"/>
  <c r="K267" i="6"/>
  <c r="J267" i="6"/>
  <c r="N266" i="6"/>
  <c r="M266" i="6"/>
  <c r="L266" i="6"/>
  <c r="K266" i="6"/>
  <c r="J266" i="6"/>
  <c r="I266" i="6" s="1"/>
  <c r="N265" i="6"/>
  <c r="M265" i="6"/>
  <c r="L265" i="6"/>
  <c r="K265" i="6"/>
  <c r="J265" i="6"/>
  <c r="N264" i="6"/>
  <c r="M264" i="6"/>
  <c r="L264" i="6"/>
  <c r="K264" i="6"/>
  <c r="J264" i="6"/>
  <c r="I264" i="6" s="1"/>
  <c r="N263" i="6"/>
  <c r="M263" i="6"/>
  <c r="L263" i="6"/>
  <c r="K263" i="6"/>
  <c r="J263" i="6"/>
  <c r="N262" i="6"/>
  <c r="M262" i="6"/>
  <c r="L262" i="6"/>
  <c r="K262" i="6"/>
  <c r="J262" i="6"/>
  <c r="I262" i="6" s="1"/>
  <c r="N261" i="6"/>
  <c r="M261" i="6"/>
  <c r="L261" i="6"/>
  <c r="K261" i="6"/>
  <c r="J261" i="6"/>
  <c r="N260" i="6"/>
  <c r="M260" i="6"/>
  <c r="L260" i="6"/>
  <c r="K260" i="6"/>
  <c r="J260" i="6"/>
  <c r="I260" i="6" s="1"/>
  <c r="N259" i="6"/>
  <c r="M259" i="6"/>
  <c r="L259" i="6"/>
  <c r="K259" i="6"/>
  <c r="J259" i="6"/>
  <c r="N258" i="6"/>
  <c r="M258" i="6"/>
  <c r="L258" i="6"/>
  <c r="K258" i="6"/>
  <c r="J258" i="6"/>
  <c r="I258" i="6" s="1"/>
  <c r="N257" i="6"/>
  <c r="M257" i="6"/>
  <c r="L257" i="6"/>
  <c r="K257" i="6"/>
  <c r="J257" i="6"/>
  <c r="N256" i="6"/>
  <c r="M256" i="6"/>
  <c r="L256" i="6"/>
  <c r="K256" i="6"/>
  <c r="J256" i="6"/>
  <c r="I256" i="6" s="1"/>
  <c r="N255" i="6"/>
  <c r="M255" i="6"/>
  <c r="L255" i="6"/>
  <c r="K255" i="6"/>
  <c r="J255" i="6"/>
  <c r="N254" i="6"/>
  <c r="M254" i="6"/>
  <c r="L254" i="6"/>
  <c r="K254" i="6"/>
  <c r="J254" i="6"/>
  <c r="I254" i="6" s="1"/>
  <c r="N253" i="6"/>
  <c r="M253" i="6"/>
  <c r="L253" i="6"/>
  <c r="K253" i="6"/>
  <c r="J253" i="6"/>
  <c r="N252" i="6"/>
  <c r="M252" i="6"/>
  <c r="L252" i="6"/>
  <c r="K252" i="6"/>
  <c r="J252" i="6"/>
  <c r="I252" i="6" s="1"/>
  <c r="N251" i="6"/>
  <c r="M251" i="6"/>
  <c r="L251" i="6"/>
  <c r="K251" i="6"/>
  <c r="J251" i="6"/>
  <c r="N250" i="6"/>
  <c r="M250" i="6"/>
  <c r="L250" i="6"/>
  <c r="K250" i="6"/>
  <c r="J250" i="6"/>
  <c r="I250" i="6" s="1"/>
  <c r="N249" i="6"/>
  <c r="M249" i="6"/>
  <c r="L249" i="6"/>
  <c r="K249" i="6"/>
  <c r="J249" i="6"/>
  <c r="N248" i="6"/>
  <c r="M248" i="6"/>
  <c r="L248" i="6"/>
  <c r="K248" i="6"/>
  <c r="J248" i="6"/>
  <c r="I248" i="6" s="1"/>
  <c r="N247" i="6"/>
  <c r="M247" i="6"/>
  <c r="L247" i="6"/>
  <c r="K247" i="6"/>
  <c r="J247" i="6"/>
  <c r="N246" i="6"/>
  <c r="M246" i="6"/>
  <c r="L246" i="6"/>
  <c r="K246" i="6"/>
  <c r="J246" i="6"/>
  <c r="N245" i="6"/>
  <c r="M245" i="6"/>
  <c r="L245" i="6"/>
  <c r="K245" i="6"/>
  <c r="J245" i="6"/>
  <c r="N244" i="6"/>
  <c r="M244" i="6"/>
  <c r="L244" i="6"/>
  <c r="K244" i="6"/>
  <c r="J244" i="6"/>
  <c r="I244" i="6" s="1"/>
  <c r="N243" i="6"/>
  <c r="M243" i="6"/>
  <c r="L243" i="6"/>
  <c r="K243" i="6"/>
  <c r="J243" i="6"/>
  <c r="N242" i="6"/>
  <c r="M242" i="6"/>
  <c r="L242" i="6"/>
  <c r="K242" i="6"/>
  <c r="J242" i="6"/>
  <c r="N241" i="6"/>
  <c r="M241" i="6"/>
  <c r="L241" i="6"/>
  <c r="K241" i="6"/>
  <c r="J241" i="6"/>
  <c r="N240" i="6"/>
  <c r="M240" i="6"/>
  <c r="L240" i="6"/>
  <c r="K240" i="6"/>
  <c r="J240" i="6"/>
  <c r="I240" i="6" s="1"/>
  <c r="N239" i="6"/>
  <c r="M239" i="6"/>
  <c r="L239" i="6"/>
  <c r="K239" i="6"/>
  <c r="J239" i="6"/>
  <c r="N238" i="6"/>
  <c r="M238" i="6"/>
  <c r="L238" i="6"/>
  <c r="K238" i="6"/>
  <c r="J238" i="6"/>
  <c r="N237" i="6"/>
  <c r="M237" i="6"/>
  <c r="L237" i="6"/>
  <c r="K237" i="6"/>
  <c r="J237" i="6"/>
  <c r="N236" i="6"/>
  <c r="M236" i="6"/>
  <c r="L236" i="6"/>
  <c r="K236" i="6"/>
  <c r="J236" i="6"/>
  <c r="I236" i="6" s="1"/>
  <c r="N235" i="6"/>
  <c r="M235" i="6"/>
  <c r="L235" i="6"/>
  <c r="K235" i="6"/>
  <c r="J235" i="6"/>
  <c r="N234" i="6"/>
  <c r="M234" i="6"/>
  <c r="L234" i="6"/>
  <c r="K234" i="6"/>
  <c r="J234" i="6"/>
  <c r="N233" i="6"/>
  <c r="M233" i="6"/>
  <c r="L233" i="6"/>
  <c r="K233" i="6"/>
  <c r="J233" i="6"/>
  <c r="N232" i="6"/>
  <c r="M232" i="6"/>
  <c r="L232" i="6"/>
  <c r="K232" i="6"/>
  <c r="J232" i="6"/>
  <c r="I232" i="6" s="1"/>
  <c r="N231" i="6"/>
  <c r="M231" i="6"/>
  <c r="L231" i="6"/>
  <c r="K231" i="6"/>
  <c r="J231" i="6"/>
  <c r="N230" i="6"/>
  <c r="M230" i="6"/>
  <c r="L230" i="6"/>
  <c r="K230" i="6"/>
  <c r="J230" i="6"/>
  <c r="N229" i="6"/>
  <c r="M229" i="6"/>
  <c r="L229" i="6"/>
  <c r="K229" i="6"/>
  <c r="J229" i="6"/>
  <c r="N228" i="6"/>
  <c r="M228" i="6"/>
  <c r="L228" i="6"/>
  <c r="K228" i="6"/>
  <c r="J228" i="6"/>
  <c r="I228" i="6" s="1"/>
  <c r="N227" i="6"/>
  <c r="M227" i="6"/>
  <c r="L227" i="6"/>
  <c r="K227" i="6"/>
  <c r="J227" i="6"/>
  <c r="N226" i="6"/>
  <c r="M226" i="6"/>
  <c r="L226" i="6"/>
  <c r="K226" i="6"/>
  <c r="J226" i="6"/>
  <c r="N225" i="6"/>
  <c r="M225" i="6"/>
  <c r="L225" i="6"/>
  <c r="K225" i="6"/>
  <c r="J225" i="6"/>
  <c r="N224" i="6"/>
  <c r="M224" i="6"/>
  <c r="L224" i="6"/>
  <c r="K224" i="6"/>
  <c r="J224" i="6"/>
  <c r="I224" i="6" s="1"/>
  <c r="N223" i="6"/>
  <c r="M223" i="6"/>
  <c r="L223" i="6"/>
  <c r="K223" i="6"/>
  <c r="J223" i="6"/>
  <c r="N222" i="6"/>
  <c r="M222" i="6"/>
  <c r="L222" i="6"/>
  <c r="K222" i="6"/>
  <c r="J222" i="6"/>
  <c r="N221" i="6"/>
  <c r="M221" i="6"/>
  <c r="L221" i="6"/>
  <c r="K221" i="6"/>
  <c r="J221" i="6"/>
  <c r="N220" i="6"/>
  <c r="M220" i="6"/>
  <c r="L220" i="6"/>
  <c r="K220" i="6"/>
  <c r="J220" i="6"/>
  <c r="I220" i="6" s="1"/>
  <c r="N219" i="6"/>
  <c r="M219" i="6"/>
  <c r="L219" i="6"/>
  <c r="K219" i="6"/>
  <c r="J219" i="6"/>
  <c r="N218" i="6"/>
  <c r="M218" i="6"/>
  <c r="L218" i="6"/>
  <c r="K218" i="6"/>
  <c r="J218" i="6"/>
  <c r="N217" i="6"/>
  <c r="M217" i="6"/>
  <c r="L217" i="6"/>
  <c r="K217" i="6"/>
  <c r="J217" i="6"/>
  <c r="N216" i="6"/>
  <c r="M216" i="6"/>
  <c r="L216" i="6"/>
  <c r="K216" i="6"/>
  <c r="J216" i="6"/>
  <c r="I216" i="6" s="1"/>
  <c r="N215" i="6"/>
  <c r="M215" i="6"/>
  <c r="L215" i="6"/>
  <c r="K215" i="6"/>
  <c r="J215" i="6"/>
  <c r="N214" i="6"/>
  <c r="M214" i="6"/>
  <c r="L214" i="6"/>
  <c r="K214" i="6"/>
  <c r="J214" i="6"/>
  <c r="N213" i="6"/>
  <c r="M213" i="6"/>
  <c r="L213" i="6"/>
  <c r="K213" i="6"/>
  <c r="J213" i="6"/>
  <c r="N212" i="6"/>
  <c r="M212" i="6"/>
  <c r="L212" i="6"/>
  <c r="K212" i="6"/>
  <c r="J212" i="6"/>
  <c r="I212" i="6" s="1"/>
  <c r="N211" i="6"/>
  <c r="M211" i="6"/>
  <c r="L211" i="6"/>
  <c r="K211" i="6"/>
  <c r="J211" i="6"/>
  <c r="N210" i="6"/>
  <c r="M210" i="6"/>
  <c r="L210" i="6"/>
  <c r="K210" i="6"/>
  <c r="J210" i="6"/>
  <c r="N209" i="6"/>
  <c r="M209" i="6"/>
  <c r="L209" i="6"/>
  <c r="K209" i="6"/>
  <c r="J209" i="6"/>
  <c r="N208" i="6"/>
  <c r="M208" i="6"/>
  <c r="L208" i="6"/>
  <c r="K208" i="6"/>
  <c r="J208" i="6"/>
  <c r="I208" i="6" s="1"/>
  <c r="N207" i="6"/>
  <c r="M207" i="6"/>
  <c r="L207" i="6"/>
  <c r="K207" i="6"/>
  <c r="J207" i="6"/>
  <c r="N206" i="6"/>
  <c r="M206" i="6"/>
  <c r="L206" i="6"/>
  <c r="K206" i="6"/>
  <c r="J206" i="6"/>
  <c r="N205" i="6"/>
  <c r="M205" i="6"/>
  <c r="L205" i="6"/>
  <c r="K205" i="6"/>
  <c r="J205" i="6"/>
  <c r="N204" i="6"/>
  <c r="M204" i="6"/>
  <c r="L204" i="6"/>
  <c r="K204" i="6"/>
  <c r="J204" i="6"/>
  <c r="I204" i="6" s="1"/>
  <c r="N203" i="6"/>
  <c r="M203" i="6"/>
  <c r="L203" i="6"/>
  <c r="K203" i="6"/>
  <c r="J203" i="6"/>
  <c r="N202" i="6"/>
  <c r="M202" i="6"/>
  <c r="L202" i="6"/>
  <c r="K202" i="6"/>
  <c r="J202" i="6"/>
  <c r="N201" i="6"/>
  <c r="M201" i="6"/>
  <c r="L201" i="6"/>
  <c r="K201" i="6"/>
  <c r="J201" i="6"/>
  <c r="N200" i="6"/>
  <c r="M200" i="6"/>
  <c r="L200" i="6"/>
  <c r="K200" i="6"/>
  <c r="J200" i="6"/>
  <c r="I200" i="6" s="1"/>
  <c r="N199" i="6"/>
  <c r="M199" i="6"/>
  <c r="L199" i="6"/>
  <c r="K199" i="6"/>
  <c r="J199" i="6"/>
  <c r="N198" i="6"/>
  <c r="M198" i="6"/>
  <c r="L198" i="6"/>
  <c r="K198" i="6"/>
  <c r="J198" i="6"/>
  <c r="N197" i="6"/>
  <c r="M197" i="6"/>
  <c r="L197" i="6"/>
  <c r="K197" i="6"/>
  <c r="J197" i="6"/>
  <c r="N196" i="6"/>
  <c r="M196" i="6"/>
  <c r="L196" i="6"/>
  <c r="K196" i="6"/>
  <c r="J196" i="6"/>
  <c r="I196" i="6" s="1"/>
  <c r="N195" i="6"/>
  <c r="M195" i="6"/>
  <c r="L195" i="6"/>
  <c r="K195" i="6"/>
  <c r="J195" i="6"/>
  <c r="N194" i="6"/>
  <c r="M194" i="6"/>
  <c r="L194" i="6"/>
  <c r="K194" i="6"/>
  <c r="J194" i="6"/>
  <c r="N193" i="6"/>
  <c r="M193" i="6"/>
  <c r="L193" i="6"/>
  <c r="K193" i="6"/>
  <c r="J193" i="6"/>
  <c r="N192" i="6"/>
  <c r="M192" i="6"/>
  <c r="L192" i="6"/>
  <c r="K192" i="6"/>
  <c r="J192" i="6"/>
  <c r="I192" i="6" s="1"/>
  <c r="N191" i="6"/>
  <c r="M191" i="6"/>
  <c r="L191" i="6"/>
  <c r="K191" i="6"/>
  <c r="J191" i="6"/>
  <c r="N190" i="6"/>
  <c r="M190" i="6"/>
  <c r="L190" i="6"/>
  <c r="K190" i="6"/>
  <c r="J190" i="6"/>
  <c r="N189" i="6"/>
  <c r="M189" i="6"/>
  <c r="L189" i="6"/>
  <c r="K189" i="6"/>
  <c r="J189" i="6"/>
  <c r="N188" i="6"/>
  <c r="M188" i="6"/>
  <c r="L188" i="6"/>
  <c r="K188" i="6"/>
  <c r="J188" i="6"/>
  <c r="I188" i="6" s="1"/>
  <c r="N187" i="6"/>
  <c r="M187" i="6"/>
  <c r="L187" i="6"/>
  <c r="K187" i="6"/>
  <c r="J187" i="6"/>
  <c r="N186" i="6"/>
  <c r="M186" i="6"/>
  <c r="L186" i="6"/>
  <c r="K186" i="6"/>
  <c r="J186" i="6"/>
  <c r="N185" i="6"/>
  <c r="M185" i="6"/>
  <c r="L185" i="6"/>
  <c r="K185" i="6"/>
  <c r="J185" i="6"/>
  <c r="N184" i="6"/>
  <c r="M184" i="6"/>
  <c r="L184" i="6"/>
  <c r="K184" i="6"/>
  <c r="J184" i="6"/>
  <c r="I184" i="6" s="1"/>
  <c r="N183" i="6"/>
  <c r="M183" i="6"/>
  <c r="L183" i="6"/>
  <c r="K183" i="6"/>
  <c r="J183" i="6"/>
  <c r="N182" i="6"/>
  <c r="M182" i="6"/>
  <c r="L182" i="6"/>
  <c r="K182" i="6"/>
  <c r="J182" i="6"/>
  <c r="N181" i="6"/>
  <c r="M181" i="6"/>
  <c r="L181" i="6"/>
  <c r="K181" i="6"/>
  <c r="J181" i="6"/>
  <c r="N180" i="6"/>
  <c r="M180" i="6"/>
  <c r="L180" i="6"/>
  <c r="K180" i="6"/>
  <c r="J180" i="6"/>
  <c r="I180" i="6" s="1"/>
  <c r="N179" i="6"/>
  <c r="M179" i="6"/>
  <c r="L179" i="6"/>
  <c r="K179" i="6"/>
  <c r="J179" i="6"/>
  <c r="N178" i="6"/>
  <c r="M178" i="6"/>
  <c r="L178" i="6"/>
  <c r="K178" i="6"/>
  <c r="J178" i="6"/>
  <c r="N177" i="6"/>
  <c r="M177" i="6"/>
  <c r="L177" i="6"/>
  <c r="K177" i="6"/>
  <c r="J177" i="6"/>
  <c r="N176" i="6"/>
  <c r="M176" i="6"/>
  <c r="L176" i="6"/>
  <c r="K176" i="6"/>
  <c r="J176" i="6"/>
  <c r="I176" i="6" s="1"/>
  <c r="N175" i="6"/>
  <c r="M175" i="6"/>
  <c r="L175" i="6"/>
  <c r="K175" i="6"/>
  <c r="J175" i="6"/>
  <c r="N174" i="6"/>
  <c r="M174" i="6"/>
  <c r="L174" i="6"/>
  <c r="K174" i="6"/>
  <c r="J174" i="6"/>
  <c r="N173" i="6"/>
  <c r="M173" i="6"/>
  <c r="L173" i="6"/>
  <c r="K173" i="6"/>
  <c r="J173" i="6"/>
  <c r="N172" i="6"/>
  <c r="M172" i="6"/>
  <c r="L172" i="6"/>
  <c r="K172" i="6"/>
  <c r="J172" i="6"/>
  <c r="I172" i="6" s="1"/>
  <c r="N171" i="6"/>
  <c r="M171" i="6"/>
  <c r="L171" i="6"/>
  <c r="K171" i="6"/>
  <c r="J171" i="6"/>
  <c r="N170" i="6"/>
  <c r="M170" i="6"/>
  <c r="L170" i="6"/>
  <c r="K170" i="6"/>
  <c r="J170" i="6"/>
  <c r="N169" i="6"/>
  <c r="M169" i="6"/>
  <c r="L169" i="6"/>
  <c r="K169" i="6"/>
  <c r="J169" i="6"/>
  <c r="N168" i="6"/>
  <c r="M168" i="6"/>
  <c r="L168" i="6"/>
  <c r="K168" i="6"/>
  <c r="J168" i="6"/>
  <c r="I168" i="6" s="1"/>
  <c r="N167" i="6"/>
  <c r="M167" i="6"/>
  <c r="L167" i="6"/>
  <c r="K167" i="6"/>
  <c r="J167" i="6"/>
  <c r="N166" i="6"/>
  <c r="M166" i="6"/>
  <c r="L166" i="6"/>
  <c r="K166" i="6"/>
  <c r="J166" i="6"/>
  <c r="N165" i="6"/>
  <c r="M165" i="6"/>
  <c r="L165" i="6"/>
  <c r="K165" i="6"/>
  <c r="J165" i="6"/>
  <c r="N164" i="6"/>
  <c r="M164" i="6"/>
  <c r="L164" i="6"/>
  <c r="K164" i="6"/>
  <c r="J164" i="6"/>
  <c r="I164" i="6" s="1"/>
  <c r="N163" i="6"/>
  <c r="M163" i="6"/>
  <c r="L163" i="6"/>
  <c r="K163" i="6"/>
  <c r="J163" i="6"/>
  <c r="N162" i="6"/>
  <c r="M162" i="6"/>
  <c r="L162" i="6"/>
  <c r="K162" i="6"/>
  <c r="J162" i="6"/>
  <c r="N161" i="6"/>
  <c r="M161" i="6"/>
  <c r="L161" i="6"/>
  <c r="K161" i="6"/>
  <c r="J161" i="6"/>
  <c r="N160" i="6"/>
  <c r="M160" i="6"/>
  <c r="L160" i="6"/>
  <c r="K160" i="6"/>
  <c r="J160" i="6"/>
  <c r="I160" i="6" s="1"/>
  <c r="N159" i="6"/>
  <c r="M159" i="6"/>
  <c r="L159" i="6"/>
  <c r="K159" i="6"/>
  <c r="J159" i="6"/>
  <c r="N158" i="6"/>
  <c r="M158" i="6"/>
  <c r="L158" i="6"/>
  <c r="K158" i="6"/>
  <c r="J158" i="6"/>
  <c r="N157" i="6"/>
  <c r="M157" i="6"/>
  <c r="L157" i="6"/>
  <c r="K157" i="6"/>
  <c r="J157" i="6"/>
  <c r="N156" i="6"/>
  <c r="M156" i="6"/>
  <c r="L156" i="6"/>
  <c r="K156" i="6"/>
  <c r="J156" i="6"/>
  <c r="I156" i="6" s="1"/>
  <c r="N155" i="6"/>
  <c r="M155" i="6"/>
  <c r="L155" i="6"/>
  <c r="K155" i="6"/>
  <c r="J155" i="6"/>
  <c r="N154" i="6"/>
  <c r="M154" i="6"/>
  <c r="L154" i="6"/>
  <c r="K154" i="6"/>
  <c r="J154" i="6"/>
  <c r="N153" i="6"/>
  <c r="M153" i="6"/>
  <c r="L153" i="6"/>
  <c r="K153" i="6"/>
  <c r="J153" i="6"/>
  <c r="N152" i="6"/>
  <c r="M152" i="6"/>
  <c r="L152" i="6"/>
  <c r="K152" i="6"/>
  <c r="J152" i="6"/>
  <c r="I152" i="6" s="1"/>
  <c r="N151" i="6"/>
  <c r="M151" i="6"/>
  <c r="L151" i="6"/>
  <c r="K151" i="6"/>
  <c r="J151" i="6"/>
  <c r="N150" i="6"/>
  <c r="M150" i="6"/>
  <c r="L150" i="6"/>
  <c r="K150" i="6"/>
  <c r="J150" i="6"/>
  <c r="N149" i="6"/>
  <c r="M149" i="6"/>
  <c r="L149" i="6"/>
  <c r="K149" i="6"/>
  <c r="J149" i="6"/>
  <c r="N148" i="6"/>
  <c r="M148" i="6"/>
  <c r="L148" i="6"/>
  <c r="K148" i="6"/>
  <c r="J148" i="6"/>
  <c r="I148" i="6" s="1"/>
  <c r="N147" i="6"/>
  <c r="M147" i="6"/>
  <c r="L147" i="6"/>
  <c r="K147" i="6"/>
  <c r="J147" i="6"/>
  <c r="N146" i="6"/>
  <c r="M146" i="6"/>
  <c r="L146" i="6"/>
  <c r="K146" i="6"/>
  <c r="J146" i="6"/>
  <c r="N145" i="6"/>
  <c r="M145" i="6"/>
  <c r="L145" i="6"/>
  <c r="K145" i="6"/>
  <c r="J145" i="6"/>
  <c r="N144" i="6"/>
  <c r="M144" i="6"/>
  <c r="L144" i="6"/>
  <c r="K144" i="6"/>
  <c r="J144" i="6"/>
  <c r="I144" i="6" s="1"/>
  <c r="N143" i="6"/>
  <c r="M143" i="6"/>
  <c r="L143" i="6"/>
  <c r="K143" i="6"/>
  <c r="J143" i="6"/>
  <c r="N142" i="6"/>
  <c r="M142" i="6"/>
  <c r="L142" i="6"/>
  <c r="K142" i="6"/>
  <c r="J142" i="6"/>
  <c r="N141" i="6"/>
  <c r="M141" i="6"/>
  <c r="L141" i="6"/>
  <c r="K141" i="6"/>
  <c r="J141" i="6"/>
  <c r="N140" i="6"/>
  <c r="M140" i="6"/>
  <c r="L140" i="6"/>
  <c r="K140" i="6"/>
  <c r="J140" i="6"/>
  <c r="I140" i="6" s="1"/>
  <c r="N139" i="6"/>
  <c r="M139" i="6"/>
  <c r="L139" i="6"/>
  <c r="K139" i="6"/>
  <c r="J139" i="6"/>
  <c r="N138" i="6"/>
  <c r="M138" i="6"/>
  <c r="L138" i="6"/>
  <c r="K138" i="6"/>
  <c r="J138" i="6"/>
  <c r="N137" i="6"/>
  <c r="M137" i="6"/>
  <c r="L137" i="6"/>
  <c r="K137" i="6"/>
  <c r="J137" i="6"/>
  <c r="N136" i="6"/>
  <c r="M136" i="6"/>
  <c r="L136" i="6"/>
  <c r="K136" i="6"/>
  <c r="J136" i="6"/>
  <c r="I136" i="6" s="1"/>
  <c r="N135" i="6"/>
  <c r="M135" i="6"/>
  <c r="L135" i="6"/>
  <c r="K135" i="6"/>
  <c r="J135" i="6"/>
  <c r="N134" i="6"/>
  <c r="M134" i="6"/>
  <c r="L134" i="6"/>
  <c r="K134" i="6"/>
  <c r="J134" i="6"/>
  <c r="N133" i="6"/>
  <c r="M133" i="6"/>
  <c r="L133" i="6"/>
  <c r="K133" i="6"/>
  <c r="J133" i="6"/>
  <c r="N132" i="6"/>
  <c r="M132" i="6"/>
  <c r="L132" i="6"/>
  <c r="K132" i="6"/>
  <c r="J132" i="6"/>
  <c r="I132" i="6" s="1"/>
  <c r="N131" i="6"/>
  <c r="M131" i="6"/>
  <c r="L131" i="6"/>
  <c r="K131" i="6"/>
  <c r="J131" i="6"/>
  <c r="N130" i="6"/>
  <c r="M130" i="6"/>
  <c r="L130" i="6"/>
  <c r="K130" i="6"/>
  <c r="J130" i="6"/>
  <c r="N129" i="6"/>
  <c r="M129" i="6"/>
  <c r="L129" i="6"/>
  <c r="K129" i="6"/>
  <c r="J129" i="6"/>
  <c r="N128" i="6"/>
  <c r="M128" i="6"/>
  <c r="L128" i="6"/>
  <c r="K128" i="6"/>
  <c r="J128" i="6"/>
  <c r="I128" i="6" s="1"/>
  <c r="N127" i="6"/>
  <c r="M127" i="6"/>
  <c r="L127" i="6"/>
  <c r="K127" i="6"/>
  <c r="J127" i="6"/>
  <c r="N126" i="6"/>
  <c r="M126" i="6"/>
  <c r="L126" i="6"/>
  <c r="K126" i="6"/>
  <c r="J126" i="6"/>
  <c r="N125" i="6"/>
  <c r="M125" i="6"/>
  <c r="L125" i="6"/>
  <c r="K125" i="6"/>
  <c r="J125" i="6"/>
  <c r="N124" i="6"/>
  <c r="M124" i="6"/>
  <c r="L124" i="6"/>
  <c r="K124" i="6"/>
  <c r="J124" i="6"/>
  <c r="I124" i="6" s="1"/>
  <c r="N123" i="6"/>
  <c r="M123" i="6"/>
  <c r="L123" i="6"/>
  <c r="K123" i="6"/>
  <c r="J123" i="6"/>
  <c r="N122" i="6"/>
  <c r="M122" i="6"/>
  <c r="L122" i="6"/>
  <c r="K122" i="6"/>
  <c r="J122" i="6"/>
  <c r="I122" i="6"/>
  <c r="N121" i="6"/>
  <c r="M121" i="6"/>
  <c r="L121" i="6"/>
  <c r="K121" i="6"/>
  <c r="I121" i="6" s="1"/>
  <c r="J121" i="6"/>
  <c r="N120" i="6"/>
  <c r="M120" i="6"/>
  <c r="L120" i="6"/>
  <c r="K120" i="6"/>
  <c r="I120" i="6" s="1"/>
  <c r="J120" i="6"/>
  <c r="N119" i="6"/>
  <c r="M119" i="6"/>
  <c r="L119" i="6"/>
  <c r="K119" i="6"/>
  <c r="J119" i="6"/>
  <c r="I119" i="6" s="1"/>
  <c r="N118" i="6"/>
  <c r="M118" i="6"/>
  <c r="L118" i="6"/>
  <c r="K118" i="6"/>
  <c r="I118" i="6" s="1"/>
  <c r="J118" i="6"/>
  <c r="N117" i="6"/>
  <c r="M117" i="6"/>
  <c r="L117" i="6"/>
  <c r="K117" i="6"/>
  <c r="J117" i="6"/>
  <c r="I117" i="6" s="1"/>
  <c r="N116" i="6"/>
  <c r="M116" i="6"/>
  <c r="L116" i="6"/>
  <c r="K116" i="6"/>
  <c r="I116" i="6" s="1"/>
  <c r="J116" i="6"/>
  <c r="N115" i="6"/>
  <c r="M115" i="6"/>
  <c r="L115" i="6"/>
  <c r="K115" i="6"/>
  <c r="J115" i="6"/>
  <c r="I115" i="6" s="1"/>
  <c r="N114" i="6"/>
  <c r="M114" i="6"/>
  <c r="L114" i="6"/>
  <c r="K114" i="6"/>
  <c r="I114" i="6" s="1"/>
  <c r="J114" i="6"/>
  <c r="N113" i="6"/>
  <c r="M113" i="6"/>
  <c r="L113" i="6"/>
  <c r="K113" i="6"/>
  <c r="J113" i="6"/>
  <c r="I113" i="6" s="1"/>
  <c r="N112" i="6"/>
  <c r="M112" i="6"/>
  <c r="L112" i="6"/>
  <c r="K112" i="6"/>
  <c r="I112" i="6" s="1"/>
  <c r="J112" i="6"/>
  <c r="N111" i="6"/>
  <c r="M111" i="6"/>
  <c r="L111" i="6"/>
  <c r="K111" i="6"/>
  <c r="J111" i="6"/>
  <c r="I111" i="6" s="1"/>
  <c r="N110" i="6"/>
  <c r="M110" i="6"/>
  <c r="L110" i="6"/>
  <c r="K110" i="6"/>
  <c r="I110" i="6" s="1"/>
  <c r="J110" i="6"/>
  <c r="N109" i="6"/>
  <c r="M109" i="6"/>
  <c r="L109" i="6"/>
  <c r="K109" i="6"/>
  <c r="J109" i="6"/>
  <c r="I109" i="6" s="1"/>
  <c r="N108" i="6"/>
  <c r="M108" i="6"/>
  <c r="L108" i="6"/>
  <c r="K108" i="6"/>
  <c r="I108" i="6" s="1"/>
  <c r="J108" i="6"/>
  <c r="N107" i="6"/>
  <c r="M107" i="6"/>
  <c r="L107" i="6"/>
  <c r="K107" i="6"/>
  <c r="J107" i="6"/>
  <c r="I107" i="6" s="1"/>
  <c r="N106" i="6"/>
  <c r="M106" i="6"/>
  <c r="L106" i="6"/>
  <c r="K106" i="6"/>
  <c r="I106" i="6" s="1"/>
  <c r="J106" i="6"/>
  <c r="N105" i="6"/>
  <c r="M105" i="6"/>
  <c r="L105" i="6"/>
  <c r="K105" i="6"/>
  <c r="J105" i="6"/>
  <c r="I105" i="6" s="1"/>
  <c r="N104" i="6"/>
  <c r="M104" i="6"/>
  <c r="L104" i="6"/>
  <c r="K104" i="6"/>
  <c r="I104" i="6" s="1"/>
  <c r="J104" i="6"/>
  <c r="N103" i="6"/>
  <c r="M103" i="6"/>
  <c r="L103" i="6"/>
  <c r="K103" i="6"/>
  <c r="J103" i="6"/>
  <c r="I103" i="6" s="1"/>
  <c r="N102" i="6"/>
  <c r="M102" i="6"/>
  <c r="L102" i="6"/>
  <c r="K102" i="6"/>
  <c r="I102" i="6" s="1"/>
  <c r="J102" i="6"/>
  <c r="N101" i="6"/>
  <c r="M101" i="6"/>
  <c r="L101" i="6"/>
  <c r="K101" i="6"/>
  <c r="J101" i="6"/>
  <c r="I101" i="6" s="1"/>
  <c r="N100" i="6"/>
  <c r="M100" i="6"/>
  <c r="L100" i="6"/>
  <c r="K100" i="6"/>
  <c r="I100" i="6" s="1"/>
  <c r="J100" i="6"/>
  <c r="N99" i="6"/>
  <c r="M99" i="6"/>
  <c r="L99" i="6"/>
  <c r="K99" i="6"/>
  <c r="J99" i="6"/>
  <c r="I99" i="6" s="1"/>
  <c r="N98" i="6"/>
  <c r="M98" i="6"/>
  <c r="L98" i="6"/>
  <c r="K98" i="6"/>
  <c r="I98" i="6" s="1"/>
  <c r="J98" i="6"/>
  <c r="N97" i="6"/>
  <c r="M97" i="6"/>
  <c r="L97" i="6"/>
  <c r="K97" i="6"/>
  <c r="J97" i="6"/>
  <c r="I97" i="6" s="1"/>
  <c r="N96" i="6"/>
  <c r="M96" i="6"/>
  <c r="L96" i="6"/>
  <c r="K96" i="6"/>
  <c r="I96" i="6" s="1"/>
  <c r="J96" i="6"/>
  <c r="N95" i="6"/>
  <c r="M95" i="6"/>
  <c r="L95" i="6"/>
  <c r="K95" i="6"/>
  <c r="J95" i="6"/>
  <c r="I95" i="6" s="1"/>
  <c r="N94" i="6"/>
  <c r="M94" i="6"/>
  <c r="L94" i="6"/>
  <c r="K94" i="6"/>
  <c r="I94" i="6" s="1"/>
  <c r="J94" i="6"/>
  <c r="N93" i="6"/>
  <c r="M93" i="6"/>
  <c r="L93" i="6"/>
  <c r="K93" i="6"/>
  <c r="J93" i="6"/>
  <c r="I93" i="6" s="1"/>
  <c r="N92" i="6"/>
  <c r="M92" i="6"/>
  <c r="L92" i="6"/>
  <c r="K92" i="6"/>
  <c r="I92" i="6" s="1"/>
  <c r="J92" i="6"/>
  <c r="N91" i="6"/>
  <c r="M91" i="6"/>
  <c r="L91" i="6"/>
  <c r="K91" i="6"/>
  <c r="J91" i="6"/>
  <c r="I91" i="6" s="1"/>
  <c r="N90" i="6"/>
  <c r="M90" i="6"/>
  <c r="L90" i="6"/>
  <c r="K90" i="6"/>
  <c r="I90" i="6" s="1"/>
  <c r="J90" i="6"/>
  <c r="N89" i="6"/>
  <c r="M89" i="6"/>
  <c r="L89" i="6"/>
  <c r="J89" i="6"/>
  <c r="L88" i="6"/>
  <c r="K88" i="6"/>
  <c r="J88" i="6"/>
  <c r="L87" i="6"/>
  <c r="K87" i="6"/>
  <c r="J87" i="6"/>
  <c r="L86" i="6"/>
  <c r="K86" i="6"/>
  <c r="J86" i="6"/>
  <c r="L85" i="6"/>
  <c r="K85" i="6"/>
  <c r="J85" i="6"/>
  <c r="L84" i="6"/>
  <c r="K84" i="6"/>
  <c r="J84" i="6"/>
  <c r="L83" i="6"/>
  <c r="K83" i="6"/>
  <c r="J83" i="6"/>
  <c r="L82" i="6"/>
  <c r="K82" i="6"/>
  <c r="J82" i="6"/>
  <c r="L81" i="6"/>
  <c r="K81" i="6"/>
  <c r="J81" i="6"/>
  <c r="N80" i="6"/>
  <c r="M80" i="6"/>
  <c r="L80" i="6"/>
  <c r="K80" i="6"/>
  <c r="J80" i="6"/>
  <c r="I80" i="6"/>
  <c r="N79" i="6"/>
  <c r="M79" i="6"/>
  <c r="L79" i="6"/>
  <c r="K79" i="6"/>
  <c r="I79" i="6" s="1"/>
  <c r="J79" i="6"/>
  <c r="N78" i="6"/>
  <c r="M78" i="6"/>
  <c r="L78" i="6"/>
  <c r="J78" i="6"/>
  <c r="L77" i="6"/>
  <c r="K77" i="6"/>
  <c r="J77" i="6"/>
  <c r="J76" i="6"/>
  <c r="J75" i="6"/>
  <c r="J74" i="6"/>
  <c r="J73" i="6"/>
  <c r="J72" i="6"/>
  <c r="J71" i="6"/>
  <c r="J70" i="6"/>
  <c r="N69" i="6"/>
  <c r="M69" i="6"/>
  <c r="J69" i="6"/>
  <c r="N68" i="6"/>
  <c r="M68" i="6"/>
  <c r="J68" i="6"/>
  <c r="N67" i="6"/>
  <c r="M67" i="6"/>
  <c r="K67" i="6"/>
  <c r="J67" i="6"/>
  <c r="I67" i="6" s="1"/>
  <c r="E67" i="6"/>
  <c r="L67" i="6" s="1"/>
  <c r="N66" i="6"/>
  <c r="M66" i="6"/>
  <c r="L66" i="6"/>
  <c r="K66" i="6"/>
  <c r="J66" i="6"/>
  <c r="I66" i="6"/>
  <c r="N65" i="6"/>
  <c r="M65" i="6"/>
  <c r="L65" i="6"/>
  <c r="K65" i="6"/>
  <c r="I65" i="6" s="1"/>
  <c r="J65" i="6"/>
  <c r="N64" i="6"/>
  <c r="M64" i="6"/>
  <c r="L64" i="6"/>
  <c r="K64" i="6"/>
  <c r="J64" i="6"/>
  <c r="I64" i="6"/>
  <c r="N63" i="6"/>
  <c r="M63" i="6"/>
  <c r="L63" i="6"/>
  <c r="K63" i="6"/>
  <c r="I63" i="6" s="1"/>
  <c r="J63" i="6"/>
  <c r="N62" i="6"/>
  <c r="M62" i="6"/>
  <c r="L62" i="6"/>
  <c r="K62" i="6"/>
  <c r="J62" i="6"/>
  <c r="I62" i="6"/>
  <c r="N61" i="6"/>
  <c r="M61" i="6"/>
  <c r="L61" i="6"/>
  <c r="K61" i="6"/>
  <c r="I61" i="6" s="1"/>
  <c r="J61" i="6"/>
  <c r="N60" i="6"/>
  <c r="M60" i="6"/>
  <c r="L60" i="6"/>
  <c r="K60" i="6"/>
  <c r="J60" i="6"/>
  <c r="I60" i="6"/>
  <c r="K39" i="6"/>
  <c r="U38" i="6"/>
  <c r="T38" i="6" s="1"/>
  <c r="K38" i="6"/>
  <c r="J38" i="6" s="1"/>
  <c r="U36" i="6"/>
  <c r="T36" i="6" s="1"/>
  <c r="K34" i="6"/>
  <c r="J34" i="6" s="1"/>
  <c r="U29" i="6"/>
  <c r="T29" i="6" s="1"/>
  <c r="K27" i="6"/>
  <c r="J27" i="6" s="1"/>
  <c r="E12" i="6"/>
  <c r="D12" i="6"/>
  <c r="K10" i="6"/>
  <c r="K9" i="6"/>
  <c r="K8" i="6"/>
  <c r="K7" i="6"/>
  <c r="K6" i="6"/>
  <c r="K5" i="6"/>
  <c r="J5" i="6"/>
  <c r="L4" i="6"/>
  <c r="K4" i="6"/>
  <c r="J4" i="6"/>
  <c r="P3" i="6"/>
  <c r="O3" i="6"/>
  <c r="N3" i="6"/>
  <c r="M3" i="6"/>
  <c r="L3" i="6"/>
  <c r="K3" i="6"/>
  <c r="J3" i="6"/>
  <c r="K2" i="6"/>
  <c r="D1" i="6"/>
  <c r="L5" i="6" s="1"/>
  <c r="AK498" i="5"/>
  <c r="AK503" i="5" s="1"/>
  <c r="AK504" i="5" s="1"/>
  <c r="AB498" i="5"/>
  <c r="Z498" i="5"/>
  <c r="X498" i="5"/>
  <c r="X497" i="5"/>
  <c r="X502" i="5" s="1"/>
  <c r="X503" i="5" s="1"/>
  <c r="S496" i="5"/>
  <c r="S495" i="5"/>
  <c r="S494" i="5"/>
  <c r="S493" i="5"/>
  <c r="S492" i="5"/>
  <c r="S491" i="5"/>
  <c r="Q491" i="5"/>
  <c r="Q492" i="5" s="1"/>
  <c r="AK490" i="5"/>
  <c r="AK493" i="5" s="1"/>
  <c r="AK494" i="5" s="1"/>
  <c r="AE490" i="5"/>
  <c r="AE495" i="5" s="1"/>
  <c r="AE496" i="5" s="1"/>
  <c r="J490" i="5"/>
  <c r="J491" i="5" s="1"/>
  <c r="X489" i="5"/>
  <c r="X494" i="5" s="1"/>
  <c r="X495" i="5" s="1"/>
  <c r="U489" i="5"/>
  <c r="S489" i="5"/>
  <c r="Q489" i="5"/>
  <c r="Q488" i="5"/>
  <c r="Q493" i="5" s="1"/>
  <c r="Q494" i="5" s="1"/>
  <c r="M486" i="5"/>
  <c r="J485" i="5"/>
  <c r="J488" i="5" s="1"/>
  <c r="J489" i="5" s="1"/>
  <c r="X484" i="5"/>
  <c r="X485" i="5" s="1"/>
  <c r="Q484" i="5"/>
  <c r="Q485" i="5" s="1"/>
  <c r="AK482" i="5"/>
  <c r="AK485" i="5" s="1"/>
  <c r="AK486" i="5" s="1"/>
  <c r="AA482" i="5"/>
  <c r="X481" i="5"/>
  <c r="X486" i="5" s="1"/>
  <c r="X487" i="5" s="1"/>
  <c r="F480" i="5"/>
  <c r="D480" i="5"/>
  <c r="D481" i="5" s="1"/>
  <c r="Q479" i="5"/>
  <c r="Q482" i="5" s="1"/>
  <c r="Q483" i="5" s="1"/>
  <c r="F478" i="5"/>
  <c r="H476" i="5"/>
  <c r="AB490" i="5" s="1"/>
  <c r="G476" i="5"/>
  <c r="N476" i="5" s="1"/>
  <c r="F476" i="5"/>
  <c r="L486" i="5" s="1"/>
  <c r="E476" i="5"/>
  <c r="Y490" i="5" s="1"/>
  <c r="D476" i="5"/>
  <c r="X490" i="5" s="1"/>
  <c r="K475" i="5"/>
  <c r="K480" i="5" s="1"/>
  <c r="K481" i="5" s="1"/>
  <c r="D475" i="5"/>
  <c r="D478" i="5" s="1"/>
  <c r="D479" i="5" s="1"/>
  <c r="AK472" i="5"/>
  <c r="AK477" i="5" s="1"/>
  <c r="AK478" i="5" s="1"/>
  <c r="L471" i="5"/>
  <c r="AB470" i="5"/>
  <c r="Z470" i="5"/>
  <c r="X470" i="5"/>
  <c r="Q470" i="5"/>
  <c r="Q473" i="5" s="1"/>
  <c r="Q474" i="5" s="1"/>
  <c r="L470" i="5"/>
  <c r="X469" i="5"/>
  <c r="X472" i="5" s="1"/>
  <c r="X473" i="5" s="1"/>
  <c r="L469" i="5"/>
  <c r="J469" i="5"/>
  <c r="S468" i="5"/>
  <c r="L468" i="5"/>
  <c r="J468" i="5"/>
  <c r="S467" i="5"/>
  <c r="S466" i="5"/>
  <c r="N466" i="5"/>
  <c r="L466" i="5"/>
  <c r="J466" i="5"/>
  <c r="S465" i="5"/>
  <c r="Q465" i="5"/>
  <c r="Q466" i="5" s="1"/>
  <c r="J465" i="5"/>
  <c r="J470" i="5" s="1"/>
  <c r="J471" i="5" s="1"/>
  <c r="S464" i="5"/>
  <c r="S463" i="5"/>
  <c r="Q463" i="5"/>
  <c r="Q464" i="5" s="1"/>
  <c r="AB462" i="5"/>
  <c r="AA462" i="5"/>
  <c r="Z462" i="5"/>
  <c r="Y462" i="5"/>
  <c r="X462" i="5"/>
  <c r="AK461" i="5"/>
  <c r="AK466" i="5" s="1"/>
  <c r="AK467" i="5" s="1"/>
  <c r="AE461" i="5"/>
  <c r="AE464" i="5" s="1"/>
  <c r="AE465" i="5" s="1"/>
  <c r="X461" i="5"/>
  <c r="X466" i="5" s="1"/>
  <c r="X467" i="5" s="1"/>
  <c r="U461" i="5"/>
  <c r="S461" i="5"/>
  <c r="Q461" i="5"/>
  <c r="Q460" i="5"/>
  <c r="AB454" i="5"/>
  <c r="AA454" i="5"/>
  <c r="Z454" i="5"/>
  <c r="Y454" i="5"/>
  <c r="X454" i="5"/>
  <c r="X453" i="5"/>
  <c r="X458" i="5" s="1"/>
  <c r="X459" i="5" s="1"/>
  <c r="AK452" i="5"/>
  <c r="AK457" i="5" s="1"/>
  <c r="AK458" i="5" s="1"/>
  <c r="B450" i="5"/>
  <c r="N399" i="5"/>
  <c r="M399" i="5"/>
  <c r="L399" i="5"/>
  <c r="K399" i="5"/>
  <c r="I399" i="5" s="1"/>
  <c r="J399" i="5"/>
  <c r="N398" i="5"/>
  <c r="M398" i="5"/>
  <c r="L398" i="5"/>
  <c r="K398" i="5"/>
  <c r="J398" i="5"/>
  <c r="I398" i="5"/>
  <c r="N397" i="5"/>
  <c r="M397" i="5"/>
  <c r="L397" i="5"/>
  <c r="K397" i="5"/>
  <c r="I397" i="5" s="1"/>
  <c r="J397" i="5"/>
  <c r="N396" i="5"/>
  <c r="M396" i="5"/>
  <c r="L396" i="5"/>
  <c r="K396" i="5"/>
  <c r="J396" i="5"/>
  <c r="I396" i="5"/>
  <c r="N395" i="5"/>
  <c r="M395" i="5"/>
  <c r="L395" i="5"/>
  <c r="K395" i="5"/>
  <c r="I395" i="5" s="1"/>
  <c r="J395" i="5"/>
  <c r="N394" i="5"/>
  <c r="M394" i="5"/>
  <c r="L394" i="5"/>
  <c r="K394" i="5"/>
  <c r="J394" i="5"/>
  <c r="I394" i="5"/>
  <c r="N393" i="5"/>
  <c r="M393" i="5"/>
  <c r="L393" i="5"/>
  <c r="K393" i="5"/>
  <c r="I393" i="5" s="1"/>
  <c r="J393" i="5"/>
  <c r="N392" i="5"/>
  <c r="M392" i="5"/>
  <c r="L392" i="5"/>
  <c r="K392" i="5"/>
  <c r="J392" i="5"/>
  <c r="I392" i="5"/>
  <c r="N391" i="5"/>
  <c r="M391" i="5"/>
  <c r="L391" i="5"/>
  <c r="K391" i="5"/>
  <c r="I391" i="5" s="1"/>
  <c r="J391" i="5"/>
  <c r="N390" i="5"/>
  <c r="M390" i="5"/>
  <c r="L390" i="5"/>
  <c r="K390" i="5"/>
  <c r="J390" i="5"/>
  <c r="I390" i="5"/>
  <c r="N389" i="5"/>
  <c r="M389" i="5"/>
  <c r="L389" i="5"/>
  <c r="K389" i="5"/>
  <c r="I389" i="5" s="1"/>
  <c r="J389" i="5"/>
  <c r="N388" i="5"/>
  <c r="M388" i="5"/>
  <c r="L388" i="5"/>
  <c r="K388" i="5"/>
  <c r="J388" i="5"/>
  <c r="I388" i="5"/>
  <c r="N387" i="5"/>
  <c r="M387" i="5"/>
  <c r="L387" i="5"/>
  <c r="K387" i="5"/>
  <c r="I387" i="5" s="1"/>
  <c r="J387" i="5"/>
  <c r="N386" i="5"/>
  <c r="M386" i="5"/>
  <c r="L386" i="5"/>
  <c r="K386" i="5"/>
  <c r="J386" i="5"/>
  <c r="I386" i="5"/>
  <c r="N385" i="5"/>
  <c r="M385" i="5"/>
  <c r="L385" i="5"/>
  <c r="K385" i="5"/>
  <c r="I385" i="5" s="1"/>
  <c r="J385" i="5"/>
  <c r="N384" i="5"/>
  <c r="M384" i="5"/>
  <c r="L384" i="5"/>
  <c r="K384" i="5"/>
  <c r="J384" i="5"/>
  <c r="I384" i="5"/>
  <c r="N383" i="5"/>
  <c r="M383" i="5"/>
  <c r="L383" i="5"/>
  <c r="K383" i="5"/>
  <c r="I383" i="5" s="1"/>
  <c r="J383" i="5"/>
  <c r="N382" i="5"/>
  <c r="M382" i="5"/>
  <c r="L382" i="5"/>
  <c r="K382" i="5"/>
  <c r="J382" i="5"/>
  <c r="I382" i="5"/>
  <c r="N381" i="5"/>
  <c r="M381" i="5"/>
  <c r="L381" i="5"/>
  <c r="K381" i="5"/>
  <c r="I381" i="5" s="1"/>
  <c r="J381" i="5"/>
  <c r="N380" i="5"/>
  <c r="M380" i="5"/>
  <c r="L380" i="5"/>
  <c r="K380" i="5"/>
  <c r="J380" i="5"/>
  <c r="I380" i="5"/>
  <c r="N379" i="5"/>
  <c r="M379" i="5"/>
  <c r="L379" i="5"/>
  <c r="K379" i="5"/>
  <c r="I379" i="5" s="1"/>
  <c r="J379" i="5"/>
  <c r="N378" i="5"/>
  <c r="M378" i="5"/>
  <c r="L378" i="5"/>
  <c r="K378" i="5"/>
  <c r="J378" i="5"/>
  <c r="I378" i="5"/>
  <c r="N377" i="5"/>
  <c r="M377" i="5"/>
  <c r="L377" i="5"/>
  <c r="K377" i="5"/>
  <c r="I377" i="5" s="1"/>
  <c r="J377" i="5"/>
  <c r="N376" i="5"/>
  <c r="M376" i="5"/>
  <c r="L376" i="5"/>
  <c r="K376" i="5"/>
  <c r="J376" i="5"/>
  <c r="I376" i="5"/>
  <c r="N375" i="5"/>
  <c r="M375" i="5"/>
  <c r="L375" i="5"/>
  <c r="K375" i="5"/>
  <c r="I375" i="5" s="1"/>
  <c r="J375" i="5"/>
  <c r="N374" i="5"/>
  <c r="M374" i="5"/>
  <c r="L374" i="5"/>
  <c r="K374" i="5"/>
  <c r="J374" i="5"/>
  <c r="I374" i="5"/>
  <c r="N373" i="5"/>
  <c r="M373" i="5"/>
  <c r="L373" i="5"/>
  <c r="K373" i="5"/>
  <c r="I373" i="5" s="1"/>
  <c r="J373" i="5"/>
  <c r="N372" i="5"/>
  <c r="M372" i="5"/>
  <c r="L372" i="5"/>
  <c r="K372" i="5"/>
  <c r="J372" i="5"/>
  <c r="I372" i="5"/>
  <c r="N371" i="5"/>
  <c r="M371" i="5"/>
  <c r="L371" i="5"/>
  <c r="K371" i="5"/>
  <c r="I371" i="5" s="1"/>
  <c r="J371" i="5"/>
  <c r="N370" i="5"/>
  <c r="M370" i="5"/>
  <c r="L370" i="5"/>
  <c r="K370" i="5"/>
  <c r="J370" i="5"/>
  <c r="I370" i="5"/>
  <c r="N369" i="5"/>
  <c r="M369" i="5"/>
  <c r="L369" i="5"/>
  <c r="K369" i="5"/>
  <c r="I369" i="5" s="1"/>
  <c r="J369" i="5"/>
  <c r="N368" i="5"/>
  <c r="M368" i="5"/>
  <c r="L368" i="5"/>
  <c r="K368" i="5"/>
  <c r="J368" i="5"/>
  <c r="I368" i="5"/>
  <c r="N367" i="5"/>
  <c r="M367" i="5"/>
  <c r="L367" i="5"/>
  <c r="K367" i="5"/>
  <c r="I367" i="5" s="1"/>
  <c r="J367" i="5"/>
  <c r="N366" i="5"/>
  <c r="M366" i="5"/>
  <c r="L366" i="5"/>
  <c r="K366" i="5"/>
  <c r="J366" i="5"/>
  <c r="I366" i="5"/>
  <c r="N365" i="5"/>
  <c r="M365" i="5"/>
  <c r="L365" i="5"/>
  <c r="K365" i="5"/>
  <c r="I365" i="5" s="1"/>
  <c r="J365" i="5"/>
  <c r="N364" i="5"/>
  <c r="M364" i="5"/>
  <c r="L364" i="5"/>
  <c r="K364" i="5"/>
  <c r="J364" i="5"/>
  <c r="I364" i="5"/>
  <c r="N363" i="5"/>
  <c r="M363" i="5"/>
  <c r="L363" i="5"/>
  <c r="K363" i="5"/>
  <c r="I363" i="5" s="1"/>
  <c r="J363" i="5"/>
  <c r="N362" i="5"/>
  <c r="M362" i="5"/>
  <c r="L362" i="5"/>
  <c r="K362" i="5"/>
  <c r="J362" i="5"/>
  <c r="I362" i="5"/>
  <c r="N361" i="5"/>
  <c r="M361" i="5"/>
  <c r="L361" i="5"/>
  <c r="K361" i="5"/>
  <c r="I361" i="5" s="1"/>
  <c r="J361" i="5"/>
  <c r="N360" i="5"/>
  <c r="M360" i="5"/>
  <c r="L360" i="5"/>
  <c r="K360" i="5"/>
  <c r="J360" i="5"/>
  <c r="I360" i="5"/>
  <c r="N359" i="5"/>
  <c r="M359" i="5"/>
  <c r="L359" i="5"/>
  <c r="K359" i="5"/>
  <c r="I359" i="5" s="1"/>
  <c r="J359" i="5"/>
  <c r="N358" i="5"/>
  <c r="M358" i="5"/>
  <c r="L358" i="5"/>
  <c r="K358" i="5"/>
  <c r="J358" i="5"/>
  <c r="I358" i="5"/>
  <c r="N357" i="5"/>
  <c r="M357" i="5"/>
  <c r="L357" i="5"/>
  <c r="K357" i="5"/>
  <c r="I357" i="5" s="1"/>
  <c r="J357" i="5"/>
  <c r="N356" i="5"/>
  <c r="M356" i="5"/>
  <c r="L356" i="5"/>
  <c r="K356" i="5"/>
  <c r="J356" i="5"/>
  <c r="I356" i="5"/>
  <c r="N355" i="5"/>
  <c r="M355" i="5"/>
  <c r="L355" i="5"/>
  <c r="K355" i="5"/>
  <c r="I355" i="5" s="1"/>
  <c r="J355" i="5"/>
  <c r="N354" i="5"/>
  <c r="M354" i="5"/>
  <c r="L354" i="5"/>
  <c r="K354" i="5"/>
  <c r="J354" i="5"/>
  <c r="I354" i="5"/>
  <c r="N353" i="5"/>
  <c r="M353" i="5"/>
  <c r="L353" i="5"/>
  <c r="K353" i="5"/>
  <c r="I353" i="5" s="1"/>
  <c r="J353" i="5"/>
  <c r="N352" i="5"/>
  <c r="M352" i="5"/>
  <c r="L352" i="5"/>
  <c r="K352" i="5"/>
  <c r="J352" i="5"/>
  <c r="I352" i="5"/>
  <c r="N351" i="5"/>
  <c r="M351" i="5"/>
  <c r="L351" i="5"/>
  <c r="K351" i="5"/>
  <c r="I351" i="5" s="1"/>
  <c r="K38" i="5" s="1"/>
  <c r="J351" i="5"/>
  <c r="N350" i="5"/>
  <c r="M350" i="5"/>
  <c r="L350" i="5"/>
  <c r="K350" i="5"/>
  <c r="J350" i="5"/>
  <c r="I350" i="5"/>
  <c r="N349" i="5"/>
  <c r="M349" i="5"/>
  <c r="L349" i="5"/>
  <c r="K349" i="5"/>
  <c r="I349" i="5" s="1"/>
  <c r="J349" i="5"/>
  <c r="N348" i="5"/>
  <c r="M348" i="5"/>
  <c r="L348" i="5"/>
  <c r="K348" i="5"/>
  <c r="J348" i="5"/>
  <c r="I348" i="5"/>
  <c r="N347" i="5"/>
  <c r="M347" i="5"/>
  <c r="L347" i="5"/>
  <c r="K347" i="5"/>
  <c r="I347" i="5" s="1"/>
  <c r="J347" i="5"/>
  <c r="N346" i="5"/>
  <c r="M346" i="5"/>
  <c r="L346" i="5"/>
  <c r="K346" i="5"/>
  <c r="J346" i="5"/>
  <c r="I346" i="5"/>
  <c r="N345" i="5"/>
  <c r="M345" i="5"/>
  <c r="L345" i="5"/>
  <c r="K345" i="5"/>
  <c r="I345" i="5" s="1"/>
  <c r="J345" i="5"/>
  <c r="N344" i="5"/>
  <c r="M344" i="5"/>
  <c r="L344" i="5"/>
  <c r="K344" i="5"/>
  <c r="J344" i="5"/>
  <c r="I344" i="5"/>
  <c r="N343" i="5"/>
  <c r="M343" i="5"/>
  <c r="L343" i="5"/>
  <c r="K343" i="5"/>
  <c r="I343" i="5" s="1"/>
  <c r="J343" i="5"/>
  <c r="N342" i="5"/>
  <c r="M342" i="5"/>
  <c r="L342" i="5"/>
  <c r="K342" i="5"/>
  <c r="J342" i="5"/>
  <c r="I342" i="5"/>
  <c r="N341" i="5"/>
  <c r="M341" i="5"/>
  <c r="L341" i="5"/>
  <c r="K341" i="5"/>
  <c r="I341" i="5" s="1"/>
  <c r="J341" i="5"/>
  <c r="N340" i="5"/>
  <c r="M340" i="5"/>
  <c r="L340" i="5"/>
  <c r="K340" i="5"/>
  <c r="J340" i="5"/>
  <c r="I340" i="5"/>
  <c r="N339" i="5"/>
  <c r="M339" i="5"/>
  <c r="L339" i="5"/>
  <c r="K339" i="5"/>
  <c r="I339" i="5" s="1"/>
  <c r="J339" i="5"/>
  <c r="N338" i="5"/>
  <c r="M338" i="5"/>
  <c r="L338" i="5"/>
  <c r="K338" i="5"/>
  <c r="J338" i="5"/>
  <c r="I338" i="5"/>
  <c r="N337" i="5"/>
  <c r="M337" i="5"/>
  <c r="L337" i="5"/>
  <c r="K337" i="5"/>
  <c r="I337" i="5" s="1"/>
  <c r="J337" i="5"/>
  <c r="N336" i="5"/>
  <c r="M336" i="5"/>
  <c r="L336" i="5"/>
  <c r="K336" i="5"/>
  <c r="J336" i="5"/>
  <c r="I336" i="5"/>
  <c r="N335" i="5"/>
  <c r="M335" i="5"/>
  <c r="L335" i="5"/>
  <c r="K335" i="5"/>
  <c r="I335" i="5" s="1"/>
  <c r="J335" i="5"/>
  <c r="N334" i="5"/>
  <c r="M334" i="5"/>
  <c r="L334" i="5"/>
  <c r="K334" i="5"/>
  <c r="J334" i="5"/>
  <c r="I334" i="5"/>
  <c r="N333" i="5"/>
  <c r="M333" i="5"/>
  <c r="L333" i="5"/>
  <c r="K333" i="5"/>
  <c r="I333" i="5" s="1"/>
  <c r="J333" i="5"/>
  <c r="N332" i="5"/>
  <c r="M332" i="5"/>
  <c r="L332" i="5"/>
  <c r="K332" i="5"/>
  <c r="J332" i="5"/>
  <c r="I332" i="5"/>
  <c r="N331" i="5"/>
  <c r="M331" i="5"/>
  <c r="L331" i="5"/>
  <c r="K331" i="5"/>
  <c r="I331" i="5" s="1"/>
  <c r="J331" i="5"/>
  <c r="N330" i="5"/>
  <c r="M330" i="5"/>
  <c r="L330" i="5"/>
  <c r="K330" i="5"/>
  <c r="J330" i="5"/>
  <c r="I330" i="5"/>
  <c r="N329" i="5"/>
  <c r="M329" i="5"/>
  <c r="L329" i="5"/>
  <c r="K329" i="5"/>
  <c r="I329" i="5" s="1"/>
  <c r="J329" i="5"/>
  <c r="N328" i="5"/>
  <c r="M328" i="5"/>
  <c r="L328" i="5"/>
  <c r="K328" i="5"/>
  <c r="J328" i="5"/>
  <c r="I328" i="5"/>
  <c r="N327" i="5"/>
  <c r="M327" i="5"/>
  <c r="L327" i="5"/>
  <c r="K327" i="5"/>
  <c r="I327" i="5" s="1"/>
  <c r="J327" i="5"/>
  <c r="N326" i="5"/>
  <c r="M326" i="5"/>
  <c r="L326" i="5"/>
  <c r="K326" i="5"/>
  <c r="J326" i="5"/>
  <c r="I326" i="5"/>
  <c r="N325" i="5"/>
  <c r="M325" i="5"/>
  <c r="L325" i="5"/>
  <c r="K325" i="5"/>
  <c r="I325" i="5" s="1"/>
  <c r="J325" i="5"/>
  <c r="N324" i="5"/>
  <c r="M324" i="5"/>
  <c r="L324" i="5"/>
  <c r="K324" i="5"/>
  <c r="J324" i="5"/>
  <c r="I324" i="5"/>
  <c r="N323" i="5"/>
  <c r="M323" i="5"/>
  <c r="L323" i="5"/>
  <c r="K323" i="5"/>
  <c r="I323" i="5" s="1"/>
  <c r="J323" i="5"/>
  <c r="N322" i="5"/>
  <c r="M322" i="5"/>
  <c r="L322" i="5"/>
  <c r="K322" i="5"/>
  <c r="J322" i="5"/>
  <c r="I322" i="5"/>
  <c r="N321" i="5"/>
  <c r="M321" i="5"/>
  <c r="L321" i="5"/>
  <c r="K321" i="5"/>
  <c r="I321" i="5" s="1"/>
  <c r="J321" i="5"/>
  <c r="N320" i="5"/>
  <c r="M320" i="5"/>
  <c r="L320" i="5"/>
  <c r="K320" i="5"/>
  <c r="J320" i="5"/>
  <c r="I320" i="5"/>
  <c r="N319" i="5"/>
  <c r="M319" i="5"/>
  <c r="L319" i="5"/>
  <c r="K319" i="5"/>
  <c r="I319" i="5" s="1"/>
  <c r="J319" i="5"/>
  <c r="N318" i="5"/>
  <c r="M318" i="5"/>
  <c r="L318" i="5"/>
  <c r="K318" i="5"/>
  <c r="J318" i="5"/>
  <c r="I318" i="5"/>
  <c r="N317" i="5"/>
  <c r="M317" i="5"/>
  <c r="L317" i="5"/>
  <c r="K317" i="5"/>
  <c r="I317" i="5" s="1"/>
  <c r="J317" i="5"/>
  <c r="N316" i="5"/>
  <c r="M316" i="5"/>
  <c r="L316" i="5"/>
  <c r="K316" i="5"/>
  <c r="J316" i="5"/>
  <c r="I316" i="5"/>
  <c r="N315" i="5"/>
  <c r="M315" i="5"/>
  <c r="L315" i="5"/>
  <c r="K315" i="5"/>
  <c r="I315" i="5" s="1"/>
  <c r="J315" i="5"/>
  <c r="N314" i="5"/>
  <c r="M314" i="5"/>
  <c r="L314" i="5"/>
  <c r="K314" i="5"/>
  <c r="J314" i="5"/>
  <c r="I314" i="5"/>
  <c r="N313" i="5"/>
  <c r="M313" i="5"/>
  <c r="L313" i="5"/>
  <c r="K313" i="5"/>
  <c r="I313" i="5" s="1"/>
  <c r="J313" i="5"/>
  <c r="N312" i="5"/>
  <c r="M312" i="5"/>
  <c r="L312" i="5"/>
  <c r="K312" i="5"/>
  <c r="J312" i="5"/>
  <c r="I312" i="5"/>
  <c r="N311" i="5"/>
  <c r="M311" i="5"/>
  <c r="L311" i="5"/>
  <c r="K311" i="5"/>
  <c r="I311" i="5" s="1"/>
  <c r="J311" i="5"/>
  <c r="N310" i="5"/>
  <c r="M310" i="5"/>
  <c r="L310" i="5"/>
  <c r="K310" i="5"/>
  <c r="J310" i="5"/>
  <c r="I310" i="5"/>
  <c r="N309" i="5"/>
  <c r="M309" i="5"/>
  <c r="L309" i="5"/>
  <c r="K309" i="5"/>
  <c r="I309" i="5" s="1"/>
  <c r="J309" i="5"/>
  <c r="N308" i="5"/>
  <c r="M308" i="5"/>
  <c r="L308" i="5"/>
  <c r="K308" i="5"/>
  <c r="J308" i="5"/>
  <c r="I308" i="5"/>
  <c r="N307" i="5"/>
  <c r="M307" i="5"/>
  <c r="L307" i="5"/>
  <c r="K307" i="5"/>
  <c r="I307" i="5" s="1"/>
  <c r="J307" i="5"/>
  <c r="N306" i="5"/>
  <c r="M306" i="5"/>
  <c r="L306" i="5"/>
  <c r="K306" i="5"/>
  <c r="J306" i="5"/>
  <c r="I306" i="5"/>
  <c r="N305" i="5"/>
  <c r="M305" i="5"/>
  <c r="L305" i="5"/>
  <c r="K305" i="5"/>
  <c r="I305" i="5" s="1"/>
  <c r="J305" i="5"/>
  <c r="N304" i="5"/>
  <c r="M304" i="5"/>
  <c r="L304" i="5"/>
  <c r="K304" i="5"/>
  <c r="J304" i="5"/>
  <c r="I304" i="5"/>
  <c r="N303" i="5"/>
  <c r="M303" i="5"/>
  <c r="L303" i="5"/>
  <c r="K303" i="5"/>
  <c r="I303" i="5" s="1"/>
  <c r="J303" i="5"/>
  <c r="N302" i="5"/>
  <c r="M302" i="5"/>
  <c r="L302" i="5"/>
  <c r="K302" i="5"/>
  <c r="J302" i="5"/>
  <c r="I302" i="5"/>
  <c r="N301" i="5"/>
  <c r="M301" i="5"/>
  <c r="L301" i="5"/>
  <c r="K301" i="5"/>
  <c r="I301" i="5" s="1"/>
  <c r="J301" i="5"/>
  <c r="N300" i="5"/>
  <c r="M300" i="5"/>
  <c r="L300" i="5"/>
  <c r="K300" i="5"/>
  <c r="J300" i="5"/>
  <c r="I300" i="5"/>
  <c r="N299" i="5"/>
  <c r="M299" i="5"/>
  <c r="L299" i="5"/>
  <c r="K299" i="5"/>
  <c r="I299" i="5" s="1"/>
  <c r="J299" i="5"/>
  <c r="N298" i="5"/>
  <c r="M298" i="5"/>
  <c r="L298" i="5"/>
  <c r="K298" i="5"/>
  <c r="J298" i="5"/>
  <c r="I298" i="5"/>
  <c r="N297" i="5"/>
  <c r="M297" i="5"/>
  <c r="L297" i="5"/>
  <c r="K297" i="5"/>
  <c r="I297" i="5" s="1"/>
  <c r="J297" i="5"/>
  <c r="N296" i="5"/>
  <c r="M296" i="5"/>
  <c r="L296" i="5"/>
  <c r="K296" i="5"/>
  <c r="J296" i="5"/>
  <c r="I296" i="5"/>
  <c r="N295" i="5"/>
  <c r="M295" i="5"/>
  <c r="L295" i="5"/>
  <c r="K295" i="5"/>
  <c r="I295" i="5" s="1"/>
  <c r="J295" i="5"/>
  <c r="N294" i="5"/>
  <c r="M294" i="5"/>
  <c r="L294" i="5"/>
  <c r="K294" i="5"/>
  <c r="J294" i="5"/>
  <c r="I294" i="5"/>
  <c r="N293" i="5"/>
  <c r="M293" i="5"/>
  <c r="L293" i="5"/>
  <c r="K293" i="5"/>
  <c r="I293" i="5" s="1"/>
  <c r="J293" i="5"/>
  <c r="N292" i="5"/>
  <c r="M292" i="5"/>
  <c r="L292" i="5"/>
  <c r="K292" i="5"/>
  <c r="J292" i="5"/>
  <c r="I292" i="5"/>
  <c r="N291" i="5"/>
  <c r="M291" i="5"/>
  <c r="L291" i="5"/>
  <c r="K291" i="5"/>
  <c r="I291" i="5" s="1"/>
  <c r="J291" i="5"/>
  <c r="N290" i="5"/>
  <c r="M290" i="5"/>
  <c r="L290" i="5"/>
  <c r="K290" i="5"/>
  <c r="J290" i="5"/>
  <c r="I290" i="5"/>
  <c r="N289" i="5"/>
  <c r="M289" i="5"/>
  <c r="L289" i="5"/>
  <c r="K289" i="5"/>
  <c r="I289" i="5" s="1"/>
  <c r="J289" i="5"/>
  <c r="N288" i="5"/>
  <c r="M288" i="5"/>
  <c r="L288" i="5"/>
  <c r="K288" i="5"/>
  <c r="J288" i="5"/>
  <c r="I288" i="5"/>
  <c r="N287" i="5"/>
  <c r="M287" i="5"/>
  <c r="L287" i="5"/>
  <c r="K287" i="5"/>
  <c r="I287" i="5" s="1"/>
  <c r="J287" i="5"/>
  <c r="N286" i="5"/>
  <c r="M286" i="5"/>
  <c r="L286" i="5"/>
  <c r="K286" i="5"/>
  <c r="J286" i="5"/>
  <c r="I286" i="5"/>
  <c r="N285" i="5"/>
  <c r="M285" i="5"/>
  <c r="L285" i="5"/>
  <c r="K285" i="5"/>
  <c r="I285" i="5" s="1"/>
  <c r="J285" i="5"/>
  <c r="N284" i="5"/>
  <c r="M284" i="5"/>
  <c r="L284" i="5"/>
  <c r="K284" i="5"/>
  <c r="J284" i="5"/>
  <c r="I284" i="5"/>
  <c r="N283" i="5"/>
  <c r="M283" i="5"/>
  <c r="L283" i="5"/>
  <c r="K283" i="5"/>
  <c r="I283" i="5" s="1"/>
  <c r="J283" i="5"/>
  <c r="N282" i="5"/>
  <c r="M282" i="5"/>
  <c r="L282" i="5"/>
  <c r="K282" i="5"/>
  <c r="J282" i="5"/>
  <c r="I282" i="5"/>
  <c r="N281" i="5"/>
  <c r="M281" i="5"/>
  <c r="L281" i="5"/>
  <c r="K281" i="5"/>
  <c r="I281" i="5" s="1"/>
  <c r="J281" i="5"/>
  <c r="N280" i="5"/>
  <c r="M280" i="5"/>
  <c r="L280" i="5"/>
  <c r="K280" i="5"/>
  <c r="J280" i="5"/>
  <c r="I280" i="5"/>
  <c r="N279" i="5"/>
  <c r="M279" i="5"/>
  <c r="L279" i="5"/>
  <c r="K279" i="5"/>
  <c r="I279" i="5" s="1"/>
  <c r="U35" i="5" s="1"/>
  <c r="J279" i="5"/>
  <c r="N278" i="5"/>
  <c r="M278" i="5"/>
  <c r="L278" i="5"/>
  <c r="K278" i="5"/>
  <c r="J278" i="5"/>
  <c r="I278" i="5"/>
  <c r="N277" i="5"/>
  <c r="M277" i="5"/>
  <c r="L277" i="5"/>
  <c r="K277" i="5"/>
  <c r="I277" i="5" s="1"/>
  <c r="J277" i="5"/>
  <c r="N276" i="5"/>
  <c r="M276" i="5"/>
  <c r="L276" i="5"/>
  <c r="K276" i="5"/>
  <c r="J276" i="5"/>
  <c r="I276" i="5"/>
  <c r="N275" i="5"/>
  <c r="M275" i="5"/>
  <c r="L275" i="5"/>
  <c r="K275" i="5"/>
  <c r="I275" i="5" s="1"/>
  <c r="J275" i="5"/>
  <c r="N274" i="5"/>
  <c r="M274" i="5"/>
  <c r="L274" i="5"/>
  <c r="K274" i="5"/>
  <c r="J274" i="5"/>
  <c r="I274" i="5"/>
  <c r="N273" i="5"/>
  <c r="M273" i="5"/>
  <c r="L273" i="5"/>
  <c r="K273" i="5"/>
  <c r="I273" i="5" s="1"/>
  <c r="J273" i="5"/>
  <c r="N272" i="5"/>
  <c r="M272" i="5"/>
  <c r="L272" i="5"/>
  <c r="K272" i="5"/>
  <c r="J272" i="5"/>
  <c r="I272" i="5"/>
  <c r="N271" i="5"/>
  <c r="M271" i="5"/>
  <c r="L271" i="5"/>
  <c r="K271" i="5"/>
  <c r="I271" i="5" s="1"/>
  <c r="J271" i="5"/>
  <c r="N270" i="5"/>
  <c r="M270" i="5"/>
  <c r="L270" i="5"/>
  <c r="K270" i="5"/>
  <c r="J270" i="5"/>
  <c r="I270" i="5"/>
  <c r="N269" i="5"/>
  <c r="M269" i="5"/>
  <c r="L269" i="5"/>
  <c r="K269" i="5"/>
  <c r="I269" i="5" s="1"/>
  <c r="J269" i="5"/>
  <c r="N268" i="5"/>
  <c r="M268" i="5"/>
  <c r="L268" i="5"/>
  <c r="K268" i="5"/>
  <c r="J268" i="5"/>
  <c r="I268" i="5"/>
  <c r="N267" i="5"/>
  <c r="M267" i="5"/>
  <c r="L267" i="5"/>
  <c r="K267" i="5"/>
  <c r="I267" i="5" s="1"/>
  <c r="J267" i="5"/>
  <c r="N266" i="5"/>
  <c r="M266" i="5"/>
  <c r="L266" i="5"/>
  <c r="K266" i="5"/>
  <c r="J266" i="5"/>
  <c r="I266" i="5"/>
  <c r="N265" i="5"/>
  <c r="M265" i="5"/>
  <c r="L265" i="5"/>
  <c r="K265" i="5"/>
  <c r="I265" i="5" s="1"/>
  <c r="J265" i="5"/>
  <c r="N264" i="5"/>
  <c r="M264" i="5"/>
  <c r="L264" i="5"/>
  <c r="K264" i="5"/>
  <c r="J264" i="5"/>
  <c r="I264" i="5"/>
  <c r="N263" i="5"/>
  <c r="M263" i="5"/>
  <c r="L263" i="5"/>
  <c r="K263" i="5"/>
  <c r="I263" i="5" s="1"/>
  <c r="J263" i="5"/>
  <c r="N262" i="5"/>
  <c r="M262" i="5"/>
  <c r="L262" i="5"/>
  <c r="K262" i="5"/>
  <c r="J262" i="5"/>
  <c r="I262" i="5"/>
  <c r="N261" i="5"/>
  <c r="M261" i="5"/>
  <c r="L261" i="5"/>
  <c r="K261" i="5"/>
  <c r="I261" i="5" s="1"/>
  <c r="J261" i="5"/>
  <c r="N260" i="5"/>
  <c r="M260" i="5"/>
  <c r="L260" i="5"/>
  <c r="K260" i="5"/>
  <c r="J260" i="5"/>
  <c r="I260" i="5"/>
  <c r="N259" i="5"/>
  <c r="M259" i="5"/>
  <c r="L259" i="5"/>
  <c r="K259" i="5"/>
  <c r="I259" i="5" s="1"/>
  <c r="J259" i="5"/>
  <c r="N258" i="5"/>
  <c r="M258" i="5"/>
  <c r="L258" i="5"/>
  <c r="K258" i="5"/>
  <c r="J258" i="5"/>
  <c r="I258" i="5"/>
  <c r="N257" i="5"/>
  <c r="M257" i="5"/>
  <c r="L257" i="5"/>
  <c r="K257" i="5"/>
  <c r="I257" i="5" s="1"/>
  <c r="J257" i="5"/>
  <c r="N256" i="5"/>
  <c r="M256" i="5"/>
  <c r="L256" i="5"/>
  <c r="K256" i="5"/>
  <c r="J256" i="5"/>
  <c r="I256" i="5"/>
  <c r="N255" i="5"/>
  <c r="M255" i="5"/>
  <c r="L255" i="5"/>
  <c r="K255" i="5"/>
  <c r="I255" i="5" s="1"/>
  <c r="J255" i="5"/>
  <c r="N254" i="5"/>
  <c r="M254" i="5"/>
  <c r="L254" i="5"/>
  <c r="K254" i="5"/>
  <c r="J254" i="5"/>
  <c r="I254" i="5"/>
  <c r="N253" i="5"/>
  <c r="M253" i="5"/>
  <c r="L253" i="5"/>
  <c r="K253" i="5"/>
  <c r="I253" i="5" s="1"/>
  <c r="J253" i="5"/>
  <c r="N252" i="5"/>
  <c r="M252" i="5"/>
  <c r="L252" i="5"/>
  <c r="K252" i="5"/>
  <c r="J252" i="5"/>
  <c r="I252" i="5"/>
  <c r="N251" i="5"/>
  <c r="M251" i="5"/>
  <c r="L251" i="5"/>
  <c r="K251" i="5"/>
  <c r="I251" i="5" s="1"/>
  <c r="U34" i="5" s="1"/>
  <c r="J251" i="5"/>
  <c r="N250" i="5"/>
  <c r="M250" i="5"/>
  <c r="L250" i="5"/>
  <c r="K250" i="5"/>
  <c r="J250" i="5"/>
  <c r="I250" i="5"/>
  <c r="N249" i="5"/>
  <c r="M249" i="5"/>
  <c r="L249" i="5"/>
  <c r="K249" i="5"/>
  <c r="I249" i="5" s="1"/>
  <c r="J249" i="5"/>
  <c r="N248" i="5"/>
  <c r="M248" i="5"/>
  <c r="L248" i="5"/>
  <c r="K248" i="5"/>
  <c r="J248" i="5"/>
  <c r="I248" i="5"/>
  <c r="N247" i="5"/>
  <c r="M247" i="5"/>
  <c r="L247" i="5"/>
  <c r="K247" i="5"/>
  <c r="I247" i="5" s="1"/>
  <c r="J247" i="5"/>
  <c r="N246" i="5"/>
  <c r="M246" i="5"/>
  <c r="L246" i="5"/>
  <c r="K246" i="5"/>
  <c r="J246" i="5"/>
  <c r="I246" i="5"/>
  <c r="N245" i="5"/>
  <c r="M245" i="5"/>
  <c r="L245" i="5"/>
  <c r="K245" i="5"/>
  <c r="I245" i="5" s="1"/>
  <c r="J245" i="5"/>
  <c r="N244" i="5"/>
  <c r="M244" i="5"/>
  <c r="L244" i="5"/>
  <c r="K244" i="5"/>
  <c r="J244" i="5"/>
  <c r="I244" i="5"/>
  <c r="N243" i="5"/>
  <c r="M243" i="5"/>
  <c r="L243" i="5"/>
  <c r="K243" i="5"/>
  <c r="I243" i="5" s="1"/>
  <c r="J243" i="5"/>
  <c r="N242" i="5"/>
  <c r="M242" i="5"/>
  <c r="L242" i="5"/>
  <c r="K242" i="5"/>
  <c r="J242" i="5"/>
  <c r="I242" i="5"/>
  <c r="N241" i="5"/>
  <c r="M241" i="5"/>
  <c r="L241" i="5"/>
  <c r="K241" i="5"/>
  <c r="I241" i="5" s="1"/>
  <c r="J241" i="5"/>
  <c r="N240" i="5"/>
  <c r="M240" i="5"/>
  <c r="L240" i="5"/>
  <c r="K240" i="5"/>
  <c r="J240" i="5"/>
  <c r="I240" i="5"/>
  <c r="N239" i="5"/>
  <c r="M239" i="5"/>
  <c r="L239" i="5"/>
  <c r="K239" i="5"/>
  <c r="I239" i="5" s="1"/>
  <c r="J239" i="5"/>
  <c r="N238" i="5"/>
  <c r="M238" i="5"/>
  <c r="L238" i="5"/>
  <c r="K238" i="5"/>
  <c r="J238" i="5"/>
  <c r="I238" i="5"/>
  <c r="N237" i="5"/>
  <c r="M237" i="5"/>
  <c r="L237" i="5"/>
  <c r="K237" i="5"/>
  <c r="I237" i="5" s="1"/>
  <c r="J237" i="5"/>
  <c r="N236" i="5"/>
  <c r="M236" i="5"/>
  <c r="L236" i="5"/>
  <c r="K236" i="5"/>
  <c r="J236" i="5"/>
  <c r="I236" i="5"/>
  <c r="N235" i="5"/>
  <c r="M235" i="5"/>
  <c r="L235" i="5"/>
  <c r="K235" i="5"/>
  <c r="I235" i="5" s="1"/>
  <c r="U37" i="5" s="1"/>
  <c r="J235" i="5"/>
  <c r="N234" i="5"/>
  <c r="M234" i="5"/>
  <c r="L234" i="5"/>
  <c r="K234" i="5"/>
  <c r="J234" i="5"/>
  <c r="I234" i="5"/>
  <c r="N233" i="5"/>
  <c r="M233" i="5"/>
  <c r="L233" i="5"/>
  <c r="K233" i="5"/>
  <c r="I233" i="5" s="1"/>
  <c r="J233" i="5"/>
  <c r="N232" i="5"/>
  <c r="M232" i="5"/>
  <c r="L232" i="5"/>
  <c r="K232" i="5"/>
  <c r="J232" i="5"/>
  <c r="I232" i="5"/>
  <c r="N231" i="5"/>
  <c r="M231" i="5"/>
  <c r="L231" i="5"/>
  <c r="K231" i="5"/>
  <c r="I231" i="5" s="1"/>
  <c r="U33" i="5" s="1"/>
  <c r="J231" i="5"/>
  <c r="N230" i="5"/>
  <c r="M230" i="5"/>
  <c r="L230" i="5"/>
  <c r="K230" i="5"/>
  <c r="J230" i="5"/>
  <c r="I230" i="5"/>
  <c r="N229" i="5"/>
  <c r="M229" i="5"/>
  <c r="L229" i="5"/>
  <c r="K229" i="5"/>
  <c r="I229" i="5" s="1"/>
  <c r="J229" i="5"/>
  <c r="N228" i="5"/>
  <c r="M228" i="5"/>
  <c r="L228" i="5"/>
  <c r="K228" i="5"/>
  <c r="J228" i="5"/>
  <c r="I228" i="5"/>
  <c r="N227" i="5"/>
  <c r="M227" i="5"/>
  <c r="L227" i="5"/>
  <c r="K227" i="5"/>
  <c r="I227" i="5" s="1"/>
  <c r="J227" i="5"/>
  <c r="N226" i="5"/>
  <c r="M226" i="5"/>
  <c r="L226" i="5"/>
  <c r="K226" i="5"/>
  <c r="J226" i="5"/>
  <c r="I226" i="5"/>
  <c r="N225" i="5"/>
  <c r="M225" i="5"/>
  <c r="L225" i="5"/>
  <c r="K225" i="5"/>
  <c r="I225" i="5" s="1"/>
  <c r="J225" i="5"/>
  <c r="N224" i="5"/>
  <c r="M224" i="5"/>
  <c r="L224" i="5"/>
  <c r="K224" i="5"/>
  <c r="J224" i="5"/>
  <c r="I224" i="5"/>
  <c r="N223" i="5"/>
  <c r="M223" i="5"/>
  <c r="L223" i="5"/>
  <c r="K223" i="5"/>
  <c r="I223" i="5" s="1"/>
  <c r="J223" i="5"/>
  <c r="N222" i="5"/>
  <c r="M222" i="5"/>
  <c r="L222" i="5"/>
  <c r="K222" i="5"/>
  <c r="J222" i="5"/>
  <c r="I222" i="5"/>
  <c r="N221" i="5"/>
  <c r="M221" i="5"/>
  <c r="L221" i="5"/>
  <c r="K221" i="5"/>
  <c r="I221" i="5" s="1"/>
  <c r="J221" i="5"/>
  <c r="N220" i="5"/>
  <c r="M220" i="5"/>
  <c r="L220" i="5"/>
  <c r="K220" i="5"/>
  <c r="J220" i="5"/>
  <c r="I220" i="5"/>
  <c r="N219" i="5"/>
  <c r="M219" i="5"/>
  <c r="L219" i="5"/>
  <c r="K219" i="5"/>
  <c r="I219" i="5" s="1"/>
  <c r="J219" i="5"/>
  <c r="N218" i="5"/>
  <c r="M218" i="5"/>
  <c r="L218" i="5"/>
  <c r="K218" i="5"/>
  <c r="J218" i="5"/>
  <c r="I218" i="5"/>
  <c r="N217" i="5"/>
  <c r="M217" i="5"/>
  <c r="L217" i="5"/>
  <c r="K217" i="5"/>
  <c r="I217" i="5" s="1"/>
  <c r="J217" i="5"/>
  <c r="N216" i="5"/>
  <c r="M216" i="5"/>
  <c r="L216" i="5"/>
  <c r="K216" i="5"/>
  <c r="J216" i="5"/>
  <c r="I216" i="5"/>
  <c r="N215" i="5"/>
  <c r="M215" i="5"/>
  <c r="L215" i="5"/>
  <c r="K215" i="5"/>
  <c r="I215" i="5" s="1"/>
  <c r="J215" i="5"/>
  <c r="N214" i="5"/>
  <c r="M214" i="5"/>
  <c r="L214" i="5"/>
  <c r="K214" i="5"/>
  <c r="J214" i="5"/>
  <c r="I214" i="5"/>
  <c r="N213" i="5"/>
  <c r="M213" i="5"/>
  <c r="L213" i="5"/>
  <c r="K213" i="5"/>
  <c r="I213" i="5" s="1"/>
  <c r="J213" i="5"/>
  <c r="N212" i="5"/>
  <c r="M212" i="5"/>
  <c r="L212" i="5"/>
  <c r="K212" i="5"/>
  <c r="J212" i="5"/>
  <c r="I212" i="5"/>
  <c r="N211" i="5"/>
  <c r="M211" i="5"/>
  <c r="L211" i="5"/>
  <c r="K211" i="5"/>
  <c r="I211" i="5" s="1"/>
  <c r="J211" i="5"/>
  <c r="N210" i="5"/>
  <c r="M210" i="5"/>
  <c r="L210" i="5"/>
  <c r="K210" i="5"/>
  <c r="J210" i="5"/>
  <c r="I210" i="5"/>
  <c r="N209" i="5"/>
  <c r="M209" i="5"/>
  <c r="L209" i="5"/>
  <c r="K209" i="5"/>
  <c r="I209" i="5" s="1"/>
  <c r="U32" i="5" s="1"/>
  <c r="J209" i="5"/>
  <c r="N208" i="5"/>
  <c r="M208" i="5"/>
  <c r="L208" i="5"/>
  <c r="K208" i="5"/>
  <c r="J208" i="5"/>
  <c r="I208" i="5"/>
  <c r="N207" i="5"/>
  <c r="M207" i="5"/>
  <c r="L207" i="5"/>
  <c r="K207" i="5"/>
  <c r="I207" i="5" s="1"/>
  <c r="J207" i="5"/>
  <c r="N206" i="5"/>
  <c r="M206" i="5"/>
  <c r="L206" i="5"/>
  <c r="K206" i="5"/>
  <c r="J206" i="5"/>
  <c r="I206" i="5"/>
  <c r="N205" i="5"/>
  <c r="M205" i="5"/>
  <c r="L205" i="5"/>
  <c r="K205" i="5"/>
  <c r="I205" i="5" s="1"/>
  <c r="J205" i="5"/>
  <c r="N204" i="5"/>
  <c r="M204" i="5"/>
  <c r="L204" i="5"/>
  <c r="K204" i="5"/>
  <c r="J204" i="5"/>
  <c r="I204" i="5"/>
  <c r="N203" i="5"/>
  <c r="M203" i="5"/>
  <c r="L203" i="5"/>
  <c r="K203" i="5"/>
  <c r="I203" i="5" s="1"/>
  <c r="K37" i="5" s="1"/>
  <c r="J203" i="5"/>
  <c r="N202" i="5"/>
  <c r="M202" i="5"/>
  <c r="L202" i="5"/>
  <c r="K202" i="5"/>
  <c r="J202" i="5"/>
  <c r="I202" i="5"/>
  <c r="N201" i="5"/>
  <c r="M201" i="5"/>
  <c r="L201" i="5"/>
  <c r="K201" i="5"/>
  <c r="I201" i="5" s="1"/>
  <c r="K35" i="5" s="1"/>
  <c r="J201" i="5"/>
  <c r="N200" i="5"/>
  <c r="M200" i="5"/>
  <c r="L200" i="5"/>
  <c r="K200" i="5"/>
  <c r="J200" i="5"/>
  <c r="I200" i="5"/>
  <c r="N199" i="5"/>
  <c r="M199" i="5"/>
  <c r="L199" i="5"/>
  <c r="K199" i="5"/>
  <c r="I199" i="5" s="1"/>
  <c r="U31" i="5" s="1"/>
  <c r="J199" i="5"/>
  <c r="N198" i="5"/>
  <c r="M198" i="5"/>
  <c r="L198" i="5"/>
  <c r="K198" i="5"/>
  <c r="J198" i="5"/>
  <c r="I198" i="5"/>
  <c r="N197" i="5"/>
  <c r="M197" i="5"/>
  <c r="L197" i="5"/>
  <c r="K197" i="5"/>
  <c r="I197" i="5" s="1"/>
  <c r="J197" i="5"/>
  <c r="N196" i="5"/>
  <c r="M196" i="5"/>
  <c r="L196" i="5"/>
  <c r="K196" i="5"/>
  <c r="J196" i="5"/>
  <c r="I196" i="5"/>
  <c r="N195" i="5"/>
  <c r="M195" i="5"/>
  <c r="L195" i="5"/>
  <c r="K195" i="5"/>
  <c r="I195" i="5" s="1"/>
  <c r="K33" i="5" s="1"/>
  <c r="J195" i="5"/>
  <c r="N194" i="5"/>
  <c r="M194" i="5"/>
  <c r="L194" i="5"/>
  <c r="K194" i="5"/>
  <c r="J194" i="5"/>
  <c r="I194" i="5"/>
  <c r="N193" i="5"/>
  <c r="M193" i="5"/>
  <c r="L193" i="5"/>
  <c r="K193" i="5"/>
  <c r="I193" i="5" s="1"/>
  <c r="J193" i="5"/>
  <c r="N192" i="5"/>
  <c r="M192" i="5"/>
  <c r="L192" i="5"/>
  <c r="K192" i="5"/>
  <c r="J192" i="5"/>
  <c r="I192" i="5"/>
  <c r="N191" i="5"/>
  <c r="M191" i="5"/>
  <c r="L191" i="5"/>
  <c r="K191" i="5"/>
  <c r="I191" i="5" s="1"/>
  <c r="J191" i="5"/>
  <c r="N190" i="5"/>
  <c r="M190" i="5"/>
  <c r="L190" i="5"/>
  <c r="K190" i="5"/>
  <c r="J190" i="5"/>
  <c r="I190" i="5"/>
  <c r="N189" i="5"/>
  <c r="M189" i="5"/>
  <c r="L189" i="5"/>
  <c r="K189" i="5"/>
  <c r="I189" i="5" s="1"/>
  <c r="J189" i="5"/>
  <c r="N188" i="5"/>
  <c r="M188" i="5"/>
  <c r="L188" i="5"/>
  <c r="K188" i="5"/>
  <c r="J188" i="5"/>
  <c r="I188" i="5"/>
  <c r="N187" i="5"/>
  <c r="M187" i="5"/>
  <c r="L187" i="5"/>
  <c r="K187" i="5"/>
  <c r="I187" i="5" s="1"/>
  <c r="K32" i="5" s="1"/>
  <c r="J187" i="5"/>
  <c r="N186" i="5"/>
  <c r="M186" i="5"/>
  <c r="L186" i="5"/>
  <c r="K186" i="5"/>
  <c r="J186" i="5"/>
  <c r="I186" i="5"/>
  <c r="N185" i="5"/>
  <c r="M185" i="5"/>
  <c r="L185" i="5"/>
  <c r="K185" i="5"/>
  <c r="I185" i="5" s="1"/>
  <c r="K30" i="5" s="1"/>
  <c r="J185" i="5"/>
  <c r="N184" i="5"/>
  <c r="M184" i="5"/>
  <c r="L184" i="5"/>
  <c r="K184" i="5"/>
  <c r="J184" i="5"/>
  <c r="I184" i="5"/>
  <c r="N183" i="5"/>
  <c r="M183" i="5"/>
  <c r="L183" i="5"/>
  <c r="K183" i="5"/>
  <c r="I183" i="5" s="1"/>
  <c r="J183" i="5"/>
  <c r="N182" i="5"/>
  <c r="M182" i="5"/>
  <c r="L182" i="5"/>
  <c r="K182" i="5"/>
  <c r="J182" i="5"/>
  <c r="I182" i="5"/>
  <c r="N181" i="5"/>
  <c r="M181" i="5"/>
  <c r="L181" i="5"/>
  <c r="K181" i="5"/>
  <c r="I181" i="5" s="1"/>
  <c r="J181" i="5"/>
  <c r="N180" i="5"/>
  <c r="M180" i="5"/>
  <c r="L180" i="5"/>
  <c r="K180" i="5"/>
  <c r="J180" i="5"/>
  <c r="I180" i="5"/>
  <c r="N179" i="5"/>
  <c r="M179" i="5"/>
  <c r="L179" i="5"/>
  <c r="K179" i="5"/>
  <c r="I179" i="5" s="1"/>
  <c r="J179" i="5"/>
  <c r="N178" i="5"/>
  <c r="M178" i="5"/>
  <c r="L178" i="5"/>
  <c r="K178" i="5"/>
  <c r="J178" i="5"/>
  <c r="I178" i="5"/>
  <c r="N177" i="5"/>
  <c r="M177" i="5"/>
  <c r="L177" i="5"/>
  <c r="K177" i="5"/>
  <c r="I177" i="5" s="1"/>
  <c r="J177" i="5"/>
  <c r="N176" i="5"/>
  <c r="M176" i="5"/>
  <c r="L176" i="5"/>
  <c r="K176" i="5"/>
  <c r="J176" i="5"/>
  <c r="I176" i="5"/>
  <c r="N175" i="5"/>
  <c r="M175" i="5"/>
  <c r="L175" i="5"/>
  <c r="K175" i="5"/>
  <c r="I175" i="5" s="1"/>
  <c r="J175" i="5"/>
  <c r="N174" i="5"/>
  <c r="M174" i="5"/>
  <c r="L174" i="5"/>
  <c r="K174" i="5"/>
  <c r="J174" i="5"/>
  <c r="I174" i="5"/>
  <c r="N173" i="5"/>
  <c r="M173" i="5"/>
  <c r="L173" i="5"/>
  <c r="K173" i="5"/>
  <c r="I173" i="5" s="1"/>
  <c r="K28" i="5" s="1"/>
  <c r="J173" i="5"/>
  <c r="N172" i="5"/>
  <c r="M172" i="5"/>
  <c r="L172" i="5"/>
  <c r="K172" i="5"/>
  <c r="J172" i="5"/>
  <c r="I172" i="5"/>
  <c r="N171" i="5"/>
  <c r="M171" i="5"/>
  <c r="L171" i="5"/>
  <c r="K171" i="5"/>
  <c r="I171" i="5" s="1"/>
  <c r="U28" i="5" s="1"/>
  <c r="J171" i="5"/>
  <c r="N170" i="5"/>
  <c r="M170" i="5"/>
  <c r="L170" i="5"/>
  <c r="K170" i="5"/>
  <c r="J170" i="5"/>
  <c r="I170" i="5"/>
  <c r="N169" i="5"/>
  <c r="M169" i="5"/>
  <c r="L169" i="5"/>
  <c r="K169" i="5"/>
  <c r="I169" i="5" s="1"/>
  <c r="J169" i="5"/>
  <c r="N168" i="5"/>
  <c r="M168" i="5"/>
  <c r="L168" i="5"/>
  <c r="K168" i="5"/>
  <c r="J168" i="5"/>
  <c r="I168" i="5"/>
  <c r="N167" i="5"/>
  <c r="M167" i="5"/>
  <c r="L167" i="5"/>
  <c r="K167" i="5"/>
  <c r="I167" i="5" s="1"/>
  <c r="U26" i="5" s="1"/>
  <c r="J167" i="5"/>
  <c r="N166" i="5"/>
  <c r="M166" i="5"/>
  <c r="L166" i="5"/>
  <c r="K166" i="5"/>
  <c r="J166" i="5"/>
  <c r="I166" i="5"/>
  <c r="N165" i="5"/>
  <c r="M165" i="5"/>
  <c r="L165" i="5"/>
  <c r="K165" i="5"/>
  <c r="I165" i="5" s="1"/>
  <c r="J165" i="5"/>
  <c r="N164" i="5"/>
  <c r="M164" i="5"/>
  <c r="L164" i="5"/>
  <c r="K164" i="5"/>
  <c r="J164" i="5"/>
  <c r="I164" i="5"/>
  <c r="N163" i="5"/>
  <c r="M163" i="5"/>
  <c r="L163" i="5"/>
  <c r="K163" i="5"/>
  <c r="I163" i="5" s="1"/>
  <c r="J163" i="5"/>
  <c r="N162" i="5"/>
  <c r="M162" i="5"/>
  <c r="L162" i="5"/>
  <c r="K162" i="5"/>
  <c r="J162" i="5"/>
  <c r="I162" i="5"/>
  <c r="N161" i="5"/>
  <c r="M161" i="5"/>
  <c r="L161" i="5"/>
  <c r="K161" i="5"/>
  <c r="I161" i="5" s="1"/>
  <c r="U24" i="5" s="1"/>
  <c r="J161" i="5"/>
  <c r="N160" i="5"/>
  <c r="M160" i="5"/>
  <c r="L160" i="5"/>
  <c r="K160" i="5"/>
  <c r="J160" i="5"/>
  <c r="I160" i="5"/>
  <c r="N159" i="5"/>
  <c r="M159" i="5"/>
  <c r="L159" i="5"/>
  <c r="K159" i="5"/>
  <c r="I159" i="5" s="1"/>
  <c r="J159" i="5"/>
  <c r="N158" i="5"/>
  <c r="M158" i="5"/>
  <c r="L158" i="5"/>
  <c r="K158" i="5"/>
  <c r="J158" i="5"/>
  <c r="I158" i="5"/>
  <c r="N157" i="5"/>
  <c r="M157" i="5"/>
  <c r="L157" i="5"/>
  <c r="K157" i="5"/>
  <c r="I157" i="5" s="1"/>
  <c r="J157" i="5"/>
  <c r="N156" i="5"/>
  <c r="M156" i="5"/>
  <c r="L156" i="5"/>
  <c r="K156" i="5"/>
  <c r="J156" i="5"/>
  <c r="I156" i="5"/>
  <c r="N155" i="5"/>
  <c r="M155" i="5"/>
  <c r="L155" i="5"/>
  <c r="K155" i="5"/>
  <c r="I155" i="5" s="1"/>
  <c r="K26" i="5" s="1"/>
  <c r="J155" i="5"/>
  <c r="N154" i="5"/>
  <c r="M154" i="5"/>
  <c r="L154" i="5"/>
  <c r="K154" i="5"/>
  <c r="J154" i="5"/>
  <c r="I154" i="5"/>
  <c r="N153" i="5"/>
  <c r="M153" i="5"/>
  <c r="L153" i="5"/>
  <c r="K153" i="5"/>
  <c r="I153" i="5" s="1"/>
  <c r="K24" i="5" s="1"/>
  <c r="J153" i="5"/>
  <c r="N152" i="5"/>
  <c r="M152" i="5"/>
  <c r="L152" i="5"/>
  <c r="K152" i="5"/>
  <c r="J152" i="5"/>
  <c r="I152" i="5"/>
  <c r="N151" i="5"/>
  <c r="M151" i="5"/>
  <c r="L151" i="5"/>
  <c r="K151" i="5"/>
  <c r="I151" i="5" s="1"/>
  <c r="U23" i="5" s="1"/>
  <c r="J151" i="5"/>
  <c r="N150" i="5"/>
  <c r="M150" i="5"/>
  <c r="L150" i="5"/>
  <c r="K150" i="5"/>
  <c r="J150" i="5"/>
  <c r="I150" i="5"/>
  <c r="N149" i="5"/>
  <c r="M149" i="5"/>
  <c r="L149" i="5"/>
  <c r="K149" i="5"/>
  <c r="I149" i="5" s="1"/>
  <c r="J149" i="5"/>
  <c r="N148" i="5"/>
  <c r="M148" i="5"/>
  <c r="L148" i="5"/>
  <c r="K148" i="5"/>
  <c r="J148" i="5"/>
  <c r="I148" i="5"/>
  <c r="N147" i="5"/>
  <c r="M147" i="5"/>
  <c r="L147" i="5"/>
  <c r="K147" i="5"/>
  <c r="I147" i="5" s="1"/>
  <c r="J147" i="5"/>
  <c r="N146" i="5"/>
  <c r="M146" i="5"/>
  <c r="L146" i="5"/>
  <c r="K146" i="5"/>
  <c r="J146" i="5"/>
  <c r="I146" i="5"/>
  <c r="N145" i="5"/>
  <c r="M145" i="5"/>
  <c r="L145" i="5"/>
  <c r="K145" i="5"/>
  <c r="I145" i="5" s="1"/>
  <c r="J145" i="5"/>
  <c r="N144" i="5"/>
  <c r="M144" i="5"/>
  <c r="L144" i="5"/>
  <c r="K144" i="5"/>
  <c r="J144" i="5"/>
  <c r="I144" i="5"/>
  <c r="N143" i="5"/>
  <c r="M143" i="5"/>
  <c r="L143" i="5"/>
  <c r="K143" i="5"/>
  <c r="I143" i="5" s="1"/>
  <c r="J143" i="5"/>
  <c r="N142" i="5"/>
  <c r="M142" i="5"/>
  <c r="L142" i="5"/>
  <c r="K142" i="5"/>
  <c r="J142" i="5"/>
  <c r="I142" i="5"/>
  <c r="N141" i="5"/>
  <c r="M141" i="5"/>
  <c r="L141" i="5"/>
  <c r="K141" i="5"/>
  <c r="I141" i="5" s="1"/>
  <c r="J141" i="5"/>
  <c r="N140" i="5"/>
  <c r="M140" i="5"/>
  <c r="L140" i="5"/>
  <c r="K140" i="5"/>
  <c r="J140" i="5"/>
  <c r="I140" i="5"/>
  <c r="N139" i="5"/>
  <c r="M139" i="5"/>
  <c r="L139" i="5"/>
  <c r="K139" i="5"/>
  <c r="I139" i="5" s="1"/>
  <c r="J139" i="5"/>
  <c r="N138" i="5"/>
  <c r="M138" i="5"/>
  <c r="L138" i="5"/>
  <c r="K138" i="5"/>
  <c r="J138" i="5"/>
  <c r="I138" i="5"/>
  <c r="N137" i="5"/>
  <c r="M137" i="5"/>
  <c r="L137" i="5"/>
  <c r="K137" i="5"/>
  <c r="I137" i="5" s="1"/>
  <c r="J137" i="5"/>
  <c r="N136" i="5"/>
  <c r="M136" i="5"/>
  <c r="L136" i="5"/>
  <c r="K136" i="5"/>
  <c r="J136" i="5"/>
  <c r="I136" i="5"/>
  <c r="N135" i="5"/>
  <c r="M135" i="5"/>
  <c r="L135" i="5"/>
  <c r="K135" i="5"/>
  <c r="I135" i="5" s="1"/>
  <c r="J135" i="5"/>
  <c r="N134" i="5"/>
  <c r="M134" i="5"/>
  <c r="L134" i="5"/>
  <c r="K134" i="5"/>
  <c r="J134" i="5"/>
  <c r="I134" i="5"/>
  <c r="N133" i="5"/>
  <c r="M133" i="5"/>
  <c r="L133" i="5"/>
  <c r="K133" i="5"/>
  <c r="I133" i="5" s="1"/>
  <c r="J133" i="5"/>
  <c r="N132" i="5"/>
  <c r="M132" i="5"/>
  <c r="L132" i="5"/>
  <c r="K132" i="5"/>
  <c r="J132" i="5"/>
  <c r="I132" i="5"/>
  <c r="N131" i="5"/>
  <c r="M131" i="5"/>
  <c r="L131" i="5"/>
  <c r="K131" i="5"/>
  <c r="I131" i="5" s="1"/>
  <c r="J131" i="5"/>
  <c r="N130" i="5"/>
  <c r="M130" i="5"/>
  <c r="L130" i="5"/>
  <c r="K130" i="5"/>
  <c r="J130" i="5"/>
  <c r="I130" i="5"/>
  <c r="N129" i="5"/>
  <c r="M129" i="5"/>
  <c r="L129" i="5"/>
  <c r="K129" i="5"/>
  <c r="I129" i="5" s="1"/>
  <c r="J129" i="5"/>
  <c r="N128" i="5"/>
  <c r="M128" i="5"/>
  <c r="L128" i="5"/>
  <c r="K128" i="5"/>
  <c r="J128" i="5"/>
  <c r="I128" i="5"/>
  <c r="N127" i="5"/>
  <c r="M127" i="5"/>
  <c r="L127" i="5"/>
  <c r="K127" i="5"/>
  <c r="I127" i="5" s="1"/>
  <c r="J127" i="5"/>
  <c r="N126" i="5"/>
  <c r="M126" i="5"/>
  <c r="L126" i="5"/>
  <c r="K126" i="5"/>
  <c r="J126" i="5"/>
  <c r="I126" i="5"/>
  <c r="N125" i="5"/>
  <c r="M125" i="5"/>
  <c r="L125" i="5"/>
  <c r="K125" i="5"/>
  <c r="I125" i="5" s="1"/>
  <c r="J125" i="5"/>
  <c r="N124" i="5"/>
  <c r="M124" i="5"/>
  <c r="L124" i="5"/>
  <c r="K124" i="5"/>
  <c r="J124" i="5"/>
  <c r="I124" i="5"/>
  <c r="N123" i="5"/>
  <c r="M123" i="5"/>
  <c r="L123" i="5"/>
  <c r="K123" i="5"/>
  <c r="I123" i="5" s="1"/>
  <c r="J123" i="5"/>
  <c r="N122" i="5"/>
  <c r="M122" i="5"/>
  <c r="L122" i="5"/>
  <c r="K122" i="5"/>
  <c r="J122" i="5"/>
  <c r="I122" i="5"/>
  <c r="N121" i="5"/>
  <c r="M121" i="5"/>
  <c r="L121" i="5"/>
  <c r="K121" i="5"/>
  <c r="I121" i="5" s="1"/>
  <c r="J121" i="5"/>
  <c r="N120" i="5"/>
  <c r="M120" i="5"/>
  <c r="L120" i="5"/>
  <c r="K120" i="5"/>
  <c r="J120" i="5"/>
  <c r="I120" i="5"/>
  <c r="N119" i="5"/>
  <c r="M119" i="5"/>
  <c r="L119" i="5"/>
  <c r="K119" i="5"/>
  <c r="I119" i="5" s="1"/>
  <c r="J119" i="5"/>
  <c r="N118" i="5"/>
  <c r="M118" i="5"/>
  <c r="L118" i="5"/>
  <c r="K118" i="5"/>
  <c r="J118" i="5"/>
  <c r="I118" i="5"/>
  <c r="N117" i="5"/>
  <c r="M117" i="5"/>
  <c r="L117" i="5"/>
  <c r="K117" i="5"/>
  <c r="I117" i="5" s="1"/>
  <c r="J117" i="5"/>
  <c r="N116" i="5"/>
  <c r="M116" i="5"/>
  <c r="L116" i="5"/>
  <c r="K116" i="5"/>
  <c r="J116" i="5"/>
  <c r="I116" i="5"/>
  <c r="N115" i="5"/>
  <c r="M115" i="5"/>
  <c r="L115" i="5"/>
  <c r="K115" i="5"/>
  <c r="I115" i="5" s="1"/>
  <c r="J115" i="5"/>
  <c r="N114" i="5"/>
  <c r="M114" i="5"/>
  <c r="L114" i="5"/>
  <c r="K114" i="5"/>
  <c r="J114" i="5"/>
  <c r="I114" i="5"/>
  <c r="N113" i="5"/>
  <c r="M113" i="5"/>
  <c r="L113" i="5"/>
  <c r="K113" i="5"/>
  <c r="I113" i="5" s="1"/>
  <c r="J113" i="5"/>
  <c r="N112" i="5"/>
  <c r="M112" i="5"/>
  <c r="L112" i="5"/>
  <c r="K112" i="5"/>
  <c r="J112" i="5"/>
  <c r="I112" i="5"/>
  <c r="N111" i="5"/>
  <c r="M111" i="5"/>
  <c r="L111" i="5"/>
  <c r="K111" i="5"/>
  <c r="I111" i="5" s="1"/>
  <c r="J111" i="5"/>
  <c r="N110" i="5"/>
  <c r="M110" i="5"/>
  <c r="L110" i="5"/>
  <c r="K110" i="5"/>
  <c r="J110" i="5"/>
  <c r="I110" i="5"/>
  <c r="N109" i="5"/>
  <c r="M109" i="5"/>
  <c r="L109" i="5"/>
  <c r="K109" i="5"/>
  <c r="I109" i="5" s="1"/>
  <c r="J109" i="5"/>
  <c r="N108" i="5"/>
  <c r="M108" i="5"/>
  <c r="L108" i="5"/>
  <c r="K108" i="5"/>
  <c r="J108" i="5"/>
  <c r="I108" i="5"/>
  <c r="N107" i="5"/>
  <c r="M107" i="5"/>
  <c r="L107" i="5"/>
  <c r="K107" i="5"/>
  <c r="I107" i="5" s="1"/>
  <c r="J107" i="5"/>
  <c r="N106" i="5"/>
  <c r="M106" i="5"/>
  <c r="L106" i="5"/>
  <c r="K106" i="5"/>
  <c r="J106" i="5"/>
  <c r="I106" i="5"/>
  <c r="N105" i="5"/>
  <c r="M105" i="5"/>
  <c r="L105" i="5"/>
  <c r="K105" i="5"/>
  <c r="I105" i="5" s="1"/>
  <c r="J105" i="5"/>
  <c r="N104" i="5"/>
  <c r="M104" i="5"/>
  <c r="L104" i="5"/>
  <c r="K104" i="5"/>
  <c r="J104" i="5"/>
  <c r="I104" i="5"/>
  <c r="N103" i="5"/>
  <c r="M103" i="5"/>
  <c r="L103" i="5"/>
  <c r="K103" i="5"/>
  <c r="I103" i="5" s="1"/>
  <c r="J103" i="5"/>
  <c r="N102" i="5"/>
  <c r="M102" i="5"/>
  <c r="L102" i="5"/>
  <c r="K102" i="5"/>
  <c r="J102" i="5"/>
  <c r="I102" i="5"/>
  <c r="N101" i="5"/>
  <c r="M101" i="5"/>
  <c r="L101" i="5"/>
  <c r="K101" i="5"/>
  <c r="I101" i="5" s="1"/>
  <c r="J101" i="5"/>
  <c r="N100" i="5"/>
  <c r="M100" i="5"/>
  <c r="L100" i="5"/>
  <c r="K100" i="5"/>
  <c r="J100" i="5"/>
  <c r="I100" i="5"/>
  <c r="N99" i="5"/>
  <c r="M99" i="5"/>
  <c r="L99" i="5"/>
  <c r="K99" i="5"/>
  <c r="I99" i="5" s="1"/>
  <c r="J99" i="5"/>
  <c r="N98" i="5"/>
  <c r="M98" i="5"/>
  <c r="L98" i="5"/>
  <c r="K98" i="5"/>
  <c r="J98" i="5"/>
  <c r="I98" i="5"/>
  <c r="N97" i="5"/>
  <c r="M97" i="5"/>
  <c r="L97" i="5"/>
  <c r="K97" i="5"/>
  <c r="I97" i="5" s="1"/>
  <c r="J97" i="5"/>
  <c r="N96" i="5"/>
  <c r="M96" i="5"/>
  <c r="L96" i="5"/>
  <c r="K96" i="5"/>
  <c r="J96" i="5"/>
  <c r="I96" i="5"/>
  <c r="N95" i="5"/>
  <c r="M95" i="5"/>
  <c r="L95" i="5"/>
  <c r="K95" i="5"/>
  <c r="I95" i="5" s="1"/>
  <c r="J95" i="5"/>
  <c r="N94" i="5"/>
  <c r="M94" i="5"/>
  <c r="L94" i="5"/>
  <c r="K94" i="5"/>
  <c r="J94" i="5"/>
  <c r="I94" i="5"/>
  <c r="N93" i="5"/>
  <c r="M93" i="5"/>
  <c r="L93" i="5"/>
  <c r="K93" i="5"/>
  <c r="I93" i="5" s="1"/>
  <c r="J93" i="5"/>
  <c r="N92" i="5"/>
  <c r="M92" i="5"/>
  <c r="L92" i="5"/>
  <c r="K92" i="5"/>
  <c r="J92" i="5"/>
  <c r="I92" i="5"/>
  <c r="N91" i="5"/>
  <c r="M91" i="5"/>
  <c r="L91" i="5"/>
  <c r="K91" i="5"/>
  <c r="I91" i="5" s="1"/>
  <c r="J91" i="5"/>
  <c r="N90" i="5"/>
  <c r="M90" i="5"/>
  <c r="L90" i="5"/>
  <c r="K90" i="5"/>
  <c r="J90" i="5"/>
  <c r="I90" i="5"/>
  <c r="N89" i="5"/>
  <c r="M89" i="5"/>
  <c r="L89" i="5"/>
  <c r="J89" i="5"/>
  <c r="L88" i="5"/>
  <c r="K88" i="5"/>
  <c r="J88" i="5"/>
  <c r="L87" i="5"/>
  <c r="K87" i="5"/>
  <c r="J87" i="5"/>
  <c r="L86" i="5"/>
  <c r="K86" i="5"/>
  <c r="J86" i="5"/>
  <c r="L85" i="5"/>
  <c r="K85" i="5"/>
  <c r="J85" i="5"/>
  <c r="L84" i="5"/>
  <c r="K84" i="5"/>
  <c r="J84" i="5"/>
  <c r="L83" i="5"/>
  <c r="K83" i="5"/>
  <c r="J83" i="5"/>
  <c r="L82" i="5"/>
  <c r="K82" i="5"/>
  <c r="J82" i="5"/>
  <c r="L81" i="5"/>
  <c r="K81" i="5"/>
  <c r="J81" i="5"/>
  <c r="N80" i="5"/>
  <c r="M80" i="5"/>
  <c r="L80" i="5"/>
  <c r="K80" i="5"/>
  <c r="I80" i="5" s="1"/>
  <c r="J80" i="5"/>
  <c r="N79" i="5"/>
  <c r="M79" i="5"/>
  <c r="L79" i="5"/>
  <c r="I79" i="5" s="1"/>
  <c r="K79" i="5"/>
  <c r="J79" i="5"/>
  <c r="N78" i="5"/>
  <c r="M78" i="5"/>
  <c r="L78" i="5"/>
  <c r="J78" i="5"/>
  <c r="L77" i="5"/>
  <c r="K77" i="5"/>
  <c r="J77" i="5"/>
  <c r="J76" i="5"/>
  <c r="J75" i="5"/>
  <c r="J74" i="5"/>
  <c r="J73" i="5"/>
  <c r="J72" i="5"/>
  <c r="J71" i="5"/>
  <c r="J70" i="5"/>
  <c r="N69" i="5"/>
  <c r="M69" i="5"/>
  <c r="J69" i="5"/>
  <c r="N68" i="5"/>
  <c r="M68" i="5"/>
  <c r="J68" i="5"/>
  <c r="N67" i="5"/>
  <c r="M67" i="5"/>
  <c r="K67" i="5"/>
  <c r="J67" i="5"/>
  <c r="E67" i="5"/>
  <c r="L67" i="5" s="1"/>
  <c r="N66" i="5"/>
  <c r="M66" i="5"/>
  <c r="L66" i="5"/>
  <c r="K66" i="5"/>
  <c r="J66" i="5"/>
  <c r="I66" i="5" s="1"/>
  <c r="N65" i="5"/>
  <c r="M65" i="5"/>
  <c r="L65" i="5"/>
  <c r="K65" i="5"/>
  <c r="I65" i="5" s="1"/>
  <c r="J65" i="5"/>
  <c r="N64" i="5"/>
  <c r="M64" i="5"/>
  <c r="L64" i="5"/>
  <c r="K64" i="5"/>
  <c r="J64" i="5"/>
  <c r="I64" i="5" s="1"/>
  <c r="N63" i="5"/>
  <c r="M63" i="5"/>
  <c r="L63" i="5"/>
  <c r="K63" i="5"/>
  <c r="I63" i="5" s="1"/>
  <c r="J63" i="5"/>
  <c r="N62" i="5"/>
  <c r="M62" i="5"/>
  <c r="L62" i="5"/>
  <c r="K62" i="5"/>
  <c r="J62" i="5"/>
  <c r="I62" i="5" s="1"/>
  <c r="N61" i="5"/>
  <c r="M61" i="5"/>
  <c r="L61" i="5"/>
  <c r="K61" i="5"/>
  <c r="I61" i="5" s="1"/>
  <c r="J61" i="5"/>
  <c r="N60" i="5"/>
  <c r="M60" i="5"/>
  <c r="L60" i="5"/>
  <c r="K60" i="5"/>
  <c r="J60" i="5"/>
  <c r="I60" i="5" s="1"/>
  <c r="K39" i="5"/>
  <c r="U38" i="5"/>
  <c r="V38" i="5" s="1"/>
  <c r="T38" i="5"/>
  <c r="U36" i="5"/>
  <c r="V36" i="5" s="1"/>
  <c r="T36" i="5"/>
  <c r="K36" i="5"/>
  <c r="L36" i="5" s="1"/>
  <c r="J36" i="5"/>
  <c r="K34" i="5"/>
  <c r="L34" i="5" s="1"/>
  <c r="J34" i="5"/>
  <c r="K31" i="5"/>
  <c r="L31" i="5" s="1"/>
  <c r="J31" i="5"/>
  <c r="U30" i="5"/>
  <c r="V30" i="5" s="1"/>
  <c r="T30" i="5"/>
  <c r="U29" i="5"/>
  <c r="V29" i="5" s="1"/>
  <c r="T29" i="5"/>
  <c r="K29" i="5"/>
  <c r="L29" i="5" s="1"/>
  <c r="J29" i="5"/>
  <c r="U27" i="5"/>
  <c r="V27" i="5" s="1"/>
  <c r="T27" i="5"/>
  <c r="K27" i="5"/>
  <c r="L27" i="5" s="1"/>
  <c r="J27" i="5"/>
  <c r="U25" i="5"/>
  <c r="V25" i="5" s="1"/>
  <c r="T25" i="5"/>
  <c r="K25" i="5"/>
  <c r="L25" i="5" s="1"/>
  <c r="J25" i="5"/>
  <c r="K23" i="5"/>
  <c r="L23" i="5" s="1"/>
  <c r="J23" i="5"/>
  <c r="E12" i="5"/>
  <c r="K8" i="5" s="1"/>
  <c r="D12" i="5"/>
  <c r="K10" i="5"/>
  <c r="K9" i="5"/>
  <c r="K7" i="5"/>
  <c r="K6" i="5"/>
  <c r="L5" i="5"/>
  <c r="K5" i="5"/>
  <c r="J5" i="5"/>
  <c r="L4" i="5"/>
  <c r="K4" i="5"/>
  <c r="J4" i="5"/>
  <c r="P3" i="5"/>
  <c r="O3" i="5"/>
  <c r="N3" i="5"/>
  <c r="M3" i="5"/>
  <c r="L3" i="5"/>
  <c r="K3" i="5"/>
  <c r="J3" i="5"/>
  <c r="K2" i="5"/>
  <c r="D1" i="5"/>
  <c r="X502" i="4"/>
  <c r="X503" i="4" s="1"/>
  <c r="AK498" i="4"/>
  <c r="AK503" i="4" s="1"/>
  <c r="AK504" i="4" s="1"/>
  <c r="Z498" i="4"/>
  <c r="Y498" i="4"/>
  <c r="X497" i="4"/>
  <c r="X500" i="4" s="1"/>
  <c r="X501" i="4" s="1"/>
  <c r="S496" i="4"/>
  <c r="AE495" i="4"/>
  <c r="AE496" i="4" s="1"/>
  <c r="S495" i="4"/>
  <c r="S494" i="4"/>
  <c r="AK493" i="4"/>
  <c r="AK494" i="4" s="1"/>
  <c r="S493" i="4"/>
  <c r="Q493" i="4"/>
  <c r="Q494" i="4" s="1"/>
  <c r="S492" i="4"/>
  <c r="S491" i="4"/>
  <c r="Q491" i="4"/>
  <c r="Q492" i="4" s="1"/>
  <c r="AK490" i="4"/>
  <c r="AK495" i="4" s="1"/>
  <c r="AK496" i="4" s="1"/>
  <c r="AE490" i="4"/>
  <c r="AE493" i="4" s="1"/>
  <c r="AE494" i="4" s="1"/>
  <c r="J490" i="4"/>
  <c r="J491" i="4" s="1"/>
  <c r="X489" i="4"/>
  <c r="X494" i="4" s="1"/>
  <c r="X495" i="4" s="1"/>
  <c r="S489" i="4"/>
  <c r="R489" i="4"/>
  <c r="Q488" i="4"/>
  <c r="J488" i="4"/>
  <c r="J489" i="4" s="1"/>
  <c r="M486" i="4"/>
  <c r="L486" i="4"/>
  <c r="AK485" i="4"/>
  <c r="AK486" i="4" s="1"/>
  <c r="J485" i="4"/>
  <c r="X484" i="4"/>
  <c r="X485" i="4" s="1"/>
  <c r="AK482" i="4"/>
  <c r="AK487" i="4" s="1"/>
  <c r="AK488" i="4" s="1"/>
  <c r="AA482" i="4"/>
  <c r="Z482" i="4"/>
  <c r="X481" i="4"/>
  <c r="X486" i="4" s="1"/>
  <c r="X487" i="4" s="1"/>
  <c r="F480" i="4"/>
  <c r="Q479" i="4"/>
  <c r="Q482" i="4" s="1"/>
  <c r="Q483" i="4" s="1"/>
  <c r="K478" i="4"/>
  <c r="K479" i="4" s="1"/>
  <c r="F478" i="4"/>
  <c r="H476" i="4"/>
  <c r="AB490" i="4" s="1"/>
  <c r="G476" i="4"/>
  <c r="AA490" i="4" s="1"/>
  <c r="F476" i="4"/>
  <c r="Z490" i="4" s="1"/>
  <c r="E476" i="4"/>
  <c r="K486" i="4" s="1"/>
  <c r="D476" i="4"/>
  <c r="X490" i="4" s="1"/>
  <c r="K475" i="4"/>
  <c r="K480" i="4" s="1"/>
  <c r="K481" i="4" s="1"/>
  <c r="D475" i="4"/>
  <c r="D478" i="4" s="1"/>
  <c r="D479" i="4" s="1"/>
  <c r="Q473" i="4"/>
  <c r="Q474" i="4" s="1"/>
  <c r="AK472" i="4"/>
  <c r="AK477" i="4" s="1"/>
  <c r="AK478" i="4" s="1"/>
  <c r="L471" i="4"/>
  <c r="Z470" i="4"/>
  <c r="Y470" i="4"/>
  <c r="Q470" i="4"/>
  <c r="Q475" i="4" s="1"/>
  <c r="Q476" i="4" s="1"/>
  <c r="L470" i="4"/>
  <c r="X469" i="4"/>
  <c r="X474" i="4" s="1"/>
  <c r="X475" i="4" s="1"/>
  <c r="L469" i="4"/>
  <c r="S468" i="4"/>
  <c r="L468" i="4"/>
  <c r="S467" i="4"/>
  <c r="AK466" i="4"/>
  <c r="AK467" i="4" s="1"/>
  <c r="S466" i="4"/>
  <c r="Q466" i="4"/>
  <c r="L466" i="4"/>
  <c r="K466" i="4"/>
  <c r="S465" i="4"/>
  <c r="Q465" i="4"/>
  <c r="J465" i="4"/>
  <c r="J468" i="4" s="1"/>
  <c r="J469" i="4" s="1"/>
  <c r="AE464" i="4"/>
  <c r="AE465" i="4" s="1"/>
  <c r="S464" i="4"/>
  <c r="S463" i="4"/>
  <c r="Q463" i="4"/>
  <c r="Q464" i="4" s="1"/>
  <c r="AB462" i="4"/>
  <c r="AA462" i="4"/>
  <c r="Z462" i="4"/>
  <c r="Y462" i="4"/>
  <c r="X462" i="4"/>
  <c r="AK461" i="4"/>
  <c r="AK464" i="4" s="1"/>
  <c r="AK465" i="4" s="1"/>
  <c r="AE461" i="4"/>
  <c r="AE466" i="4" s="1"/>
  <c r="AE467" i="4" s="1"/>
  <c r="X461" i="4"/>
  <c r="X466" i="4" s="1"/>
  <c r="X467" i="4" s="1"/>
  <c r="S461" i="4"/>
  <c r="R461" i="4"/>
  <c r="Q460" i="4"/>
  <c r="X458" i="4"/>
  <c r="X459" i="4" s="1"/>
  <c r="X456" i="4"/>
  <c r="X457" i="4" s="1"/>
  <c r="AB454" i="4"/>
  <c r="AA454" i="4"/>
  <c r="Z454" i="4"/>
  <c r="Y454" i="4"/>
  <c r="X454" i="4"/>
  <c r="X453" i="4"/>
  <c r="AK452" i="4"/>
  <c r="AK457" i="4" s="1"/>
  <c r="AK458" i="4" s="1"/>
  <c r="B450" i="4"/>
  <c r="N399" i="4"/>
  <c r="M399" i="4"/>
  <c r="L399" i="4"/>
  <c r="K399" i="4"/>
  <c r="I399" i="4" s="1"/>
  <c r="J399" i="4"/>
  <c r="N398" i="4"/>
  <c r="M398" i="4"/>
  <c r="L398" i="4"/>
  <c r="I398" i="4" s="1"/>
  <c r="K398" i="4"/>
  <c r="J398" i="4"/>
  <c r="N397" i="4"/>
  <c r="M397" i="4"/>
  <c r="L397" i="4"/>
  <c r="K397" i="4"/>
  <c r="I397" i="4" s="1"/>
  <c r="J397" i="4"/>
  <c r="N396" i="4"/>
  <c r="M396" i="4"/>
  <c r="L396" i="4"/>
  <c r="I396" i="4" s="1"/>
  <c r="K396" i="4"/>
  <c r="J396" i="4"/>
  <c r="N395" i="4"/>
  <c r="M395" i="4"/>
  <c r="L395" i="4"/>
  <c r="K395" i="4"/>
  <c r="I395" i="4" s="1"/>
  <c r="J395" i="4"/>
  <c r="N394" i="4"/>
  <c r="M394" i="4"/>
  <c r="L394" i="4"/>
  <c r="I394" i="4" s="1"/>
  <c r="K394" i="4"/>
  <c r="J394" i="4"/>
  <c r="N393" i="4"/>
  <c r="M393" i="4"/>
  <c r="L393" i="4"/>
  <c r="K393" i="4"/>
  <c r="I393" i="4" s="1"/>
  <c r="J393" i="4"/>
  <c r="N392" i="4"/>
  <c r="M392" i="4"/>
  <c r="L392" i="4"/>
  <c r="I392" i="4" s="1"/>
  <c r="K392" i="4"/>
  <c r="J392" i="4"/>
  <c r="N391" i="4"/>
  <c r="M391" i="4"/>
  <c r="L391" i="4"/>
  <c r="K391" i="4"/>
  <c r="I391" i="4" s="1"/>
  <c r="J391" i="4"/>
  <c r="N390" i="4"/>
  <c r="M390" i="4"/>
  <c r="L390" i="4"/>
  <c r="I390" i="4" s="1"/>
  <c r="K390" i="4"/>
  <c r="J390" i="4"/>
  <c r="N389" i="4"/>
  <c r="M389" i="4"/>
  <c r="L389" i="4"/>
  <c r="K389" i="4"/>
  <c r="I389" i="4" s="1"/>
  <c r="J389" i="4"/>
  <c r="N388" i="4"/>
  <c r="M388" i="4"/>
  <c r="L388" i="4"/>
  <c r="I388" i="4" s="1"/>
  <c r="K388" i="4"/>
  <c r="J388" i="4"/>
  <c r="N387" i="4"/>
  <c r="M387" i="4"/>
  <c r="L387" i="4"/>
  <c r="K387" i="4"/>
  <c r="I387" i="4" s="1"/>
  <c r="J387" i="4"/>
  <c r="N386" i="4"/>
  <c r="M386" i="4"/>
  <c r="L386" i="4"/>
  <c r="I386" i="4" s="1"/>
  <c r="K386" i="4"/>
  <c r="J386" i="4"/>
  <c r="N385" i="4"/>
  <c r="M385" i="4"/>
  <c r="L385" i="4"/>
  <c r="K385" i="4"/>
  <c r="I385" i="4" s="1"/>
  <c r="J385" i="4"/>
  <c r="N384" i="4"/>
  <c r="M384" i="4"/>
  <c r="L384" i="4"/>
  <c r="I384" i="4" s="1"/>
  <c r="K384" i="4"/>
  <c r="J384" i="4"/>
  <c r="N383" i="4"/>
  <c r="M383" i="4"/>
  <c r="L383" i="4"/>
  <c r="K383" i="4"/>
  <c r="I383" i="4" s="1"/>
  <c r="J383" i="4"/>
  <c r="N382" i="4"/>
  <c r="M382" i="4"/>
  <c r="L382" i="4"/>
  <c r="I382" i="4" s="1"/>
  <c r="K382" i="4"/>
  <c r="J382" i="4"/>
  <c r="N381" i="4"/>
  <c r="M381" i="4"/>
  <c r="L381" i="4"/>
  <c r="K381" i="4"/>
  <c r="I381" i="4" s="1"/>
  <c r="J381" i="4"/>
  <c r="N380" i="4"/>
  <c r="M380" i="4"/>
  <c r="L380" i="4"/>
  <c r="I380" i="4" s="1"/>
  <c r="K380" i="4"/>
  <c r="J380" i="4"/>
  <c r="N379" i="4"/>
  <c r="M379" i="4"/>
  <c r="L379" i="4"/>
  <c r="K379" i="4"/>
  <c r="I379" i="4" s="1"/>
  <c r="J379" i="4"/>
  <c r="N378" i="4"/>
  <c r="M378" i="4"/>
  <c r="L378" i="4"/>
  <c r="I378" i="4" s="1"/>
  <c r="K378" i="4"/>
  <c r="J378" i="4"/>
  <c r="N377" i="4"/>
  <c r="M377" i="4"/>
  <c r="L377" i="4"/>
  <c r="K377" i="4"/>
  <c r="I377" i="4" s="1"/>
  <c r="J377" i="4"/>
  <c r="N376" i="4"/>
  <c r="M376" i="4"/>
  <c r="L376" i="4"/>
  <c r="I376" i="4" s="1"/>
  <c r="K376" i="4"/>
  <c r="J376" i="4"/>
  <c r="N375" i="4"/>
  <c r="M375" i="4"/>
  <c r="L375" i="4"/>
  <c r="K375" i="4"/>
  <c r="I375" i="4" s="1"/>
  <c r="J375" i="4"/>
  <c r="N374" i="4"/>
  <c r="M374" i="4"/>
  <c r="L374" i="4"/>
  <c r="I374" i="4" s="1"/>
  <c r="K374" i="4"/>
  <c r="J374" i="4"/>
  <c r="N373" i="4"/>
  <c r="M373" i="4"/>
  <c r="L373" i="4"/>
  <c r="K373" i="4"/>
  <c r="I373" i="4" s="1"/>
  <c r="J373" i="4"/>
  <c r="N372" i="4"/>
  <c r="M372" i="4"/>
  <c r="L372" i="4"/>
  <c r="I372" i="4" s="1"/>
  <c r="K372" i="4"/>
  <c r="J372" i="4"/>
  <c r="N371" i="4"/>
  <c r="M371" i="4"/>
  <c r="L371" i="4"/>
  <c r="K371" i="4"/>
  <c r="I371" i="4" s="1"/>
  <c r="J371" i="4"/>
  <c r="N370" i="4"/>
  <c r="M370" i="4"/>
  <c r="L370" i="4"/>
  <c r="I370" i="4" s="1"/>
  <c r="K370" i="4"/>
  <c r="J370" i="4"/>
  <c r="N369" i="4"/>
  <c r="M369" i="4"/>
  <c r="L369" i="4"/>
  <c r="K369" i="4"/>
  <c r="I369" i="4" s="1"/>
  <c r="J369" i="4"/>
  <c r="N368" i="4"/>
  <c r="M368" i="4"/>
  <c r="L368" i="4"/>
  <c r="I368" i="4" s="1"/>
  <c r="K368" i="4"/>
  <c r="J368" i="4"/>
  <c r="N367" i="4"/>
  <c r="M367" i="4"/>
  <c r="L367" i="4"/>
  <c r="K367" i="4"/>
  <c r="I367" i="4" s="1"/>
  <c r="J367" i="4"/>
  <c r="N366" i="4"/>
  <c r="M366" i="4"/>
  <c r="L366" i="4"/>
  <c r="I366" i="4" s="1"/>
  <c r="K366" i="4"/>
  <c r="J366" i="4"/>
  <c r="N365" i="4"/>
  <c r="M365" i="4"/>
  <c r="L365" i="4"/>
  <c r="K365" i="4"/>
  <c r="I365" i="4" s="1"/>
  <c r="J365" i="4"/>
  <c r="N364" i="4"/>
  <c r="M364" i="4"/>
  <c r="L364" i="4"/>
  <c r="I364" i="4" s="1"/>
  <c r="K364" i="4"/>
  <c r="J364" i="4"/>
  <c r="N363" i="4"/>
  <c r="M363" i="4"/>
  <c r="L363" i="4"/>
  <c r="K363" i="4"/>
  <c r="I363" i="4" s="1"/>
  <c r="J363" i="4"/>
  <c r="N362" i="4"/>
  <c r="M362" i="4"/>
  <c r="L362" i="4"/>
  <c r="I362" i="4" s="1"/>
  <c r="K362" i="4"/>
  <c r="J362" i="4"/>
  <c r="N361" i="4"/>
  <c r="M361" i="4"/>
  <c r="L361" i="4"/>
  <c r="K361" i="4"/>
  <c r="I361" i="4" s="1"/>
  <c r="J361" i="4"/>
  <c r="N360" i="4"/>
  <c r="M360" i="4"/>
  <c r="L360" i="4"/>
  <c r="I360" i="4" s="1"/>
  <c r="K360" i="4"/>
  <c r="J360" i="4"/>
  <c r="N359" i="4"/>
  <c r="M359" i="4"/>
  <c r="L359" i="4"/>
  <c r="K359" i="4"/>
  <c r="I359" i="4" s="1"/>
  <c r="J359" i="4"/>
  <c r="N358" i="4"/>
  <c r="M358" i="4"/>
  <c r="L358" i="4"/>
  <c r="I358" i="4" s="1"/>
  <c r="K358" i="4"/>
  <c r="J358" i="4"/>
  <c r="N357" i="4"/>
  <c r="M357" i="4"/>
  <c r="L357" i="4"/>
  <c r="K357" i="4"/>
  <c r="I357" i="4" s="1"/>
  <c r="J357" i="4"/>
  <c r="N356" i="4"/>
  <c r="M356" i="4"/>
  <c r="L356" i="4"/>
  <c r="I356" i="4" s="1"/>
  <c r="K356" i="4"/>
  <c r="J356" i="4"/>
  <c r="N355" i="4"/>
  <c r="M355" i="4"/>
  <c r="L355" i="4"/>
  <c r="K355" i="4"/>
  <c r="I355" i="4" s="1"/>
  <c r="J355" i="4"/>
  <c r="N354" i="4"/>
  <c r="M354" i="4"/>
  <c r="L354" i="4"/>
  <c r="I354" i="4" s="1"/>
  <c r="K354" i="4"/>
  <c r="J354" i="4"/>
  <c r="N353" i="4"/>
  <c r="M353" i="4"/>
  <c r="L353" i="4"/>
  <c r="K353" i="4"/>
  <c r="I353" i="4" s="1"/>
  <c r="J353" i="4"/>
  <c r="N352" i="4"/>
  <c r="M352" i="4"/>
  <c r="L352" i="4"/>
  <c r="I352" i="4" s="1"/>
  <c r="K39" i="4" s="1"/>
  <c r="K352" i="4"/>
  <c r="J352" i="4"/>
  <c r="N351" i="4"/>
  <c r="M351" i="4"/>
  <c r="L351" i="4"/>
  <c r="K351" i="4"/>
  <c r="I351" i="4" s="1"/>
  <c r="K38" i="4" s="1"/>
  <c r="J351" i="4"/>
  <c r="N350" i="4"/>
  <c r="M350" i="4"/>
  <c r="L350" i="4"/>
  <c r="I350" i="4" s="1"/>
  <c r="K350" i="4"/>
  <c r="J350" i="4"/>
  <c r="N349" i="4"/>
  <c r="M349" i="4"/>
  <c r="L349" i="4"/>
  <c r="K349" i="4"/>
  <c r="I349" i="4" s="1"/>
  <c r="J349" i="4"/>
  <c r="N348" i="4"/>
  <c r="M348" i="4"/>
  <c r="L348" i="4"/>
  <c r="I348" i="4" s="1"/>
  <c r="K348" i="4"/>
  <c r="J348" i="4"/>
  <c r="N347" i="4"/>
  <c r="M347" i="4"/>
  <c r="L347" i="4"/>
  <c r="K347" i="4"/>
  <c r="I347" i="4" s="1"/>
  <c r="J347" i="4"/>
  <c r="N346" i="4"/>
  <c r="M346" i="4"/>
  <c r="L346" i="4"/>
  <c r="I346" i="4" s="1"/>
  <c r="K346" i="4"/>
  <c r="J346" i="4"/>
  <c r="N345" i="4"/>
  <c r="M345" i="4"/>
  <c r="L345" i="4"/>
  <c r="K345" i="4"/>
  <c r="I345" i="4" s="1"/>
  <c r="J345" i="4"/>
  <c r="N344" i="4"/>
  <c r="M344" i="4"/>
  <c r="L344" i="4"/>
  <c r="I344" i="4" s="1"/>
  <c r="K344" i="4"/>
  <c r="J344" i="4"/>
  <c r="N343" i="4"/>
  <c r="M343" i="4"/>
  <c r="L343" i="4"/>
  <c r="K343" i="4"/>
  <c r="I343" i="4" s="1"/>
  <c r="J343" i="4"/>
  <c r="N342" i="4"/>
  <c r="M342" i="4"/>
  <c r="L342" i="4"/>
  <c r="I342" i="4" s="1"/>
  <c r="K342" i="4"/>
  <c r="J342" i="4"/>
  <c r="N341" i="4"/>
  <c r="M341" i="4"/>
  <c r="L341" i="4"/>
  <c r="K341" i="4"/>
  <c r="I341" i="4" s="1"/>
  <c r="J341" i="4"/>
  <c r="N340" i="4"/>
  <c r="M340" i="4"/>
  <c r="L340" i="4"/>
  <c r="I340" i="4" s="1"/>
  <c r="K340" i="4"/>
  <c r="J340" i="4"/>
  <c r="N339" i="4"/>
  <c r="M339" i="4"/>
  <c r="L339" i="4"/>
  <c r="K339" i="4"/>
  <c r="I339" i="4" s="1"/>
  <c r="J339" i="4"/>
  <c r="N338" i="4"/>
  <c r="M338" i="4"/>
  <c r="L338" i="4"/>
  <c r="I338" i="4" s="1"/>
  <c r="K338" i="4"/>
  <c r="J338" i="4"/>
  <c r="N337" i="4"/>
  <c r="M337" i="4"/>
  <c r="L337" i="4"/>
  <c r="K337" i="4"/>
  <c r="I337" i="4" s="1"/>
  <c r="J337" i="4"/>
  <c r="N336" i="4"/>
  <c r="M336" i="4"/>
  <c r="L336" i="4"/>
  <c r="I336" i="4" s="1"/>
  <c r="U36" i="4" s="1"/>
  <c r="K336" i="4"/>
  <c r="J336" i="4"/>
  <c r="N335" i="4"/>
  <c r="M335" i="4"/>
  <c r="L335" i="4"/>
  <c r="K335" i="4"/>
  <c r="I335" i="4" s="1"/>
  <c r="J335" i="4"/>
  <c r="N334" i="4"/>
  <c r="M334" i="4"/>
  <c r="L334" i="4"/>
  <c r="I334" i="4" s="1"/>
  <c r="K334" i="4"/>
  <c r="J334" i="4"/>
  <c r="N333" i="4"/>
  <c r="M333" i="4"/>
  <c r="L333" i="4"/>
  <c r="K333" i="4"/>
  <c r="I333" i="4" s="1"/>
  <c r="J333" i="4"/>
  <c r="N332" i="4"/>
  <c r="M332" i="4"/>
  <c r="L332" i="4"/>
  <c r="I332" i="4" s="1"/>
  <c r="K332" i="4"/>
  <c r="J332" i="4"/>
  <c r="N331" i="4"/>
  <c r="M331" i="4"/>
  <c r="L331" i="4"/>
  <c r="K331" i="4"/>
  <c r="I331" i="4" s="1"/>
  <c r="J331" i="4"/>
  <c r="N330" i="4"/>
  <c r="M330" i="4"/>
  <c r="L330" i="4"/>
  <c r="I330" i="4" s="1"/>
  <c r="K330" i="4"/>
  <c r="J330" i="4"/>
  <c r="N329" i="4"/>
  <c r="M329" i="4"/>
  <c r="L329" i="4"/>
  <c r="K329" i="4"/>
  <c r="I329" i="4" s="1"/>
  <c r="J329" i="4"/>
  <c r="N328" i="4"/>
  <c r="M328" i="4"/>
  <c r="L328" i="4"/>
  <c r="I328" i="4" s="1"/>
  <c r="K328" i="4"/>
  <c r="J328" i="4"/>
  <c r="N327" i="4"/>
  <c r="M327" i="4"/>
  <c r="L327" i="4"/>
  <c r="K327" i="4"/>
  <c r="I327" i="4" s="1"/>
  <c r="J327" i="4"/>
  <c r="N326" i="4"/>
  <c r="M326" i="4"/>
  <c r="L326" i="4"/>
  <c r="I326" i="4" s="1"/>
  <c r="K326" i="4"/>
  <c r="J326" i="4"/>
  <c r="N325" i="4"/>
  <c r="M325" i="4"/>
  <c r="L325" i="4"/>
  <c r="K325" i="4"/>
  <c r="I325" i="4" s="1"/>
  <c r="J325" i="4"/>
  <c r="N324" i="4"/>
  <c r="M324" i="4"/>
  <c r="L324" i="4"/>
  <c r="I324" i="4" s="1"/>
  <c r="K324" i="4"/>
  <c r="J324" i="4"/>
  <c r="N323" i="4"/>
  <c r="M323" i="4"/>
  <c r="L323" i="4"/>
  <c r="K323" i="4"/>
  <c r="I323" i="4" s="1"/>
  <c r="J323" i="4"/>
  <c r="N322" i="4"/>
  <c r="M322" i="4"/>
  <c r="L322" i="4"/>
  <c r="I322" i="4" s="1"/>
  <c r="K322" i="4"/>
  <c r="J322" i="4"/>
  <c r="N321" i="4"/>
  <c r="M321" i="4"/>
  <c r="L321" i="4"/>
  <c r="K321" i="4"/>
  <c r="I321" i="4" s="1"/>
  <c r="J321" i="4"/>
  <c r="N320" i="4"/>
  <c r="M320" i="4"/>
  <c r="L320" i="4"/>
  <c r="I320" i="4" s="1"/>
  <c r="K320" i="4"/>
  <c r="J320" i="4"/>
  <c r="N319" i="4"/>
  <c r="M319" i="4"/>
  <c r="L319" i="4"/>
  <c r="K319" i="4"/>
  <c r="I319" i="4" s="1"/>
  <c r="J319" i="4"/>
  <c r="N318" i="4"/>
  <c r="M318" i="4"/>
  <c r="L318" i="4"/>
  <c r="I318" i="4" s="1"/>
  <c r="K318" i="4"/>
  <c r="J318" i="4"/>
  <c r="N317" i="4"/>
  <c r="M317" i="4"/>
  <c r="L317" i="4"/>
  <c r="K317" i="4"/>
  <c r="I317" i="4" s="1"/>
  <c r="J317" i="4"/>
  <c r="N316" i="4"/>
  <c r="M316" i="4"/>
  <c r="L316" i="4"/>
  <c r="I316" i="4" s="1"/>
  <c r="K316" i="4"/>
  <c r="J316" i="4"/>
  <c r="N315" i="4"/>
  <c r="M315" i="4"/>
  <c r="L315" i="4"/>
  <c r="K315" i="4"/>
  <c r="I315" i="4" s="1"/>
  <c r="J315" i="4"/>
  <c r="N314" i="4"/>
  <c r="M314" i="4"/>
  <c r="L314" i="4"/>
  <c r="I314" i="4" s="1"/>
  <c r="K314" i="4"/>
  <c r="J314" i="4"/>
  <c r="N313" i="4"/>
  <c r="M313" i="4"/>
  <c r="L313" i="4"/>
  <c r="K313" i="4"/>
  <c r="I313" i="4" s="1"/>
  <c r="J313" i="4"/>
  <c r="N312" i="4"/>
  <c r="M312" i="4"/>
  <c r="L312" i="4"/>
  <c r="I312" i="4" s="1"/>
  <c r="K312" i="4"/>
  <c r="J312" i="4"/>
  <c r="N311" i="4"/>
  <c r="M311" i="4"/>
  <c r="L311" i="4"/>
  <c r="K311" i="4"/>
  <c r="I311" i="4" s="1"/>
  <c r="J311" i="4"/>
  <c r="N310" i="4"/>
  <c r="M310" i="4"/>
  <c r="L310" i="4"/>
  <c r="I310" i="4" s="1"/>
  <c r="K310" i="4"/>
  <c r="J310" i="4"/>
  <c r="N309" i="4"/>
  <c r="M309" i="4"/>
  <c r="L309" i="4"/>
  <c r="K309" i="4"/>
  <c r="I309" i="4" s="1"/>
  <c r="J309" i="4"/>
  <c r="N308" i="4"/>
  <c r="M308" i="4"/>
  <c r="L308" i="4"/>
  <c r="I308" i="4" s="1"/>
  <c r="K308" i="4"/>
  <c r="J308" i="4"/>
  <c r="N307" i="4"/>
  <c r="M307" i="4"/>
  <c r="L307" i="4"/>
  <c r="K307" i="4"/>
  <c r="I307" i="4" s="1"/>
  <c r="J307" i="4"/>
  <c r="N306" i="4"/>
  <c r="M306" i="4"/>
  <c r="L306" i="4"/>
  <c r="I306" i="4" s="1"/>
  <c r="K306" i="4"/>
  <c r="J306" i="4"/>
  <c r="N305" i="4"/>
  <c r="M305" i="4"/>
  <c r="L305" i="4"/>
  <c r="K305" i="4"/>
  <c r="I305" i="4" s="1"/>
  <c r="J305" i="4"/>
  <c r="N304" i="4"/>
  <c r="M304" i="4"/>
  <c r="L304" i="4"/>
  <c r="I304" i="4" s="1"/>
  <c r="K304" i="4"/>
  <c r="J304" i="4"/>
  <c r="N303" i="4"/>
  <c r="M303" i="4"/>
  <c r="L303" i="4"/>
  <c r="K303" i="4"/>
  <c r="I303" i="4" s="1"/>
  <c r="J303" i="4"/>
  <c r="N302" i="4"/>
  <c r="M302" i="4"/>
  <c r="L302" i="4"/>
  <c r="I302" i="4" s="1"/>
  <c r="K302" i="4"/>
  <c r="J302" i="4"/>
  <c r="N301" i="4"/>
  <c r="M301" i="4"/>
  <c r="L301" i="4"/>
  <c r="K301" i="4"/>
  <c r="I301" i="4" s="1"/>
  <c r="J301" i="4"/>
  <c r="N300" i="4"/>
  <c r="M300" i="4"/>
  <c r="L300" i="4"/>
  <c r="I300" i="4" s="1"/>
  <c r="K300" i="4"/>
  <c r="J300" i="4"/>
  <c r="N299" i="4"/>
  <c r="M299" i="4"/>
  <c r="L299" i="4"/>
  <c r="K299" i="4"/>
  <c r="I299" i="4" s="1"/>
  <c r="J299" i="4"/>
  <c r="N298" i="4"/>
  <c r="M298" i="4"/>
  <c r="L298" i="4"/>
  <c r="I298" i="4" s="1"/>
  <c r="K298" i="4"/>
  <c r="J298" i="4"/>
  <c r="N297" i="4"/>
  <c r="M297" i="4"/>
  <c r="L297" i="4"/>
  <c r="K297" i="4"/>
  <c r="I297" i="4" s="1"/>
  <c r="J297" i="4"/>
  <c r="N296" i="4"/>
  <c r="M296" i="4"/>
  <c r="L296" i="4"/>
  <c r="I296" i="4" s="1"/>
  <c r="K296" i="4"/>
  <c r="J296" i="4"/>
  <c r="N295" i="4"/>
  <c r="M295" i="4"/>
  <c r="L295" i="4"/>
  <c r="K295" i="4"/>
  <c r="I295" i="4" s="1"/>
  <c r="J295" i="4"/>
  <c r="N294" i="4"/>
  <c r="M294" i="4"/>
  <c r="L294" i="4"/>
  <c r="I294" i="4" s="1"/>
  <c r="K294" i="4"/>
  <c r="J294" i="4"/>
  <c r="N293" i="4"/>
  <c r="M293" i="4"/>
  <c r="L293" i="4"/>
  <c r="K293" i="4"/>
  <c r="I293" i="4" s="1"/>
  <c r="J293" i="4"/>
  <c r="N292" i="4"/>
  <c r="M292" i="4"/>
  <c r="L292" i="4"/>
  <c r="I292" i="4" s="1"/>
  <c r="K292" i="4"/>
  <c r="J292" i="4"/>
  <c r="N291" i="4"/>
  <c r="M291" i="4"/>
  <c r="L291" i="4"/>
  <c r="K291" i="4"/>
  <c r="I291" i="4" s="1"/>
  <c r="J291" i="4"/>
  <c r="N290" i="4"/>
  <c r="M290" i="4"/>
  <c r="L290" i="4"/>
  <c r="I290" i="4" s="1"/>
  <c r="K290" i="4"/>
  <c r="J290" i="4"/>
  <c r="N289" i="4"/>
  <c r="M289" i="4"/>
  <c r="L289" i="4"/>
  <c r="K289" i="4"/>
  <c r="I289" i="4" s="1"/>
  <c r="J289" i="4"/>
  <c r="N288" i="4"/>
  <c r="M288" i="4"/>
  <c r="L288" i="4"/>
  <c r="I288" i="4" s="1"/>
  <c r="K288" i="4"/>
  <c r="J288" i="4"/>
  <c r="N287" i="4"/>
  <c r="M287" i="4"/>
  <c r="L287" i="4"/>
  <c r="K287" i="4"/>
  <c r="I287" i="4" s="1"/>
  <c r="J287" i="4"/>
  <c r="N286" i="4"/>
  <c r="M286" i="4"/>
  <c r="L286" i="4"/>
  <c r="I286" i="4" s="1"/>
  <c r="K286" i="4"/>
  <c r="J286" i="4"/>
  <c r="N285" i="4"/>
  <c r="M285" i="4"/>
  <c r="L285" i="4"/>
  <c r="K285" i="4"/>
  <c r="I285" i="4" s="1"/>
  <c r="J285" i="4"/>
  <c r="N284" i="4"/>
  <c r="M284" i="4"/>
  <c r="L284" i="4"/>
  <c r="I284" i="4" s="1"/>
  <c r="K284" i="4"/>
  <c r="J284" i="4"/>
  <c r="N283" i="4"/>
  <c r="M283" i="4"/>
  <c r="L283" i="4"/>
  <c r="K283" i="4"/>
  <c r="I283" i="4" s="1"/>
  <c r="J283" i="4"/>
  <c r="N282" i="4"/>
  <c r="M282" i="4"/>
  <c r="L282" i="4"/>
  <c r="I282" i="4" s="1"/>
  <c r="K282" i="4"/>
  <c r="J282" i="4"/>
  <c r="N281" i="4"/>
  <c r="M281" i="4"/>
  <c r="L281" i="4"/>
  <c r="K281" i="4"/>
  <c r="I281" i="4" s="1"/>
  <c r="J281" i="4"/>
  <c r="N280" i="4"/>
  <c r="M280" i="4"/>
  <c r="L280" i="4"/>
  <c r="I280" i="4" s="1"/>
  <c r="K280" i="4"/>
  <c r="J280" i="4"/>
  <c r="N279" i="4"/>
  <c r="M279" i="4"/>
  <c r="L279" i="4"/>
  <c r="K279" i="4"/>
  <c r="I279" i="4" s="1"/>
  <c r="U35" i="4" s="1"/>
  <c r="J279" i="4"/>
  <c r="N278" i="4"/>
  <c r="M278" i="4"/>
  <c r="L278" i="4"/>
  <c r="I278" i="4" s="1"/>
  <c r="K278" i="4"/>
  <c r="J278" i="4"/>
  <c r="N277" i="4"/>
  <c r="M277" i="4"/>
  <c r="L277" i="4"/>
  <c r="K277" i="4"/>
  <c r="I277" i="4" s="1"/>
  <c r="J277" i="4"/>
  <c r="N276" i="4"/>
  <c r="M276" i="4"/>
  <c r="L276" i="4"/>
  <c r="I276" i="4" s="1"/>
  <c r="K276" i="4"/>
  <c r="J276" i="4"/>
  <c r="N275" i="4"/>
  <c r="M275" i="4"/>
  <c r="L275" i="4"/>
  <c r="K275" i="4"/>
  <c r="I275" i="4" s="1"/>
  <c r="J275" i="4"/>
  <c r="N274" i="4"/>
  <c r="M274" i="4"/>
  <c r="L274" i="4"/>
  <c r="I274" i="4" s="1"/>
  <c r="K274" i="4"/>
  <c r="J274" i="4"/>
  <c r="N273" i="4"/>
  <c r="M273" i="4"/>
  <c r="L273" i="4"/>
  <c r="K273" i="4"/>
  <c r="I273" i="4" s="1"/>
  <c r="J273" i="4"/>
  <c r="N272" i="4"/>
  <c r="M272" i="4"/>
  <c r="L272" i="4"/>
  <c r="I272" i="4" s="1"/>
  <c r="K272" i="4"/>
  <c r="J272" i="4"/>
  <c r="N271" i="4"/>
  <c r="M271" i="4"/>
  <c r="L271" i="4"/>
  <c r="K271" i="4"/>
  <c r="I271" i="4" s="1"/>
  <c r="J271" i="4"/>
  <c r="N270" i="4"/>
  <c r="M270" i="4"/>
  <c r="L270" i="4"/>
  <c r="I270" i="4" s="1"/>
  <c r="K270" i="4"/>
  <c r="J270" i="4"/>
  <c r="N269" i="4"/>
  <c r="M269" i="4"/>
  <c r="L269" i="4"/>
  <c r="K269" i="4"/>
  <c r="I269" i="4" s="1"/>
  <c r="J269" i="4"/>
  <c r="N268" i="4"/>
  <c r="M268" i="4"/>
  <c r="L268" i="4"/>
  <c r="I268" i="4" s="1"/>
  <c r="K268" i="4"/>
  <c r="J268" i="4"/>
  <c r="N267" i="4"/>
  <c r="M267" i="4"/>
  <c r="L267" i="4"/>
  <c r="K267" i="4"/>
  <c r="I267" i="4" s="1"/>
  <c r="J267" i="4"/>
  <c r="N266" i="4"/>
  <c r="M266" i="4"/>
  <c r="L266" i="4"/>
  <c r="I266" i="4" s="1"/>
  <c r="K266" i="4"/>
  <c r="J266" i="4"/>
  <c r="N265" i="4"/>
  <c r="M265" i="4"/>
  <c r="L265" i="4"/>
  <c r="K265" i="4"/>
  <c r="I265" i="4" s="1"/>
  <c r="J265" i="4"/>
  <c r="N264" i="4"/>
  <c r="M264" i="4"/>
  <c r="L264" i="4"/>
  <c r="I264" i="4" s="1"/>
  <c r="K264" i="4"/>
  <c r="J264" i="4"/>
  <c r="N263" i="4"/>
  <c r="M263" i="4"/>
  <c r="L263" i="4"/>
  <c r="K263" i="4"/>
  <c r="I263" i="4" s="1"/>
  <c r="J263" i="4"/>
  <c r="N262" i="4"/>
  <c r="M262" i="4"/>
  <c r="L262" i="4"/>
  <c r="I262" i="4" s="1"/>
  <c r="K262" i="4"/>
  <c r="J262" i="4"/>
  <c r="N261" i="4"/>
  <c r="M261" i="4"/>
  <c r="L261" i="4"/>
  <c r="K261" i="4"/>
  <c r="I261" i="4" s="1"/>
  <c r="J261" i="4"/>
  <c r="N260" i="4"/>
  <c r="M260" i="4"/>
  <c r="L260" i="4"/>
  <c r="I260" i="4" s="1"/>
  <c r="K260" i="4"/>
  <c r="J260" i="4"/>
  <c r="N259" i="4"/>
  <c r="M259" i="4"/>
  <c r="L259" i="4"/>
  <c r="K259" i="4"/>
  <c r="I259" i="4" s="1"/>
  <c r="J259" i="4"/>
  <c r="N258" i="4"/>
  <c r="M258" i="4"/>
  <c r="L258" i="4"/>
  <c r="I258" i="4" s="1"/>
  <c r="K258" i="4"/>
  <c r="J258" i="4"/>
  <c r="N257" i="4"/>
  <c r="M257" i="4"/>
  <c r="L257" i="4"/>
  <c r="K257" i="4"/>
  <c r="I257" i="4" s="1"/>
  <c r="J257" i="4"/>
  <c r="N256" i="4"/>
  <c r="M256" i="4"/>
  <c r="L256" i="4"/>
  <c r="I256" i="4" s="1"/>
  <c r="K256" i="4"/>
  <c r="J256" i="4"/>
  <c r="N255" i="4"/>
  <c r="M255" i="4"/>
  <c r="L255" i="4"/>
  <c r="K255" i="4"/>
  <c r="I255" i="4" s="1"/>
  <c r="J255" i="4"/>
  <c r="N254" i="4"/>
  <c r="M254" i="4"/>
  <c r="L254" i="4"/>
  <c r="I254" i="4" s="1"/>
  <c r="K254" i="4"/>
  <c r="J254" i="4"/>
  <c r="N253" i="4"/>
  <c r="M253" i="4"/>
  <c r="L253" i="4"/>
  <c r="K253" i="4"/>
  <c r="I253" i="4" s="1"/>
  <c r="J253" i="4"/>
  <c r="N252" i="4"/>
  <c r="M252" i="4"/>
  <c r="L252" i="4"/>
  <c r="I252" i="4" s="1"/>
  <c r="K252" i="4"/>
  <c r="J252" i="4"/>
  <c r="N251" i="4"/>
  <c r="M251" i="4"/>
  <c r="L251" i="4"/>
  <c r="K251" i="4"/>
  <c r="I251" i="4" s="1"/>
  <c r="U34" i="4" s="1"/>
  <c r="J251" i="4"/>
  <c r="N250" i="4"/>
  <c r="M250" i="4"/>
  <c r="L250" i="4"/>
  <c r="I250" i="4" s="1"/>
  <c r="K250" i="4"/>
  <c r="J250" i="4"/>
  <c r="N249" i="4"/>
  <c r="M249" i="4"/>
  <c r="L249" i="4"/>
  <c r="K249" i="4"/>
  <c r="I249" i="4" s="1"/>
  <c r="J249" i="4"/>
  <c r="N248" i="4"/>
  <c r="M248" i="4"/>
  <c r="L248" i="4"/>
  <c r="I248" i="4" s="1"/>
  <c r="K248" i="4"/>
  <c r="J248" i="4"/>
  <c r="N247" i="4"/>
  <c r="M247" i="4"/>
  <c r="L247" i="4"/>
  <c r="K247" i="4"/>
  <c r="I247" i="4" s="1"/>
  <c r="J247" i="4"/>
  <c r="N246" i="4"/>
  <c r="M246" i="4"/>
  <c r="L246" i="4"/>
  <c r="I246" i="4" s="1"/>
  <c r="K246" i="4"/>
  <c r="J246" i="4"/>
  <c r="N245" i="4"/>
  <c r="M245" i="4"/>
  <c r="L245" i="4"/>
  <c r="K245" i="4"/>
  <c r="I245" i="4" s="1"/>
  <c r="J245" i="4"/>
  <c r="N244" i="4"/>
  <c r="M244" i="4"/>
  <c r="L244" i="4"/>
  <c r="I244" i="4" s="1"/>
  <c r="K244" i="4"/>
  <c r="J244" i="4"/>
  <c r="N243" i="4"/>
  <c r="M243" i="4"/>
  <c r="L243" i="4"/>
  <c r="K243" i="4"/>
  <c r="I243" i="4" s="1"/>
  <c r="J243" i="4"/>
  <c r="N242" i="4"/>
  <c r="M242" i="4"/>
  <c r="L242" i="4"/>
  <c r="I242" i="4" s="1"/>
  <c r="K242" i="4"/>
  <c r="J242" i="4"/>
  <c r="N241" i="4"/>
  <c r="M241" i="4"/>
  <c r="L241" i="4"/>
  <c r="K241" i="4"/>
  <c r="I241" i="4" s="1"/>
  <c r="J241" i="4"/>
  <c r="N240" i="4"/>
  <c r="M240" i="4"/>
  <c r="L240" i="4"/>
  <c r="I240" i="4" s="1"/>
  <c r="K240" i="4"/>
  <c r="J240" i="4"/>
  <c r="N239" i="4"/>
  <c r="M239" i="4"/>
  <c r="L239" i="4"/>
  <c r="K239" i="4"/>
  <c r="I239" i="4" s="1"/>
  <c r="J239" i="4"/>
  <c r="N238" i="4"/>
  <c r="M238" i="4"/>
  <c r="L238" i="4"/>
  <c r="I238" i="4" s="1"/>
  <c r="K238" i="4"/>
  <c r="J238" i="4"/>
  <c r="N237" i="4"/>
  <c r="M237" i="4"/>
  <c r="L237" i="4"/>
  <c r="K237" i="4"/>
  <c r="I237" i="4" s="1"/>
  <c r="J237" i="4"/>
  <c r="N236" i="4"/>
  <c r="M236" i="4"/>
  <c r="L236" i="4"/>
  <c r="I236" i="4" s="1"/>
  <c r="U38" i="4" s="1"/>
  <c r="K236" i="4"/>
  <c r="J236" i="4"/>
  <c r="N235" i="4"/>
  <c r="M235" i="4"/>
  <c r="L235" i="4"/>
  <c r="K235" i="4"/>
  <c r="I235" i="4" s="1"/>
  <c r="U37" i="4" s="1"/>
  <c r="J235" i="4"/>
  <c r="N234" i="4"/>
  <c r="M234" i="4"/>
  <c r="L234" i="4"/>
  <c r="I234" i="4" s="1"/>
  <c r="K234" i="4"/>
  <c r="J234" i="4"/>
  <c r="N233" i="4"/>
  <c r="M233" i="4"/>
  <c r="L233" i="4"/>
  <c r="K233" i="4"/>
  <c r="I233" i="4" s="1"/>
  <c r="J233" i="4"/>
  <c r="N232" i="4"/>
  <c r="M232" i="4"/>
  <c r="L232" i="4"/>
  <c r="I232" i="4" s="1"/>
  <c r="K232" i="4"/>
  <c r="J232" i="4"/>
  <c r="N231" i="4"/>
  <c r="M231" i="4"/>
  <c r="L231" i="4"/>
  <c r="K231" i="4"/>
  <c r="I231" i="4" s="1"/>
  <c r="U33" i="4" s="1"/>
  <c r="J231" i="4"/>
  <c r="N230" i="4"/>
  <c r="M230" i="4"/>
  <c r="L230" i="4"/>
  <c r="I230" i="4" s="1"/>
  <c r="K230" i="4"/>
  <c r="J230" i="4"/>
  <c r="N229" i="4"/>
  <c r="M229" i="4"/>
  <c r="L229" i="4"/>
  <c r="K229" i="4"/>
  <c r="I229" i="4" s="1"/>
  <c r="J229" i="4"/>
  <c r="N228" i="4"/>
  <c r="M228" i="4"/>
  <c r="L228" i="4"/>
  <c r="I228" i="4" s="1"/>
  <c r="K228" i="4"/>
  <c r="J228" i="4"/>
  <c r="N227" i="4"/>
  <c r="M227" i="4"/>
  <c r="L227" i="4"/>
  <c r="K227" i="4"/>
  <c r="I227" i="4" s="1"/>
  <c r="J227" i="4"/>
  <c r="N226" i="4"/>
  <c r="M226" i="4"/>
  <c r="L226" i="4"/>
  <c r="K226" i="4"/>
  <c r="J226" i="4"/>
  <c r="I226" i="4" s="1"/>
  <c r="N225" i="4"/>
  <c r="M225" i="4"/>
  <c r="L225" i="4"/>
  <c r="K225" i="4"/>
  <c r="I225" i="4" s="1"/>
  <c r="J225" i="4"/>
  <c r="N224" i="4"/>
  <c r="M224" i="4"/>
  <c r="L224" i="4"/>
  <c r="K224" i="4"/>
  <c r="J224" i="4"/>
  <c r="I224" i="4" s="1"/>
  <c r="N223" i="4"/>
  <c r="M223" i="4"/>
  <c r="L223" i="4"/>
  <c r="K223" i="4"/>
  <c r="I223" i="4" s="1"/>
  <c r="J223" i="4"/>
  <c r="N222" i="4"/>
  <c r="M222" i="4"/>
  <c r="L222" i="4"/>
  <c r="K222" i="4"/>
  <c r="J222" i="4"/>
  <c r="I222" i="4" s="1"/>
  <c r="N221" i="4"/>
  <c r="M221" i="4"/>
  <c r="L221" i="4"/>
  <c r="K221" i="4"/>
  <c r="I221" i="4" s="1"/>
  <c r="J221" i="4"/>
  <c r="N220" i="4"/>
  <c r="M220" i="4"/>
  <c r="L220" i="4"/>
  <c r="K220" i="4"/>
  <c r="J220" i="4"/>
  <c r="I220" i="4" s="1"/>
  <c r="N219" i="4"/>
  <c r="M219" i="4"/>
  <c r="L219" i="4"/>
  <c r="K219" i="4"/>
  <c r="I219" i="4" s="1"/>
  <c r="J219" i="4"/>
  <c r="N218" i="4"/>
  <c r="M218" i="4"/>
  <c r="L218" i="4"/>
  <c r="K218" i="4"/>
  <c r="J218" i="4"/>
  <c r="I218" i="4" s="1"/>
  <c r="N217" i="4"/>
  <c r="M217" i="4"/>
  <c r="L217" i="4"/>
  <c r="K217" i="4"/>
  <c r="I217" i="4" s="1"/>
  <c r="J217" i="4"/>
  <c r="N216" i="4"/>
  <c r="M216" i="4"/>
  <c r="L216" i="4"/>
  <c r="K216" i="4"/>
  <c r="J216" i="4"/>
  <c r="I216" i="4" s="1"/>
  <c r="N215" i="4"/>
  <c r="M215" i="4"/>
  <c r="L215" i="4"/>
  <c r="K215" i="4"/>
  <c r="I215" i="4" s="1"/>
  <c r="J215" i="4"/>
  <c r="N214" i="4"/>
  <c r="M214" i="4"/>
  <c r="L214" i="4"/>
  <c r="K214" i="4"/>
  <c r="J214" i="4"/>
  <c r="I214" i="4" s="1"/>
  <c r="N213" i="4"/>
  <c r="M213" i="4"/>
  <c r="L213" i="4"/>
  <c r="K213" i="4"/>
  <c r="I213" i="4" s="1"/>
  <c r="J213" i="4"/>
  <c r="N212" i="4"/>
  <c r="M212" i="4"/>
  <c r="L212" i="4"/>
  <c r="K212" i="4"/>
  <c r="J212" i="4"/>
  <c r="I212" i="4" s="1"/>
  <c r="N211" i="4"/>
  <c r="M211" i="4"/>
  <c r="L211" i="4"/>
  <c r="K211" i="4"/>
  <c r="I211" i="4" s="1"/>
  <c r="J211" i="4"/>
  <c r="N210" i="4"/>
  <c r="M210" i="4"/>
  <c r="L210" i="4"/>
  <c r="K210" i="4"/>
  <c r="J210" i="4"/>
  <c r="I210" i="4" s="1"/>
  <c r="N209" i="4"/>
  <c r="M209" i="4"/>
  <c r="L209" i="4"/>
  <c r="K209" i="4"/>
  <c r="I209" i="4" s="1"/>
  <c r="U32" i="4" s="1"/>
  <c r="J209" i="4"/>
  <c r="N208" i="4"/>
  <c r="M208" i="4"/>
  <c r="L208" i="4"/>
  <c r="K208" i="4"/>
  <c r="J208" i="4"/>
  <c r="I208" i="4" s="1"/>
  <c r="N207" i="4"/>
  <c r="M207" i="4"/>
  <c r="L207" i="4"/>
  <c r="K207" i="4"/>
  <c r="I207" i="4" s="1"/>
  <c r="J207" i="4"/>
  <c r="N206" i="4"/>
  <c r="M206" i="4"/>
  <c r="L206" i="4"/>
  <c r="K206" i="4"/>
  <c r="J206" i="4"/>
  <c r="I206" i="4" s="1"/>
  <c r="N205" i="4"/>
  <c r="M205" i="4"/>
  <c r="L205" i="4"/>
  <c r="K205" i="4"/>
  <c r="I205" i="4" s="1"/>
  <c r="J205" i="4"/>
  <c r="N204" i="4"/>
  <c r="M204" i="4"/>
  <c r="L204" i="4"/>
  <c r="K204" i="4"/>
  <c r="J204" i="4"/>
  <c r="I204" i="4" s="1"/>
  <c r="N203" i="4"/>
  <c r="M203" i="4"/>
  <c r="L203" i="4"/>
  <c r="K203" i="4"/>
  <c r="I203" i="4" s="1"/>
  <c r="K37" i="4" s="1"/>
  <c r="J203" i="4"/>
  <c r="N202" i="4"/>
  <c r="M202" i="4"/>
  <c r="L202" i="4"/>
  <c r="K202" i="4"/>
  <c r="J202" i="4"/>
  <c r="I202" i="4" s="1"/>
  <c r="K36" i="4" s="1"/>
  <c r="N201" i="4"/>
  <c r="M201" i="4"/>
  <c r="L201" i="4"/>
  <c r="K201" i="4"/>
  <c r="I201" i="4" s="1"/>
  <c r="K35" i="4" s="1"/>
  <c r="J201" i="4"/>
  <c r="N200" i="4"/>
  <c r="M200" i="4"/>
  <c r="L200" i="4"/>
  <c r="K200" i="4"/>
  <c r="J200" i="4"/>
  <c r="I200" i="4" s="1"/>
  <c r="N199" i="4"/>
  <c r="M199" i="4"/>
  <c r="L199" i="4"/>
  <c r="K199" i="4"/>
  <c r="I199" i="4" s="1"/>
  <c r="U31" i="4" s="1"/>
  <c r="J199" i="4"/>
  <c r="N198" i="4"/>
  <c r="M198" i="4"/>
  <c r="L198" i="4"/>
  <c r="K198" i="4"/>
  <c r="J198" i="4"/>
  <c r="I198" i="4" s="1"/>
  <c r="N197" i="4"/>
  <c r="M197" i="4"/>
  <c r="L197" i="4"/>
  <c r="K197" i="4"/>
  <c r="I197" i="4" s="1"/>
  <c r="J197" i="4"/>
  <c r="N196" i="4"/>
  <c r="M196" i="4"/>
  <c r="L196" i="4"/>
  <c r="K196" i="4"/>
  <c r="J196" i="4"/>
  <c r="I196" i="4" s="1"/>
  <c r="K34" i="4" s="1"/>
  <c r="N195" i="4"/>
  <c r="M195" i="4"/>
  <c r="L195" i="4"/>
  <c r="K195" i="4"/>
  <c r="I195" i="4" s="1"/>
  <c r="K33" i="4" s="1"/>
  <c r="J195" i="4"/>
  <c r="N194" i="4"/>
  <c r="M194" i="4"/>
  <c r="L194" i="4"/>
  <c r="K194" i="4"/>
  <c r="J194" i="4"/>
  <c r="I194" i="4" s="1"/>
  <c r="N193" i="4"/>
  <c r="M193" i="4"/>
  <c r="L193" i="4"/>
  <c r="K193" i="4"/>
  <c r="I193" i="4" s="1"/>
  <c r="J193" i="4"/>
  <c r="N192" i="4"/>
  <c r="M192" i="4"/>
  <c r="L192" i="4"/>
  <c r="K192" i="4"/>
  <c r="J192" i="4"/>
  <c r="I192" i="4" s="1"/>
  <c r="N191" i="4"/>
  <c r="M191" i="4"/>
  <c r="L191" i="4"/>
  <c r="K191" i="4"/>
  <c r="I191" i="4" s="1"/>
  <c r="J191" i="4"/>
  <c r="N190" i="4"/>
  <c r="M190" i="4"/>
  <c r="L190" i="4"/>
  <c r="K190" i="4"/>
  <c r="J190" i="4"/>
  <c r="I190" i="4" s="1"/>
  <c r="N189" i="4"/>
  <c r="M189" i="4"/>
  <c r="L189" i="4"/>
  <c r="K189" i="4"/>
  <c r="I189" i="4" s="1"/>
  <c r="J189" i="4"/>
  <c r="N188" i="4"/>
  <c r="M188" i="4"/>
  <c r="L188" i="4"/>
  <c r="K188" i="4"/>
  <c r="J188" i="4"/>
  <c r="I188" i="4" s="1"/>
  <c r="N187" i="4"/>
  <c r="M187" i="4"/>
  <c r="L187" i="4"/>
  <c r="K187" i="4"/>
  <c r="I187" i="4" s="1"/>
  <c r="K32" i="4" s="1"/>
  <c r="J187" i="4"/>
  <c r="N186" i="4"/>
  <c r="M186" i="4"/>
  <c r="L186" i="4"/>
  <c r="K186" i="4"/>
  <c r="J186" i="4"/>
  <c r="I186" i="4" s="1"/>
  <c r="K31" i="4" s="1"/>
  <c r="N185" i="4"/>
  <c r="M185" i="4"/>
  <c r="L185" i="4"/>
  <c r="K185" i="4"/>
  <c r="I185" i="4" s="1"/>
  <c r="K30" i="4" s="1"/>
  <c r="J185" i="4"/>
  <c r="N184" i="4"/>
  <c r="M184" i="4"/>
  <c r="L184" i="4"/>
  <c r="K184" i="4"/>
  <c r="J184" i="4"/>
  <c r="I184" i="4" s="1"/>
  <c r="N183" i="4"/>
  <c r="M183" i="4"/>
  <c r="L183" i="4"/>
  <c r="K183" i="4"/>
  <c r="I183" i="4" s="1"/>
  <c r="J183" i="4"/>
  <c r="N182" i="4"/>
  <c r="M182" i="4"/>
  <c r="L182" i="4"/>
  <c r="K182" i="4"/>
  <c r="J182" i="4"/>
  <c r="I182" i="4" s="1"/>
  <c r="N181" i="4"/>
  <c r="M181" i="4"/>
  <c r="L181" i="4"/>
  <c r="K181" i="4"/>
  <c r="I181" i="4" s="1"/>
  <c r="J181" i="4"/>
  <c r="N180" i="4"/>
  <c r="M180" i="4"/>
  <c r="L180" i="4"/>
  <c r="K180" i="4"/>
  <c r="J180" i="4"/>
  <c r="I180" i="4" s="1"/>
  <c r="N179" i="4"/>
  <c r="M179" i="4"/>
  <c r="L179" i="4"/>
  <c r="K179" i="4"/>
  <c r="I179" i="4" s="1"/>
  <c r="J179" i="4"/>
  <c r="N178" i="4"/>
  <c r="M178" i="4"/>
  <c r="L178" i="4"/>
  <c r="K178" i="4"/>
  <c r="J178" i="4"/>
  <c r="I178" i="4" s="1"/>
  <c r="U30" i="4" s="1"/>
  <c r="N177" i="4"/>
  <c r="M177" i="4"/>
  <c r="L177" i="4"/>
  <c r="K177" i="4"/>
  <c r="I177" i="4" s="1"/>
  <c r="J177" i="4"/>
  <c r="N176" i="4"/>
  <c r="M176" i="4"/>
  <c r="L176" i="4"/>
  <c r="K176" i="4"/>
  <c r="J176" i="4"/>
  <c r="I176" i="4" s="1"/>
  <c r="N175" i="4"/>
  <c r="M175" i="4"/>
  <c r="L175" i="4"/>
  <c r="K175" i="4"/>
  <c r="I175" i="4" s="1"/>
  <c r="J175" i="4"/>
  <c r="N174" i="4"/>
  <c r="M174" i="4"/>
  <c r="L174" i="4"/>
  <c r="K174" i="4"/>
  <c r="J174" i="4"/>
  <c r="I174" i="4" s="1"/>
  <c r="K29" i="4" s="1"/>
  <c r="N173" i="4"/>
  <c r="M173" i="4"/>
  <c r="L173" i="4"/>
  <c r="K173" i="4"/>
  <c r="I173" i="4" s="1"/>
  <c r="K28" i="4" s="1"/>
  <c r="J173" i="4"/>
  <c r="N172" i="4"/>
  <c r="M172" i="4"/>
  <c r="L172" i="4"/>
  <c r="K172" i="4"/>
  <c r="J172" i="4"/>
  <c r="I172" i="4" s="1"/>
  <c r="N171" i="4"/>
  <c r="M171" i="4"/>
  <c r="L171" i="4"/>
  <c r="K171" i="4"/>
  <c r="I171" i="4" s="1"/>
  <c r="U28" i="4" s="1"/>
  <c r="J171" i="4"/>
  <c r="N170" i="4"/>
  <c r="M170" i="4"/>
  <c r="L170" i="4"/>
  <c r="K170" i="4"/>
  <c r="J170" i="4"/>
  <c r="I170" i="4" s="1"/>
  <c r="U27" i="4" s="1"/>
  <c r="N169" i="4"/>
  <c r="M169" i="4"/>
  <c r="L169" i="4"/>
  <c r="K169" i="4"/>
  <c r="I169" i="4" s="1"/>
  <c r="J169" i="4"/>
  <c r="N168" i="4"/>
  <c r="M168" i="4"/>
  <c r="L168" i="4"/>
  <c r="K168" i="4"/>
  <c r="J168" i="4"/>
  <c r="I168" i="4" s="1"/>
  <c r="N167" i="4"/>
  <c r="M167" i="4"/>
  <c r="L167" i="4"/>
  <c r="K167" i="4"/>
  <c r="I167" i="4" s="1"/>
  <c r="U26" i="4" s="1"/>
  <c r="J167" i="4"/>
  <c r="N166" i="4"/>
  <c r="M166" i="4"/>
  <c r="L166" i="4"/>
  <c r="K166" i="4"/>
  <c r="J166" i="4"/>
  <c r="I166" i="4" s="1"/>
  <c r="N165" i="4"/>
  <c r="M165" i="4"/>
  <c r="L165" i="4"/>
  <c r="K165" i="4"/>
  <c r="I165" i="4" s="1"/>
  <c r="J165" i="4"/>
  <c r="N164" i="4"/>
  <c r="M164" i="4"/>
  <c r="L164" i="4"/>
  <c r="K164" i="4"/>
  <c r="J164" i="4"/>
  <c r="I164" i="4" s="1"/>
  <c r="N163" i="4"/>
  <c r="M163" i="4"/>
  <c r="L163" i="4"/>
  <c r="K163" i="4"/>
  <c r="I163" i="4" s="1"/>
  <c r="J163" i="4"/>
  <c r="N162" i="4"/>
  <c r="M162" i="4"/>
  <c r="L162" i="4"/>
  <c r="K162" i="4"/>
  <c r="J162" i="4"/>
  <c r="I162" i="4" s="1"/>
  <c r="U25" i="4" s="1"/>
  <c r="N161" i="4"/>
  <c r="M161" i="4"/>
  <c r="L161" i="4"/>
  <c r="K161" i="4"/>
  <c r="I161" i="4" s="1"/>
  <c r="U24" i="4" s="1"/>
  <c r="J161" i="4"/>
  <c r="N160" i="4"/>
  <c r="M160" i="4"/>
  <c r="L160" i="4"/>
  <c r="K160" i="4"/>
  <c r="J160" i="4"/>
  <c r="I160" i="4" s="1"/>
  <c r="N159" i="4"/>
  <c r="M159" i="4"/>
  <c r="L159" i="4"/>
  <c r="K159" i="4"/>
  <c r="I159" i="4" s="1"/>
  <c r="J159" i="4"/>
  <c r="N158" i="4"/>
  <c r="M158" i="4"/>
  <c r="L158" i="4"/>
  <c r="K158" i="4"/>
  <c r="J158" i="4"/>
  <c r="I158" i="4" s="1"/>
  <c r="N157" i="4"/>
  <c r="M157" i="4"/>
  <c r="L157" i="4"/>
  <c r="K157" i="4"/>
  <c r="I157" i="4" s="1"/>
  <c r="J157" i="4"/>
  <c r="N156" i="4"/>
  <c r="M156" i="4"/>
  <c r="L156" i="4"/>
  <c r="K156" i="4"/>
  <c r="J156" i="4"/>
  <c r="I156" i="4" s="1"/>
  <c r="N155" i="4"/>
  <c r="M155" i="4"/>
  <c r="L155" i="4"/>
  <c r="K155" i="4"/>
  <c r="I155" i="4" s="1"/>
  <c r="K26" i="4" s="1"/>
  <c r="J155" i="4"/>
  <c r="N154" i="4"/>
  <c r="M154" i="4"/>
  <c r="L154" i="4"/>
  <c r="K154" i="4"/>
  <c r="J154" i="4"/>
  <c r="I154" i="4" s="1"/>
  <c r="K25" i="4" s="1"/>
  <c r="N153" i="4"/>
  <c r="M153" i="4"/>
  <c r="L153" i="4"/>
  <c r="K153" i="4"/>
  <c r="I153" i="4" s="1"/>
  <c r="K24" i="4" s="1"/>
  <c r="J153" i="4"/>
  <c r="N152" i="4"/>
  <c r="M152" i="4"/>
  <c r="L152" i="4"/>
  <c r="K152" i="4"/>
  <c r="J152" i="4"/>
  <c r="I152" i="4" s="1"/>
  <c r="N151" i="4"/>
  <c r="M151" i="4"/>
  <c r="L151" i="4"/>
  <c r="K151" i="4"/>
  <c r="I151" i="4" s="1"/>
  <c r="U23" i="4" s="1"/>
  <c r="J151" i="4"/>
  <c r="N150" i="4"/>
  <c r="M150" i="4"/>
  <c r="L150" i="4"/>
  <c r="K150" i="4"/>
  <c r="J150" i="4"/>
  <c r="I150" i="4" s="1"/>
  <c r="N149" i="4"/>
  <c r="M149" i="4"/>
  <c r="L149" i="4"/>
  <c r="K149" i="4"/>
  <c r="I149" i="4" s="1"/>
  <c r="J149" i="4"/>
  <c r="N148" i="4"/>
  <c r="M148" i="4"/>
  <c r="L148" i="4"/>
  <c r="K148" i="4"/>
  <c r="J148" i="4"/>
  <c r="I148" i="4" s="1"/>
  <c r="N147" i="4"/>
  <c r="M147" i="4"/>
  <c r="L147" i="4"/>
  <c r="K147" i="4"/>
  <c r="I147" i="4" s="1"/>
  <c r="J147" i="4"/>
  <c r="N146" i="4"/>
  <c r="M146" i="4"/>
  <c r="L146" i="4"/>
  <c r="K146" i="4"/>
  <c r="J146" i="4"/>
  <c r="I146" i="4" s="1"/>
  <c r="K23" i="4" s="1"/>
  <c r="N145" i="4"/>
  <c r="M145" i="4"/>
  <c r="L145" i="4"/>
  <c r="K145" i="4"/>
  <c r="I145" i="4" s="1"/>
  <c r="J145" i="4"/>
  <c r="N144" i="4"/>
  <c r="M144" i="4"/>
  <c r="L144" i="4"/>
  <c r="K144" i="4"/>
  <c r="J144" i="4"/>
  <c r="I144" i="4" s="1"/>
  <c r="N143" i="4"/>
  <c r="M143" i="4"/>
  <c r="L143" i="4"/>
  <c r="K143" i="4"/>
  <c r="I143" i="4" s="1"/>
  <c r="J143" i="4"/>
  <c r="N142" i="4"/>
  <c r="M142" i="4"/>
  <c r="L142" i="4"/>
  <c r="K142" i="4"/>
  <c r="J142" i="4"/>
  <c r="I142" i="4" s="1"/>
  <c r="N141" i="4"/>
  <c r="M141" i="4"/>
  <c r="L141" i="4"/>
  <c r="K141" i="4"/>
  <c r="I141" i="4" s="1"/>
  <c r="J141" i="4"/>
  <c r="N140" i="4"/>
  <c r="M140" i="4"/>
  <c r="L140" i="4"/>
  <c r="K140" i="4"/>
  <c r="J140" i="4"/>
  <c r="I140" i="4" s="1"/>
  <c r="N139" i="4"/>
  <c r="M139" i="4"/>
  <c r="L139" i="4"/>
  <c r="K139" i="4"/>
  <c r="I139" i="4" s="1"/>
  <c r="J139" i="4"/>
  <c r="N138" i="4"/>
  <c r="M138" i="4"/>
  <c r="L138" i="4"/>
  <c r="K138" i="4"/>
  <c r="J138" i="4"/>
  <c r="I138" i="4" s="1"/>
  <c r="N137" i="4"/>
  <c r="M137" i="4"/>
  <c r="L137" i="4"/>
  <c r="K137" i="4"/>
  <c r="I137" i="4" s="1"/>
  <c r="J137" i="4"/>
  <c r="N136" i="4"/>
  <c r="M136" i="4"/>
  <c r="L136" i="4"/>
  <c r="K136" i="4"/>
  <c r="J136" i="4"/>
  <c r="I136" i="4" s="1"/>
  <c r="N135" i="4"/>
  <c r="M135" i="4"/>
  <c r="L135" i="4"/>
  <c r="K135" i="4"/>
  <c r="I135" i="4" s="1"/>
  <c r="J135" i="4"/>
  <c r="N134" i="4"/>
  <c r="M134" i="4"/>
  <c r="L134" i="4"/>
  <c r="K134" i="4"/>
  <c r="J134" i="4"/>
  <c r="I134" i="4" s="1"/>
  <c r="N133" i="4"/>
  <c r="M133" i="4"/>
  <c r="L133" i="4"/>
  <c r="K133" i="4"/>
  <c r="I133" i="4" s="1"/>
  <c r="J133" i="4"/>
  <c r="N132" i="4"/>
  <c r="M132" i="4"/>
  <c r="L132" i="4"/>
  <c r="K132" i="4"/>
  <c r="J132" i="4"/>
  <c r="I132" i="4" s="1"/>
  <c r="N131" i="4"/>
  <c r="M131" i="4"/>
  <c r="L131" i="4"/>
  <c r="K131" i="4"/>
  <c r="I131" i="4" s="1"/>
  <c r="J131" i="4"/>
  <c r="N130" i="4"/>
  <c r="M130" i="4"/>
  <c r="L130" i="4"/>
  <c r="K130" i="4"/>
  <c r="J130" i="4"/>
  <c r="I130" i="4" s="1"/>
  <c r="N129" i="4"/>
  <c r="M129" i="4"/>
  <c r="L129" i="4"/>
  <c r="K129" i="4"/>
  <c r="I129" i="4" s="1"/>
  <c r="J129" i="4"/>
  <c r="N128" i="4"/>
  <c r="M128" i="4"/>
  <c r="L128" i="4"/>
  <c r="K128" i="4"/>
  <c r="J128" i="4"/>
  <c r="I128" i="4" s="1"/>
  <c r="N127" i="4"/>
  <c r="M127" i="4"/>
  <c r="L127" i="4"/>
  <c r="K127" i="4"/>
  <c r="I127" i="4" s="1"/>
  <c r="J127" i="4"/>
  <c r="N126" i="4"/>
  <c r="M126" i="4"/>
  <c r="L126" i="4"/>
  <c r="K126" i="4"/>
  <c r="J126" i="4"/>
  <c r="I126" i="4" s="1"/>
  <c r="N125" i="4"/>
  <c r="M125" i="4"/>
  <c r="L125" i="4"/>
  <c r="K125" i="4"/>
  <c r="I125" i="4" s="1"/>
  <c r="J125" i="4"/>
  <c r="N124" i="4"/>
  <c r="M124" i="4"/>
  <c r="L124" i="4"/>
  <c r="K124" i="4"/>
  <c r="J124" i="4"/>
  <c r="I124" i="4" s="1"/>
  <c r="N123" i="4"/>
  <c r="M123" i="4"/>
  <c r="L123" i="4"/>
  <c r="K123" i="4"/>
  <c r="I123" i="4" s="1"/>
  <c r="J123" i="4"/>
  <c r="N122" i="4"/>
  <c r="M122" i="4"/>
  <c r="L122" i="4"/>
  <c r="K122" i="4"/>
  <c r="J122" i="4"/>
  <c r="I122" i="4" s="1"/>
  <c r="N121" i="4"/>
  <c r="M121" i="4"/>
  <c r="L121" i="4"/>
  <c r="K121" i="4"/>
  <c r="I121" i="4" s="1"/>
  <c r="J121" i="4"/>
  <c r="N120" i="4"/>
  <c r="M120" i="4"/>
  <c r="L120" i="4"/>
  <c r="K120" i="4"/>
  <c r="J120" i="4"/>
  <c r="I120" i="4" s="1"/>
  <c r="N119" i="4"/>
  <c r="M119" i="4"/>
  <c r="L119" i="4"/>
  <c r="K119" i="4"/>
  <c r="I119" i="4" s="1"/>
  <c r="J119" i="4"/>
  <c r="N118" i="4"/>
  <c r="M118" i="4"/>
  <c r="L118" i="4"/>
  <c r="K118" i="4"/>
  <c r="J118" i="4"/>
  <c r="I118" i="4" s="1"/>
  <c r="N117" i="4"/>
  <c r="M117" i="4"/>
  <c r="L117" i="4"/>
  <c r="K117" i="4"/>
  <c r="I117" i="4" s="1"/>
  <c r="J117" i="4"/>
  <c r="N116" i="4"/>
  <c r="M116" i="4"/>
  <c r="L116" i="4"/>
  <c r="K116" i="4"/>
  <c r="J116" i="4"/>
  <c r="I116" i="4" s="1"/>
  <c r="N115" i="4"/>
  <c r="M115" i="4"/>
  <c r="L115" i="4"/>
  <c r="K115" i="4"/>
  <c r="I115" i="4" s="1"/>
  <c r="J115" i="4"/>
  <c r="N114" i="4"/>
  <c r="M114" i="4"/>
  <c r="L114" i="4"/>
  <c r="K114" i="4"/>
  <c r="J114" i="4"/>
  <c r="I114" i="4" s="1"/>
  <c r="N113" i="4"/>
  <c r="M113" i="4"/>
  <c r="L113" i="4"/>
  <c r="K113" i="4"/>
  <c r="I113" i="4" s="1"/>
  <c r="J113" i="4"/>
  <c r="N112" i="4"/>
  <c r="M112" i="4"/>
  <c r="L112" i="4"/>
  <c r="K112" i="4"/>
  <c r="J112" i="4"/>
  <c r="I112" i="4" s="1"/>
  <c r="N111" i="4"/>
  <c r="M111" i="4"/>
  <c r="L111" i="4"/>
  <c r="K111" i="4"/>
  <c r="I111" i="4" s="1"/>
  <c r="J111" i="4"/>
  <c r="N110" i="4"/>
  <c r="M110" i="4"/>
  <c r="L110" i="4"/>
  <c r="K110" i="4"/>
  <c r="J110" i="4"/>
  <c r="I110" i="4" s="1"/>
  <c r="N109" i="4"/>
  <c r="M109" i="4"/>
  <c r="L109" i="4"/>
  <c r="K109" i="4"/>
  <c r="I109" i="4" s="1"/>
  <c r="J109" i="4"/>
  <c r="N108" i="4"/>
  <c r="M108" i="4"/>
  <c r="L108" i="4"/>
  <c r="K108" i="4"/>
  <c r="J108" i="4"/>
  <c r="I108" i="4" s="1"/>
  <c r="N107" i="4"/>
  <c r="M107" i="4"/>
  <c r="L107" i="4"/>
  <c r="K107" i="4"/>
  <c r="I107" i="4" s="1"/>
  <c r="J107" i="4"/>
  <c r="N106" i="4"/>
  <c r="M106" i="4"/>
  <c r="L106" i="4"/>
  <c r="K106" i="4"/>
  <c r="J106" i="4"/>
  <c r="I106" i="4" s="1"/>
  <c r="N105" i="4"/>
  <c r="M105" i="4"/>
  <c r="L105" i="4"/>
  <c r="K105" i="4"/>
  <c r="I105" i="4" s="1"/>
  <c r="J105" i="4"/>
  <c r="N104" i="4"/>
  <c r="M104" i="4"/>
  <c r="L104" i="4"/>
  <c r="K104" i="4"/>
  <c r="J104" i="4"/>
  <c r="I104" i="4" s="1"/>
  <c r="N103" i="4"/>
  <c r="M103" i="4"/>
  <c r="L103" i="4"/>
  <c r="K103" i="4"/>
  <c r="I103" i="4" s="1"/>
  <c r="J103" i="4"/>
  <c r="N102" i="4"/>
  <c r="M102" i="4"/>
  <c r="L102" i="4"/>
  <c r="K102" i="4"/>
  <c r="J102" i="4"/>
  <c r="I102" i="4" s="1"/>
  <c r="N101" i="4"/>
  <c r="M101" i="4"/>
  <c r="L101" i="4"/>
  <c r="K101" i="4"/>
  <c r="I101" i="4" s="1"/>
  <c r="J101" i="4"/>
  <c r="N100" i="4"/>
  <c r="M100" i="4"/>
  <c r="L100" i="4"/>
  <c r="K100" i="4"/>
  <c r="J100" i="4"/>
  <c r="I100" i="4" s="1"/>
  <c r="N99" i="4"/>
  <c r="M99" i="4"/>
  <c r="L99" i="4"/>
  <c r="K99" i="4"/>
  <c r="I99" i="4" s="1"/>
  <c r="J99" i="4"/>
  <c r="N98" i="4"/>
  <c r="M98" i="4"/>
  <c r="L98" i="4"/>
  <c r="K98" i="4"/>
  <c r="J98" i="4"/>
  <c r="I98" i="4" s="1"/>
  <c r="N97" i="4"/>
  <c r="M97" i="4"/>
  <c r="L97" i="4"/>
  <c r="K97" i="4"/>
  <c r="I97" i="4" s="1"/>
  <c r="J97" i="4"/>
  <c r="N96" i="4"/>
  <c r="M96" i="4"/>
  <c r="L96" i="4"/>
  <c r="K96" i="4"/>
  <c r="J96" i="4"/>
  <c r="I96" i="4" s="1"/>
  <c r="N95" i="4"/>
  <c r="M95" i="4"/>
  <c r="L95" i="4"/>
  <c r="K95" i="4"/>
  <c r="I95" i="4" s="1"/>
  <c r="J95" i="4"/>
  <c r="N94" i="4"/>
  <c r="M94" i="4"/>
  <c r="L94" i="4"/>
  <c r="K94" i="4"/>
  <c r="J94" i="4"/>
  <c r="I94" i="4" s="1"/>
  <c r="N93" i="4"/>
  <c r="M93" i="4"/>
  <c r="L93" i="4"/>
  <c r="K93" i="4"/>
  <c r="I93" i="4" s="1"/>
  <c r="J93" i="4"/>
  <c r="N92" i="4"/>
  <c r="M92" i="4"/>
  <c r="L92" i="4"/>
  <c r="K92" i="4"/>
  <c r="J92" i="4"/>
  <c r="I92" i="4" s="1"/>
  <c r="N91" i="4"/>
  <c r="M91" i="4"/>
  <c r="L91" i="4"/>
  <c r="K91" i="4"/>
  <c r="I91" i="4" s="1"/>
  <c r="J91" i="4"/>
  <c r="N90" i="4"/>
  <c r="M90" i="4"/>
  <c r="L90" i="4"/>
  <c r="K90" i="4"/>
  <c r="J90" i="4"/>
  <c r="I90" i="4" s="1"/>
  <c r="N89" i="4"/>
  <c r="M89" i="4"/>
  <c r="L89" i="4"/>
  <c r="J89" i="4"/>
  <c r="L88" i="4"/>
  <c r="K88" i="4"/>
  <c r="J88" i="4"/>
  <c r="L87" i="4"/>
  <c r="K87" i="4"/>
  <c r="J87" i="4"/>
  <c r="L86" i="4"/>
  <c r="K86" i="4"/>
  <c r="J86" i="4"/>
  <c r="L85" i="4"/>
  <c r="K85" i="4"/>
  <c r="J85" i="4"/>
  <c r="L84" i="4"/>
  <c r="K84" i="4"/>
  <c r="J84" i="4"/>
  <c r="L83" i="4"/>
  <c r="K83" i="4"/>
  <c r="J83" i="4"/>
  <c r="L82" i="4"/>
  <c r="K82" i="4"/>
  <c r="J82" i="4"/>
  <c r="L81" i="4"/>
  <c r="K81" i="4"/>
  <c r="J81" i="4"/>
  <c r="N80" i="4"/>
  <c r="M80" i="4"/>
  <c r="L80" i="4"/>
  <c r="K80" i="4"/>
  <c r="J80" i="4"/>
  <c r="I80" i="4"/>
  <c r="N79" i="4"/>
  <c r="M79" i="4"/>
  <c r="L79" i="4"/>
  <c r="K79" i="4"/>
  <c r="I79" i="4" s="1"/>
  <c r="J79" i="4"/>
  <c r="N78" i="4"/>
  <c r="M78" i="4"/>
  <c r="L78" i="4"/>
  <c r="J78" i="4"/>
  <c r="L77" i="4"/>
  <c r="K77" i="4"/>
  <c r="J77" i="4"/>
  <c r="J76" i="4"/>
  <c r="J75" i="4"/>
  <c r="J74" i="4"/>
  <c r="J73" i="4"/>
  <c r="J72" i="4"/>
  <c r="J71" i="4"/>
  <c r="J70" i="4"/>
  <c r="N69" i="4"/>
  <c r="M69" i="4"/>
  <c r="J69" i="4"/>
  <c r="N68" i="4"/>
  <c r="M68" i="4"/>
  <c r="J68" i="4"/>
  <c r="N67" i="4"/>
  <c r="M67" i="4"/>
  <c r="K67" i="4"/>
  <c r="J67" i="4"/>
  <c r="E67" i="4"/>
  <c r="L67" i="4" s="1"/>
  <c r="N66" i="4"/>
  <c r="M66" i="4"/>
  <c r="L66" i="4"/>
  <c r="K66" i="4"/>
  <c r="J66" i="4"/>
  <c r="I66" i="4"/>
  <c r="N65" i="4"/>
  <c r="M65" i="4"/>
  <c r="L65" i="4"/>
  <c r="K65" i="4"/>
  <c r="I65" i="4" s="1"/>
  <c r="J65" i="4"/>
  <c r="N64" i="4"/>
  <c r="M64" i="4"/>
  <c r="L64" i="4"/>
  <c r="K64" i="4"/>
  <c r="J64" i="4"/>
  <c r="I64" i="4"/>
  <c r="N63" i="4"/>
  <c r="M63" i="4"/>
  <c r="L63" i="4"/>
  <c r="K63" i="4"/>
  <c r="I63" i="4" s="1"/>
  <c r="J63" i="4"/>
  <c r="N62" i="4"/>
  <c r="M62" i="4"/>
  <c r="L62" i="4"/>
  <c r="K62" i="4"/>
  <c r="J62" i="4"/>
  <c r="I62" i="4"/>
  <c r="N61" i="4"/>
  <c r="M61" i="4"/>
  <c r="L61" i="4"/>
  <c r="K61" i="4"/>
  <c r="I61" i="4" s="1"/>
  <c r="J61" i="4"/>
  <c r="N60" i="4"/>
  <c r="M60" i="4"/>
  <c r="L60" i="4"/>
  <c r="K60" i="4"/>
  <c r="J60" i="4"/>
  <c r="I60" i="4"/>
  <c r="E12" i="4"/>
  <c r="D12" i="4"/>
  <c r="K10" i="4"/>
  <c r="K9" i="4"/>
  <c r="K8" i="4"/>
  <c r="K7" i="4"/>
  <c r="K6" i="4"/>
  <c r="L5" i="4"/>
  <c r="K5" i="4"/>
  <c r="J5" i="4"/>
  <c r="L4" i="4"/>
  <c r="K4" i="4"/>
  <c r="J4" i="4"/>
  <c r="P3" i="4"/>
  <c r="O3" i="4"/>
  <c r="N3" i="4"/>
  <c r="M3" i="4"/>
  <c r="L3" i="4"/>
  <c r="K3" i="4"/>
  <c r="J3" i="4"/>
  <c r="K2" i="4"/>
  <c r="D1" i="4"/>
  <c r="X502" i="3"/>
  <c r="X503" i="3" s="1"/>
  <c r="AK498" i="3"/>
  <c r="AK503" i="3" s="1"/>
  <c r="AK504" i="3" s="1"/>
  <c r="AB498" i="3"/>
  <c r="Z498" i="3"/>
  <c r="X498" i="3"/>
  <c r="X497" i="3"/>
  <c r="X500" i="3" s="1"/>
  <c r="X501" i="3" s="1"/>
  <c r="S496" i="3"/>
  <c r="S495" i="3"/>
  <c r="S494" i="3"/>
  <c r="AK493" i="3"/>
  <c r="AK494" i="3" s="1"/>
  <c r="S493" i="3"/>
  <c r="Q493" i="3"/>
  <c r="Q494" i="3" s="1"/>
  <c r="S492" i="3"/>
  <c r="S491" i="3"/>
  <c r="Q491" i="3"/>
  <c r="Q492" i="3" s="1"/>
  <c r="AK490" i="3"/>
  <c r="AK495" i="3" s="1"/>
  <c r="AK496" i="3" s="1"/>
  <c r="AE490" i="3"/>
  <c r="AE493" i="3" s="1"/>
  <c r="AE494" i="3" s="1"/>
  <c r="X489" i="3"/>
  <c r="X494" i="3" s="1"/>
  <c r="X495" i="3" s="1"/>
  <c r="U489" i="3"/>
  <c r="S489" i="3"/>
  <c r="Q489" i="3"/>
  <c r="Q488" i="3"/>
  <c r="L486" i="3"/>
  <c r="K486" i="3"/>
  <c r="J485" i="3"/>
  <c r="J490" i="3" s="1"/>
  <c r="J491" i="3" s="1"/>
  <c r="Q484" i="3"/>
  <c r="Q485" i="3" s="1"/>
  <c r="AK482" i="3"/>
  <c r="AK487" i="3" s="1"/>
  <c r="AK488" i="3" s="1"/>
  <c r="Z482" i="3"/>
  <c r="Y482" i="3"/>
  <c r="X481" i="3"/>
  <c r="X486" i="3" s="1"/>
  <c r="X487" i="3" s="1"/>
  <c r="D481" i="3"/>
  <c r="F480" i="3"/>
  <c r="D480" i="3"/>
  <c r="Q479" i="3"/>
  <c r="Q482" i="3" s="1"/>
  <c r="Q483" i="3" s="1"/>
  <c r="F478" i="3"/>
  <c r="H476" i="3"/>
  <c r="N486" i="3" s="1"/>
  <c r="G476" i="3"/>
  <c r="AA490" i="3" s="1"/>
  <c r="F476" i="3"/>
  <c r="Z490" i="3" s="1"/>
  <c r="E476" i="3"/>
  <c r="L476" i="3" s="1"/>
  <c r="D476" i="3"/>
  <c r="J486" i="3" s="1"/>
  <c r="K475" i="3"/>
  <c r="K480" i="3" s="1"/>
  <c r="K481" i="3" s="1"/>
  <c r="D475" i="3"/>
  <c r="D478" i="3" s="1"/>
  <c r="D479" i="3" s="1"/>
  <c r="Q473" i="3"/>
  <c r="Q474" i="3" s="1"/>
  <c r="AK472" i="3"/>
  <c r="AK477" i="3" s="1"/>
  <c r="AK478" i="3" s="1"/>
  <c r="L471" i="3"/>
  <c r="AB470" i="3"/>
  <c r="Z470" i="3"/>
  <c r="X470" i="3"/>
  <c r="Q470" i="3"/>
  <c r="Q475" i="3" s="1"/>
  <c r="Q476" i="3" s="1"/>
  <c r="L470" i="3"/>
  <c r="X469" i="3"/>
  <c r="X474" i="3" s="1"/>
  <c r="X475" i="3" s="1"/>
  <c r="L469" i="3"/>
  <c r="S468" i="3"/>
  <c r="L468" i="3"/>
  <c r="J468" i="3"/>
  <c r="J469" i="3" s="1"/>
  <c r="AK467" i="3"/>
  <c r="S467" i="3"/>
  <c r="AK466" i="3"/>
  <c r="S466" i="3"/>
  <c r="N466" i="3"/>
  <c r="L466" i="3"/>
  <c r="J466" i="3"/>
  <c r="S465" i="3"/>
  <c r="Q465" i="3"/>
  <c r="Q466" i="3" s="1"/>
  <c r="J465" i="3"/>
  <c r="J470" i="3" s="1"/>
  <c r="J471" i="3" s="1"/>
  <c r="S464" i="3"/>
  <c r="S463" i="3"/>
  <c r="Q463" i="3"/>
  <c r="Q464" i="3" s="1"/>
  <c r="AB462" i="3"/>
  <c r="AA462" i="3"/>
  <c r="Z462" i="3"/>
  <c r="Y462" i="3"/>
  <c r="X462" i="3"/>
  <c r="AK461" i="3"/>
  <c r="AK464" i="3" s="1"/>
  <c r="AK465" i="3" s="1"/>
  <c r="AE461" i="3"/>
  <c r="AE466" i="3" s="1"/>
  <c r="AE467" i="3" s="1"/>
  <c r="X461" i="3"/>
  <c r="X464" i="3" s="1"/>
  <c r="X465" i="3" s="1"/>
  <c r="U461" i="3"/>
  <c r="S461" i="3"/>
  <c r="Q461" i="3"/>
  <c r="Q460" i="3"/>
  <c r="AB454" i="3"/>
  <c r="AA454" i="3"/>
  <c r="Z454" i="3"/>
  <c r="Y454" i="3"/>
  <c r="X454" i="3"/>
  <c r="X453" i="3"/>
  <c r="X458" i="3" s="1"/>
  <c r="X459" i="3" s="1"/>
  <c r="AK452" i="3"/>
  <c r="AK457" i="3" s="1"/>
  <c r="AK458" i="3" s="1"/>
  <c r="B450" i="3"/>
  <c r="N399" i="3"/>
  <c r="M399" i="3"/>
  <c r="L399" i="3"/>
  <c r="K399" i="3"/>
  <c r="J399" i="3"/>
  <c r="I399" i="3"/>
  <c r="N398" i="3"/>
  <c r="M398" i="3"/>
  <c r="L398" i="3"/>
  <c r="K398" i="3"/>
  <c r="I398" i="3" s="1"/>
  <c r="J398" i="3"/>
  <c r="N397" i="3"/>
  <c r="M397" i="3"/>
  <c r="L397" i="3"/>
  <c r="K397" i="3"/>
  <c r="J397" i="3"/>
  <c r="I397" i="3"/>
  <c r="N396" i="3"/>
  <c r="M396" i="3"/>
  <c r="L396" i="3"/>
  <c r="K396" i="3"/>
  <c r="I396" i="3" s="1"/>
  <c r="J396" i="3"/>
  <c r="N395" i="3"/>
  <c r="M395" i="3"/>
  <c r="L395" i="3"/>
  <c r="K395" i="3"/>
  <c r="J395" i="3"/>
  <c r="I395" i="3"/>
  <c r="N394" i="3"/>
  <c r="M394" i="3"/>
  <c r="L394" i="3"/>
  <c r="K394" i="3"/>
  <c r="I394" i="3" s="1"/>
  <c r="J394" i="3"/>
  <c r="N393" i="3"/>
  <c r="M393" i="3"/>
  <c r="L393" i="3"/>
  <c r="K393" i="3"/>
  <c r="J393" i="3"/>
  <c r="I393" i="3"/>
  <c r="N392" i="3"/>
  <c r="M392" i="3"/>
  <c r="L392" i="3"/>
  <c r="K392" i="3"/>
  <c r="I392" i="3" s="1"/>
  <c r="J392" i="3"/>
  <c r="N391" i="3"/>
  <c r="M391" i="3"/>
  <c r="L391" i="3"/>
  <c r="K391" i="3"/>
  <c r="J391" i="3"/>
  <c r="I391" i="3"/>
  <c r="N390" i="3"/>
  <c r="M390" i="3"/>
  <c r="L390" i="3"/>
  <c r="K390" i="3"/>
  <c r="I390" i="3" s="1"/>
  <c r="J390" i="3"/>
  <c r="N389" i="3"/>
  <c r="M389" i="3"/>
  <c r="L389" i="3"/>
  <c r="K389" i="3"/>
  <c r="J389" i="3"/>
  <c r="I389" i="3"/>
  <c r="N388" i="3"/>
  <c r="M388" i="3"/>
  <c r="L388" i="3"/>
  <c r="K388" i="3"/>
  <c r="I388" i="3" s="1"/>
  <c r="J388" i="3"/>
  <c r="N387" i="3"/>
  <c r="M387" i="3"/>
  <c r="L387" i="3"/>
  <c r="K387" i="3"/>
  <c r="J387" i="3"/>
  <c r="I387" i="3"/>
  <c r="N386" i="3"/>
  <c r="M386" i="3"/>
  <c r="L386" i="3"/>
  <c r="K386" i="3"/>
  <c r="I386" i="3" s="1"/>
  <c r="J386" i="3"/>
  <c r="N385" i="3"/>
  <c r="M385" i="3"/>
  <c r="L385" i="3"/>
  <c r="K385" i="3"/>
  <c r="J385" i="3"/>
  <c r="I385" i="3"/>
  <c r="N384" i="3"/>
  <c r="M384" i="3"/>
  <c r="L384" i="3"/>
  <c r="K384" i="3"/>
  <c r="I384" i="3" s="1"/>
  <c r="J384" i="3"/>
  <c r="N383" i="3"/>
  <c r="M383" i="3"/>
  <c r="L383" i="3"/>
  <c r="K383" i="3"/>
  <c r="J383" i="3"/>
  <c r="I383" i="3"/>
  <c r="N382" i="3"/>
  <c r="M382" i="3"/>
  <c r="L382" i="3"/>
  <c r="K382" i="3"/>
  <c r="I382" i="3" s="1"/>
  <c r="J382" i="3"/>
  <c r="N381" i="3"/>
  <c r="M381" i="3"/>
  <c r="L381" i="3"/>
  <c r="K381" i="3"/>
  <c r="J381" i="3"/>
  <c r="I381" i="3"/>
  <c r="N380" i="3"/>
  <c r="M380" i="3"/>
  <c r="L380" i="3"/>
  <c r="K380" i="3"/>
  <c r="I380" i="3" s="1"/>
  <c r="J380" i="3"/>
  <c r="N379" i="3"/>
  <c r="M379" i="3"/>
  <c r="L379" i="3"/>
  <c r="K379" i="3"/>
  <c r="J379" i="3"/>
  <c r="I379" i="3"/>
  <c r="N378" i="3"/>
  <c r="M378" i="3"/>
  <c r="L378" i="3"/>
  <c r="K378" i="3"/>
  <c r="I378" i="3" s="1"/>
  <c r="J378" i="3"/>
  <c r="N377" i="3"/>
  <c r="M377" i="3"/>
  <c r="L377" i="3"/>
  <c r="K377" i="3"/>
  <c r="J377" i="3"/>
  <c r="I377" i="3"/>
  <c r="N376" i="3"/>
  <c r="M376" i="3"/>
  <c r="L376" i="3"/>
  <c r="K376" i="3"/>
  <c r="I376" i="3" s="1"/>
  <c r="J376" i="3"/>
  <c r="N375" i="3"/>
  <c r="M375" i="3"/>
  <c r="L375" i="3"/>
  <c r="K375" i="3"/>
  <c r="J375" i="3"/>
  <c r="I375" i="3"/>
  <c r="N374" i="3"/>
  <c r="M374" i="3"/>
  <c r="L374" i="3"/>
  <c r="K374" i="3"/>
  <c r="I374" i="3" s="1"/>
  <c r="J374" i="3"/>
  <c r="N373" i="3"/>
  <c r="M373" i="3"/>
  <c r="L373" i="3"/>
  <c r="K373" i="3"/>
  <c r="J373" i="3"/>
  <c r="I373" i="3"/>
  <c r="N372" i="3"/>
  <c r="M372" i="3"/>
  <c r="L372" i="3"/>
  <c r="K372" i="3"/>
  <c r="I372" i="3" s="1"/>
  <c r="J372" i="3"/>
  <c r="N371" i="3"/>
  <c r="M371" i="3"/>
  <c r="L371" i="3"/>
  <c r="K371" i="3"/>
  <c r="J371" i="3"/>
  <c r="I371" i="3"/>
  <c r="N370" i="3"/>
  <c r="M370" i="3"/>
  <c r="L370" i="3"/>
  <c r="K370" i="3"/>
  <c r="I370" i="3" s="1"/>
  <c r="J370" i="3"/>
  <c r="N369" i="3"/>
  <c r="M369" i="3"/>
  <c r="L369" i="3"/>
  <c r="K369" i="3"/>
  <c r="J369" i="3"/>
  <c r="I369" i="3"/>
  <c r="N368" i="3"/>
  <c r="M368" i="3"/>
  <c r="L368" i="3"/>
  <c r="K368" i="3"/>
  <c r="I368" i="3" s="1"/>
  <c r="J368" i="3"/>
  <c r="N367" i="3"/>
  <c r="M367" i="3"/>
  <c r="L367" i="3"/>
  <c r="K367" i="3"/>
  <c r="J367" i="3"/>
  <c r="I367" i="3"/>
  <c r="N366" i="3"/>
  <c r="M366" i="3"/>
  <c r="L366" i="3"/>
  <c r="K366" i="3"/>
  <c r="I366" i="3" s="1"/>
  <c r="J366" i="3"/>
  <c r="N365" i="3"/>
  <c r="M365" i="3"/>
  <c r="L365" i="3"/>
  <c r="K365" i="3"/>
  <c r="J365" i="3"/>
  <c r="I365" i="3"/>
  <c r="N364" i="3"/>
  <c r="M364" i="3"/>
  <c r="L364" i="3"/>
  <c r="K364" i="3"/>
  <c r="I364" i="3" s="1"/>
  <c r="J364" i="3"/>
  <c r="N363" i="3"/>
  <c r="M363" i="3"/>
  <c r="L363" i="3"/>
  <c r="K363" i="3"/>
  <c r="J363" i="3"/>
  <c r="I363" i="3"/>
  <c r="N362" i="3"/>
  <c r="M362" i="3"/>
  <c r="L362" i="3"/>
  <c r="K362" i="3"/>
  <c r="I362" i="3" s="1"/>
  <c r="J362" i="3"/>
  <c r="N361" i="3"/>
  <c r="M361" i="3"/>
  <c r="L361" i="3"/>
  <c r="K361" i="3"/>
  <c r="J361" i="3"/>
  <c r="I361" i="3"/>
  <c r="N360" i="3"/>
  <c r="M360" i="3"/>
  <c r="L360" i="3"/>
  <c r="K360" i="3"/>
  <c r="I360" i="3" s="1"/>
  <c r="J360" i="3"/>
  <c r="N359" i="3"/>
  <c r="M359" i="3"/>
  <c r="L359" i="3"/>
  <c r="K359" i="3"/>
  <c r="J359" i="3"/>
  <c r="I359" i="3"/>
  <c r="N358" i="3"/>
  <c r="M358" i="3"/>
  <c r="L358" i="3"/>
  <c r="K358" i="3"/>
  <c r="I358" i="3" s="1"/>
  <c r="J358" i="3"/>
  <c r="N357" i="3"/>
  <c r="M357" i="3"/>
  <c r="L357" i="3"/>
  <c r="K357" i="3"/>
  <c r="J357" i="3"/>
  <c r="I357" i="3"/>
  <c r="N356" i="3"/>
  <c r="M356" i="3"/>
  <c r="L356" i="3"/>
  <c r="K356" i="3"/>
  <c r="I356" i="3" s="1"/>
  <c r="J356" i="3"/>
  <c r="N355" i="3"/>
  <c r="M355" i="3"/>
  <c r="L355" i="3"/>
  <c r="K355" i="3"/>
  <c r="J355" i="3"/>
  <c r="I355" i="3"/>
  <c r="N354" i="3"/>
  <c r="M354" i="3"/>
  <c r="L354" i="3"/>
  <c r="K354" i="3"/>
  <c r="I354" i="3" s="1"/>
  <c r="J354" i="3"/>
  <c r="N353" i="3"/>
  <c r="M353" i="3"/>
  <c r="L353" i="3"/>
  <c r="K353" i="3"/>
  <c r="J353" i="3"/>
  <c r="I353" i="3"/>
  <c r="N352" i="3"/>
  <c r="M352" i="3"/>
  <c r="L352" i="3"/>
  <c r="K352" i="3"/>
  <c r="I352" i="3" s="1"/>
  <c r="K39" i="3" s="1"/>
  <c r="J352" i="3"/>
  <c r="N351" i="3"/>
  <c r="M351" i="3"/>
  <c r="L351" i="3"/>
  <c r="K351" i="3"/>
  <c r="J351" i="3"/>
  <c r="I351" i="3"/>
  <c r="N350" i="3"/>
  <c r="M350" i="3"/>
  <c r="L350" i="3"/>
  <c r="K350" i="3"/>
  <c r="I350" i="3" s="1"/>
  <c r="J350" i="3"/>
  <c r="N349" i="3"/>
  <c r="M349" i="3"/>
  <c r="L349" i="3"/>
  <c r="K349" i="3"/>
  <c r="J349" i="3"/>
  <c r="I349" i="3"/>
  <c r="N348" i="3"/>
  <c r="M348" i="3"/>
  <c r="L348" i="3"/>
  <c r="K348" i="3"/>
  <c r="I348" i="3" s="1"/>
  <c r="J348" i="3"/>
  <c r="N347" i="3"/>
  <c r="M347" i="3"/>
  <c r="L347" i="3"/>
  <c r="K347" i="3"/>
  <c r="J347" i="3"/>
  <c r="I347" i="3"/>
  <c r="N346" i="3"/>
  <c r="M346" i="3"/>
  <c r="L346" i="3"/>
  <c r="K346" i="3"/>
  <c r="I346" i="3" s="1"/>
  <c r="J346" i="3"/>
  <c r="N345" i="3"/>
  <c r="M345" i="3"/>
  <c r="L345" i="3"/>
  <c r="K345" i="3"/>
  <c r="J345" i="3"/>
  <c r="I345" i="3"/>
  <c r="N344" i="3"/>
  <c r="M344" i="3"/>
  <c r="L344" i="3"/>
  <c r="K344" i="3"/>
  <c r="I344" i="3" s="1"/>
  <c r="J344" i="3"/>
  <c r="N343" i="3"/>
  <c r="M343" i="3"/>
  <c r="L343" i="3"/>
  <c r="K343" i="3"/>
  <c r="J343" i="3"/>
  <c r="I343" i="3"/>
  <c r="N342" i="3"/>
  <c r="M342" i="3"/>
  <c r="L342" i="3"/>
  <c r="K342" i="3"/>
  <c r="I342" i="3" s="1"/>
  <c r="J342" i="3"/>
  <c r="N341" i="3"/>
  <c r="M341" i="3"/>
  <c r="L341" i="3"/>
  <c r="K341" i="3"/>
  <c r="J341" i="3"/>
  <c r="I341" i="3"/>
  <c r="N340" i="3"/>
  <c r="M340" i="3"/>
  <c r="L340" i="3"/>
  <c r="K340" i="3"/>
  <c r="I340" i="3" s="1"/>
  <c r="J340" i="3"/>
  <c r="N339" i="3"/>
  <c r="M339" i="3"/>
  <c r="L339" i="3"/>
  <c r="K339" i="3"/>
  <c r="J339" i="3"/>
  <c r="I339" i="3"/>
  <c r="N338" i="3"/>
  <c r="M338" i="3"/>
  <c r="L338" i="3"/>
  <c r="K338" i="3"/>
  <c r="I338" i="3" s="1"/>
  <c r="J338" i="3"/>
  <c r="N337" i="3"/>
  <c r="M337" i="3"/>
  <c r="L337" i="3"/>
  <c r="K337" i="3"/>
  <c r="J337" i="3"/>
  <c r="I337" i="3"/>
  <c r="N336" i="3"/>
  <c r="M336" i="3"/>
  <c r="L336" i="3"/>
  <c r="K336" i="3"/>
  <c r="I336" i="3" s="1"/>
  <c r="U36" i="3" s="1"/>
  <c r="J336" i="3"/>
  <c r="N335" i="3"/>
  <c r="M335" i="3"/>
  <c r="L335" i="3"/>
  <c r="K335" i="3"/>
  <c r="J335" i="3"/>
  <c r="I335" i="3"/>
  <c r="N334" i="3"/>
  <c r="M334" i="3"/>
  <c r="L334" i="3"/>
  <c r="K334" i="3"/>
  <c r="I334" i="3" s="1"/>
  <c r="J334" i="3"/>
  <c r="N333" i="3"/>
  <c r="M333" i="3"/>
  <c r="L333" i="3"/>
  <c r="K333" i="3"/>
  <c r="J333" i="3"/>
  <c r="I333" i="3"/>
  <c r="N332" i="3"/>
  <c r="M332" i="3"/>
  <c r="L332" i="3"/>
  <c r="K332" i="3"/>
  <c r="I332" i="3" s="1"/>
  <c r="J332" i="3"/>
  <c r="N331" i="3"/>
  <c r="M331" i="3"/>
  <c r="L331" i="3"/>
  <c r="K331" i="3"/>
  <c r="J331" i="3"/>
  <c r="I331" i="3"/>
  <c r="N330" i="3"/>
  <c r="M330" i="3"/>
  <c r="L330" i="3"/>
  <c r="K330" i="3"/>
  <c r="I330" i="3" s="1"/>
  <c r="J330" i="3"/>
  <c r="N329" i="3"/>
  <c r="M329" i="3"/>
  <c r="L329" i="3"/>
  <c r="K329" i="3"/>
  <c r="J329" i="3"/>
  <c r="I329" i="3"/>
  <c r="N328" i="3"/>
  <c r="M328" i="3"/>
  <c r="L328" i="3"/>
  <c r="K328" i="3"/>
  <c r="I328" i="3" s="1"/>
  <c r="J328" i="3"/>
  <c r="N327" i="3"/>
  <c r="M327" i="3"/>
  <c r="L327" i="3"/>
  <c r="K327" i="3"/>
  <c r="J327" i="3"/>
  <c r="I327" i="3"/>
  <c r="N326" i="3"/>
  <c r="M326" i="3"/>
  <c r="L326" i="3"/>
  <c r="K326" i="3"/>
  <c r="I326" i="3" s="1"/>
  <c r="J326" i="3"/>
  <c r="N325" i="3"/>
  <c r="M325" i="3"/>
  <c r="L325" i="3"/>
  <c r="K325" i="3"/>
  <c r="J325" i="3"/>
  <c r="I325" i="3"/>
  <c r="N324" i="3"/>
  <c r="M324" i="3"/>
  <c r="L324" i="3"/>
  <c r="K324" i="3"/>
  <c r="I324" i="3" s="1"/>
  <c r="J324" i="3"/>
  <c r="N323" i="3"/>
  <c r="M323" i="3"/>
  <c r="L323" i="3"/>
  <c r="K323" i="3"/>
  <c r="J323" i="3"/>
  <c r="I323" i="3"/>
  <c r="N322" i="3"/>
  <c r="M322" i="3"/>
  <c r="L322" i="3"/>
  <c r="K322" i="3"/>
  <c r="I322" i="3" s="1"/>
  <c r="J322" i="3"/>
  <c r="N321" i="3"/>
  <c r="M321" i="3"/>
  <c r="L321" i="3"/>
  <c r="K321" i="3"/>
  <c r="J321" i="3"/>
  <c r="I321" i="3"/>
  <c r="N320" i="3"/>
  <c r="M320" i="3"/>
  <c r="L320" i="3"/>
  <c r="K320" i="3"/>
  <c r="I320" i="3" s="1"/>
  <c r="J320" i="3"/>
  <c r="N319" i="3"/>
  <c r="M319" i="3"/>
  <c r="L319" i="3"/>
  <c r="K319" i="3"/>
  <c r="J319" i="3"/>
  <c r="I319" i="3"/>
  <c r="N318" i="3"/>
  <c r="M318" i="3"/>
  <c r="L318" i="3"/>
  <c r="K318" i="3"/>
  <c r="I318" i="3" s="1"/>
  <c r="J318" i="3"/>
  <c r="N317" i="3"/>
  <c r="M317" i="3"/>
  <c r="L317" i="3"/>
  <c r="K317" i="3"/>
  <c r="J317" i="3"/>
  <c r="I317" i="3"/>
  <c r="N316" i="3"/>
  <c r="M316" i="3"/>
  <c r="L316" i="3"/>
  <c r="K316" i="3"/>
  <c r="I316" i="3" s="1"/>
  <c r="J316" i="3"/>
  <c r="N315" i="3"/>
  <c r="M315" i="3"/>
  <c r="L315" i="3"/>
  <c r="K315" i="3"/>
  <c r="J315" i="3"/>
  <c r="I315" i="3"/>
  <c r="N314" i="3"/>
  <c r="M314" i="3"/>
  <c r="L314" i="3"/>
  <c r="K314" i="3"/>
  <c r="I314" i="3" s="1"/>
  <c r="J314" i="3"/>
  <c r="N313" i="3"/>
  <c r="M313" i="3"/>
  <c r="L313" i="3"/>
  <c r="K313" i="3"/>
  <c r="J313" i="3"/>
  <c r="I313" i="3"/>
  <c r="N312" i="3"/>
  <c r="M312" i="3"/>
  <c r="L312" i="3"/>
  <c r="K312" i="3"/>
  <c r="I312" i="3" s="1"/>
  <c r="J312" i="3"/>
  <c r="N311" i="3"/>
  <c r="M311" i="3"/>
  <c r="L311" i="3"/>
  <c r="K311" i="3"/>
  <c r="J311" i="3"/>
  <c r="I311" i="3"/>
  <c r="N310" i="3"/>
  <c r="M310" i="3"/>
  <c r="L310" i="3"/>
  <c r="K310" i="3"/>
  <c r="I310" i="3" s="1"/>
  <c r="J310" i="3"/>
  <c r="N309" i="3"/>
  <c r="M309" i="3"/>
  <c r="L309" i="3"/>
  <c r="K309" i="3"/>
  <c r="J309" i="3"/>
  <c r="I309" i="3"/>
  <c r="N308" i="3"/>
  <c r="M308" i="3"/>
  <c r="L308" i="3"/>
  <c r="K308" i="3"/>
  <c r="I308" i="3" s="1"/>
  <c r="J308" i="3"/>
  <c r="N307" i="3"/>
  <c r="M307" i="3"/>
  <c r="L307" i="3"/>
  <c r="K307" i="3"/>
  <c r="J307" i="3"/>
  <c r="I307" i="3"/>
  <c r="N306" i="3"/>
  <c r="M306" i="3"/>
  <c r="L306" i="3"/>
  <c r="K306" i="3"/>
  <c r="I306" i="3" s="1"/>
  <c r="J306" i="3"/>
  <c r="N305" i="3"/>
  <c r="M305" i="3"/>
  <c r="L305" i="3"/>
  <c r="K305" i="3"/>
  <c r="J305" i="3"/>
  <c r="I305" i="3"/>
  <c r="N304" i="3"/>
  <c r="M304" i="3"/>
  <c r="L304" i="3"/>
  <c r="K304" i="3"/>
  <c r="I304" i="3" s="1"/>
  <c r="J304" i="3"/>
  <c r="N303" i="3"/>
  <c r="M303" i="3"/>
  <c r="L303" i="3"/>
  <c r="K303" i="3"/>
  <c r="J303" i="3"/>
  <c r="I303" i="3"/>
  <c r="N302" i="3"/>
  <c r="M302" i="3"/>
  <c r="L302" i="3"/>
  <c r="K302" i="3"/>
  <c r="I302" i="3" s="1"/>
  <c r="J302" i="3"/>
  <c r="N301" i="3"/>
  <c r="M301" i="3"/>
  <c r="L301" i="3"/>
  <c r="K301" i="3"/>
  <c r="J301" i="3"/>
  <c r="I301" i="3"/>
  <c r="N300" i="3"/>
  <c r="M300" i="3"/>
  <c r="L300" i="3"/>
  <c r="K300" i="3"/>
  <c r="I300" i="3" s="1"/>
  <c r="J300" i="3"/>
  <c r="N299" i="3"/>
  <c r="M299" i="3"/>
  <c r="L299" i="3"/>
  <c r="K299" i="3"/>
  <c r="J299" i="3"/>
  <c r="I299" i="3"/>
  <c r="N298" i="3"/>
  <c r="M298" i="3"/>
  <c r="L298" i="3"/>
  <c r="K298" i="3"/>
  <c r="I298" i="3" s="1"/>
  <c r="J298" i="3"/>
  <c r="N297" i="3"/>
  <c r="M297" i="3"/>
  <c r="L297" i="3"/>
  <c r="K297" i="3"/>
  <c r="J297" i="3"/>
  <c r="I297" i="3"/>
  <c r="N296" i="3"/>
  <c r="M296" i="3"/>
  <c r="L296" i="3"/>
  <c r="K296" i="3"/>
  <c r="I296" i="3" s="1"/>
  <c r="J296" i="3"/>
  <c r="N295" i="3"/>
  <c r="M295" i="3"/>
  <c r="L295" i="3"/>
  <c r="K295" i="3"/>
  <c r="J295" i="3"/>
  <c r="I295" i="3"/>
  <c r="N294" i="3"/>
  <c r="M294" i="3"/>
  <c r="L294" i="3"/>
  <c r="K294" i="3"/>
  <c r="I294" i="3" s="1"/>
  <c r="J294" i="3"/>
  <c r="N293" i="3"/>
  <c r="M293" i="3"/>
  <c r="L293" i="3"/>
  <c r="K293" i="3"/>
  <c r="J293" i="3"/>
  <c r="I293" i="3"/>
  <c r="N292" i="3"/>
  <c r="M292" i="3"/>
  <c r="L292" i="3"/>
  <c r="K292" i="3"/>
  <c r="I292" i="3" s="1"/>
  <c r="J292" i="3"/>
  <c r="N291" i="3"/>
  <c r="M291" i="3"/>
  <c r="L291" i="3"/>
  <c r="K291" i="3"/>
  <c r="J291" i="3"/>
  <c r="I291" i="3"/>
  <c r="N290" i="3"/>
  <c r="M290" i="3"/>
  <c r="L290" i="3"/>
  <c r="K290" i="3"/>
  <c r="I290" i="3" s="1"/>
  <c r="J290" i="3"/>
  <c r="N289" i="3"/>
  <c r="M289" i="3"/>
  <c r="L289" i="3"/>
  <c r="K289" i="3"/>
  <c r="J289" i="3"/>
  <c r="I289" i="3"/>
  <c r="N288" i="3"/>
  <c r="M288" i="3"/>
  <c r="L288" i="3"/>
  <c r="K288" i="3"/>
  <c r="I288" i="3" s="1"/>
  <c r="J288" i="3"/>
  <c r="N287" i="3"/>
  <c r="M287" i="3"/>
  <c r="L287" i="3"/>
  <c r="K287" i="3"/>
  <c r="J287" i="3"/>
  <c r="I287" i="3"/>
  <c r="N286" i="3"/>
  <c r="M286" i="3"/>
  <c r="L286" i="3"/>
  <c r="K286" i="3"/>
  <c r="I286" i="3" s="1"/>
  <c r="J286" i="3"/>
  <c r="N285" i="3"/>
  <c r="M285" i="3"/>
  <c r="L285" i="3"/>
  <c r="K285" i="3"/>
  <c r="J285" i="3"/>
  <c r="I285" i="3"/>
  <c r="N284" i="3"/>
  <c r="M284" i="3"/>
  <c r="L284" i="3"/>
  <c r="K284" i="3"/>
  <c r="I284" i="3" s="1"/>
  <c r="J284" i="3"/>
  <c r="N283" i="3"/>
  <c r="M283" i="3"/>
  <c r="L283" i="3"/>
  <c r="K283" i="3"/>
  <c r="J283" i="3"/>
  <c r="I283" i="3"/>
  <c r="N282" i="3"/>
  <c r="M282" i="3"/>
  <c r="L282" i="3"/>
  <c r="K282" i="3"/>
  <c r="I282" i="3" s="1"/>
  <c r="J282" i="3"/>
  <c r="N281" i="3"/>
  <c r="M281" i="3"/>
  <c r="L281" i="3"/>
  <c r="K281" i="3"/>
  <c r="J281" i="3"/>
  <c r="I281" i="3"/>
  <c r="N280" i="3"/>
  <c r="M280" i="3"/>
  <c r="L280" i="3"/>
  <c r="K280" i="3"/>
  <c r="I280" i="3" s="1"/>
  <c r="J280" i="3"/>
  <c r="N279" i="3"/>
  <c r="M279" i="3"/>
  <c r="L279" i="3"/>
  <c r="K279" i="3"/>
  <c r="J279" i="3"/>
  <c r="I279" i="3"/>
  <c r="N278" i="3"/>
  <c r="M278" i="3"/>
  <c r="L278" i="3"/>
  <c r="K278" i="3"/>
  <c r="I278" i="3" s="1"/>
  <c r="J278" i="3"/>
  <c r="N277" i="3"/>
  <c r="M277" i="3"/>
  <c r="L277" i="3"/>
  <c r="K277" i="3"/>
  <c r="J277" i="3"/>
  <c r="I277" i="3"/>
  <c r="N276" i="3"/>
  <c r="M276" i="3"/>
  <c r="L276" i="3"/>
  <c r="K276" i="3"/>
  <c r="I276" i="3" s="1"/>
  <c r="J276" i="3"/>
  <c r="N275" i="3"/>
  <c r="M275" i="3"/>
  <c r="L275" i="3"/>
  <c r="K275" i="3"/>
  <c r="J275" i="3"/>
  <c r="I275" i="3"/>
  <c r="N274" i="3"/>
  <c r="M274" i="3"/>
  <c r="L274" i="3"/>
  <c r="K274" i="3"/>
  <c r="I274" i="3" s="1"/>
  <c r="J274" i="3"/>
  <c r="N273" i="3"/>
  <c r="M273" i="3"/>
  <c r="L273" i="3"/>
  <c r="K273" i="3"/>
  <c r="J273" i="3"/>
  <c r="I273" i="3"/>
  <c r="N272" i="3"/>
  <c r="M272" i="3"/>
  <c r="L272" i="3"/>
  <c r="K272" i="3"/>
  <c r="I272" i="3" s="1"/>
  <c r="J272" i="3"/>
  <c r="N271" i="3"/>
  <c r="M271" i="3"/>
  <c r="L271" i="3"/>
  <c r="K271" i="3"/>
  <c r="J271" i="3"/>
  <c r="I271" i="3"/>
  <c r="N270" i="3"/>
  <c r="M270" i="3"/>
  <c r="L270" i="3"/>
  <c r="K270" i="3"/>
  <c r="I270" i="3" s="1"/>
  <c r="J270" i="3"/>
  <c r="N269" i="3"/>
  <c r="M269" i="3"/>
  <c r="L269" i="3"/>
  <c r="K269" i="3"/>
  <c r="J269" i="3"/>
  <c r="I269" i="3"/>
  <c r="N268" i="3"/>
  <c r="M268" i="3"/>
  <c r="L268" i="3"/>
  <c r="K268" i="3"/>
  <c r="I268" i="3" s="1"/>
  <c r="J268" i="3"/>
  <c r="N267" i="3"/>
  <c r="M267" i="3"/>
  <c r="L267" i="3"/>
  <c r="K267" i="3"/>
  <c r="J267" i="3"/>
  <c r="I267" i="3"/>
  <c r="N266" i="3"/>
  <c r="M266" i="3"/>
  <c r="L266" i="3"/>
  <c r="K266" i="3"/>
  <c r="I266" i="3" s="1"/>
  <c r="J266" i="3"/>
  <c r="N265" i="3"/>
  <c r="M265" i="3"/>
  <c r="L265" i="3"/>
  <c r="K265" i="3"/>
  <c r="J265" i="3"/>
  <c r="I265" i="3"/>
  <c r="N264" i="3"/>
  <c r="M264" i="3"/>
  <c r="L264" i="3"/>
  <c r="K264" i="3"/>
  <c r="I264" i="3" s="1"/>
  <c r="J264" i="3"/>
  <c r="N263" i="3"/>
  <c r="M263" i="3"/>
  <c r="L263" i="3"/>
  <c r="K263" i="3"/>
  <c r="J263" i="3"/>
  <c r="I263" i="3"/>
  <c r="N262" i="3"/>
  <c r="M262" i="3"/>
  <c r="L262" i="3"/>
  <c r="K262" i="3"/>
  <c r="I262" i="3" s="1"/>
  <c r="J262" i="3"/>
  <c r="N261" i="3"/>
  <c r="M261" i="3"/>
  <c r="L261" i="3"/>
  <c r="K261" i="3"/>
  <c r="J261" i="3"/>
  <c r="I261" i="3"/>
  <c r="N260" i="3"/>
  <c r="M260" i="3"/>
  <c r="L260" i="3"/>
  <c r="K260" i="3"/>
  <c r="I260" i="3" s="1"/>
  <c r="J260" i="3"/>
  <c r="N259" i="3"/>
  <c r="M259" i="3"/>
  <c r="L259" i="3"/>
  <c r="K259" i="3"/>
  <c r="J259" i="3"/>
  <c r="I259" i="3"/>
  <c r="N258" i="3"/>
  <c r="M258" i="3"/>
  <c r="L258" i="3"/>
  <c r="K258" i="3"/>
  <c r="I258" i="3" s="1"/>
  <c r="J258" i="3"/>
  <c r="N257" i="3"/>
  <c r="M257" i="3"/>
  <c r="L257" i="3"/>
  <c r="K257" i="3"/>
  <c r="J257" i="3"/>
  <c r="I257" i="3"/>
  <c r="N256" i="3"/>
  <c r="M256" i="3"/>
  <c r="L256" i="3"/>
  <c r="K256" i="3"/>
  <c r="I256" i="3" s="1"/>
  <c r="J256" i="3"/>
  <c r="N255" i="3"/>
  <c r="M255" i="3"/>
  <c r="L255" i="3"/>
  <c r="K255" i="3"/>
  <c r="J255" i="3"/>
  <c r="I255" i="3"/>
  <c r="N254" i="3"/>
  <c r="M254" i="3"/>
  <c r="L254" i="3"/>
  <c r="K254" i="3"/>
  <c r="I254" i="3" s="1"/>
  <c r="J254" i="3"/>
  <c r="N253" i="3"/>
  <c r="M253" i="3"/>
  <c r="L253" i="3"/>
  <c r="K253" i="3"/>
  <c r="J253" i="3"/>
  <c r="I253" i="3"/>
  <c r="N252" i="3"/>
  <c r="M252" i="3"/>
  <c r="L252" i="3"/>
  <c r="K252" i="3"/>
  <c r="I252" i="3" s="1"/>
  <c r="J252" i="3"/>
  <c r="N251" i="3"/>
  <c r="M251" i="3"/>
  <c r="L251" i="3"/>
  <c r="K251" i="3"/>
  <c r="J251" i="3"/>
  <c r="I251" i="3"/>
  <c r="N250" i="3"/>
  <c r="M250" i="3"/>
  <c r="L250" i="3"/>
  <c r="K250" i="3"/>
  <c r="I250" i="3" s="1"/>
  <c r="J250" i="3"/>
  <c r="N249" i="3"/>
  <c r="M249" i="3"/>
  <c r="L249" i="3"/>
  <c r="K249" i="3"/>
  <c r="J249" i="3"/>
  <c r="I249" i="3"/>
  <c r="N248" i="3"/>
  <c r="M248" i="3"/>
  <c r="L248" i="3"/>
  <c r="K248" i="3"/>
  <c r="I248" i="3" s="1"/>
  <c r="J248" i="3"/>
  <c r="N247" i="3"/>
  <c r="M247" i="3"/>
  <c r="L247" i="3"/>
  <c r="K247" i="3"/>
  <c r="J247" i="3"/>
  <c r="I247" i="3"/>
  <c r="N246" i="3"/>
  <c r="M246" i="3"/>
  <c r="L246" i="3"/>
  <c r="K246" i="3"/>
  <c r="I246" i="3" s="1"/>
  <c r="J246" i="3"/>
  <c r="N245" i="3"/>
  <c r="M245" i="3"/>
  <c r="L245" i="3"/>
  <c r="K245" i="3"/>
  <c r="J245" i="3"/>
  <c r="I245" i="3"/>
  <c r="N244" i="3"/>
  <c r="M244" i="3"/>
  <c r="L244" i="3"/>
  <c r="K244" i="3"/>
  <c r="I244" i="3" s="1"/>
  <c r="J244" i="3"/>
  <c r="N243" i="3"/>
  <c r="M243" i="3"/>
  <c r="L243" i="3"/>
  <c r="K243" i="3"/>
  <c r="J243" i="3"/>
  <c r="I243" i="3"/>
  <c r="N242" i="3"/>
  <c r="M242" i="3"/>
  <c r="L242" i="3"/>
  <c r="K242" i="3"/>
  <c r="I242" i="3" s="1"/>
  <c r="J242" i="3"/>
  <c r="N241" i="3"/>
  <c r="M241" i="3"/>
  <c r="L241" i="3"/>
  <c r="K241" i="3"/>
  <c r="J241" i="3"/>
  <c r="I241" i="3"/>
  <c r="N240" i="3"/>
  <c r="M240" i="3"/>
  <c r="L240" i="3"/>
  <c r="K240" i="3"/>
  <c r="I240" i="3" s="1"/>
  <c r="J240" i="3"/>
  <c r="N239" i="3"/>
  <c r="M239" i="3"/>
  <c r="L239" i="3"/>
  <c r="K239" i="3"/>
  <c r="J239" i="3"/>
  <c r="I239" i="3"/>
  <c r="N238" i="3"/>
  <c r="M238" i="3"/>
  <c r="L238" i="3"/>
  <c r="K238" i="3"/>
  <c r="I238" i="3" s="1"/>
  <c r="J238" i="3"/>
  <c r="N237" i="3"/>
  <c r="M237" i="3"/>
  <c r="L237" i="3"/>
  <c r="K237" i="3"/>
  <c r="J237" i="3"/>
  <c r="I237" i="3"/>
  <c r="N236" i="3"/>
  <c r="M236" i="3"/>
  <c r="L236" i="3"/>
  <c r="K236" i="3"/>
  <c r="I236" i="3" s="1"/>
  <c r="U38" i="3" s="1"/>
  <c r="J236" i="3"/>
  <c r="N235" i="3"/>
  <c r="M235" i="3"/>
  <c r="L235" i="3"/>
  <c r="K235" i="3"/>
  <c r="J235" i="3"/>
  <c r="I235" i="3"/>
  <c r="N234" i="3"/>
  <c r="M234" i="3"/>
  <c r="L234" i="3"/>
  <c r="K234" i="3"/>
  <c r="I234" i="3" s="1"/>
  <c r="J234" i="3"/>
  <c r="N233" i="3"/>
  <c r="M233" i="3"/>
  <c r="L233" i="3"/>
  <c r="K233" i="3"/>
  <c r="J233" i="3"/>
  <c r="I233" i="3"/>
  <c r="N232" i="3"/>
  <c r="M232" i="3"/>
  <c r="L232" i="3"/>
  <c r="K232" i="3"/>
  <c r="I232" i="3" s="1"/>
  <c r="J232" i="3"/>
  <c r="N231" i="3"/>
  <c r="M231" i="3"/>
  <c r="L231" i="3"/>
  <c r="K231" i="3"/>
  <c r="J231" i="3"/>
  <c r="I231" i="3"/>
  <c r="N230" i="3"/>
  <c r="M230" i="3"/>
  <c r="L230" i="3"/>
  <c r="K230" i="3"/>
  <c r="I230" i="3" s="1"/>
  <c r="J230" i="3"/>
  <c r="N229" i="3"/>
  <c r="M229" i="3"/>
  <c r="L229" i="3"/>
  <c r="K229" i="3"/>
  <c r="J229" i="3"/>
  <c r="I229" i="3"/>
  <c r="N228" i="3"/>
  <c r="M228" i="3"/>
  <c r="L228" i="3"/>
  <c r="K228" i="3"/>
  <c r="I228" i="3" s="1"/>
  <c r="J228" i="3"/>
  <c r="N227" i="3"/>
  <c r="M227" i="3"/>
  <c r="L227" i="3"/>
  <c r="K227" i="3"/>
  <c r="J227" i="3"/>
  <c r="I227" i="3"/>
  <c r="N226" i="3"/>
  <c r="M226" i="3"/>
  <c r="L226" i="3"/>
  <c r="K226" i="3"/>
  <c r="I226" i="3" s="1"/>
  <c r="J226" i="3"/>
  <c r="N225" i="3"/>
  <c r="M225" i="3"/>
  <c r="L225" i="3"/>
  <c r="K225" i="3"/>
  <c r="J225" i="3"/>
  <c r="I225" i="3"/>
  <c r="N224" i="3"/>
  <c r="M224" i="3"/>
  <c r="L224" i="3"/>
  <c r="K224" i="3"/>
  <c r="I224" i="3" s="1"/>
  <c r="J224" i="3"/>
  <c r="N223" i="3"/>
  <c r="M223" i="3"/>
  <c r="L223" i="3"/>
  <c r="K223" i="3"/>
  <c r="J223" i="3"/>
  <c r="I223" i="3"/>
  <c r="N222" i="3"/>
  <c r="M222" i="3"/>
  <c r="L222" i="3"/>
  <c r="K222" i="3"/>
  <c r="I222" i="3" s="1"/>
  <c r="J222" i="3"/>
  <c r="N221" i="3"/>
  <c r="M221" i="3"/>
  <c r="L221" i="3"/>
  <c r="K221" i="3"/>
  <c r="J221" i="3"/>
  <c r="I221" i="3"/>
  <c r="N220" i="3"/>
  <c r="M220" i="3"/>
  <c r="L220" i="3"/>
  <c r="K220" i="3"/>
  <c r="I220" i="3" s="1"/>
  <c r="J220" i="3"/>
  <c r="N219" i="3"/>
  <c r="M219" i="3"/>
  <c r="L219" i="3"/>
  <c r="K219" i="3"/>
  <c r="J219" i="3"/>
  <c r="I219" i="3"/>
  <c r="N218" i="3"/>
  <c r="M218" i="3"/>
  <c r="L218" i="3"/>
  <c r="K218" i="3"/>
  <c r="I218" i="3" s="1"/>
  <c r="J218" i="3"/>
  <c r="N217" i="3"/>
  <c r="M217" i="3"/>
  <c r="L217" i="3"/>
  <c r="K217" i="3"/>
  <c r="J217" i="3"/>
  <c r="I217" i="3"/>
  <c r="N216" i="3"/>
  <c r="M216" i="3"/>
  <c r="L216" i="3"/>
  <c r="K216" i="3"/>
  <c r="I216" i="3" s="1"/>
  <c r="J216" i="3"/>
  <c r="N215" i="3"/>
  <c r="M215" i="3"/>
  <c r="L215" i="3"/>
  <c r="K215" i="3"/>
  <c r="J215" i="3"/>
  <c r="I215" i="3"/>
  <c r="N214" i="3"/>
  <c r="M214" i="3"/>
  <c r="L214" i="3"/>
  <c r="K214" i="3"/>
  <c r="I214" i="3" s="1"/>
  <c r="J214" i="3"/>
  <c r="N213" i="3"/>
  <c r="M213" i="3"/>
  <c r="L213" i="3"/>
  <c r="K213" i="3"/>
  <c r="J213" i="3"/>
  <c r="I213" i="3"/>
  <c r="N212" i="3"/>
  <c r="M212" i="3"/>
  <c r="L212" i="3"/>
  <c r="K212" i="3"/>
  <c r="I212" i="3" s="1"/>
  <c r="J212" i="3"/>
  <c r="N211" i="3"/>
  <c r="M211" i="3"/>
  <c r="L211" i="3"/>
  <c r="K211" i="3"/>
  <c r="J211" i="3"/>
  <c r="I211" i="3"/>
  <c r="N210" i="3"/>
  <c r="M210" i="3"/>
  <c r="L210" i="3"/>
  <c r="K210" i="3"/>
  <c r="I210" i="3" s="1"/>
  <c r="J210" i="3"/>
  <c r="N209" i="3"/>
  <c r="M209" i="3"/>
  <c r="L209" i="3"/>
  <c r="K209" i="3"/>
  <c r="J209" i="3"/>
  <c r="I209" i="3"/>
  <c r="N208" i="3"/>
  <c r="M208" i="3"/>
  <c r="L208" i="3"/>
  <c r="K208" i="3"/>
  <c r="I208" i="3" s="1"/>
  <c r="J208" i="3"/>
  <c r="N207" i="3"/>
  <c r="M207" i="3"/>
  <c r="L207" i="3"/>
  <c r="K207" i="3"/>
  <c r="J207" i="3"/>
  <c r="I207" i="3"/>
  <c r="N206" i="3"/>
  <c r="M206" i="3"/>
  <c r="L206" i="3"/>
  <c r="K206" i="3"/>
  <c r="I206" i="3" s="1"/>
  <c r="J206" i="3"/>
  <c r="N205" i="3"/>
  <c r="M205" i="3"/>
  <c r="L205" i="3"/>
  <c r="K205" i="3"/>
  <c r="J205" i="3"/>
  <c r="I205" i="3"/>
  <c r="N204" i="3"/>
  <c r="M204" i="3"/>
  <c r="L204" i="3"/>
  <c r="K204" i="3"/>
  <c r="I204" i="3" s="1"/>
  <c r="J204" i="3"/>
  <c r="N203" i="3"/>
  <c r="M203" i="3"/>
  <c r="L203" i="3"/>
  <c r="K203" i="3"/>
  <c r="J203" i="3"/>
  <c r="I203" i="3"/>
  <c r="N202" i="3"/>
  <c r="M202" i="3"/>
  <c r="L202" i="3"/>
  <c r="K202" i="3"/>
  <c r="I202" i="3" s="1"/>
  <c r="K36" i="3" s="1"/>
  <c r="J202" i="3"/>
  <c r="N201" i="3"/>
  <c r="M201" i="3"/>
  <c r="L201" i="3"/>
  <c r="K201" i="3"/>
  <c r="J201" i="3"/>
  <c r="I201" i="3"/>
  <c r="N200" i="3"/>
  <c r="M200" i="3"/>
  <c r="L200" i="3"/>
  <c r="K200" i="3"/>
  <c r="I200" i="3" s="1"/>
  <c r="J200" i="3"/>
  <c r="N199" i="3"/>
  <c r="M199" i="3"/>
  <c r="L199" i="3"/>
  <c r="K199" i="3"/>
  <c r="J199" i="3"/>
  <c r="I199" i="3"/>
  <c r="N198" i="3"/>
  <c r="M198" i="3"/>
  <c r="L198" i="3"/>
  <c r="K198" i="3"/>
  <c r="I198" i="3" s="1"/>
  <c r="J198" i="3"/>
  <c r="N197" i="3"/>
  <c r="M197" i="3"/>
  <c r="L197" i="3"/>
  <c r="K197" i="3"/>
  <c r="J197" i="3"/>
  <c r="I197" i="3"/>
  <c r="N196" i="3"/>
  <c r="M196" i="3"/>
  <c r="L196" i="3"/>
  <c r="K196" i="3"/>
  <c r="I196" i="3" s="1"/>
  <c r="K34" i="3" s="1"/>
  <c r="J196" i="3"/>
  <c r="N195" i="3"/>
  <c r="M195" i="3"/>
  <c r="L195" i="3"/>
  <c r="K195" i="3"/>
  <c r="J195" i="3"/>
  <c r="I195" i="3"/>
  <c r="N194" i="3"/>
  <c r="M194" i="3"/>
  <c r="L194" i="3"/>
  <c r="K194" i="3"/>
  <c r="I194" i="3" s="1"/>
  <c r="J194" i="3"/>
  <c r="N193" i="3"/>
  <c r="M193" i="3"/>
  <c r="L193" i="3"/>
  <c r="K193" i="3"/>
  <c r="J193" i="3"/>
  <c r="I193" i="3"/>
  <c r="N192" i="3"/>
  <c r="M192" i="3"/>
  <c r="L192" i="3"/>
  <c r="K192" i="3"/>
  <c r="I192" i="3" s="1"/>
  <c r="J192" i="3"/>
  <c r="N191" i="3"/>
  <c r="M191" i="3"/>
  <c r="L191" i="3"/>
  <c r="K191" i="3"/>
  <c r="J191" i="3"/>
  <c r="I191" i="3"/>
  <c r="N190" i="3"/>
  <c r="M190" i="3"/>
  <c r="L190" i="3"/>
  <c r="K190" i="3"/>
  <c r="I190" i="3" s="1"/>
  <c r="J190" i="3"/>
  <c r="N189" i="3"/>
  <c r="M189" i="3"/>
  <c r="L189" i="3"/>
  <c r="K189" i="3"/>
  <c r="J189" i="3"/>
  <c r="I189" i="3"/>
  <c r="N188" i="3"/>
  <c r="M188" i="3"/>
  <c r="L188" i="3"/>
  <c r="K188" i="3"/>
  <c r="I188" i="3" s="1"/>
  <c r="J188" i="3"/>
  <c r="N187" i="3"/>
  <c r="M187" i="3"/>
  <c r="L187" i="3"/>
  <c r="K187" i="3"/>
  <c r="J187" i="3"/>
  <c r="I187" i="3"/>
  <c r="K32" i="3" s="1"/>
  <c r="N186" i="3"/>
  <c r="M186" i="3"/>
  <c r="L186" i="3"/>
  <c r="K186" i="3"/>
  <c r="I186" i="3" s="1"/>
  <c r="K31" i="3" s="1"/>
  <c r="J186" i="3"/>
  <c r="N185" i="3"/>
  <c r="M185" i="3"/>
  <c r="L185" i="3"/>
  <c r="K185" i="3"/>
  <c r="J185" i="3"/>
  <c r="I185" i="3"/>
  <c r="K30" i="3" s="1"/>
  <c r="N184" i="3"/>
  <c r="M184" i="3"/>
  <c r="L184" i="3"/>
  <c r="K184" i="3"/>
  <c r="I184" i="3" s="1"/>
  <c r="J184" i="3"/>
  <c r="N183" i="3"/>
  <c r="M183" i="3"/>
  <c r="L183" i="3"/>
  <c r="K183" i="3"/>
  <c r="J183" i="3"/>
  <c r="I183" i="3"/>
  <c r="N182" i="3"/>
  <c r="M182" i="3"/>
  <c r="L182" i="3"/>
  <c r="K182" i="3"/>
  <c r="I182" i="3" s="1"/>
  <c r="J182" i="3"/>
  <c r="N181" i="3"/>
  <c r="M181" i="3"/>
  <c r="L181" i="3"/>
  <c r="K181" i="3"/>
  <c r="J181" i="3"/>
  <c r="I181" i="3"/>
  <c r="N180" i="3"/>
  <c r="M180" i="3"/>
  <c r="L180" i="3"/>
  <c r="K180" i="3"/>
  <c r="I180" i="3" s="1"/>
  <c r="J180" i="3"/>
  <c r="N179" i="3"/>
  <c r="M179" i="3"/>
  <c r="L179" i="3"/>
  <c r="K179" i="3"/>
  <c r="J179" i="3"/>
  <c r="I179" i="3"/>
  <c r="N178" i="3"/>
  <c r="M178" i="3"/>
  <c r="L178" i="3"/>
  <c r="K178" i="3"/>
  <c r="I178" i="3" s="1"/>
  <c r="U30" i="3" s="1"/>
  <c r="J178" i="3"/>
  <c r="N177" i="3"/>
  <c r="M177" i="3"/>
  <c r="L177" i="3"/>
  <c r="K177" i="3"/>
  <c r="J177" i="3"/>
  <c r="I177" i="3"/>
  <c r="N176" i="3"/>
  <c r="M176" i="3"/>
  <c r="L176" i="3"/>
  <c r="K176" i="3"/>
  <c r="I176" i="3" s="1"/>
  <c r="J176" i="3"/>
  <c r="N175" i="3"/>
  <c r="M175" i="3"/>
  <c r="L175" i="3"/>
  <c r="K175" i="3"/>
  <c r="J175" i="3"/>
  <c r="I175" i="3"/>
  <c r="N174" i="3"/>
  <c r="M174" i="3"/>
  <c r="L174" i="3"/>
  <c r="K174" i="3"/>
  <c r="I174" i="3" s="1"/>
  <c r="K29" i="3" s="1"/>
  <c r="J174" i="3"/>
  <c r="N173" i="3"/>
  <c r="M173" i="3"/>
  <c r="L173" i="3"/>
  <c r="K173" i="3"/>
  <c r="J173" i="3"/>
  <c r="I173" i="3"/>
  <c r="K28" i="3" s="1"/>
  <c r="N172" i="3"/>
  <c r="M172" i="3"/>
  <c r="L172" i="3"/>
  <c r="K172" i="3"/>
  <c r="I172" i="3" s="1"/>
  <c r="J172" i="3"/>
  <c r="N171" i="3"/>
  <c r="M171" i="3"/>
  <c r="L171" i="3"/>
  <c r="K171" i="3"/>
  <c r="J171" i="3"/>
  <c r="I171" i="3"/>
  <c r="U28" i="3" s="1"/>
  <c r="N170" i="3"/>
  <c r="M170" i="3"/>
  <c r="L170" i="3"/>
  <c r="K170" i="3"/>
  <c r="I170" i="3" s="1"/>
  <c r="U27" i="3" s="1"/>
  <c r="J170" i="3"/>
  <c r="N169" i="3"/>
  <c r="M169" i="3"/>
  <c r="L169" i="3"/>
  <c r="K169" i="3"/>
  <c r="J169" i="3"/>
  <c r="I169" i="3"/>
  <c r="N168" i="3"/>
  <c r="M168" i="3"/>
  <c r="L168" i="3"/>
  <c r="K168" i="3"/>
  <c r="I168" i="3" s="1"/>
  <c r="J168" i="3"/>
  <c r="N167" i="3"/>
  <c r="M167" i="3"/>
  <c r="L167" i="3"/>
  <c r="K167" i="3"/>
  <c r="J167" i="3"/>
  <c r="I167" i="3"/>
  <c r="U26" i="3" s="1"/>
  <c r="N166" i="3"/>
  <c r="M166" i="3"/>
  <c r="L166" i="3"/>
  <c r="K166" i="3"/>
  <c r="I166" i="3" s="1"/>
  <c r="J166" i="3"/>
  <c r="N165" i="3"/>
  <c r="M165" i="3"/>
  <c r="L165" i="3"/>
  <c r="K165" i="3"/>
  <c r="J165" i="3"/>
  <c r="I165" i="3"/>
  <c r="N164" i="3"/>
  <c r="M164" i="3"/>
  <c r="L164" i="3"/>
  <c r="K164" i="3"/>
  <c r="I164" i="3" s="1"/>
  <c r="J164" i="3"/>
  <c r="N163" i="3"/>
  <c r="M163" i="3"/>
  <c r="L163" i="3"/>
  <c r="K163" i="3"/>
  <c r="J163" i="3"/>
  <c r="I163" i="3"/>
  <c r="N162" i="3"/>
  <c r="M162" i="3"/>
  <c r="L162" i="3"/>
  <c r="K162" i="3"/>
  <c r="I162" i="3" s="1"/>
  <c r="U25" i="3" s="1"/>
  <c r="J162" i="3"/>
  <c r="N161" i="3"/>
  <c r="M161" i="3"/>
  <c r="L161" i="3"/>
  <c r="K161" i="3"/>
  <c r="J161" i="3"/>
  <c r="I161" i="3"/>
  <c r="U24" i="3" s="1"/>
  <c r="N160" i="3"/>
  <c r="M160" i="3"/>
  <c r="L160" i="3"/>
  <c r="K160" i="3"/>
  <c r="I160" i="3" s="1"/>
  <c r="J160" i="3"/>
  <c r="N159" i="3"/>
  <c r="M159" i="3"/>
  <c r="L159" i="3"/>
  <c r="K159" i="3"/>
  <c r="J159" i="3"/>
  <c r="I159" i="3"/>
  <c r="N158" i="3"/>
  <c r="M158" i="3"/>
  <c r="L158" i="3"/>
  <c r="K158" i="3"/>
  <c r="I158" i="3" s="1"/>
  <c r="J158" i="3"/>
  <c r="N157" i="3"/>
  <c r="M157" i="3"/>
  <c r="L157" i="3"/>
  <c r="K157" i="3"/>
  <c r="J157" i="3"/>
  <c r="I157" i="3"/>
  <c r="N156" i="3"/>
  <c r="M156" i="3"/>
  <c r="L156" i="3"/>
  <c r="K156" i="3"/>
  <c r="I156" i="3" s="1"/>
  <c r="J156" i="3"/>
  <c r="N155" i="3"/>
  <c r="M155" i="3"/>
  <c r="L155" i="3"/>
  <c r="K155" i="3"/>
  <c r="J155" i="3"/>
  <c r="I155" i="3"/>
  <c r="K26" i="3" s="1"/>
  <c r="N154" i="3"/>
  <c r="M154" i="3"/>
  <c r="L154" i="3"/>
  <c r="K154" i="3"/>
  <c r="I154" i="3" s="1"/>
  <c r="K25" i="3" s="1"/>
  <c r="J154" i="3"/>
  <c r="N153" i="3"/>
  <c r="M153" i="3"/>
  <c r="L153" i="3"/>
  <c r="K153" i="3"/>
  <c r="J153" i="3"/>
  <c r="I153" i="3"/>
  <c r="K24" i="3" s="1"/>
  <c r="N152" i="3"/>
  <c r="M152" i="3"/>
  <c r="L152" i="3"/>
  <c r="K152" i="3"/>
  <c r="I152" i="3" s="1"/>
  <c r="J152" i="3"/>
  <c r="N151" i="3"/>
  <c r="M151" i="3"/>
  <c r="L151" i="3"/>
  <c r="K151" i="3"/>
  <c r="J151" i="3"/>
  <c r="I151" i="3"/>
  <c r="U23" i="3" s="1"/>
  <c r="N150" i="3"/>
  <c r="M150" i="3"/>
  <c r="L150" i="3"/>
  <c r="K150" i="3"/>
  <c r="I150" i="3" s="1"/>
  <c r="J150" i="3"/>
  <c r="N149" i="3"/>
  <c r="M149" i="3"/>
  <c r="L149" i="3"/>
  <c r="K149" i="3"/>
  <c r="J149" i="3"/>
  <c r="I149" i="3"/>
  <c r="N148" i="3"/>
  <c r="M148" i="3"/>
  <c r="L148" i="3"/>
  <c r="K148" i="3"/>
  <c r="I148" i="3" s="1"/>
  <c r="J148" i="3"/>
  <c r="N147" i="3"/>
  <c r="M147" i="3"/>
  <c r="L147" i="3"/>
  <c r="K147" i="3"/>
  <c r="J147" i="3"/>
  <c r="I147" i="3"/>
  <c r="N146" i="3"/>
  <c r="M146" i="3"/>
  <c r="L146" i="3"/>
  <c r="K146" i="3"/>
  <c r="I146" i="3" s="1"/>
  <c r="K23" i="3" s="1"/>
  <c r="J146" i="3"/>
  <c r="N145" i="3"/>
  <c r="M145" i="3"/>
  <c r="L145" i="3"/>
  <c r="K145" i="3"/>
  <c r="J145" i="3"/>
  <c r="I145" i="3"/>
  <c r="U22" i="3" s="1"/>
  <c r="N144" i="3"/>
  <c r="M144" i="3"/>
  <c r="L144" i="3"/>
  <c r="K144" i="3"/>
  <c r="I144" i="3" s="1"/>
  <c r="J144" i="3"/>
  <c r="N143" i="3"/>
  <c r="M143" i="3"/>
  <c r="L143" i="3"/>
  <c r="K143" i="3"/>
  <c r="J143" i="3"/>
  <c r="I143" i="3"/>
  <c r="N142" i="3"/>
  <c r="M142" i="3"/>
  <c r="L142" i="3"/>
  <c r="K142" i="3"/>
  <c r="I142" i="3" s="1"/>
  <c r="J142" i="3"/>
  <c r="N141" i="3"/>
  <c r="M141" i="3"/>
  <c r="L141" i="3"/>
  <c r="K141" i="3"/>
  <c r="J141" i="3"/>
  <c r="I141" i="3"/>
  <c r="N140" i="3"/>
  <c r="M140" i="3"/>
  <c r="L140" i="3"/>
  <c r="K140" i="3"/>
  <c r="I140" i="3" s="1"/>
  <c r="J140" i="3"/>
  <c r="N139" i="3"/>
  <c r="M139" i="3"/>
  <c r="L139" i="3"/>
  <c r="K139" i="3"/>
  <c r="J139" i="3"/>
  <c r="I139" i="3"/>
  <c r="N138" i="3"/>
  <c r="M138" i="3"/>
  <c r="L138" i="3"/>
  <c r="K138" i="3"/>
  <c r="I138" i="3" s="1"/>
  <c r="J138" i="3"/>
  <c r="N137" i="3"/>
  <c r="M137" i="3"/>
  <c r="L137" i="3"/>
  <c r="K137" i="3"/>
  <c r="J137" i="3"/>
  <c r="I137" i="3"/>
  <c r="N136" i="3"/>
  <c r="M136" i="3"/>
  <c r="L136" i="3"/>
  <c r="K136" i="3"/>
  <c r="I136" i="3" s="1"/>
  <c r="J136" i="3"/>
  <c r="N135" i="3"/>
  <c r="M135" i="3"/>
  <c r="L135" i="3"/>
  <c r="K135" i="3"/>
  <c r="J135" i="3"/>
  <c r="I135" i="3"/>
  <c r="N134" i="3"/>
  <c r="M134" i="3"/>
  <c r="L134" i="3"/>
  <c r="K134" i="3"/>
  <c r="I134" i="3" s="1"/>
  <c r="J134" i="3"/>
  <c r="N133" i="3"/>
  <c r="M133" i="3"/>
  <c r="L133" i="3"/>
  <c r="K133" i="3"/>
  <c r="J133" i="3"/>
  <c r="I133" i="3"/>
  <c r="N132" i="3"/>
  <c r="M132" i="3"/>
  <c r="L132" i="3"/>
  <c r="K132" i="3"/>
  <c r="I132" i="3" s="1"/>
  <c r="J132" i="3"/>
  <c r="N131" i="3"/>
  <c r="M131" i="3"/>
  <c r="L131" i="3"/>
  <c r="K131" i="3"/>
  <c r="J131" i="3"/>
  <c r="I131" i="3"/>
  <c r="N130" i="3"/>
  <c r="M130" i="3"/>
  <c r="L130" i="3"/>
  <c r="K130" i="3"/>
  <c r="I130" i="3" s="1"/>
  <c r="J130" i="3"/>
  <c r="N129" i="3"/>
  <c r="M129" i="3"/>
  <c r="L129" i="3"/>
  <c r="K129" i="3"/>
  <c r="J129" i="3"/>
  <c r="I129" i="3"/>
  <c r="N128" i="3"/>
  <c r="M128" i="3"/>
  <c r="L128" i="3"/>
  <c r="K128" i="3"/>
  <c r="I128" i="3" s="1"/>
  <c r="J128" i="3"/>
  <c r="N127" i="3"/>
  <c r="M127" i="3"/>
  <c r="L127" i="3"/>
  <c r="K127" i="3"/>
  <c r="J127" i="3"/>
  <c r="I127" i="3"/>
  <c r="N126" i="3"/>
  <c r="M126" i="3"/>
  <c r="L126" i="3"/>
  <c r="K126" i="3"/>
  <c r="I126" i="3" s="1"/>
  <c r="J126" i="3"/>
  <c r="N125" i="3"/>
  <c r="M125" i="3"/>
  <c r="L125" i="3"/>
  <c r="K125" i="3"/>
  <c r="J125" i="3"/>
  <c r="I125" i="3"/>
  <c r="N124" i="3"/>
  <c r="M124" i="3"/>
  <c r="L124" i="3"/>
  <c r="K124" i="3"/>
  <c r="I124" i="3" s="1"/>
  <c r="J124" i="3"/>
  <c r="N123" i="3"/>
  <c r="M123" i="3"/>
  <c r="L123" i="3"/>
  <c r="K123" i="3"/>
  <c r="J123" i="3"/>
  <c r="I123" i="3"/>
  <c r="N122" i="3"/>
  <c r="M122" i="3"/>
  <c r="L122" i="3"/>
  <c r="K122" i="3"/>
  <c r="I122" i="3" s="1"/>
  <c r="J122" i="3"/>
  <c r="N121" i="3"/>
  <c r="M121" i="3"/>
  <c r="L121" i="3"/>
  <c r="K121" i="3"/>
  <c r="J121" i="3"/>
  <c r="I121" i="3"/>
  <c r="N120" i="3"/>
  <c r="M120" i="3"/>
  <c r="L120" i="3"/>
  <c r="K120" i="3"/>
  <c r="I120" i="3" s="1"/>
  <c r="J120" i="3"/>
  <c r="N119" i="3"/>
  <c r="M119" i="3"/>
  <c r="L119" i="3"/>
  <c r="K119" i="3"/>
  <c r="J119" i="3"/>
  <c r="I119" i="3"/>
  <c r="N118" i="3"/>
  <c r="M118" i="3"/>
  <c r="L118" i="3"/>
  <c r="K118" i="3"/>
  <c r="I118" i="3" s="1"/>
  <c r="J118" i="3"/>
  <c r="N117" i="3"/>
  <c r="M117" i="3"/>
  <c r="L117" i="3"/>
  <c r="K117" i="3"/>
  <c r="J117" i="3"/>
  <c r="I117" i="3"/>
  <c r="N116" i="3"/>
  <c r="M116" i="3"/>
  <c r="L116" i="3"/>
  <c r="K116" i="3"/>
  <c r="I116" i="3" s="1"/>
  <c r="J116" i="3"/>
  <c r="N115" i="3"/>
  <c r="M115" i="3"/>
  <c r="L115" i="3"/>
  <c r="K115" i="3"/>
  <c r="J115" i="3"/>
  <c r="I115" i="3"/>
  <c r="N114" i="3"/>
  <c r="M114" i="3"/>
  <c r="L114" i="3"/>
  <c r="K114" i="3"/>
  <c r="I114" i="3" s="1"/>
  <c r="J114" i="3"/>
  <c r="N113" i="3"/>
  <c r="M113" i="3"/>
  <c r="L113" i="3"/>
  <c r="K113" i="3"/>
  <c r="J113" i="3"/>
  <c r="I113" i="3"/>
  <c r="N112" i="3"/>
  <c r="M112" i="3"/>
  <c r="L112" i="3"/>
  <c r="K112" i="3"/>
  <c r="I112" i="3" s="1"/>
  <c r="J112" i="3"/>
  <c r="N111" i="3"/>
  <c r="M111" i="3"/>
  <c r="L111" i="3"/>
  <c r="K111" i="3"/>
  <c r="J111" i="3"/>
  <c r="I111" i="3"/>
  <c r="N110" i="3"/>
  <c r="M110" i="3"/>
  <c r="L110" i="3"/>
  <c r="K110" i="3"/>
  <c r="I110" i="3" s="1"/>
  <c r="J110" i="3"/>
  <c r="N109" i="3"/>
  <c r="M109" i="3"/>
  <c r="L109" i="3"/>
  <c r="K109" i="3"/>
  <c r="J109" i="3"/>
  <c r="I109" i="3"/>
  <c r="N108" i="3"/>
  <c r="M108" i="3"/>
  <c r="L108" i="3"/>
  <c r="K108" i="3"/>
  <c r="I108" i="3" s="1"/>
  <c r="J108" i="3"/>
  <c r="N107" i="3"/>
  <c r="M107" i="3"/>
  <c r="L107" i="3"/>
  <c r="K107" i="3"/>
  <c r="J107" i="3"/>
  <c r="I107" i="3"/>
  <c r="N106" i="3"/>
  <c r="M106" i="3"/>
  <c r="L106" i="3"/>
  <c r="K106" i="3"/>
  <c r="I106" i="3" s="1"/>
  <c r="J106" i="3"/>
  <c r="N105" i="3"/>
  <c r="M105" i="3"/>
  <c r="L105" i="3"/>
  <c r="K105" i="3"/>
  <c r="J105" i="3"/>
  <c r="I105" i="3"/>
  <c r="N104" i="3"/>
  <c r="M104" i="3"/>
  <c r="L104" i="3"/>
  <c r="K104" i="3"/>
  <c r="I104" i="3" s="1"/>
  <c r="J104" i="3"/>
  <c r="N103" i="3"/>
  <c r="M103" i="3"/>
  <c r="L103" i="3"/>
  <c r="K103" i="3"/>
  <c r="J103" i="3"/>
  <c r="I103" i="3"/>
  <c r="N102" i="3"/>
  <c r="M102" i="3"/>
  <c r="L102" i="3"/>
  <c r="K102" i="3"/>
  <c r="I102" i="3" s="1"/>
  <c r="J102" i="3"/>
  <c r="N101" i="3"/>
  <c r="M101" i="3"/>
  <c r="L101" i="3"/>
  <c r="K101" i="3"/>
  <c r="J101" i="3"/>
  <c r="I101" i="3"/>
  <c r="N100" i="3"/>
  <c r="M100" i="3"/>
  <c r="L100" i="3"/>
  <c r="K100" i="3"/>
  <c r="I100" i="3" s="1"/>
  <c r="J100" i="3"/>
  <c r="N99" i="3"/>
  <c r="M99" i="3"/>
  <c r="L99" i="3"/>
  <c r="K99" i="3"/>
  <c r="J99" i="3"/>
  <c r="I99" i="3"/>
  <c r="N98" i="3"/>
  <c r="M98" i="3"/>
  <c r="L98" i="3"/>
  <c r="K98" i="3"/>
  <c r="I98" i="3" s="1"/>
  <c r="J98" i="3"/>
  <c r="N97" i="3"/>
  <c r="M97" i="3"/>
  <c r="L97" i="3"/>
  <c r="K97" i="3"/>
  <c r="J97" i="3"/>
  <c r="I97" i="3"/>
  <c r="N96" i="3"/>
  <c r="M96" i="3"/>
  <c r="L96" i="3"/>
  <c r="K96" i="3"/>
  <c r="I96" i="3" s="1"/>
  <c r="J96" i="3"/>
  <c r="N95" i="3"/>
  <c r="M95" i="3"/>
  <c r="L95" i="3"/>
  <c r="K95" i="3"/>
  <c r="J95" i="3"/>
  <c r="I95" i="3"/>
  <c r="N94" i="3"/>
  <c r="M94" i="3"/>
  <c r="L94" i="3"/>
  <c r="K94" i="3"/>
  <c r="I94" i="3" s="1"/>
  <c r="J94" i="3"/>
  <c r="N93" i="3"/>
  <c r="M93" i="3"/>
  <c r="L93" i="3"/>
  <c r="K93" i="3"/>
  <c r="J93" i="3"/>
  <c r="I93" i="3"/>
  <c r="N92" i="3"/>
  <c r="M92" i="3"/>
  <c r="L92" i="3"/>
  <c r="K92" i="3"/>
  <c r="I92" i="3" s="1"/>
  <c r="J92" i="3"/>
  <c r="N91" i="3"/>
  <c r="M91" i="3"/>
  <c r="L91" i="3"/>
  <c r="K91" i="3"/>
  <c r="J91" i="3"/>
  <c r="I91" i="3"/>
  <c r="N90" i="3"/>
  <c r="M90" i="3"/>
  <c r="L90" i="3"/>
  <c r="K90" i="3"/>
  <c r="I90" i="3" s="1"/>
  <c r="J90" i="3"/>
  <c r="N89" i="3"/>
  <c r="M89" i="3"/>
  <c r="L89" i="3"/>
  <c r="J89" i="3"/>
  <c r="L88" i="3"/>
  <c r="K88" i="3"/>
  <c r="J88" i="3"/>
  <c r="L87" i="3"/>
  <c r="K87" i="3"/>
  <c r="J87" i="3"/>
  <c r="L86" i="3"/>
  <c r="K86" i="3"/>
  <c r="J86" i="3"/>
  <c r="L85" i="3"/>
  <c r="K85" i="3"/>
  <c r="J85" i="3"/>
  <c r="L84" i="3"/>
  <c r="K84" i="3"/>
  <c r="J84" i="3"/>
  <c r="L83" i="3"/>
  <c r="K83" i="3"/>
  <c r="J83" i="3"/>
  <c r="L82" i="3"/>
  <c r="K82" i="3"/>
  <c r="J82" i="3"/>
  <c r="L81" i="3"/>
  <c r="K81" i="3"/>
  <c r="J81" i="3"/>
  <c r="N80" i="3"/>
  <c r="M80" i="3"/>
  <c r="L80" i="3"/>
  <c r="I80" i="3" s="1"/>
  <c r="K80" i="3"/>
  <c r="J80" i="3"/>
  <c r="N79" i="3"/>
  <c r="M79" i="3"/>
  <c r="L79" i="3"/>
  <c r="K79" i="3"/>
  <c r="I79" i="3" s="1"/>
  <c r="J79" i="3"/>
  <c r="N78" i="3"/>
  <c r="M78" i="3"/>
  <c r="L78" i="3"/>
  <c r="J78" i="3"/>
  <c r="L77" i="3"/>
  <c r="K77" i="3"/>
  <c r="J77" i="3"/>
  <c r="J76" i="3"/>
  <c r="J75" i="3"/>
  <c r="J74" i="3"/>
  <c r="J73" i="3"/>
  <c r="J72" i="3"/>
  <c r="J71" i="3"/>
  <c r="J70" i="3"/>
  <c r="N69" i="3"/>
  <c r="M69" i="3"/>
  <c r="J69" i="3"/>
  <c r="N68" i="3"/>
  <c r="M68" i="3"/>
  <c r="J68" i="3"/>
  <c r="N67" i="3"/>
  <c r="M67" i="3"/>
  <c r="K67" i="3"/>
  <c r="J67" i="3"/>
  <c r="E67" i="3"/>
  <c r="L67" i="3" s="1"/>
  <c r="I67" i="3" s="1"/>
  <c r="N66" i="3"/>
  <c r="M66" i="3"/>
  <c r="L66" i="3"/>
  <c r="I66" i="3" s="1"/>
  <c r="K66" i="3"/>
  <c r="J66" i="3"/>
  <c r="N65" i="3"/>
  <c r="M65" i="3"/>
  <c r="L65" i="3"/>
  <c r="K65" i="3"/>
  <c r="I65" i="3" s="1"/>
  <c r="J65" i="3"/>
  <c r="N64" i="3"/>
  <c r="M64" i="3"/>
  <c r="L64" i="3"/>
  <c r="I64" i="3" s="1"/>
  <c r="K64" i="3"/>
  <c r="J64" i="3"/>
  <c r="N63" i="3"/>
  <c r="M63" i="3"/>
  <c r="L63" i="3"/>
  <c r="K63" i="3"/>
  <c r="I63" i="3" s="1"/>
  <c r="J63" i="3"/>
  <c r="N62" i="3"/>
  <c r="M62" i="3"/>
  <c r="L62" i="3"/>
  <c r="I62" i="3" s="1"/>
  <c r="K62" i="3"/>
  <c r="J62" i="3"/>
  <c r="N61" i="3"/>
  <c r="M61" i="3"/>
  <c r="L61" i="3"/>
  <c r="K61" i="3"/>
  <c r="I61" i="3" s="1"/>
  <c r="J61" i="3"/>
  <c r="N60" i="3"/>
  <c r="M60" i="3"/>
  <c r="L60" i="3"/>
  <c r="I60" i="3" s="1"/>
  <c r="K60" i="3"/>
  <c r="J60" i="3"/>
  <c r="L38" i="3"/>
  <c r="K38" i="3"/>
  <c r="J38" i="3" s="1"/>
  <c r="V37" i="3"/>
  <c r="U37" i="3"/>
  <c r="T37" i="3" s="1"/>
  <c r="L37" i="3"/>
  <c r="K37" i="3"/>
  <c r="J37" i="3" s="1"/>
  <c r="V35" i="3"/>
  <c r="U35" i="3"/>
  <c r="T35" i="3" s="1"/>
  <c r="L35" i="3"/>
  <c r="K35" i="3"/>
  <c r="J35" i="3" s="1"/>
  <c r="V34" i="3"/>
  <c r="U34" i="3"/>
  <c r="T34" i="3" s="1"/>
  <c r="V33" i="3"/>
  <c r="U33" i="3"/>
  <c r="T33" i="3" s="1"/>
  <c r="L33" i="3"/>
  <c r="K33" i="3"/>
  <c r="J33" i="3" s="1"/>
  <c r="V32" i="3"/>
  <c r="U32" i="3"/>
  <c r="T32" i="3" s="1"/>
  <c r="V31" i="3"/>
  <c r="U31" i="3"/>
  <c r="T31" i="3" s="1"/>
  <c r="E12" i="3"/>
  <c r="D12" i="3"/>
  <c r="K10" i="3"/>
  <c r="K9" i="3"/>
  <c r="K8" i="3"/>
  <c r="K7" i="3"/>
  <c r="K6" i="3"/>
  <c r="J5" i="3"/>
  <c r="L4" i="3"/>
  <c r="K4" i="3"/>
  <c r="J4" i="3"/>
  <c r="P3" i="3"/>
  <c r="O3" i="3"/>
  <c r="N3" i="3"/>
  <c r="M3" i="3"/>
  <c r="L3" i="3"/>
  <c r="K3" i="3"/>
  <c r="J3" i="3"/>
  <c r="K2" i="3"/>
  <c r="D1" i="3"/>
  <c r="L5" i="3" s="1"/>
  <c r="AK503" i="2"/>
  <c r="AK504" i="2" s="1"/>
  <c r="AK501" i="2"/>
  <c r="AK502" i="2" s="1"/>
  <c r="AK498" i="2"/>
  <c r="AB498" i="2"/>
  <c r="AA498" i="2"/>
  <c r="X498" i="2"/>
  <c r="X497" i="2"/>
  <c r="X500" i="2" s="1"/>
  <c r="X501" i="2" s="1"/>
  <c r="S496" i="2"/>
  <c r="S495" i="2"/>
  <c r="X494" i="2"/>
  <c r="X495" i="2" s="1"/>
  <c r="S494" i="2"/>
  <c r="AE493" i="2"/>
  <c r="AE494" i="2" s="1"/>
  <c r="S493" i="2"/>
  <c r="X492" i="2"/>
  <c r="X493" i="2" s="1"/>
  <c r="S492" i="2"/>
  <c r="S491" i="2"/>
  <c r="AK490" i="2"/>
  <c r="AK495" i="2" s="1"/>
  <c r="AK496" i="2" s="1"/>
  <c r="AE490" i="2"/>
  <c r="AE495" i="2" s="1"/>
  <c r="AE496" i="2" s="1"/>
  <c r="X489" i="2"/>
  <c r="U489" i="2"/>
  <c r="T489" i="2"/>
  <c r="Q489" i="2"/>
  <c r="Q488" i="2"/>
  <c r="Q491" i="2" s="1"/>
  <c r="Q492" i="2" s="1"/>
  <c r="AK487" i="2"/>
  <c r="AK488" i="2" s="1"/>
  <c r="N486" i="2"/>
  <c r="K486" i="2"/>
  <c r="J486" i="2"/>
  <c r="J485" i="2"/>
  <c r="J490" i="2" s="1"/>
  <c r="J491" i="2" s="1"/>
  <c r="Q484" i="2"/>
  <c r="Q485" i="2" s="1"/>
  <c r="AK482" i="2"/>
  <c r="AK485" i="2" s="1"/>
  <c r="AK486" i="2" s="1"/>
  <c r="AB482" i="2"/>
  <c r="Y482" i="2"/>
  <c r="X482" i="2"/>
  <c r="X481" i="2"/>
  <c r="X484" i="2" s="1"/>
  <c r="X485" i="2" s="1"/>
  <c r="D481" i="2"/>
  <c r="F480" i="2"/>
  <c r="D480" i="2"/>
  <c r="Q479" i="2"/>
  <c r="Q482" i="2" s="1"/>
  <c r="Q483" i="2" s="1"/>
  <c r="F478" i="2"/>
  <c r="AK477" i="2"/>
  <c r="AK478" i="2" s="1"/>
  <c r="H476" i="2"/>
  <c r="AB490" i="2" s="1"/>
  <c r="G476" i="2"/>
  <c r="M486" i="2" s="1"/>
  <c r="F476" i="2"/>
  <c r="Z490" i="2" s="1"/>
  <c r="E476" i="2"/>
  <c r="Y490" i="2" s="1"/>
  <c r="D476" i="2"/>
  <c r="X490" i="2" s="1"/>
  <c r="AK475" i="2"/>
  <c r="AK476" i="2" s="1"/>
  <c r="K475" i="2"/>
  <c r="K480" i="2" s="1"/>
  <c r="K481" i="2" s="1"/>
  <c r="D475" i="2"/>
  <c r="D478" i="2" s="1"/>
  <c r="D479" i="2" s="1"/>
  <c r="X474" i="2"/>
  <c r="X475" i="2" s="1"/>
  <c r="AK472" i="2"/>
  <c r="L471" i="2"/>
  <c r="AB470" i="2"/>
  <c r="AA470" i="2"/>
  <c r="X470" i="2"/>
  <c r="Q470" i="2"/>
  <c r="Q475" i="2" s="1"/>
  <c r="Q476" i="2" s="1"/>
  <c r="L470" i="2"/>
  <c r="J470" i="2"/>
  <c r="J471" i="2" s="1"/>
  <c r="X469" i="2"/>
  <c r="X472" i="2" s="1"/>
  <c r="X473" i="2" s="1"/>
  <c r="L469" i="2"/>
  <c r="S468" i="2"/>
  <c r="L468" i="2"/>
  <c r="J468" i="2"/>
  <c r="J469" i="2" s="1"/>
  <c r="S467" i="2"/>
  <c r="AE466" i="2"/>
  <c r="AE467" i="2" s="1"/>
  <c r="S466" i="2"/>
  <c r="N466" i="2"/>
  <c r="M466" i="2"/>
  <c r="J466" i="2"/>
  <c r="S465" i="2"/>
  <c r="J465" i="2"/>
  <c r="X464" i="2"/>
  <c r="X465" i="2" s="1"/>
  <c r="S464" i="2"/>
  <c r="S463" i="2"/>
  <c r="AB462" i="2"/>
  <c r="AA462" i="2"/>
  <c r="Z462" i="2"/>
  <c r="Y462" i="2"/>
  <c r="X462" i="2"/>
  <c r="AK461" i="2"/>
  <c r="AK464" i="2" s="1"/>
  <c r="AK465" i="2" s="1"/>
  <c r="AE461" i="2"/>
  <c r="AE464" i="2" s="1"/>
  <c r="AE465" i="2" s="1"/>
  <c r="X461" i="2"/>
  <c r="X466" i="2" s="1"/>
  <c r="X467" i="2" s="1"/>
  <c r="U461" i="2"/>
  <c r="T461" i="2"/>
  <c r="Q461" i="2"/>
  <c r="Q460" i="2"/>
  <c r="Q465" i="2" s="1"/>
  <c r="Q466" i="2" s="1"/>
  <c r="AB454" i="2"/>
  <c r="AA454" i="2"/>
  <c r="Z454" i="2"/>
  <c r="Y454" i="2"/>
  <c r="X454" i="2"/>
  <c r="X453" i="2"/>
  <c r="X458" i="2" s="1"/>
  <c r="X459" i="2" s="1"/>
  <c r="AK452" i="2"/>
  <c r="AK457" i="2" s="1"/>
  <c r="AK458" i="2" s="1"/>
  <c r="B450" i="2"/>
  <c r="N399" i="2"/>
  <c r="M399" i="2"/>
  <c r="L399" i="2"/>
  <c r="I399" i="2" s="1"/>
  <c r="K399" i="2"/>
  <c r="J399" i="2"/>
  <c r="N398" i="2"/>
  <c r="M398" i="2"/>
  <c r="L398" i="2"/>
  <c r="K398" i="2"/>
  <c r="I398" i="2" s="1"/>
  <c r="J398" i="2"/>
  <c r="N397" i="2"/>
  <c r="M397" i="2"/>
  <c r="L397" i="2"/>
  <c r="I397" i="2" s="1"/>
  <c r="K397" i="2"/>
  <c r="J397" i="2"/>
  <c r="N396" i="2"/>
  <c r="M396" i="2"/>
  <c r="L396" i="2"/>
  <c r="K396" i="2"/>
  <c r="I396" i="2" s="1"/>
  <c r="J396" i="2"/>
  <c r="N395" i="2"/>
  <c r="M395" i="2"/>
  <c r="L395" i="2"/>
  <c r="I395" i="2" s="1"/>
  <c r="K395" i="2"/>
  <c r="J395" i="2"/>
  <c r="N394" i="2"/>
  <c r="M394" i="2"/>
  <c r="L394" i="2"/>
  <c r="K394" i="2"/>
  <c r="I394" i="2" s="1"/>
  <c r="J394" i="2"/>
  <c r="N393" i="2"/>
  <c r="M393" i="2"/>
  <c r="L393" i="2"/>
  <c r="I393" i="2" s="1"/>
  <c r="K393" i="2"/>
  <c r="J393" i="2"/>
  <c r="N392" i="2"/>
  <c r="M392" i="2"/>
  <c r="L392" i="2"/>
  <c r="K392" i="2"/>
  <c r="I392" i="2" s="1"/>
  <c r="J392" i="2"/>
  <c r="N391" i="2"/>
  <c r="M391" i="2"/>
  <c r="L391" i="2"/>
  <c r="I391" i="2" s="1"/>
  <c r="K391" i="2"/>
  <c r="J391" i="2"/>
  <c r="N390" i="2"/>
  <c r="M390" i="2"/>
  <c r="L390" i="2"/>
  <c r="K390" i="2"/>
  <c r="I390" i="2" s="1"/>
  <c r="J390" i="2"/>
  <c r="N389" i="2"/>
  <c r="M389" i="2"/>
  <c r="L389" i="2"/>
  <c r="I389" i="2" s="1"/>
  <c r="K389" i="2"/>
  <c r="J389" i="2"/>
  <c r="N388" i="2"/>
  <c r="M388" i="2"/>
  <c r="L388" i="2"/>
  <c r="K388" i="2"/>
  <c r="I388" i="2" s="1"/>
  <c r="J388" i="2"/>
  <c r="N387" i="2"/>
  <c r="M387" i="2"/>
  <c r="L387" i="2"/>
  <c r="I387" i="2" s="1"/>
  <c r="K387" i="2"/>
  <c r="J387" i="2"/>
  <c r="N386" i="2"/>
  <c r="M386" i="2"/>
  <c r="L386" i="2"/>
  <c r="K386" i="2"/>
  <c r="I386" i="2" s="1"/>
  <c r="J386" i="2"/>
  <c r="N385" i="2"/>
  <c r="M385" i="2"/>
  <c r="L385" i="2"/>
  <c r="I385" i="2" s="1"/>
  <c r="K385" i="2"/>
  <c r="J385" i="2"/>
  <c r="N384" i="2"/>
  <c r="M384" i="2"/>
  <c r="L384" i="2"/>
  <c r="K384" i="2"/>
  <c r="I384" i="2" s="1"/>
  <c r="J384" i="2"/>
  <c r="N383" i="2"/>
  <c r="M383" i="2"/>
  <c r="L383" i="2"/>
  <c r="I383" i="2" s="1"/>
  <c r="K383" i="2"/>
  <c r="J383" i="2"/>
  <c r="N382" i="2"/>
  <c r="M382" i="2"/>
  <c r="L382" i="2"/>
  <c r="K382" i="2"/>
  <c r="I382" i="2" s="1"/>
  <c r="J382" i="2"/>
  <c r="N381" i="2"/>
  <c r="M381" i="2"/>
  <c r="L381" i="2"/>
  <c r="I381" i="2" s="1"/>
  <c r="K381" i="2"/>
  <c r="J381" i="2"/>
  <c r="N380" i="2"/>
  <c r="M380" i="2"/>
  <c r="L380" i="2"/>
  <c r="K380" i="2"/>
  <c r="I380" i="2" s="1"/>
  <c r="J380" i="2"/>
  <c r="N379" i="2"/>
  <c r="M379" i="2"/>
  <c r="L379" i="2"/>
  <c r="I379" i="2" s="1"/>
  <c r="K379" i="2"/>
  <c r="J379" i="2"/>
  <c r="N378" i="2"/>
  <c r="M378" i="2"/>
  <c r="L378" i="2"/>
  <c r="K378" i="2"/>
  <c r="I378" i="2" s="1"/>
  <c r="J378" i="2"/>
  <c r="N377" i="2"/>
  <c r="M377" i="2"/>
  <c r="L377" i="2"/>
  <c r="I377" i="2" s="1"/>
  <c r="K377" i="2"/>
  <c r="J377" i="2"/>
  <c r="N376" i="2"/>
  <c r="M376" i="2"/>
  <c r="L376" i="2"/>
  <c r="K376" i="2"/>
  <c r="I376" i="2" s="1"/>
  <c r="J376" i="2"/>
  <c r="N375" i="2"/>
  <c r="M375" i="2"/>
  <c r="L375" i="2"/>
  <c r="I375" i="2" s="1"/>
  <c r="K375" i="2"/>
  <c r="J375" i="2"/>
  <c r="N374" i="2"/>
  <c r="M374" i="2"/>
  <c r="L374" i="2"/>
  <c r="K374" i="2"/>
  <c r="I374" i="2" s="1"/>
  <c r="J374" i="2"/>
  <c r="N373" i="2"/>
  <c r="M373" i="2"/>
  <c r="L373" i="2"/>
  <c r="I373" i="2" s="1"/>
  <c r="K373" i="2"/>
  <c r="J373" i="2"/>
  <c r="N372" i="2"/>
  <c r="M372" i="2"/>
  <c r="L372" i="2"/>
  <c r="K372" i="2"/>
  <c r="I372" i="2" s="1"/>
  <c r="J372" i="2"/>
  <c r="N371" i="2"/>
  <c r="M371" i="2"/>
  <c r="L371" i="2"/>
  <c r="I371" i="2" s="1"/>
  <c r="K371" i="2"/>
  <c r="J371" i="2"/>
  <c r="N370" i="2"/>
  <c r="M370" i="2"/>
  <c r="L370" i="2"/>
  <c r="K370" i="2"/>
  <c r="I370" i="2" s="1"/>
  <c r="J370" i="2"/>
  <c r="N369" i="2"/>
  <c r="M369" i="2"/>
  <c r="L369" i="2"/>
  <c r="I369" i="2" s="1"/>
  <c r="K369" i="2"/>
  <c r="J369" i="2"/>
  <c r="N368" i="2"/>
  <c r="M368" i="2"/>
  <c r="L368" i="2"/>
  <c r="K368" i="2"/>
  <c r="I368" i="2" s="1"/>
  <c r="J368" i="2"/>
  <c r="N367" i="2"/>
  <c r="M367" i="2"/>
  <c r="L367" i="2"/>
  <c r="I367" i="2" s="1"/>
  <c r="K367" i="2"/>
  <c r="J367" i="2"/>
  <c r="N366" i="2"/>
  <c r="M366" i="2"/>
  <c r="L366" i="2"/>
  <c r="K366" i="2"/>
  <c r="I366" i="2" s="1"/>
  <c r="J366" i="2"/>
  <c r="N365" i="2"/>
  <c r="M365" i="2"/>
  <c r="L365" i="2"/>
  <c r="I365" i="2" s="1"/>
  <c r="K365" i="2"/>
  <c r="J365" i="2"/>
  <c r="N364" i="2"/>
  <c r="M364" i="2"/>
  <c r="L364" i="2"/>
  <c r="K364" i="2"/>
  <c r="I364" i="2" s="1"/>
  <c r="J364" i="2"/>
  <c r="N363" i="2"/>
  <c r="M363" i="2"/>
  <c r="L363" i="2"/>
  <c r="I363" i="2" s="1"/>
  <c r="K363" i="2"/>
  <c r="J363" i="2"/>
  <c r="N362" i="2"/>
  <c r="M362" i="2"/>
  <c r="L362" i="2"/>
  <c r="K362" i="2"/>
  <c r="I362" i="2" s="1"/>
  <c r="J362" i="2"/>
  <c r="N361" i="2"/>
  <c r="M361" i="2"/>
  <c r="L361" i="2"/>
  <c r="I361" i="2" s="1"/>
  <c r="K361" i="2"/>
  <c r="J361" i="2"/>
  <c r="N360" i="2"/>
  <c r="M360" i="2"/>
  <c r="L360" i="2"/>
  <c r="K360" i="2"/>
  <c r="I360" i="2" s="1"/>
  <c r="J360" i="2"/>
  <c r="N359" i="2"/>
  <c r="M359" i="2"/>
  <c r="L359" i="2"/>
  <c r="I359" i="2" s="1"/>
  <c r="K359" i="2"/>
  <c r="J359" i="2"/>
  <c r="N358" i="2"/>
  <c r="M358" i="2"/>
  <c r="L358" i="2"/>
  <c r="K358" i="2"/>
  <c r="I358" i="2" s="1"/>
  <c r="J358" i="2"/>
  <c r="N357" i="2"/>
  <c r="M357" i="2"/>
  <c r="L357" i="2"/>
  <c r="I357" i="2" s="1"/>
  <c r="K357" i="2"/>
  <c r="J357" i="2"/>
  <c r="N356" i="2"/>
  <c r="M356" i="2"/>
  <c r="L356" i="2"/>
  <c r="K356" i="2"/>
  <c r="I356" i="2" s="1"/>
  <c r="J356" i="2"/>
  <c r="N355" i="2"/>
  <c r="M355" i="2"/>
  <c r="L355" i="2"/>
  <c r="I355" i="2" s="1"/>
  <c r="K355" i="2"/>
  <c r="J355" i="2"/>
  <c r="N354" i="2"/>
  <c r="M354" i="2"/>
  <c r="L354" i="2"/>
  <c r="K354" i="2"/>
  <c r="I354" i="2" s="1"/>
  <c r="J354" i="2"/>
  <c r="N353" i="2"/>
  <c r="M353" i="2"/>
  <c r="L353" i="2"/>
  <c r="I353" i="2" s="1"/>
  <c r="K353" i="2"/>
  <c r="J353" i="2"/>
  <c r="N352" i="2"/>
  <c r="M352" i="2"/>
  <c r="L352" i="2"/>
  <c r="K352" i="2"/>
  <c r="I352" i="2" s="1"/>
  <c r="K39" i="2" s="1"/>
  <c r="J352" i="2"/>
  <c r="N351" i="2"/>
  <c r="M351" i="2"/>
  <c r="L351" i="2"/>
  <c r="I351" i="2" s="1"/>
  <c r="K38" i="2" s="1"/>
  <c r="K351" i="2"/>
  <c r="J351" i="2"/>
  <c r="N350" i="2"/>
  <c r="M350" i="2"/>
  <c r="L350" i="2"/>
  <c r="K350" i="2"/>
  <c r="I350" i="2" s="1"/>
  <c r="J350" i="2"/>
  <c r="N349" i="2"/>
  <c r="M349" i="2"/>
  <c r="L349" i="2"/>
  <c r="I349" i="2" s="1"/>
  <c r="K349" i="2"/>
  <c r="J349" i="2"/>
  <c r="N348" i="2"/>
  <c r="M348" i="2"/>
  <c r="L348" i="2"/>
  <c r="K348" i="2"/>
  <c r="I348" i="2" s="1"/>
  <c r="J348" i="2"/>
  <c r="N347" i="2"/>
  <c r="M347" i="2"/>
  <c r="L347" i="2"/>
  <c r="I347" i="2" s="1"/>
  <c r="K347" i="2"/>
  <c r="J347" i="2"/>
  <c r="N346" i="2"/>
  <c r="M346" i="2"/>
  <c r="L346" i="2"/>
  <c r="K346" i="2"/>
  <c r="I346" i="2" s="1"/>
  <c r="J346" i="2"/>
  <c r="N345" i="2"/>
  <c r="M345" i="2"/>
  <c r="L345" i="2"/>
  <c r="I345" i="2" s="1"/>
  <c r="K345" i="2"/>
  <c r="J345" i="2"/>
  <c r="N344" i="2"/>
  <c r="M344" i="2"/>
  <c r="L344" i="2"/>
  <c r="K344" i="2"/>
  <c r="I344" i="2" s="1"/>
  <c r="J344" i="2"/>
  <c r="N343" i="2"/>
  <c r="M343" i="2"/>
  <c r="L343" i="2"/>
  <c r="I343" i="2" s="1"/>
  <c r="K343" i="2"/>
  <c r="J343" i="2"/>
  <c r="N342" i="2"/>
  <c r="M342" i="2"/>
  <c r="L342" i="2"/>
  <c r="K342" i="2"/>
  <c r="I342" i="2" s="1"/>
  <c r="J342" i="2"/>
  <c r="N341" i="2"/>
  <c r="M341" i="2"/>
  <c r="L341" i="2"/>
  <c r="I341" i="2" s="1"/>
  <c r="K341" i="2"/>
  <c r="J341" i="2"/>
  <c r="N340" i="2"/>
  <c r="M340" i="2"/>
  <c r="L340" i="2"/>
  <c r="K340" i="2"/>
  <c r="I340" i="2" s="1"/>
  <c r="J340" i="2"/>
  <c r="N339" i="2"/>
  <c r="M339" i="2"/>
  <c r="L339" i="2"/>
  <c r="I339" i="2" s="1"/>
  <c r="K339" i="2"/>
  <c r="J339" i="2"/>
  <c r="N338" i="2"/>
  <c r="M338" i="2"/>
  <c r="L338" i="2"/>
  <c r="K338" i="2"/>
  <c r="I338" i="2" s="1"/>
  <c r="J338" i="2"/>
  <c r="N337" i="2"/>
  <c r="M337" i="2"/>
  <c r="L337" i="2"/>
  <c r="I337" i="2" s="1"/>
  <c r="K337" i="2"/>
  <c r="J337" i="2"/>
  <c r="N336" i="2"/>
  <c r="M336" i="2"/>
  <c r="L336" i="2"/>
  <c r="K336" i="2"/>
  <c r="I336" i="2" s="1"/>
  <c r="U36" i="2" s="1"/>
  <c r="J336" i="2"/>
  <c r="N335" i="2"/>
  <c r="M335" i="2"/>
  <c r="L335" i="2"/>
  <c r="I335" i="2" s="1"/>
  <c r="K335" i="2"/>
  <c r="J335" i="2"/>
  <c r="N334" i="2"/>
  <c r="M334" i="2"/>
  <c r="L334" i="2"/>
  <c r="K334" i="2"/>
  <c r="I334" i="2" s="1"/>
  <c r="J334" i="2"/>
  <c r="N333" i="2"/>
  <c r="M333" i="2"/>
  <c r="L333" i="2"/>
  <c r="I333" i="2" s="1"/>
  <c r="K333" i="2"/>
  <c r="J333" i="2"/>
  <c r="N332" i="2"/>
  <c r="M332" i="2"/>
  <c r="L332" i="2"/>
  <c r="K332" i="2"/>
  <c r="I332" i="2" s="1"/>
  <c r="J332" i="2"/>
  <c r="N331" i="2"/>
  <c r="M331" i="2"/>
  <c r="L331" i="2"/>
  <c r="I331" i="2" s="1"/>
  <c r="K331" i="2"/>
  <c r="J331" i="2"/>
  <c r="N330" i="2"/>
  <c r="M330" i="2"/>
  <c r="L330" i="2"/>
  <c r="K330" i="2"/>
  <c r="I330" i="2" s="1"/>
  <c r="J330" i="2"/>
  <c r="N329" i="2"/>
  <c r="M329" i="2"/>
  <c r="L329" i="2"/>
  <c r="I329" i="2" s="1"/>
  <c r="K329" i="2"/>
  <c r="J329" i="2"/>
  <c r="N328" i="2"/>
  <c r="M328" i="2"/>
  <c r="L328" i="2"/>
  <c r="K328" i="2"/>
  <c r="I328" i="2" s="1"/>
  <c r="J328" i="2"/>
  <c r="N327" i="2"/>
  <c r="M327" i="2"/>
  <c r="L327" i="2"/>
  <c r="I327" i="2" s="1"/>
  <c r="K327" i="2"/>
  <c r="J327" i="2"/>
  <c r="N326" i="2"/>
  <c r="M326" i="2"/>
  <c r="L326" i="2"/>
  <c r="K326" i="2"/>
  <c r="I326" i="2" s="1"/>
  <c r="J326" i="2"/>
  <c r="N325" i="2"/>
  <c r="M325" i="2"/>
  <c r="L325" i="2"/>
  <c r="I325" i="2" s="1"/>
  <c r="K325" i="2"/>
  <c r="J325" i="2"/>
  <c r="N324" i="2"/>
  <c r="M324" i="2"/>
  <c r="L324" i="2"/>
  <c r="K324" i="2"/>
  <c r="I324" i="2" s="1"/>
  <c r="J324" i="2"/>
  <c r="N323" i="2"/>
  <c r="M323" i="2"/>
  <c r="L323" i="2"/>
  <c r="I323" i="2" s="1"/>
  <c r="K323" i="2"/>
  <c r="J323" i="2"/>
  <c r="N322" i="2"/>
  <c r="M322" i="2"/>
  <c r="L322" i="2"/>
  <c r="K322" i="2"/>
  <c r="I322" i="2" s="1"/>
  <c r="J322" i="2"/>
  <c r="N321" i="2"/>
  <c r="M321" i="2"/>
  <c r="L321" i="2"/>
  <c r="I321" i="2" s="1"/>
  <c r="K321" i="2"/>
  <c r="J321" i="2"/>
  <c r="N320" i="2"/>
  <c r="M320" i="2"/>
  <c r="L320" i="2"/>
  <c r="K320" i="2"/>
  <c r="I320" i="2" s="1"/>
  <c r="J320" i="2"/>
  <c r="N319" i="2"/>
  <c r="M319" i="2"/>
  <c r="L319" i="2"/>
  <c r="I319" i="2" s="1"/>
  <c r="K319" i="2"/>
  <c r="J319" i="2"/>
  <c r="N318" i="2"/>
  <c r="M318" i="2"/>
  <c r="L318" i="2"/>
  <c r="K318" i="2"/>
  <c r="I318" i="2" s="1"/>
  <c r="J318" i="2"/>
  <c r="N317" i="2"/>
  <c r="M317" i="2"/>
  <c r="L317" i="2"/>
  <c r="I317" i="2" s="1"/>
  <c r="K317" i="2"/>
  <c r="J317" i="2"/>
  <c r="N316" i="2"/>
  <c r="M316" i="2"/>
  <c r="L316" i="2"/>
  <c r="K316" i="2"/>
  <c r="I316" i="2" s="1"/>
  <c r="J316" i="2"/>
  <c r="N315" i="2"/>
  <c r="M315" i="2"/>
  <c r="L315" i="2"/>
  <c r="I315" i="2" s="1"/>
  <c r="K315" i="2"/>
  <c r="J315" i="2"/>
  <c r="N314" i="2"/>
  <c r="M314" i="2"/>
  <c r="L314" i="2"/>
  <c r="K314" i="2"/>
  <c r="I314" i="2" s="1"/>
  <c r="J314" i="2"/>
  <c r="N313" i="2"/>
  <c r="M313" i="2"/>
  <c r="L313" i="2"/>
  <c r="I313" i="2" s="1"/>
  <c r="K313" i="2"/>
  <c r="J313" i="2"/>
  <c r="N312" i="2"/>
  <c r="M312" i="2"/>
  <c r="L312" i="2"/>
  <c r="K312" i="2"/>
  <c r="I312" i="2" s="1"/>
  <c r="J312" i="2"/>
  <c r="N311" i="2"/>
  <c r="M311" i="2"/>
  <c r="L311" i="2"/>
  <c r="I311" i="2" s="1"/>
  <c r="K311" i="2"/>
  <c r="J311" i="2"/>
  <c r="N310" i="2"/>
  <c r="M310" i="2"/>
  <c r="L310" i="2"/>
  <c r="K310" i="2"/>
  <c r="I310" i="2" s="1"/>
  <c r="J310" i="2"/>
  <c r="N309" i="2"/>
  <c r="M309" i="2"/>
  <c r="L309" i="2"/>
  <c r="I309" i="2" s="1"/>
  <c r="K309" i="2"/>
  <c r="J309" i="2"/>
  <c r="N308" i="2"/>
  <c r="M308" i="2"/>
  <c r="L308" i="2"/>
  <c r="K308" i="2"/>
  <c r="I308" i="2" s="1"/>
  <c r="J308" i="2"/>
  <c r="N307" i="2"/>
  <c r="M307" i="2"/>
  <c r="L307" i="2"/>
  <c r="I307" i="2" s="1"/>
  <c r="K307" i="2"/>
  <c r="J307" i="2"/>
  <c r="N306" i="2"/>
  <c r="M306" i="2"/>
  <c r="L306" i="2"/>
  <c r="K306" i="2"/>
  <c r="I306" i="2" s="1"/>
  <c r="J306" i="2"/>
  <c r="N305" i="2"/>
  <c r="M305" i="2"/>
  <c r="L305" i="2"/>
  <c r="I305" i="2" s="1"/>
  <c r="K305" i="2"/>
  <c r="J305" i="2"/>
  <c r="N304" i="2"/>
  <c r="M304" i="2"/>
  <c r="L304" i="2"/>
  <c r="K304" i="2"/>
  <c r="I304" i="2" s="1"/>
  <c r="J304" i="2"/>
  <c r="N303" i="2"/>
  <c r="M303" i="2"/>
  <c r="L303" i="2"/>
  <c r="I303" i="2" s="1"/>
  <c r="K303" i="2"/>
  <c r="J303" i="2"/>
  <c r="N302" i="2"/>
  <c r="M302" i="2"/>
  <c r="L302" i="2"/>
  <c r="K302" i="2"/>
  <c r="I302" i="2" s="1"/>
  <c r="J302" i="2"/>
  <c r="N301" i="2"/>
  <c r="M301" i="2"/>
  <c r="L301" i="2"/>
  <c r="I301" i="2" s="1"/>
  <c r="K301" i="2"/>
  <c r="J301" i="2"/>
  <c r="N300" i="2"/>
  <c r="M300" i="2"/>
  <c r="L300" i="2"/>
  <c r="K300" i="2"/>
  <c r="I300" i="2" s="1"/>
  <c r="J300" i="2"/>
  <c r="N299" i="2"/>
  <c r="M299" i="2"/>
  <c r="L299" i="2"/>
  <c r="I299" i="2" s="1"/>
  <c r="K299" i="2"/>
  <c r="J299" i="2"/>
  <c r="N298" i="2"/>
  <c r="M298" i="2"/>
  <c r="L298" i="2"/>
  <c r="K298" i="2"/>
  <c r="I298" i="2" s="1"/>
  <c r="J298" i="2"/>
  <c r="N297" i="2"/>
  <c r="M297" i="2"/>
  <c r="L297" i="2"/>
  <c r="I297" i="2" s="1"/>
  <c r="K297" i="2"/>
  <c r="J297" i="2"/>
  <c r="N296" i="2"/>
  <c r="M296" i="2"/>
  <c r="L296" i="2"/>
  <c r="K296" i="2"/>
  <c r="I296" i="2" s="1"/>
  <c r="J296" i="2"/>
  <c r="N295" i="2"/>
  <c r="M295" i="2"/>
  <c r="L295" i="2"/>
  <c r="I295" i="2" s="1"/>
  <c r="K295" i="2"/>
  <c r="J295" i="2"/>
  <c r="N294" i="2"/>
  <c r="M294" i="2"/>
  <c r="L294" i="2"/>
  <c r="K294" i="2"/>
  <c r="I294" i="2" s="1"/>
  <c r="J294" i="2"/>
  <c r="N293" i="2"/>
  <c r="M293" i="2"/>
  <c r="L293" i="2"/>
  <c r="I293" i="2" s="1"/>
  <c r="K293" i="2"/>
  <c r="J293" i="2"/>
  <c r="N292" i="2"/>
  <c r="M292" i="2"/>
  <c r="L292" i="2"/>
  <c r="K292" i="2"/>
  <c r="I292" i="2" s="1"/>
  <c r="J292" i="2"/>
  <c r="N291" i="2"/>
  <c r="M291" i="2"/>
  <c r="L291" i="2"/>
  <c r="I291" i="2" s="1"/>
  <c r="K291" i="2"/>
  <c r="J291" i="2"/>
  <c r="N290" i="2"/>
  <c r="M290" i="2"/>
  <c r="L290" i="2"/>
  <c r="K290" i="2"/>
  <c r="I290" i="2" s="1"/>
  <c r="J290" i="2"/>
  <c r="N289" i="2"/>
  <c r="M289" i="2"/>
  <c r="L289" i="2"/>
  <c r="I289" i="2" s="1"/>
  <c r="K289" i="2"/>
  <c r="J289" i="2"/>
  <c r="N288" i="2"/>
  <c r="M288" i="2"/>
  <c r="L288" i="2"/>
  <c r="K288" i="2"/>
  <c r="I288" i="2" s="1"/>
  <c r="J288" i="2"/>
  <c r="N287" i="2"/>
  <c r="M287" i="2"/>
  <c r="L287" i="2"/>
  <c r="I287" i="2" s="1"/>
  <c r="K287" i="2"/>
  <c r="J287" i="2"/>
  <c r="N286" i="2"/>
  <c r="M286" i="2"/>
  <c r="L286" i="2"/>
  <c r="K286" i="2"/>
  <c r="I286" i="2" s="1"/>
  <c r="J286" i="2"/>
  <c r="N285" i="2"/>
  <c r="M285" i="2"/>
  <c r="L285" i="2"/>
  <c r="I285" i="2" s="1"/>
  <c r="K285" i="2"/>
  <c r="J285" i="2"/>
  <c r="N284" i="2"/>
  <c r="M284" i="2"/>
  <c r="L284" i="2"/>
  <c r="K284" i="2"/>
  <c r="I284" i="2" s="1"/>
  <c r="J284" i="2"/>
  <c r="N283" i="2"/>
  <c r="M283" i="2"/>
  <c r="L283" i="2"/>
  <c r="I283" i="2" s="1"/>
  <c r="K283" i="2"/>
  <c r="J283" i="2"/>
  <c r="N282" i="2"/>
  <c r="M282" i="2"/>
  <c r="L282" i="2"/>
  <c r="K282" i="2"/>
  <c r="I282" i="2" s="1"/>
  <c r="J282" i="2"/>
  <c r="N281" i="2"/>
  <c r="M281" i="2"/>
  <c r="L281" i="2"/>
  <c r="I281" i="2" s="1"/>
  <c r="K281" i="2"/>
  <c r="J281" i="2"/>
  <c r="N280" i="2"/>
  <c r="M280" i="2"/>
  <c r="L280" i="2"/>
  <c r="K280" i="2"/>
  <c r="I280" i="2" s="1"/>
  <c r="J280" i="2"/>
  <c r="N279" i="2"/>
  <c r="M279" i="2"/>
  <c r="L279" i="2"/>
  <c r="I279" i="2" s="1"/>
  <c r="U35" i="2" s="1"/>
  <c r="K279" i="2"/>
  <c r="J279" i="2"/>
  <c r="N278" i="2"/>
  <c r="M278" i="2"/>
  <c r="L278" i="2"/>
  <c r="K278" i="2"/>
  <c r="I278" i="2" s="1"/>
  <c r="J278" i="2"/>
  <c r="N277" i="2"/>
  <c r="M277" i="2"/>
  <c r="L277" i="2"/>
  <c r="I277" i="2" s="1"/>
  <c r="K277" i="2"/>
  <c r="J277" i="2"/>
  <c r="N276" i="2"/>
  <c r="M276" i="2"/>
  <c r="L276" i="2"/>
  <c r="K276" i="2"/>
  <c r="I276" i="2" s="1"/>
  <c r="J276" i="2"/>
  <c r="N275" i="2"/>
  <c r="M275" i="2"/>
  <c r="L275" i="2"/>
  <c r="I275" i="2" s="1"/>
  <c r="K275" i="2"/>
  <c r="J275" i="2"/>
  <c r="N274" i="2"/>
  <c r="M274" i="2"/>
  <c r="L274" i="2"/>
  <c r="K274" i="2"/>
  <c r="I274" i="2" s="1"/>
  <c r="J274" i="2"/>
  <c r="N273" i="2"/>
  <c r="M273" i="2"/>
  <c r="L273" i="2"/>
  <c r="I273" i="2" s="1"/>
  <c r="K273" i="2"/>
  <c r="J273" i="2"/>
  <c r="N272" i="2"/>
  <c r="M272" i="2"/>
  <c r="L272" i="2"/>
  <c r="K272" i="2"/>
  <c r="I272" i="2" s="1"/>
  <c r="J272" i="2"/>
  <c r="N271" i="2"/>
  <c r="M271" i="2"/>
  <c r="L271" i="2"/>
  <c r="I271" i="2" s="1"/>
  <c r="K271" i="2"/>
  <c r="J271" i="2"/>
  <c r="N270" i="2"/>
  <c r="M270" i="2"/>
  <c r="L270" i="2"/>
  <c r="K270" i="2"/>
  <c r="I270" i="2" s="1"/>
  <c r="J270" i="2"/>
  <c r="N269" i="2"/>
  <c r="M269" i="2"/>
  <c r="L269" i="2"/>
  <c r="I269" i="2" s="1"/>
  <c r="K269" i="2"/>
  <c r="J269" i="2"/>
  <c r="N268" i="2"/>
  <c r="M268" i="2"/>
  <c r="L268" i="2"/>
  <c r="K268" i="2"/>
  <c r="I268" i="2" s="1"/>
  <c r="J268" i="2"/>
  <c r="N267" i="2"/>
  <c r="M267" i="2"/>
  <c r="L267" i="2"/>
  <c r="I267" i="2" s="1"/>
  <c r="K267" i="2"/>
  <c r="J267" i="2"/>
  <c r="N266" i="2"/>
  <c r="M266" i="2"/>
  <c r="L266" i="2"/>
  <c r="K266" i="2"/>
  <c r="I266" i="2" s="1"/>
  <c r="J266" i="2"/>
  <c r="N265" i="2"/>
  <c r="M265" i="2"/>
  <c r="L265" i="2"/>
  <c r="I265" i="2" s="1"/>
  <c r="K265" i="2"/>
  <c r="J265" i="2"/>
  <c r="N264" i="2"/>
  <c r="M264" i="2"/>
  <c r="L264" i="2"/>
  <c r="K264" i="2"/>
  <c r="I264" i="2" s="1"/>
  <c r="J264" i="2"/>
  <c r="N263" i="2"/>
  <c r="M263" i="2"/>
  <c r="L263" i="2"/>
  <c r="I263" i="2" s="1"/>
  <c r="K263" i="2"/>
  <c r="J263" i="2"/>
  <c r="N262" i="2"/>
  <c r="M262" i="2"/>
  <c r="L262" i="2"/>
  <c r="K262" i="2"/>
  <c r="I262" i="2" s="1"/>
  <c r="J262" i="2"/>
  <c r="N261" i="2"/>
  <c r="M261" i="2"/>
  <c r="L261" i="2"/>
  <c r="I261" i="2" s="1"/>
  <c r="K261" i="2"/>
  <c r="J261" i="2"/>
  <c r="N260" i="2"/>
  <c r="M260" i="2"/>
  <c r="L260" i="2"/>
  <c r="K260" i="2"/>
  <c r="I260" i="2" s="1"/>
  <c r="J260" i="2"/>
  <c r="N259" i="2"/>
  <c r="M259" i="2"/>
  <c r="L259" i="2"/>
  <c r="I259" i="2" s="1"/>
  <c r="K259" i="2"/>
  <c r="J259" i="2"/>
  <c r="N258" i="2"/>
  <c r="M258" i="2"/>
  <c r="L258" i="2"/>
  <c r="K258" i="2"/>
  <c r="I258" i="2" s="1"/>
  <c r="J258" i="2"/>
  <c r="N257" i="2"/>
  <c r="M257" i="2"/>
  <c r="L257" i="2"/>
  <c r="I257" i="2" s="1"/>
  <c r="K257" i="2"/>
  <c r="J257" i="2"/>
  <c r="N256" i="2"/>
  <c r="M256" i="2"/>
  <c r="L256" i="2"/>
  <c r="K256" i="2"/>
  <c r="I256" i="2" s="1"/>
  <c r="J256" i="2"/>
  <c r="N255" i="2"/>
  <c r="M255" i="2"/>
  <c r="L255" i="2"/>
  <c r="I255" i="2" s="1"/>
  <c r="K255" i="2"/>
  <c r="J255" i="2"/>
  <c r="N254" i="2"/>
  <c r="M254" i="2"/>
  <c r="L254" i="2"/>
  <c r="K254" i="2"/>
  <c r="I254" i="2" s="1"/>
  <c r="J254" i="2"/>
  <c r="N253" i="2"/>
  <c r="M253" i="2"/>
  <c r="L253" i="2"/>
  <c r="I253" i="2" s="1"/>
  <c r="K253" i="2"/>
  <c r="J253" i="2"/>
  <c r="N252" i="2"/>
  <c r="M252" i="2"/>
  <c r="L252" i="2"/>
  <c r="K252" i="2"/>
  <c r="I252" i="2" s="1"/>
  <c r="J252" i="2"/>
  <c r="N251" i="2"/>
  <c r="M251" i="2"/>
  <c r="L251" i="2"/>
  <c r="I251" i="2" s="1"/>
  <c r="U34" i="2" s="1"/>
  <c r="K251" i="2"/>
  <c r="J251" i="2"/>
  <c r="N250" i="2"/>
  <c r="M250" i="2"/>
  <c r="L250" i="2"/>
  <c r="K250" i="2"/>
  <c r="I250" i="2" s="1"/>
  <c r="J250" i="2"/>
  <c r="N249" i="2"/>
  <c r="M249" i="2"/>
  <c r="L249" i="2"/>
  <c r="I249" i="2" s="1"/>
  <c r="K249" i="2"/>
  <c r="J249" i="2"/>
  <c r="N248" i="2"/>
  <c r="M248" i="2"/>
  <c r="L248" i="2"/>
  <c r="K248" i="2"/>
  <c r="I248" i="2" s="1"/>
  <c r="J248" i="2"/>
  <c r="N247" i="2"/>
  <c r="M247" i="2"/>
  <c r="L247" i="2"/>
  <c r="I247" i="2" s="1"/>
  <c r="K247" i="2"/>
  <c r="J247" i="2"/>
  <c r="N246" i="2"/>
  <c r="M246" i="2"/>
  <c r="L246" i="2"/>
  <c r="K246" i="2"/>
  <c r="I246" i="2" s="1"/>
  <c r="J246" i="2"/>
  <c r="N245" i="2"/>
  <c r="M245" i="2"/>
  <c r="L245" i="2"/>
  <c r="I245" i="2" s="1"/>
  <c r="K245" i="2"/>
  <c r="J245" i="2"/>
  <c r="N244" i="2"/>
  <c r="M244" i="2"/>
  <c r="L244" i="2"/>
  <c r="K244" i="2"/>
  <c r="I244" i="2" s="1"/>
  <c r="J244" i="2"/>
  <c r="N243" i="2"/>
  <c r="M243" i="2"/>
  <c r="L243" i="2"/>
  <c r="I243" i="2" s="1"/>
  <c r="K243" i="2"/>
  <c r="J243" i="2"/>
  <c r="N242" i="2"/>
  <c r="M242" i="2"/>
  <c r="L242" i="2"/>
  <c r="K242" i="2"/>
  <c r="I242" i="2" s="1"/>
  <c r="J242" i="2"/>
  <c r="N241" i="2"/>
  <c r="M241" i="2"/>
  <c r="L241" i="2"/>
  <c r="I241" i="2" s="1"/>
  <c r="K241" i="2"/>
  <c r="J241" i="2"/>
  <c r="N240" i="2"/>
  <c r="M240" i="2"/>
  <c r="L240" i="2"/>
  <c r="K240" i="2"/>
  <c r="I240" i="2" s="1"/>
  <c r="J240" i="2"/>
  <c r="N239" i="2"/>
  <c r="M239" i="2"/>
  <c r="L239" i="2"/>
  <c r="I239" i="2" s="1"/>
  <c r="K239" i="2"/>
  <c r="J239" i="2"/>
  <c r="N238" i="2"/>
  <c r="M238" i="2"/>
  <c r="L238" i="2"/>
  <c r="K238" i="2"/>
  <c r="I238" i="2" s="1"/>
  <c r="J238" i="2"/>
  <c r="N237" i="2"/>
  <c r="M237" i="2"/>
  <c r="L237" i="2"/>
  <c r="I237" i="2" s="1"/>
  <c r="K237" i="2"/>
  <c r="J237" i="2"/>
  <c r="N236" i="2"/>
  <c r="M236" i="2"/>
  <c r="L236" i="2"/>
  <c r="K236" i="2"/>
  <c r="I236" i="2" s="1"/>
  <c r="U38" i="2" s="1"/>
  <c r="J236" i="2"/>
  <c r="N235" i="2"/>
  <c r="M235" i="2"/>
  <c r="L235" i="2"/>
  <c r="I235" i="2" s="1"/>
  <c r="U37" i="2" s="1"/>
  <c r="K235" i="2"/>
  <c r="J235" i="2"/>
  <c r="N234" i="2"/>
  <c r="M234" i="2"/>
  <c r="L234" i="2"/>
  <c r="K234" i="2"/>
  <c r="I234" i="2" s="1"/>
  <c r="J234" i="2"/>
  <c r="N233" i="2"/>
  <c r="M233" i="2"/>
  <c r="L233" i="2"/>
  <c r="I233" i="2" s="1"/>
  <c r="K233" i="2"/>
  <c r="J233" i="2"/>
  <c r="N232" i="2"/>
  <c r="M232" i="2"/>
  <c r="L232" i="2"/>
  <c r="K232" i="2"/>
  <c r="I232" i="2" s="1"/>
  <c r="J232" i="2"/>
  <c r="N231" i="2"/>
  <c r="M231" i="2"/>
  <c r="L231" i="2"/>
  <c r="I231" i="2" s="1"/>
  <c r="U33" i="2" s="1"/>
  <c r="K231" i="2"/>
  <c r="J231" i="2"/>
  <c r="N230" i="2"/>
  <c r="M230" i="2"/>
  <c r="L230" i="2"/>
  <c r="K230" i="2"/>
  <c r="I230" i="2" s="1"/>
  <c r="J230" i="2"/>
  <c r="N229" i="2"/>
  <c r="M229" i="2"/>
  <c r="L229" i="2"/>
  <c r="I229" i="2" s="1"/>
  <c r="K229" i="2"/>
  <c r="J229" i="2"/>
  <c r="N228" i="2"/>
  <c r="M228" i="2"/>
  <c r="L228" i="2"/>
  <c r="K228" i="2"/>
  <c r="I228" i="2" s="1"/>
  <c r="J228" i="2"/>
  <c r="N227" i="2"/>
  <c r="M227" i="2"/>
  <c r="L227" i="2"/>
  <c r="I227" i="2" s="1"/>
  <c r="K227" i="2"/>
  <c r="J227" i="2"/>
  <c r="N226" i="2"/>
  <c r="M226" i="2"/>
  <c r="L226" i="2"/>
  <c r="K226" i="2"/>
  <c r="I226" i="2" s="1"/>
  <c r="J226" i="2"/>
  <c r="N225" i="2"/>
  <c r="M225" i="2"/>
  <c r="L225" i="2"/>
  <c r="I225" i="2" s="1"/>
  <c r="K225" i="2"/>
  <c r="J225" i="2"/>
  <c r="N224" i="2"/>
  <c r="M224" i="2"/>
  <c r="L224" i="2"/>
  <c r="K224" i="2"/>
  <c r="I224" i="2" s="1"/>
  <c r="J224" i="2"/>
  <c r="N223" i="2"/>
  <c r="M223" i="2"/>
  <c r="L223" i="2"/>
  <c r="I223" i="2" s="1"/>
  <c r="K223" i="2"/>
  <c r="J223" i="2"/>
  <c r="N222" i="2"/>
  <c r="M222" i="2"/>
  <c r="L222" i="2"/>
  <c r="K222" i="2"/>
  <c r="I222" i="2" s="1"/>
  <c r="J222" i="2"/>
  <c r="N221" i="2"/>
  <c r="M221" i="2"/>
  <c r="L221" i="2"/>
  <c r="I221" i="2" s="1"/>
  <c r="K221" i="2"/>
  <c r="J221" i="2"/>
  <c r="N220" i="2"/>
  <c r="M220" i="2"/>
  <c r="L220" i="2"/>
  <c r="K220" i="2"/>
  <c r="I220" i="2" s="1"/>
  <c r="J220" i="2"/>
  <c r="N219" i="2"/>
  <c r="M219" i="2"/>
  <c r="L219" i="2"/>
  <c r="I219" i="2" s="1"/>
  <c r="K219" i="2"/>
  <c r="J219" i="2"/>
  <c r="N218" i="2"/>
  <c r="M218" i="2"/>
  <c r="L218" i="2"/>
  <c r="K218" i="2"/>
  <c r="I218" i="2" s="1"/>
  <c r="J218" i="2"/>
  <c r="N217" i="2"/>
  <c r="M217" i="2"/>
  <c r="L217" i="2"/>
  <c r="I217" i="2" s="1"/>
  <c r="K217" i="2"/>
  <c r="J217" i="2"/>
  <c r="N216" i="2"/>
  <c r="M216" i="2"/>
  <c r="L216" i="2"/>
  <c r="K216" i="2"/>
  <c r="I216" i="2" s="1"/>
  <c r="J216" i="2"/>
  <c r="N215" i="2"/>
  <c r="M215" i="2"/>
  <c r="L215" i="2"/>
  <c r="I215" i="2" s="1"/>
  <c r="K215" i="2"/>
  <c r="J215" i="2"/>
  <c r="N214" i="2"/>
  <c r="M214" i="2"/>
  <c r="L214" i="2"/>
  <c r="K214" i="2"/>
  <c r="I214" i="2" s="1"/>
  <c r="J214" i="2"/>
  <c r="N213" i="2"/>
  <c r="M213" i="2"/>
  <c r="L213" i="2"/>
  <c r="I213" i="2" s="1"/>
  <c r="K213" i="2"/>
  <c r="J213" i="2"/>
  <c r="N212" i="2"/>
  <c r="M212" i="2"/>
  <c r="L212" i="2"/>
  <c r="K212" i="2"/>
  <c r="I212" i="2" s="1"/>
  <c r="J212" i="2"/>
  <c r="N211" i="2"/>
  <c r="M211" i="2"/>
  <c r="L211" i="2"/>
  <c r="I211" i="2" s="1"/>
  <c r="K211" i="2"/>
  <c r="J211" i="2"/>
  <c r="N210" i="2"/>
  <c r="M210" i="2"/>
  <c r="L210" i="2"/>
  <c r="K210" i="2"/>
  <c r="I210" i="2" s="1"/>
  <c r="J210" i="2"/>
  <c r="N209" i="2"/>
  <c r="M209" i="2"/>
  <c r="L209" i="2"/>
  <c r="I209" i="2" s="1"/>
  <c r="U32" i="2" s="1"/>
  <c r="K209" i="2"/>
  <c r="J209" i="2"/>
  <c r="N208" i="2"/>
  <c r="M208" i="2"/>
  <c r="L208" i="2"/>
  <c r="K208" i="2"/>
  <c r="I208" i="2" s="1"/>
  <c r="J208" i="2"/>
  <c r="N207" i="2"/>
  <c r="M207" i="2"/>
  <c r="L207" i="2"/>
  <c r="I207" i="2" s="1"/>
  <c r="K207" i="2"/>
  <c r="J207" i="2"/>
  <c r="N206" i="2"/>
  <c r="M206" i="2"/>
  <c r="L206" i="2"/>
  <c r="K206" i="2"/>
  <c r="I206" i="2" s="1"/>
  <c r="J206" i="2"/>
  <c r="N205" i="2"/>
  <c r="M205" i="2"/>
  <c r="L205" i="2"/>
  <c r="I205" i="2" s="1"/>
  <c r="K205" i="2"/>
  <c r="J205" i="2"/>
  <c r="N204" i="2"/>
  <c r="M204" i="2"/>
  <c r="L204" i="2"/>
  <c r="K204" i="2"/>
  <c r="I204" i="2" s="1"/>
  <c r="J204" i="2"/>
  <c r="N203" i="2"/>
  <c r="M203" i="2"/>
  <c r="L203" i="2"/>
  <c r="I203" i="2" s="1"/>
  <c r="K37" i="2" s="1"/>
  <c r="K203" i="2"/>
  <c r="J203" i="2"/>
  <c r="N202" i="2"/>
  <c r="M202" i="2"/>
  <c r="L202" i="2"/>
  <c r="K202" i="2"/>
  <c r="I202" i="2" s="1"/>
  <c r="K36" i="2" s="1"/>
  <c r="J202" i="2"/>
  <c r="N201" i="2"/>
  <c r="M201" i="2"/>
  <c r="L201" i="2"/>
  <c r="I201" i="2" s="1"/>
  <c r="K35" i="2" s="1"/>
  <c r="K201" i="2"/>
  <c r="J201" i="2"/>
  <c r="N200" i="2"/>
  <c r="M200" i="2"/>
  <c r="L200" i="2"/>
  <c r="K200" i="2"/>
  <c r="I200" i="2" s="1"/>
  <c r="J200" i="2"/>
  <c r="N199" i="2"/>
  <c r="M199" i="2"/>
  <c r="L199" i="2"/>
  <c r="I199" i="2" s="1"/>
  <c r="U31" i="2" s="1"/>
  <c r="K199" i="2"/>
  <c r="J199" i="2"/>
  <c r="N198" i="2"/>
  <c r="M198" i="2"/>
  <c r="L198" i="2"/>
  <c r="K198" i="2"/>
  <c r="I198" i="2" s="1"/>
  <c r="J198" i="2"/>
  <c r="N197" i="2"/>
  <c r="M197" i="2"/>
  <c r="L197" i="2"/>
  <c r="I197" i="2" s="1"/>
  <c r="K197" i="2"/>
  <c r="J197" i="2"/>
  <c r="N196" i="2"/>
  <c r="M196" i="2"/>
  <c r="L196" i="2"/>
  <c r="K196" i="2"/>
  <c r="I196" i="2" s="1"/>
  <c r="K34" i="2" s="1"/>
  <c r="J196" i="2"/>
  <c r="N195" i="2"/>
  <c r="M195" i="2"/>
  <c r="L195" i="2"/>
  <c r="K195" i="2"/>
  <c r="J195" i="2"/>
  <c r="I195" i="2" s="1"/>
  <c r="K33" i="2" s="1"/>
  <c r="N194" i="2"/>
  <c r="M194" i="2"/>
  <c r="L194" i="2"/>
  <c r="K194" i="2"/>
  <c r="I194" i="2" s="1"/>
  <c r="J194" i="2"/>
  <c r="N193" i="2"/>
  <c r="M193" i="2"/>
  <c r="L193" i="2"/>
  <c r="K193" i="2"/>
  <c r="J193" i="2"/>
  <c r="I193" i="2" s="1"/>
  <c r="N192" i="2"/>
  <c r="M192" i="2"/>
  <c r="L192" i="2"/>
  <c r="K192" i="2"/>
  <c r="I192" i="2" s="1"/>
  <c r="J192" i="2"/>
  <c r="N191" i="2"/>
  <c r="M191" i="2"/>
  <c r="L191" i="2"/>
  <c r="K191" i="2"/>
  <c r="J191" i="2"/>
  <c r="I191" i="2" s="1"/>
  <c r="N190" i="2"/>
  <c r="M190" i="2"/>
  <c r="L190" i="2"/>
  <c r="K190" i="2"/>
  <c r="I190" i="2" s="1"/>
  <c r="J190" i="2"/>
  <c r="N189" i="2"/>
  <c r="M189" i="2"/>
  <c r="L189" i="2"/>
  <c r="K189" i="2"/>
  <c r="J189" i="2"/>
  <c r="I189" i="2" s="1"/>
  <c r="N188" i="2"/>
  <c r="M188" i="2"/>
  <c r="L188" i="2"/>
  <c r="K188" i="2"/>
  <c r="I188" i="2" s="1"/>
  <c r="J188" i="2"/>
  <c r="N187" i="2"/>
  <c r="M187" i="2"/>
  <c r="L187" i="2"/>
  <c r="K187" i="2"/>
  <c r="J187" i="2"/>
  <c r="I187" i="2" s="1"/>
  <c r="K32" i="2" s="1"/>
  <c r="N186" i="2"/>
  <c r="M186" i="2"/>
  <c r="L186" i="2"/>
  <c r="K186" i="2"/>
  <c r="I186" i="2" s="1"/>
  <c r="K31" i="2" s="1"/>
  <c r="J186" i="2"/>
  <c r="N185" i="2"/>
  <c r="M185" i="2"/>
  <c r="L185" i="2"/>
  <c r="K185" i="2"/>
  <c r="J185" i="2"/>
  <c r="I185" i="2" s="1"/>
  <c r="K30" i="2" s="1"/>
  <c r="N184" i="2"/>
  <c r="M184" i="2"/>
  <c r="L184" i="2"/>
  <c r="K184" i="2"/>
  <c r="I184" i="2" s="1"/>
  <c r="J184" i="2"/>
  <c r="N183" i="2"/>
  <c r="M183" i="2"/>
  <c r="L183" i="2"/>
  <c r="K183" i="2"/>
  <c r="J183" i="2"/>
  <c r="I183" i="2" s="1"/>
  <c r="N182" i="2"/>
  <c r="M182" i="2"/>
  <c r="L182" i="2"/>
  <c r="K182" i="2"/>
  <c r="I182" i="2" s="1"/>
  <c r="J182" i="2"/>
  <c r="N181" i="2"/>
  <c r="M181" i="2"/>
  <c r="L181" i="2"/>
  <c r="K181" i="2"/>
  <c r="J181" i="2"/>
  <c r="I181" i="2" s="1"/>
  <c r="N180" i="2"/>
  <c r="M180" i="2"/>
  <c r="L180" i="2"/>
  <c r="K180" i="2"/>
  <c r="I180" i="2" s="1"/>
  <c r="J180" i="2"/>
  <c r="N179" i="2"/>
  <c r="M179" i="2"/>
  <c r="L179" i="2"/>
  <c r="K179" i="2"/>
  <c r="J179" i="2"/>
  <c r="I179" i="2" s="1"/>
  <c r="N178" i="2"/>
  <c r="M178" i="2"/>
  <c r="L178" i="2"/>
  <c r="K178" i="2"/>
  <c r="I178" i="2" s="1"/>
  <c r="U30" i="2" s="1"/>
  <c r="J178" i="2"/>
  <c r="N177" i="2"/>
  <c r="M177" i="2"/>
  <c r="L177" i="2"/>
  <c r="K177" i="2"/>
  <c r="J177" i="2"/>
  <c r="I177" i="2" s="1"/>
  <c r="N176" i="2"/>
  <c r="M176" i="2"/>
  <c r="L176" i="2"/>
  <c r="K176" i="2"/>
  <c r="I176" i="2" s="1"/>
  <c r="J176" i="2"/>
  <c r="N175" i="2"/>
  <c r="M175" i="2"/>
  <c r="L175" i="2"/>
  <c r="K175" i="2"/>
  <c r="J175" i="2"/>
  <c r="I175" i="2" s="1"/>
  <c r="N174" i="2"/>
  <c r="M174" i="2"/>
  <c r="L174" i="2"/>
  <c r="K174" i="2"/>
  <c r="I174" i="2" s="1"/>
  <c r="K29" i="2" s="1"/>
  <c r="J174" i="2"/>
  <c r="N173" i="2"/>
  <c r="M173" i="2"/>
  <c r="L173" i="2"/>
  <c r="K173" i="2"/>
  <c r="J173" i="2"/>
  <c r="I173" i="2" s="1"/>
  <c r="K28" i="2" s="1"/>
  <c r="N172" i="2"/>
  <c r="M172" i="2"/>
  <c r="L172" i="2"/>
  <c r="K172" i="2"/>
  <c r="I172" i="2" s="1"/>
  <c r="J172" i="2"/>
  <c r="N171" i="2"/>
  <c r="M171" i="2"/>
  <c r="L171" i="2"/>
  <c r="K171" i="2"/>
  <c r="J171" i="2"/>
  <c r="I171" i="2" s="1"/>
  <c r="U28" i="2" s="1"/>
  <c r="N170" i="2"/>
  <c r="M170" i="2"/>
  <c r="L170" i="2"/>
  <c r="K170" i="2"/>
  <c r="I170" i="2" s="1"/>
  <c r="U27" i="2" s="1"/>
  <c r="J170" i="2"/>
  <c r="N169" i="2"/>
  <c r="M169" i="2"/>
  <c r="L169" i="2"/>
  <c r="K169" i="2"/>
  <c r="J169" i="2"/>
  <c r="I169" i="2" s="1"/>
  <c r="N168" i="2"/>
  <c r="M168" i="2"/>
  <c r="L168" i="2"/>
  <c r="K168" i="2"/>
  <c r="I168" i="2" s="1"/>
  <c r="J168" i="2"/>
  <c r="N167" i="2"/>
  <c r="M167" i="2"/>
  <c r="L167" i="2"/>
  <c r="K167" i="2"/>
  <c r="J167" i="2"/>
  <c r="I167" i="2" s="1"/>
  <c r="U26" i="2" s="1"/>
  <c r="N166" i="2"/>
  <c r="M166" i="2"/>
  <c r="L166" i="2"/>
  <c r="K166" i="2"/>
  <c r="I166" i="2" s="1"/>
  <c r="J166" i="2"/>
  <c r="N165" i="2"/>
  <c r="M165" i="2"/>
  <c r="L165" i="2"/>
  <c r="K165" i="2"/>
  <c r="J165" i="2"/>
  <c r="I165" i="2" s="1"/>
  <c r="N164" i="2"/>
  <c r="M164" i="2"/>
  <c r="L164" i="2"/>
  <c r="K164" i="2"/>
  <c r="I164" i="2" s="1"/>
  <c r="J164" i="2"/>
  <c r="N163" i="2"/>
  <c r="M163" i="2"/>
  <c r="L163" i="2"/>
  <c r="K163" i="2"/>
  <c r="J163" i="2"/>
  <c r="I163" i="2" s="1"/>
  <c r="N162" i="2"/>
  <c r="M162" i="2"/>
  <c r="L162" i="2"/>
  <c r="K162" i="2"/>
  <c r="I162" i="2" s="1"/>
  <c r="U25" i="2" s="1"/>
  <c r="J162" i="2"/>
  <c r="N161" i="2"/>
  <c r="M161" i="2"/>
  <c r="L161" i="2"/>
  <c r="K161" i="2"/>
  <c r="J161" i="2"/>
  <c r="I161" i="2" s="1"/>
  <c r="U24" i="2" s="1"/>
  <c r="N160" i="2"/>
  <c r="M160" i="2"/>
  <c r="L160" i="2"/>
  <c r="K160" i="2"/>
  <c r="I160" i="2" s="1"/>
  <c r="J160" i="2"/>
  <c r="N159" i="2"/>
  <c r="M159" i="2"/>
  <c r="L159" i="2"/>
  <c r="K159" i="2"/>
  <c r="J159" i="2"/>
  <c r="I159" i="2" s="1"/>
  <c r="N158" i="2"/>
  <c r="M158" i="2"/>
  <c r="L158" i="2"/>
  <c r="K158" i="2"/>
  <c r="I158" i="2" s="1"/>
  <c r="J158" i="2"/>
  <c r="N157" i="2"/>
  <c r="M157" i="2"/>
  <c r="L157" i="2"/>
  <c r="K157" i="2"/>
  <c r="J157" i="2"/>
  <c r="I157" i="2" s="1"/>
  <c r="N156" i="2"/>
  <c r="M156" i="2"/>
  <c r="L156" i="2"/>
  <c r="K156" i="2"/>
  <c r="I156" i="2" s="1"/>
  <c r="J156" i="2"/>
  <c r="N155" i="2"/>
  <c r="M155" i="2"/>
  <c r="L155" i="2"/>
  <c r="K155" i="2"/>
  <c r="J155" i="2"/>
  <c r="I155" i="2" s="1"/>
  <c r="K26" i="2" s="1"/>
  <c r="N154" i="2"/>
  <c r="M154" i="2"/>
  <c r="L154" i="2"/>
  <c r="K154" i="2"/>
  <c r="I154" i="2" s="1"/>
  <c r="K25" i="2" s="1"/>
  <c r="J154" i="2"/>
  <c r="N153" i="2"/>
  <c r="M153" i="2"/>
  <c r="L153" i="2"/>
  <c r="K153" i="2"/>
  <c r="J153" i="2"/>
  <c r="I153" i="2" s="1"/>
  <c r="K24" i="2" s="1"/>
  <c r="N152" i="2"/>
  <c r="M152" i="2"/>
  <c r="L152" i="2"/>
  <c r="K152" i="2"/>
  <c r="I152" i="2" s="1"/>
  <c r="J152" i="2"/>
  <c r="N151" i="2"/>
  <c r="M151" i="2"/>
  <c r="L151" i="2"/>
  <c r="K151" i="2"/>
  <c r="J151" i="2"/>
  <c r="I151" i="2" s="1"/>
  <c r="U23" i="2" s="1"/>
  <c r="N150" i="2"/>
  <c r="M150" i="2"/>
  <c r="L150" i="2"/>
  <c r="K150" i="2"/>
  <c r="I150" i="2" s="1"/>
  <c r="J150" i="2"/>
  <c r="N149" i="2"/>
  <c r="M149" i="2"/>
  <c r="L149" i="2"/>
  <c r="K149" i="2"/>
  <c r="J149" i="2"/>
  <c r="I149" i="2" s="1"/>
  <c r="N148" i="2"/>
  <c r="M148" i="2"/>
  <c r="L148" i="2"/>
  <c r="K148" i="2"/>
  <c r="I148" i="2" s="1"/>
  <c r="J148" i="2"/>
  <c r="N147" i="2"/>
  <c r="M147" i="2"/>
  <c r="L147" i="2"/>
  <c r="K147" i="2"/>
  <c r="J147" i="2"/>
  <c r="I147" i="2" s="1"/>
  <c r="N146" i="2"/>
  <c r="M146" i="2"/>
  <c r="L146" i="2"/>
  <c r="K146" i="2"/>
  <c r="I146" i="2" s="1"/>
  <c r="K23" i="2" s="1"/>
  <c r="J146" i="2"/>
  <c r="N145" i="2"/>
  <c r="M145" i="2"/>
  <c r="L145" i="2"/>
  <c r="K145" i="2"/>
  <c r="J145" i="2"/>
  <c r="I145" i="2" s="1"/>
  <c r="N144" i="2"/>
  <c r="M144" i="2"/>
  <c r="L144" i="2"/>
  <c r="K144" i="2"/>
  <c r="I144" i="2" s="1"/>
  <c r="J144" i="2"/>
  <c r="N143" i="2"/>
  <c r="M143" i="2"/>
  <c r="L143" i="2"/>
  <c r="K143" i="2"/>
  <c r="J143" i="2"/>
  <c r="I143" i="2" s="1"/>
  <c r="N142" i="2"/>
  <c r="M142" i="2"/>
  <c r="L142" i="2"/>
  <c r="K142" i="2"/>
  <c r="I142" i="2" s="1"/>
  <c r="J142" i="2"/>
  <c r="N141" i="2"/>
  <c r="M141" i="2"/>
  <c r="L141" i="2"/>
  <c r="K141" i="2"/>
  <c r="J141" i="2"/>
  <c r="I141" i="2" s="1"/>
  <c r="N140" i="2"/>
  <c r="M140" i="2"/>
  <c r="L140" i="2"/>
  <c r="K140" i="2"/>
  <c r="I140" i="2" s="1"/>
  <c r="J140" i="2"/>
  <c r="N139" i="2"/>
  <c r="M139" i="2"/>
  <c r="L139" i="2"/>
  <c r="K139" i="2"/>
  <c r="J139" i="2"/>
  <c r="I139" i="2" s="1"/>
  <c r="N138" i="2"/>
  <c r="M138" i="2"/>
  <c r="L138" i="2"/>
  <c r="K138" i="2"/>
  <c r="I138" i="2" s="1"/>
  <c r="J138" i="2"/>
  <c r="N137" i="2"/>
  <c r="M137" i="2"/>
  <c r="L137" i="2"/>
  <c r="K137" i="2"/>
  <c r="J137" i="2"/>
  <c r="I137" i="2" s="1"/>
  <c r="N136" i="2"/>
  <c r="M136" i="2"/>
  <c r="L136" i="2"/>
  <c r="K136" i="2"/>
  <c r="I136" i="2" s="1"/>
  <c r="J136" i="2"/>
  <c r="N135" i="2"/>
  <c r="M135" i="2"/>
  <c r="L135" i="2"/>
  <c r="K135" i="2"/>
  <c r="J135" i="2"/>
  <c r="I135" i="2" s="1"/>
  <c r="N134" i="2"/>
  <c r="M134" i="2"/>
  <c r="L134" i="2"/>
  <c r="K134" i="2"/>
  <c r="I134" i="2" s="1"/>
  <c r="J134" i="2"/>
  <c r="N133" i="2"/>
  <c r="M133" i="2"/>
  <c r="L133" i="2"/>
  <c r="K133" i="2"/>
  <c r="J133" i="2"/>
  <c r="I133" i="2" s="1"/>
  <c r="N132" i="2"/>
  <c r="M132" i="2"/>
  <c r="L132" i="2"/>
  <c r="K132" i="2"/>
  <c r="I132" i="2" s="1"/>
  <c r="J132" i="2"/>
  <c r="N131" i="2"/>
  <c r="M131" i="2"/>
  <c r="L131" i="2"/>
  <c r="K131" i="2"/>
  <c r="J131" i="2"/>
  <c r="I131" i="2" s="1"/>
  <c r="N130" i="2"/>
  <c r="M130" i="2"/>
  <c r="L130" i="2"/>
  <c r="K130" i="2"/>
  <c r="I130" i="2" s="1"/>
  <c r="J130" i="2"/>
  <c r="N129" i="2"/>
  <c r="M129" i="2"/>
  <c r="L129" i="2"/>
  <c r="K129" i="2"/>
  <c r="J129" i="2"/>
  <c r="I129" i="2" s="1"/>
  <c r="N128" i="2"/>
  <c r="M128" i="2"/>
  <c r="L128" i="2"/>
  <c r="K128" i="2"/>
  <c r="I128" i="2" s="1"/>
  <c r="J128" i="2"/>
  <c r="N127" i="2"/>
  <c r="M127" i="2"/>
  <c r="L127" i="2"/>
  <c r="K127" i="2"/>
  <c r="J127" i="2"/>
  <c r="I127" i="2" s="1"/>
  <c r="N126" i="2"/>
  <c r="M126" i="2"/>
  <c r="L126" i="2"/>
  <c r="K126" i="2"/>
  <c r="I126" i="2" s="1"/>
  <c r="J126" i="2"/>
  <c r="N125" i="2"/>
  <c r="M125" i="2"/>
  <c r="L125" i="2"/>
  <c r="K125" i="2"/>
  <c r="J125" i="2"/>
  <c r="I125" i="2" s="1"/>
  <c r="N124" i="2"/>
  <c r="M124" i="2"/>
  <c r="L124" i="2"/>
  <c r="K124" i="2"/>
  <c r="I124" i="2" s="1"/>
  <c r="J124" i="2"/>
  <c r="N123" i="2"/>
  <c r="M123" i="2"/>
  <c r="L123" i="2"/>
  <c r="K123" i="2"/>
  <c r="J123" i="2"/>
  <c r="I123" i="2" s="1"/>
  <c r="N122" i="2"/>
  <c r="M122" i="2"/>
  <c r="L122" i="2"/>
  <c r="K122" i="2"/>
  <c r="I122" i="2" s="1"/>
  <c r="J122" i="2"/>
  <c r="N121" i="2"/>
  <c r="M121" i="2"/>
  <c r="L121" i="2"/>
  <c r="K121" i="2"/>
  <c r="J121" i="2"/>
  <c r="I121" i="2" s="1"/>
  <c r="N120" i="2"/>
  <c r="M120" i="2"/>
  <c r="L120" i="2"/>
  <c r="K120" i="2"/>
  <c r="I120" i="2" s="1"/>
  <c r="J120" i="2"/>
  <c r="N119" i="2"/>
  <c r="M119" i="2"/>
  <c r="L119" i="2"/>
  <c r="K119" i="2"/>
  <c r="J119" i="2"/>
  <c r="I119" i="2" s="1"/>
  <c r="N118" i="2"/>
  <c r="M118" i="2"/>
  <c r="L118" i="2"/>
  <c r="K118" i="2"/>
  <c r="I118" i="2" s="1"/>
  <c r="J118" i="2"/>
  <c r="N117" i="2"/>
  <c r="M117" i="2"/>
  <c r="L117" i="2"/>
  <c r="K117" i="2"/>
  <c r="J117" i="2"/>
  <c r="I117" i="2" s="1"/>
  <c r="N116" i="2"/>
  <c r="M116" i="2"/>
  <c r="L116" i="2"/>
  <c r="K116" i="2"/>
  <c r="I116" i="2" s="1"/>
  <c r="J116" i="2"/>
  <c r="N115" i="2"/>
  <c r="M115" i="2"/>
  <c r="L115" i="2"/>
  <c r="K115" i="2"/>
  <c r="J115" i="2"/>
  <c r="I115" i="2" s="1"/>
  <c r="N114" i="2"/>
  <c r="M114" i="2"/>
  <c r="L114" i="2"/>
  <c r="K114" i="2"/>
  <c r="I114" i="2" s="1"/>
  <c r="J114" i="2"/>
  <c r="N113" i="2"/>
  <c r="M113" i="2"/>
  <c r="L113" i="2"/>
  <c r="K113" i="2"/>
  <c r="J113" i="2"/>
  <c r="I113" i="2" s="1"/>
  <c r="N112" i="2"/>
  <c r="M112" i="2"/>
  <c r="L112" i="2"/>
  <c r="K112" i="2"/>
  <c r="I112" i="2" s="1"/>
  <c r="J112" i="2"/>
  <c r="N111" i="2"/>
  <c r="M111" i="2"/>
  <c r="L111" i="2"/>
  <c r="K111" i="2"/>
  <c r="J111" i="2"/>
  <c r="I111" i="2" s="1"/>
  <c r="N110" i="2"/>
  <c r="M110" i="2"/>
  <c r="L110" i="2"/>
  <c r="K110" i="2"/>
  <c r="I110" i="2" s="1"/>
  <c r="J110" i="2"/>
  <c r="N109" i="2"/>
  <c r="M109" i="2"/>
  <c r="L109" i="2"/>
  <c r="K109" i="2"/>
  <c r="J109" i="2"/>
  <c r="I109" i="2" s="1"/>
  <c r="N108" i="2"/>
  <c r="M108" i="2"/>
  <c r="L108" i="2"/>
  <c r="K108" i="2"/>
  <c r="I108" i="2" s="1"/>
  <c r="J108" i="2"/>
  <c r="N107" i="2"/>
  <c r="M107" i="2"/>
  <c r="L107" i="2"/>
  <c r="K107" i="2"/>
  <c r="J107" i="2"/>
  <c r="I107" i="2" s="1"/>
  <c r="N106" i="2"/>
  <c r="M106" i="2"/>
  <c r="L106" i="2"/>
  <c r="K106" i="2"/>
  <c r="I106" i="2" s="1"/>
  <c r="J106" i="2"/>
  <c r="N105" i="2"/>
  <c r="M105" i="2"/>
  <c r="L105" i="2"/>
  <c r="K105" i="2"/>
  <c r="J105" i="2"/>
  <c r="I105" i="2" s="1"/>
  <c r="N104" i="2"/>
  <c r="M104" i="2"/>
  <c r="L104" i="2"/>
  <c r="K104" i="2"/>
  <c r="I104" i="2" s="1"/>
  <c r="J104" i="2"/>
  <c r="N103" i="2"/>
  <c r="M103" i="2"/>
  <c r="L103" i="2"/>
  <c r="K103" i="2"/>
  <c r="J103" i="2"/>
  <c r="I103" i="2" s="1"/>
  <c r="N102" i="2"/>
  <c r="M102" i="2"/>
  <c r="L102" i="2"/>
  <c r="K102" i="2"/>
  <c r="I102" i="2" s="1"/>
  <c r="J102" i="2"/>
  <c r="N101" i="2"/>
  <c r="M101" i="2"/>
  <c r="L101" i="2"/>
  <c r="K101" i="2"/>
  <c r="J101" i="2"/>
  <c r="I101" i="2" s="1"/>
  <c r="N100" i="2"/>
  <c r="M100" i="2"/>
  <c r="L100" i="2"/>
  <c r="K100" i="2"/>
  <c r="I100" i="2" s="1"/>
  <c r="J100" i="2"/>
  <c r="N99" i="2"/>
  <c r="M99" i="2"/>
  <c r="L99" i="2"/>
  <c r="K99" i="2"/>
  <c r="J99" i="2"/>
  <c r="I99" i="2" s="1"/>
  <c r="N98" i="2"/>
  <c r="M98" i="2"/>
  <c r="L98" i="2"/>
  <c r="K98" i="2"/>
  <c r="I98" i="2" s="1"/>
  <c r="J98" i="2"/>
  <c r="N97" i="2"/>
  <c r="M97" i="2"/>
  <c r="L97" i="2"/>
  <c r="K97" i="2"/>
  <c r="J97" i="2"/>
  <c r="I97" i="2" s="1"/>
  <c r="N96" i="2"/>
  <c r="M96" i="2"/>
  <c r="L96" i="2"/>
  <c r="K96" i="2"/>
  <c r="I96" i="2" s="1"/>
  <c r="J96" i="2"/>
  <c r="N95" i="2"/>
  <c r="M95" i="2"/>
  <c r="L95" i="2"/>
  <c r="K95" i="2"/>
  <c r="J95" i="2"/>
  <c r="I95" i="2" s="1"/>
  <c r="N94" i="2"/>
  <c r="M94" i="2"/>
  <c r="L94" i="2"/>
  <c r="K94" i="2"/>
  <c r="I94" i="2" s="1"/>
  <c r="J94" i="2"/>
  <c r="N93" i="2"/>
  <c r="M93" i="2"/>
  <c r="L93" i="2"/>
  <c r="K93" i="2"/>
  <c r="J93" i="2"/>
  <c r="I93" i="2" s="1"/>
  <c r="N92" i="2"/>
  <c r="M92" i="2"/>
  <c r="L92" i="2"/>
  <c r="K92" i="2"/>
  <c r="I92" i="2" s="1"/>
  <c r="J92" i="2"/>
  <c r="N91" i="2"/>
  <c r="M91" i="2"/>
  <c r="L91" i="2"/>
  <c r="K91" i="2"/>
  <c r="J91" i="2"/>
  <c r="I91" i="2" s="1"/>
  <c r="N90" i="2"/>
  <c r="M90" i="2"/>
  <c r="L90" i="2"/>
  <c r="K90" i="2"/>
  <c r="I90" i="2" s="1"/>
  <c r="J90" i="2"/>
  <c r="N89" i="2"/>
  <c r="M89" i="2"/>
  <c r="L89" i="2"/>
  <c r="J89" i="2"/>
  <c r="L88" i="2"/>
  <c r="K88" i="2"/>
  <c r="J88" i="2"/>
  <c r="L87" i="2"/>
  <c r="K87" i="2"/>
  <c r="J87" i="2"/>
  <c r="L86" i="2"/>
  <c r="K86" i="2"/>
  <c r="J86" i="2"/>
  <c r="L85" i="2"/>
  <c r="K85" i="2"/>
  <c r="J85" i="2"/>
  <c r="L84" i="2"/>
  <c r="K84" i="2"/>
  <c r="J84" i="2"/>
  <c r="L83" i="2"/>
  <c r="K83" i="2"/>
  <c r="J83" i="2"/>
  <c r="L82" i="2"/>
  <c r="K82" i="2"/>
  <c r="J82" i="2"/>
  <c r="L81" i="2"/>
  <c r="K81" i="2"/>
  <c r="J81" i="2"/>
  <c r="N80" i="2"/>
  <c r="M80" i="2"/>
  <c r="L80" i="2"/>
  <c r="K80" i="2"/>
  <c r="I80" i="2" s="1"/>
  <c r="J80" i="2"/>
  <c r="N79" i="2"/>
  <c r="M79" i="2"/>
  <c r="I79" i="2" s="1"/>
  <c r="L79" i="2"/>
  <c r="K79" i="2"/>
  <c r="J79" i="2"/>
  <c r="N78" i="2"/>
  <c r="M78" i="2"/>
  <c r="L78" i="2"/>
  <c r="J78" i="2"/>
  <c r="L77" i="2"/>
  <c r="K77" i="2"/>
  <c r="J77" i="2"/>
  <c r="J76" i="2"/>
  <c r="J75" i="2"/>
  <c r="J74" i="2"/>
  <c r="J73" i="2"/>
  <c r="J72" i="2"/>
  <c r="J71" i="2"/>
  <c r="J70" i="2"/>
  <c r="N69" i="2"/>
  <c r="M69" i="2"/>
  <c r="J69" i="2"/>
  <c r="N68" i="2"/>
  <c r="M68" i="2"/>
  <c r="J68" i="2"/>
  <c r="N67" i="2"/>
  <c r="M67" i="2"/>
  <c r="K67" i="2"/>
  <c r="J67" i="2"/>
  <c r="E67" i="2"/>
  <c r="L67" i="2" s="1"/>
  <c r="N66" i="2"/>
  <c r="M66" i="2"/>
  <c r="L66" i="2"/>
  <c r="K66" i="2"/>
  <c r="I66" i="2" s="1"/>
  <c r="J66" i="2"/>
  <c r="N65" i="2"/>
  <c r="M65" i="2"/>
  <c r="I65" i="2" s="1"/>
  <c r="L65" i="2"/>
  <c r="K65" i="2"/>
  <c r="J65" i="2"/>
  <c r="N64" i="2"/>
  <c r="M64" i="2"/>
  <c r="L64" i="2"/>
  <c r="K64" i="2"/>
  <c r="I64" i="2" s="1"/>
  <c r="J64" i="2"/>
  <c r="N63" i="2"/>
  <c r="M63" i="2"/>
  <c r="I63" i="2" s="1"/>
  <c r="L63" i="2"/>
  <c r="K63" i="2"/>
  <c r="J63" i="2"/>
  <c r="N62" i="2"/>
  <c r="M62" i="2"/>
  <c r="L62" i="2"/>
  <c r="K62" i="2"/>
  <c r="I62" i="2" s="1"/>
  <c r="J62" i="2"/>
  <c r="N61" i="2"/>
  <c r="M61" i="2"/>
  <c r="I61" i="2" s="1"/>
  <c r="L61" i="2"/>
  <c r="K61" i="2"/>
  <c r="J61" i="2"/>
  <c r="N60" i="2"/>
  <c r="M60" i="2"/>
  <c r="L60" i="2"/>
  <c r="K60" i="2"/>
  <c r="I60" i="2" s="1"/>
  <c r="J60" i="2"/>
  <c r="E12" i="2"/>
  <c r="D12" i="2"/>
  <c r="K8" i="2" s="1"/>
  <c r="K10" i="2"/>
  <c r="K9" i="2"/>
  <c r="K7" i="2"/>
  <c r="K6" i="2"/>
  <c r="K5" i="2"/>
  <c r="J5" i="2"/>
  <c r="L4" i="2"/>
  <c r="K4" i="2"/>
  <c r="J4" i="2"/>
  <c r="P3" i="2"/>
  <c r="O3" i="2"/>
  <c r="N3" i="2"/>
  <c r="M3" i="2"/>
  <c r="L3" i="2"/>
  <c r="K3" i="2"/>
  <c r="J3" i="2"/>
  <c r="K2" i="2"/>
  <c r="D1" i="2"/>
  <c r="L5" i="2" s="1"/>
  <c r="AA169" i="2" l="1"/>
  <c r="AA145" i="2"/>
  <c r="K17" i="10"/>
  <c r="B9" i="1" s="1"/>
  <c r="K17" i="9"/>
  <c r="B8" i="1" s="1"/>
  <c r="K17" i="8"/>
  <c r="B7" i="1" s="1"/>
  <c r="K17" i="15"/>
  <c r="B14" i="1" s="1"/>
  <c r="K17" i="18"/>
  <c r="B17" i="1" s="1"/>
  <c r="K17" i="20"/>
  <c r="B19" i="1" s="1"/>
  <c r="K17" i="2"/>
  <c r="B1" i="1" s="1"/>
  <c r="K17" i="4"/>
  <c r="B3" i="1" s="1"/>
  <c r="K17" i="13"/>
  <c r="B12" i="1" s="1"/>
  <c r="K17" i="14"/>
  <c r="B13" i="1" s="1"/>
  <c r="K17" i="22"/>
  <c r="B21" i="1" s="1"/>
  <c r="J24" i="2"/>
  <c r="L24" i="2"/>
  <c r="J28" i="2"/>
  <c r="L28" i="2"/>
  <c r="J34" i="2"/>
  <c r="L34" i="2"/>
  <c r="T33" i="2"/>
  <c r="V33" i="2"/>
  <c r="T37" i="2"/>
  <c r="V37" i="2"/>
  <c r="T34" i="2"/>
  <c r="V34" i="2"/>
  <c r="V22" i="3"/>
  <c r="W22" i="3" s="1"/>
  <c r="T22" i="3"/>
  <c r="V24" i="3"/>
  <c r="T24" i="3"/>
  <c r="U22" i="4"/>
  <c r="K22" i="4"/>
  <c r="L24" i="4"/>
  <c r="J24" i="4"/>
  <c r="V24" i="4"/>
  <c r="T24" i="4"/>
  <c r="V27" i="4"/>
  <c r="T27" i="4"/>
  <c r="L29" i="4"/>
  <c r="J29" i="4"/>
  <c r="L30" i="4"/>
  <c r="J30" i="4"/>
  <c r="L35" i="4"/>
  <c r="J35" i="4"/>
  <c r="V23" i="3"/>
  <c r="W23" i="3" s="1"/>
  <c r="T23" i="3"/>
  <c r="V26" i="3"/>
  <c r="T26" i="3"/>
  <c r="L29" i="3"/>
  <c r="J29" i="3"/>
  <c r="T23" i="5"/>
  <c r="V23" i="5"/>
  <c r="T26" i="5"/>
  <c r="V26" i="5"/>
  <c r="T31" i="5"/>
  <c r="V31" i="5"/>
  <c r="T33" i="5"/>
  <c r="V33" i="5"/>
  <c r="T35" i="5"/>
  <c r="V35" i="5"/>
  <c r="J38" i="5"/>
  <c r="L38" i="5"/>
  <c r="T23" i="2"/>
  <c r="V23" i="2"/>
  <c r="J26" i="2"/>
  <c r="L26" i="2"/>
  <c r="T26" i="2"/>
  <c r="V26" i="2"/>
  <c r="T28" i="2"/>
  <c r="V28" i="2"/>
  <c r="J32" i="2"/>
  <c r="L32" i="2"/>
  <c r="J35" i="2"/>
  <c r="L35" i="2"/>
  <c r="U29" i="3"/>
  <c r="K27" i="3"/>
  <c r="L28" i="3"/>
  <c r="J28" i="3"/>
  <c r="V38" i="3"/>
  <c r="T38" i="3"/>
  <c r="I67" i="4"/>
  <c r="V28" i="4"/>
  <c r="T28" i="4"/>
  <c r="L32" i="4"/>
  <c r="J32" i="4"/>
  <c r="L33" i="4"/>
  <c r="J33" i="4"/>
  <c r="V31" i="4"/>
  <c r="T31" i="4"/>
  <c r="L37" i="4"/>
  <c r="J37" i="4"/>
  <c r="V33" i="4"/>
  <c r="T33" i="4"/>
  <c r="V37" i="4"/>
  <c r="T37" i="4"/>
  <c r="V34" i="4"/>
  <c r="T34" i="4"/>
  <c r="V35" i="4"/>
  <c r="T35" i="4"/>
  <c r="L38" i="4"/>
  <c r="J38" i="4"/>
  <c r="J28" i="5"/>
  <c r="L28" i="5"/>
  <c r="AN499" i="5"/>
  <c r="AN491" i="5"/>
  <c r="AH491" i="5"/>
  <c r="AN462" i="5"/>
  <c r="AH462" i="5"/>
  <c r="AN473" i="5"/>
  <c r="T471" i="5"/>
  <c r="AN453" i="5"/>
  <c r="AN483" i="5"/>
  <c r="T480" i="5"/>
  <c r="J23" i="2"/>
  <c r="L23" i="2"/>
  <c r="J25" i="2"/>
  <c r="L25" i="2"/>
  <c r="T25" i="2"/>
  <c r="V25" i="2"/>
  <c r="T27" i="2"/>
  <c r="V27" i="2"/>
  <c r="J29" i="2"/>
  <c r="L29" i="2"/>
  <c r="T30" i="2"/>
  <c r="V30" i="2"/>
  <c r="J31" i="2"/>
  <c r="L31" i="2"/>
  <c r="J33" i="2"/>
  <c r="L33" i="2"/>
  <c r="J36" i="2"/>
  <c r="L36" i="2"/>
  <c r="T32" i="2"/>
  <c r="V32" i="2"/>
  <c r="L34" i="3"/>
  <c r="J34" i="3"/>
  <c r="V23" i="4"/>
  <c r="T23" i="4"/>
  <c r="L26" i="4"/>
  <c r="J26" i="4"/>
  <c r="V26" i="4"/>
  <c r="T26" i="4"/>
  <c r="U29" i="4"/>
  <c r="K27" i="4"/>
  <c r="L34" i="4"/>
  <c r="J34" i="4"/>
  <c r="I67" i="2"/>
  <c r="L23" i="3"/>
  <c r="J23" i="3"/>
  <c r="L25" i="3"/>
  <c r="J25" i="3"/>
  <c r="L26" i="3"/>
  <c r="J26" i="3"/>
  <c r="V25" i="3"/>
  <c r="T25" i="3"/>
  <c r="V27" i="3"/>
  <c r="T27" i="3"/>
  <c r="V28" i="3"/>
  <c r="T28" i="3"/>
  <c r="V30" i="3"/>
  <c r="T30" i="3"/>
  <c r="L31" i="3"/>
  <c r="J31" i="3"/>
  <c r="L32" i="3"/>
  <c r="J32" i="3"/>
  <c r="L36" i="3"/>
  <c r="J36" i="3"/>
  <c r="K17" i="5"/>
  <c r="B4" i="1" s="1"/>
  <c r="I67" i="5"/>
  <c r="J26" i="5"/>
  <c r="L26" i="5"/>
  <c r="T28" i="5"/>
  <c r="V28" i="5"/>
  <c r="J32" i="5"/>
  <c r="L32" i="5"/>
  <c r="J33" i="5"/>
  <c r="L33" i="5"/>
  <c r="J37" i="5"/>
  <c r="L37" i="5"/>
  <c r="T37" i="5"/>
  <c r="V37" i="5"/>
  <c r="T34" i="5"/>
  <c r="V34" i="5"/>
  <c r="K22" i="2"/>
  <c r="U22" i="2"/>
  <c r="T24" i="2"/>
  <c r="V24" i="2"/>
  <c r="K27" i="2"/>
  <c r="U29" i="2"/>
  <c r="J30" i="2"/>
  <c r="L30" i="2"/>
  <c r="T31" i="2"/>
  <c r="V31" i="2"/>
  <c r="J37" i="2"/>
  <c r="L37" i="2"/>
  <c r="T38" i="2"/>
  <c r="V38" i="2"/>
  <c r="T35" i="2"/>
  <c r="V35" i="2"/>
  <c r="T36" i="2"/>
  <c r="V36" i="2"/>
  <c r="J38" i="2"/>
  <c r="L38" i="2"/>
  <c r="L24" i="3"/>
  <c r="J24" i="3"/>
  <c r="L30" i="3"/>
  <c r="J30" i="3"/>
  <c r="V36" i="3"/>
  <c r="T36" i="3"/>
  <c r="AL499" i="3"/>
  <c r="AL491" i="3"/>
  <c r="AF491" i="3"/>
  <c r="AL462" i="3"/>
  <c r="AF462" i="3"/>
  <c r="AL473" i="3"/>
  <c r="R471" i="3"/>
  <c r="AL453" i="3"/>
  <c r="AL483" i="3"/>
  <c r="R480" i="3"/>
  <c r="L23" i="4"/>
  <c r="J23" i="4"/>
  <c r="L25" i="4"/>
  <c r="J25" i="4"/>
  <c r="V25" i="4"/>
  <c r="T25" i="4"/>
  <c r="L28" i="4"/>
  <c r="J28" i="4"/>
  <c r="V30" i="4"/>
  <c r="T30" i="4"/>
  <c r="L31" i="4"/>
  <c r="J31" i="4"/>
  <c r="L36" i="4"/>
  <c r="J36" i="4"/>
  <c r="V32" i="4"/>
  <c r="T32" i="4"/>
  <c r="V38" i="4"/>
  <c r="T38" i="4"/>
  <c r="V36" i="4"/>
  <c r="T36" i="4"/>
  <c r="U22" i="5"/>
  <c r="K22" i="5"/>
  <c r="J24" i="5"/>
  <c r="L24" i="5"/>
  <c r="T24" i="5"/>
  <c r="V24" i="5"/>
  <c r="J30" i="5"/>
  <c r="L30" i="5"/>
  <c r="J35" i="5"/>
  <c r="L35" i="5"/>
  <c r="T32" i="5"/>
  <c r="V32" i="5"/>
  <c r="K17" i="6"/>
  <c r="B5" i="1" s="1"/>
  <c r="M476" i="2"/>
  <c r="X486" i="2"/>
  <c r="X487" i="2" s="1"/>
  <c r="AA490" i="2"/>
  <c r="K5" i="3"/>
  <c r="K17" i="3" s="1"/>
  <c r="B2" i="1" s="1"/>
  <c r="X456" i="3"/>
  <c r="X457" i="3" s="1"/>
  <c r="R461" i="3"/>
  <c r="AE464" i="3"/>
  <c r="AE465" i="3" s="1"/>
  <c r="K466" i="3"/>
  <c r="X466" i="3"/>
  <c r="X467" i="3" s="1"/>
  <c r="Y470" i="3"/>
  <c r="N476" i="3"/>
  <c r="K478" i="3"/>
  <c r="K479" i="3" s="1"/>
  <c r="AK485" i="3"/>
  <c r="AK486" i="3" s="1"/>
  <c r="J488" i="3"/>
  <c r="J489" i="3" s="1"/>
  <c r="R489" i="3"/>
  <c r="X490" i="3"/>
  <c r="AB490" i="3"/>
  <c r="AE495" i="3"/>
  <c r="AE496" i="3" s="1"/>
  <c r="Y498" i="3"/>
  <c r="X472" i="4"/>
  <c r="X473" i="4" s="1"/>
  <c r="K476" i="4"/>
  <c r="D480" i="4"/>
  <c r="D481" i="4" s="1"/>
  <c r="Y490" i="4"/>
  <c r="AK455" i="5"/>
  <c r="AK456" i="5" s="1"/>
  <c r="T461" i="5"/>
  <c r="X464" i="5"/>
  <c r="X465" i="5" s="1"/>
  <c r="AK464" i="5"/>
  <c r="AK465" i="5" s="1"/>
  <c r="M466" i="5"/>
  <c r="AE466" i="5"/>
  <c r="AE467" i="5" s="1"/>
  <c r="AA470" i="5"/>
  <c r="X474" i="5"/>
  <c r="X475" i="5" s="1"/>
  <c r="Q475" i="5"/>
  <c r="Q476" i="5" s="1"/>
  <c r="AK475" i="5"/>
  <c r="AK476" i="5" s="1"/>
  <c r="L476" i="5"/>
  <c r="X482" i="5"/>
  <c r="AB482" i="5"/>
  <c r="J486" i="5"/>
  <c r="N486" i="5"/>
  <c r="AK487" i="5"/>
  <c r="AK488" i="5" s="1"/>
  <c r="T489" i="5"/>
  <c r="Z490" i="5"/>
  <c r="X492" i="5"/>
  <c r="X493" i="5" s="1"/>
  <c r="AE493" i="5"/>
  <c r="AE494" i="5" s="1"/>
  <c r="AK495" i="5"/>
  <c r="AK496" i="5" s="1"/>
  <c r="AA498" i="5"/>
  <c r="X500" i="5"/>
  <c r="X501" i="5" s="1"/>
  <c r="AK501" i="5"/>
  <c r="AK502" i="5" s="1"/>
  <c r="L27" i="6"/>
  <c r="V29" i="6"/>
  <c r="L34" i="6"/>
  <c r="V36" i="6"/>
  <c r="L38" i="6"/>
  <c r="V38" i="6"/>
  <c r="I123" i="6"/>
  <c r="I127" i="6"/>
  <c r="I131" i="6"/>
  <c r="I135" i="6"/>
  <c r="I139" i="6"/>
  <c r="I143" i="6"/>
  <c r="I147" i="6"/>
  <c r="I151" i="6"/>
  <c r="U23" i="6" s="1"/>
  <c r="I155" i="6"/>
  <c r="K26" i="6" s="1"/>
  <c r="I159" i="6"/>
  <c r="I163" i="6"/>
  <c r="I167" i="6"/>
  <c r="U26" i="6" s="1"/>
  <c r="I171" i="6"/>
  <c r="U28" i="6" s="1"/>
  <c r="I175" i="6"/>
  <c r="I179" i="6"/>
  <c r="I183" i="6"/>
  <c r="I187" i="6"/>
  <c r="K32" i="6" s="1"/>
  <c r="I191" i="6"/>
  <c r="I195" i="6"/>
  <c r="K33" i="6" s="1"/>
  <c r="I199" i="6"/>
  <c r="U31" i="6" s="1"/>
  <c r="I203" i="6"/>
  <c r="K37" i="6" s="1"/>
  <c r="I207" i="6"/>
  <c r="I211" i="6"/>
  <c r="I215" i="6"/>
  <c r="I219" i="6"/>
  <c r="I223" i="6"/>
  <c r="I227" i="6"/>
  <c r="I231" i="6"/>
  <c r="U33" i="6" s="1"/>
  <c r="I235" i="6"/>
  <c r="U37" i="6" s="1"/>
  <c r="I239" i="6"/>
  <c r="I243" i="6"/>
  <c r="I247" i="6"/>
  <c r="I251" i="6"/>
  <c r="U34" i="6" s="1"/>
  <c r="I255" i="6"/>
  <c r="I259" i="6"/>
  <c r="I263" i="6"/>
  <c r="I267" i="6"/>
  <c r="I271" i="6"/>
  <c r="I275" i="6"/>
  <c r="I279" i="6"/>
  <c r="U35" i="6" s="1"/>
  <c r="I283" i="6"/>
  <c r="I287" i="6"/>
  <c r="I291" i="6"/>
  <c r="I295" i="6"/>
  <c r="U29" i="7"/>
  <c r="K27" i="7"/>
  <c r="L34" i="7"/>
  <c r="J34" i="7"/>
  <c r="V38" i="7"/>
  <c r="T38" i="7"/>
  <c r="AN462" i="7"/>
  <c r="AH462" i="7"/>
  <c r="AN473" i="7"/>
  <c r="T471" i="7"/>
  <c r="AN453" i="7"/>
  <c r="AN483" i="7"/>
  <c r="T480" i="7"/>
  <c r="AN499" i="7"/>
  <c r="AN491" i="7"/>
  <c r="AH491" i="7"/>
  <c r="X456" i="2"/>
  <c r="X457" i="2" s="1"/>
  <c r="R461" i="2"/>
  <c r="K466" i="2"/>
  <c r="AK466" i="2"/>
  <c r="AK467" i="2" s="1"/>
  <c r="Y470" i="2"/>
  <c r="Q473" i="2"/>
  <c r="Q474" i="2" s="1"/>
  <c r="N476" i="2"/>
  <c r="K478" i="2"/>
  <c r="K479" i="2" s="1"/>
  <c r="Z482" i="2"/>
  <c r="L486" i="2"/>
  <c r="J488" i="2"/>
  <c r="J489" i="2" s="1"/>
  <c r="R489" i="2"/>
  <c r="Q493" i="2"/>
  <c r="Q494" i="2" s="1"/>
  <c r="AK493" i="2"/>
  <c r="AK494" i="2" s="1"/>
  <c r="Y498" i="2"/>
  <c r="X502" i="2"/>
  <c r="X503" i="2" s="1"/>
  <c r="X472" i="3"/>
  <c r="X473" i="3" s="1"/>
  <c r="K476" i="3"/>
  <c r="AA482" i="3"/>
  <c r="X484" i="3"/>
  <c r="X485" i="3" s="1"/>
  <c r="M486" i="3"/>
  <c r="Y490" i="3"/>
  <c r="AK455" i="4"/>
  <c r="AK456" i="4" s="1"/>
  <c r="T461" i="4"/>
  <c r="X464" i="4"/>
  <c r="X465" i="4" s="1"/>
  <c r="M466" i="4"/>
  <c r="J470" i="4"/>
  <c r="J471" i="4" s="1"/>
  <c r="AA470" i="4"/>
  <c r="AK475" i="4"/>
  <c r="AK476" i="4" s="1"/>
  <c r="L476" i="4"/>
  <c r="X482" i="4"/>
  <c r="AB482" i="4"/>
  <c r="J486" i="4"/>
  <c r="N486" i="4"/>
  <c r="T489" i="4"/>
  <c r="X492" i="4"/>
  <c r="X493" i="4" s="1"/>
  <c r="AA498" i="4"/>
  <c r="AK501" i="4"/>
  <c r="AK502" i="4" s="1"/>
  <c r="M476" i="5"/>
  <c r="Y482" i="5"/>
  <c r="K486" i="5"/>
  <c r="AA490" i="5"/>
  <c r="AM462" i="6"/>
  <c r="AG462" i="6"/>
  <c r="AM473" i="6"/>
  <c r="S471" i="6"/>
  <c r="AM453" i="6"/>
  <c r="AM483" i="6"/>
  <c r="S480" i="6"/>
  <c r="AM499" i="6"/>
  <c r="AM491" i="6"/>
  <c r="AG491" i="6"/>
  <c r="L23" i="7"/>
  <c r="M23" i="7" s="1"/>
  <c r="J23" i="7"/>
  <c r="L25" i="7"/>
  <c r="J25" i="7"/>
  <c r="V25" i="7"/>
  <c r="W25" i="7" s="1"/>
  <c r="T25" i="7"/>
  <c r="V27" i="7"/>
  <c r="T27" i="7"/>
  <c r="V30" i="7"/>
  <c r="T30" i="7"/>
  <c r="L31" i="7"/>
  <c r="J31" i="7"/>
  <c r="L36" i="7"/>
  <c r="J36" i="7"/>
  <c r="U22" i="8"/>
  <c r="K22" i="8"/>
  <c r="J23" i="8"/>
  <c r="L23" i="8"/>
  <c r="J24" i="8"/>
  <c r="L24" i="8"/>
  <c r="J25" i="8"/>
  <c r="L25" i="8"/>
  <c r="T24" i="8"/>
  <c r="V24" i="8"/>
  <c r="T25" i="8"/>
  <c r="V25" i="8"/>
  <c r="T27" i="8"/>
  <c r="V27" i="8"/>
  <c r="J28" i="8"/>
  <c r="L28" i="8"/>
  <c r="J29" i="8"/>
  <c r="L29" i="8"/>
  <c r="T30" i="8"/>
  <c r="V30" i="8"/>
  <c r="J30" i="8"/>
  <c r="L30" i="8"/>
  <c r="J31" i="8"/>
  <c r="L31" i="8"/>
  <c r="J35" i="8"/>
  <c r="L35" i="8"/>
  <c r="J36" i="8"/>
  <c r="L36" i="8"/>
  <c r="T32" i="8"/>
  <c r="V32" i="8"/>
  <c r="S461" i="2"/>
  <c r="Q463" i="2"/>
  <c r="Q464" i="2" s="1"/>
  <c r="L466" i="2"/>
  <c r="Z470" i="2"/>
  <c r="K476" i="2"/>
  <c r="AA482" i="2"/>
  <c r="S489" i="2"/>
  <c r="Z498" i="2"/>
  <c r="K22" i="3"/>
  <c r="AK455" i="3"/>
  <c r="AK456" i="3" s="1"/>
  <c r="T461" i="3"/>
  <c r="M466" i="3"/>
  <c r="AA470" i="3"/>
  <c r="AK475" i="3"/>
  <c r="AK476" i="3" s="1"/>
  <c r="X482" i="3"/>
  <c r="AB482" i="3"/>
  <c r="T489" i="3"/>
  <c r="X492" i="3"/>
  <c r="X493" i="3" s="1"/>
  <c r="AA498" i="3"/>
  <c r="AK501" i="3"/>
  <c r="AK502" i="3" s="1"/>
  <c r="Q461" i="4"/>
  <c r="U461" i="4"/>
  <c r="J466" i="4"/>
  <c r="N466" i="4"/>
  <c r="X470" i="4"/>
  <c r="AB470" i="4"/>
  <c r="M476" i="4"/>
  <c r="Y482" i="4"/>
  <c r="Q484" i="4"/>
  <c r="Q485" i="4" s="1"/>
  <c r="Q489" i="4"/>
  <c r="U489" i="4"/>
  <c r="X498" i="4"/>
  <c r="AB498" i="4"/>
  <c r="X456" i="5"/>
  <c r="X457" i="5" s="1"/>
  <c r="R461" i="5"/>
  <c r="K466" i="5"/>
  <c r="Y470" i="5"/>
  <c r="K478" i="5"/>
  <c r="K479" i="5" s="1"/>
  <c r="Z482" i="5"/>
  <c r="R489" i="5"/>
  <c r="Y498" i="5"/>
  <c r="I125" i="6"/>
  <c r="I126" i="6"/>
  <c r="I129" i="6"/>
  <c r="I130" i="6"/>
  <c r="I133" i="6"/>
  <c r="I134" i="6"/>
  <c r="I137" i="6"/>
  <c r="I138" i="6"/>
  <c r="I141" i="6"/>
  <c r="I142" i="6"/>
  <c r="I145" i="6"/>
  <c r="I146" i="6"/>
  <c r="K23" i="6" s="1"/>
  <c r="I149" i="6"/>
  <c r="I150" i="6"/>
  <c r="I153" i="6"/>
  <c r="K24" i="6" s="1"/>
  <c r="I154" i="6"/>
  <c r="K25" i="6" s="1"/>
  <c r="I157" i="6"/>
  <c r="I158" i="6"/>
  <c r="I161" i="6"/>
  <c r="U24" i="6" s="1"/>
  <c r="I162" i="6"/>
  <c r="U25" i="6" s="1"/>
  <c r="I165" i="6"/>
  <c r="I166" i="6"/>
  <c r="I169" i="6"/>
  <c r="I170" i="6"/>
  <c r="U27" i="6" s="1"/>
  <c r="I173" i="6"/>
  <c r="K28" i="6" s="1"/>
  <c r="I174" i="6"/>
  <c r="K29" i="6" s="1"/>
  <c r="I177" i="6"/>
  <c r="I178" i="6"/>
  <c r="U30" i="6" s="1"/>
  <c r="I181" i="6"/>
  <c r="I182" i="6"/>
  <c r="I185" i="6"/>
  <c r="K30" i="6" s="1"/>
  <c r="I186" i="6"/>
  <c r="K31" i="6" s="1"/>
  <c r="I189" i="6"/>
  <c r="I190" i="6"/>
  <c r="I193" i="6"/>
  <c r="I194" i="6"/>
  <c r="I197" i="6"/>
  <c r="I198" i="6"/>
  <c r="I201" i="6"/>
  <c r="K35" i="6" s="1"/>
  <c r="I202" i="6"/>
  <c r="K36" i="6" s="1"/>
  <c r="I205" i="6"/>
  <c r="I206" i="6"/>
  <c r="I209" i="6"/>
  <c r="U32" i="6" s="1"/>
  <c r="I210" i="6"/>
  <c r="I213" i="6"/>
  <c r="I214" i="6"/>
  <c r="I217" i="6"/>
  <c r="I218" i="6"/>
  <c r="I221" i="6"/>
  <c r="I222" i="6"/>
  <c r="I225" i="6"/>
  <c r="I226" i="6"/>
  <c r="I229" i="6"/>
  <c r="I230" i="6"/>
  <c r="I233" i="6"/>
  <c r="I234" i="6"/>
  <c r="I237" i="6"/>
  <c r="I238" i="6"/>
  <c r="I241" i="6"/>
  <c r="I242" i="6"/>
  <c r="I245" i="6"/>
  <c r="I246" i="6"/>
  <c r="I249" i="6"/>
  <c r="I253" i="6"/>
  <c r="I257" i="6"/>
  <c r="I261" i="6"/>
  <c r="I265" i="6"/>
  <c r="I269" i="6"/>
  <c r="I273" i="6"/>
  <c r="I277" i="6"/>
  <c r="I281" i="6"/>
  <c r="I285" i="6"/>
  <c r="I289" i="6"/>
  <c r="I293" i="6"/>
  <c r="M24" i="7"/>
  <c r="V36" i="7"/>
  <c r="T36" i="7"/>
  <c r="AK455" i="2"/>
  <c r="AK456" i="2" s="1"/>
  <c r="L476" i="2"/>
  <c r="M476" i="3"/>
  <c r="N476" i="4"/>
  <c r="K476" i="5"/>
  <c r="W26" i="7"/>
  <c r="L29" i="7"/>
  <c r="J29" i="7"/>
  <c r="I67" i="8"/>
  <c r="T23" i="8"/>
  <c r="V23" i="8"/>
  <c r="J26" i="8"/>
  <c r="L26" i="8"/>
  <c r="T26" i="8"/>
  <c r="V26" i="8"/>
  <c r="T28" i="8"/>
  <c r="V28" i="8"/>
  <c r="U29" i="8"/>
  <c r="K27" i="8"/>
  <c r="J32" i="8"/>
  <c r="L32" i="8"/>
  <c r="J33" i="8"/>
  <c r="L33" i="8"/>
  <c r="J34" i="8"/>
  <c r="L34" i="8"/>
  <c r="T31" i="8"/>
  <c r="V31" i="8"/>
  <c r="J37" i="8"/>
  <c r="L37" i="8"/>
  <c r="T33" i="8"/>
  <c r="V33" i="8"/>
  <c r="T37" i="8"/>
  <c r="V37" i="8"/>
  <c r="T38" i="8"/>
  <c r="V38" i="8"/>
  <c r="T34" i="8"/>
  <c r="V34" i="8"/>
  <c r="T35" i="8"/>
  <c r="V35" i="8"/>
  <c r="T36" i="8"/>
  <c r="V36" i="8"/>
  <c r="J38" i="8"/>
  <c r="L38" i="8"/>
  <c r="AK466" i="6"/>
  <c r="AK467" i="6" s="1"/>
  <c r="Q473" i="6"/>
  <c r="Q474" i="6" s="1"/>
  <c r="N476" i="6"/>
  <c r="D478" i="6"/>
  <c r="D479" i="6" s="1"/>
  <c r="Q482" i="6"/>
  <c r="Q483" i="6" s="1"/>
  <c r="Z482" i="6"/>
  <c r="L486" i="6"/>
  <c r="X490" i="6"/>
  <c r="AB490" i="6"/>
  <c r="Q493" i="6"/>
  <c r="Q494" i="6" s="1"/>
  <c r="AK493" i="6"/>
  <c r="AK494" i="6" s="1"/>
  <c r="X502" i="6"/>
  <c r="X503" i="6" s="1"/>
  <c r="L5" i="7"/>
  <c r="K17" i="7" s="1"/>
  <c r="B6" i="1" s="1"/>
  <c r="X472" i="7"/>
  <c r="X473" i="7" s="1"/>
  <c r="K476" i="7"/>
  <c r="K480" i="7"/>
  <c r="K481" i="7" s="1"/>
  <c r="AA482" i="7"/>
  <c r="X484" i="7"/>
  <c r="X485" i="7" s="1"/>
  <c r="M486" i="7"/>
  <c r="J490" i="7"/>
  <c r="J491" i="7" s="1"/>
  <c r="Y490" i="7"/>
  <c r="AF462" i="8"/>
  <c r="M486" i="8"/>
  <c r="AA482" i="8"/>
  <c r="N476" i="8"/>
  <c r="Q491" i="8"/>
  <c r="Q492" i="8" s="1"/>
  <c r="Q493" i="8"/>
  <c r="Q494" i="8" s="1"/>
  <c r="T489" i="8"/>
  <c r="AA490" i="8"/>
  <c r="AL499" i="8"/>
  <c r="U29" i="9"/>
  <c r="K27" i="9"/>
  <c r="V23" i="10"/>
  <c r="T23" i="10"/>
  <c r="L26" i="10"/>
  <c r="J26" i="10"/>
  <c r="V26" i="10"/>
  <c r="T26" i="10"/>
  <c r="V28" i="10"/>
  <c r="T28" i="10"/>
  <c r="U29" i="10"/>
  <c r="K27" i="10"/>
  <c r="L32" i="10"/>
  <c r="J32" i="10"/>
  <c r="L33" i="10"/>
  <c r="J33" i="10"/>
  <c r="L34" i="10"/>
  <c r="J34" i="10"/>
  <c r="V31" i="10"/>
  <c r="T31" i="10"/>
  <c r="L37" i="10"/>
  <c r="J37" i="10"/>
  <c r="V33" i="10"/>
  <c r="T33" i="10"/>
  <c r="V37" i="10"/>
  <c r="T37" i="10"/>
  <c r="V38" i="10"/>
  <c r="T38" i="10"/>
  <c r="V34" i="10"/>
  <c r="T34" i="10"/>
  <c r="V35" i="10"/>
  <c r="T35" i="10"/>
  <c r="V36" i="10"/>
  <c r="T36" i="10"/>
  <c r="L38" i="10"/>
  <c r="J38" i="10"/>
  <c r="T23" i="11"/>
  <c r="V23" i="11"/>
  <c r="T26" i="11"/>
  <c r="V26" i="11"/>
  <c r="T31" i="11"/>
  <c r="V31" i="11"/>
  <c r="T33" i="11"/>
  <c r="V33" i="11"/>
  <c r="T35" i="11"/>
  <c r="V35" i="11"/>
  <c r="S461" i="6"/>
  <c r="Q463" i="6"/>
  <c r="Q464" i="6" s="1"/>
  <c r="L466" i="6"/>
  <c r="Z470" i="6"/>
  <c r="K476" i="6"/>
  <c r="S489" i="6"/>
  <c r="Y490" i="6"/>
  <c r="Z498" i="6"/>
  <c r="AK455" i="7"/>
  <c r="AK456" i="7" s="1"/>
  <c r="T461" i="7"/>
  <c r="X464" i="7"/>
  <c r="X465" i="7" s="1"/>
  <c r="M466" i="7"/>
  <c r="AE466" i="7"/>
  <c r="AE467" i="7" s="1"/>
  <c r="AA470" i="7"/>
  <c r="AK475" i="7"/>
  <c r="AK476" i="7" s="1"/>
  <c r="L476" i="7"/>
  <c r="X482" i="7"/>
  <c r="AB482" i="7"/>
  <c r="J486" i="7"/>
  <c r="N486" i="7"/>
  <c r="AK487" i="7"/>
  <c r="AK488" i="7" s="1"/>
  <c r="T489" i="7"/>
  <c r="X492" i="7"/>
  <c r="X493" i="7" s="1"/>
  <c r="AE493" i="7"/>
  <c r="AE494" i="7" s="1"/>
  <c r="AA498" i="7"/>
  <c r="AK501" i="7"/>
  <c r="AK502" i="7" s="1"/>
  <c r="X458" i="8"/>
  <c r="X459" i="8" s="1"/>
  <c r="X456" i="8"/>
  <c r="X457" i="8" s="1"/>
  <c r="AK455" i="8"/>
  <c r="AK456" i="8" s="1"/>
  <c r="Q465" i="8"/>
  <c r="Q466" i="8" s="1"/>
  <c r="Q463" i="8"/>
  <c r="Q464" i="8" s="1"/>
  <c r="AK464" i="8"/>
  <c r="AK465" i="8" s="1"/>
  <c r="Q475" i="8"/>
  <c r="Q476" i="8" s="1"/>
  <c r="X486" i="8"/>
  <c r="X487" i="8" s="1"/>
  <c r="X500" i="8"/>
  <c r="X501" i="8" s="1"/>
  <c r="V24" i="9"/>
  <c r="V36" i="9"/>
  <c r="I63" i="9"/>
  <c r="J28" i="11"/>
  <c r="L28" i="11"/>
  <c r="AK455" i="6"/>
  <c r="AK456" i="6" s="1"/>
  <c r="L476" i="6"/>
  <c r="Z490" i="6"/>
  <c r="M476" i="7"/>
  <c r="K486" i="7"/>
  <c r="AA490" i="7"/>
  <c r="AL473" i="8"/>
  <c r="R471" i="8"/>
  <c r="AL483" i="8"/>
  <c r="R480" i="8"/>
  <c r="AK477" i="8"/>
  <c r="AK478" i="8" s="1"/>
  <c r="U22" i="9"/>
  <c r="K22" i="9"/>
  <c r="AL499" i="9"/>
  <c r="AL491" i="9"/>
  <c r="AF491" i="9"/>
  <c r="AL462" i="9"/>
  <c r="AF462" i="9"/>
  <c r="AL473" i="9"/>
  <c r="R471" i="9"/>
  <c r="AL453" i="9"/>
  <c r="AL483" i="9"/>
  <c r="R480" i="9"/>
  <c r="U22" i="10"/>
  <c r="K22" i="10"/>
  <c r="L23" i="10"/>
  <c r="J23" i="10"/>
  <c r="L24" i="10"/>
  <c r="J24" i="10"/>
  <c r="L25" i="10"/>
  <c r="J25" i="10"/>
  <c r="V24" i="10"/>
  <c r="T24" i="10"/>
  <c r="V25" i="10"/>
  <c r="T25" i="10"/>
  <c r="V27" i="10"/>
  <c r="T27" i="10"/>
  <c r="L28" i="10"/>
  <c r="J28" i="10"/>
  <c r="L29" i="10"/>
  <c r="J29" i="10"/>
  <c r="V30" i="10"/>
  <c r="T30" i="10"/>
  <c r="L30" i="10"/>
  <c r="J30" i="10"/>
  <c r="L31" i="10"/>
  <c r="J31" i="10"/>
  <c r="L35" i="10"/>
  <c r="J35" i="10"/>
  <c r="L36" i="10"/>
  <c r="J36" i="10"/>
  <c r="V32" i="10"/>
  <c r="T32" i="10"/>
  <c r="AM499" i="10"/>
  <c r="AM491" i="10"/>
  <c r="AG491" i="10"/>
  <c r="AM462" i="10"/>
  <c r="AG462" i="10"/>
  <c r="AM473" i="10"/>
  <c r="S471" i="10"/>
  <c r="AM453" i="10"/>
  <c r="AM483" i="10"/>
  <c r="S480" i="10"/>
  <c r="K17" i="11"/>
  <c r="B10" i="1" s="1"/>
  <c r="I67" i="11"/>
  <c r="J26" i="11"/>
  <c r="L26" i="11"/>
  <c r="T28" i="11"/>
  <c r="V28" i="11"/>
  <c r="J32" i="11"/>
  <c r="L32" i="11"/>
  <c r="J33" i="11"/>
  <c r="L33" i="11"/>
  <c r="J37" i="11"/>
  <c r="L37" i="11"/>
  <c r="T37" i="11"/>
  <c r="V37" i="11"/>
  <c r="T34" i="11"/>
  <c r="V34" i="11"/>
  <c r="Q461" i="6"/>
  <c r="U461" i="6"/>
  <c r="J466" i="6"/>
  <c r="N466" i="6"/>
  <c r="X470" i="6"/>
  <c r="AB470" i="6"/>
  <c r="Y482" i="6"/>
  <c r="Q489" i="6"/>
  <c r="U489" i="6"/>
  <c r="X456" i="7"/>
  <c r="X457" i="7" s="1"/>
  <c r="R461" i="7"/>
  <c r="K466" i="7"/>
  <c r="Y470" i="7"/>
  <c r="R489" i="7"/>
  <c r="T461" i="8"/>
  <c r="AA470" i="8"/>
  <c r="Z498" i="8"/>
  <c r="S489" i="8"/>
  <c r="Z470" i="8"/>
  <c r="L466" i="8"/>
  <c r="S461" i="8"/>
  <c r="L486" i="8"/>
  <c r="Z482" i="8"/>
  <c r="M476" i="8"/>
  <c r="J490" i="8"/>
  <c r="J491" i="8" s="1"/>
  <c r="J488" i="8"/>
  <c r="J489" i="8" s="1"/>
  <c r="Z490" i="8"/>
  <c r="AL491" i="8"/>
  <c r="AK495" i="8"/>
  <c r="AK496" i="8" s="1"/>
  <c r="L24" i="9"/>
  <c r="U22" i="11"/>
  <c r="K22" i="11"/>
  <c r="J24" i="11"/>
  <c r="L24" i="11"/>
  <c r="T24" i="11"/>
  <c r="V24" i="11"/>
  <c r="J30" i="11"/>
  <c r="L30" i="11"/>
  <c r="J35" i="11"/>
  <c r="L35" i="11"/>
  <c r="T32" i="11"/>
  <c r="V32" i="11"/>
  <c r="T36" i="11"/>
  <c r="V36" i="11"/>
  <c r="AL473" i="11"/>
  <c r="R471" i="11"/>
  <c r="AL453" i="11"/>
  <c r="AL483" i="11"/>
  <c r="R480" i="11"/>
  <c r="AL499" i="11"/>
  <c r="AL491" i="11"/>
  <c r="AF491" i="11"/>
  <c r="AF462" i="11"/>
  <c r="AL462" i="11"/>
  <c r="X456" i="9"/>
  <c r="X457" i="9" s="1"/>
  <c r="R461" i="9"/>
  <c r="AE464" i="9"/>
  <c r="AE465" i="9" s="1"/>
  <c r="K466" i="9"/>
  <c r="X466" i="9"/>
  <c r="X467" i="9" s="1"/>
  <c r="Y470" i="9"/>
  <c r="N476" i="9"/>
  <c r="K478" i="9"/>
  <c r="K479" i="9" s="1"/>
  <c r="AK485" i="9"/>
  <c r="AK486" i="9" s="1"/>
  <c r="J488" i="9"/>
  <c r="J489" i="9" s="1"/>
  <c r="R489" i="9"/>
  <c r="X490" i="9"/>
  <c r="AB490" i="9"/>
  <c r="AE495" i="9"/>
  <c r="AE496" i="9" s="1"/>
  <c r="Y498" i="9"/>
  <c r="S461" i="10"/>
  <c r="Q463" i="10"/>
  <c r="Q464" i="10" s="1"/>
  <c r="L466" i="10"/>
  <c r="Z470" i="10"/>
  <c r="K476" i="10"/>
  <c r="D480" i="10"/>
  <c r="D481" i="10" s="1"/>
  <c r="S489" i="10"/>
  <c r="Y490" i="10"/>
  <c r="Z498" i="10"/>
  <c r="I303" i="11"/>
  <c r="I311" i="11"/>
  <c r="I319" i="11"/>
  <c r="I327" i="11"/>
  <c r="I335" i="11"/>
  <c r="I343" i="11"/>
  <c r="I351" i="11"/>
  <c r="K38" i="11" s="1"/>
  <c r="AK457" i="11"/>
  <c r="AK458" i="11" s="1"/>
  <c r="Z462" i="11"/>
  <c r="AN499" i="11"/>
  <c r="AN491" i="11"/>
  <c r="AH491" i="11"/>
  <c r="AN462" i="11"/>
  <c r="AH462" i="11"/>
  <c r="AN473" i="11"/>
  <c r="T471" i="11"/>
  <c r="AN453" i="11"/>
  <c r="AK495" i="11"/>
  <c r="AK496" i="11" s="1"/>
  <c r="L34" i="12"/>
  <c r="V36" i="12"/>
  <c r="I60" i="12"/>
  <c r="I64" i="12"/>
  <c r="V36" i="13"/>
  <c r="T36" i="13"/>
  <c r="R461" i="8"/>
  <c r="K466" i="8"/>
  <c r="Y470" i="8"/>
  <c r="K478" i="8"/>
  <c r="K479" i="8" s="1"/>
  <c r="R489" i="8"/>
  <c r="Y498" i="8"/>
  <c r="X472" i="9"/>
  <c r="X473" i="9" s="1"/>
  <c r="K476" i="9"/>
  <c r="AA482" i="9"/>
  <c r="X484" i="9"/>
  <c r="X485" i="9" s="1"/>
  <c r="M486" i="9"/>
  <c r="Y490" i="9"/>
  <c r="AK455" i="10"/>
  <c r="AK456" i="10" s="1"/>
  <c r="X464" i="10"/>
  <c r="X465" i="10" s="1"/>
  <c r="J470" i="10"/>
  <c r="J471" i="10" s="1"/>
  <c r="L476" i="10"/>
  <c r="X482" i="10"/>
  <c r="AB482" i="10"/>
  <c r="J486" i="10"/>
  <c r="N486" i="10"/>
  <c r="Z490" i="10"/>
  <c r="X492" i="10"/>
  <c r="X493" i="10" s="1"/>
  <c r="AK501" i="10"/>
  <c r="AK502" i="10" s="1"/>
  <c r="Z454" i="11"/>
  <c r="M24" i="12"/>
  <c r="M25" i="12" s="1"/>
  <c r="M26" i="12" s="1"/>
  <c r="L29" i="13"/>
  <c r="J29" i="13"/>
  <c r="U22" i="14"/>
  <c r="K22" i="14"/>
  <c r="J24" i="14"/>
  <c r="L24" i="14"/>
  <c r="T24" i="14"/>
  <c r="V24" i="14"/>
  <c r="U29" i="14"/>
  <c r="K27" i="14"/>
  <c r="J28" i="14"/>
  <c r="L28" i="14"/>
  <c r="J30" i="14"/>
  <c r="L30" i="14"/>
  <c r="J34" i="14"/>
  <c r="L34" i="14"/>
  <c r="J35" i="14"/>
  <c r="L35" i="14"/>
  <c r="T32" i="14"/>
  <c r="V32" i="14"/>
  <c r="K476" i="8"/>
  <c r="AK455" i="9"/>
  <c r="AK456" i="9" s="1"/>
  <c r="T461" i="9"/>
  <c r="M466" i="9"/>
  <c r="AA470" i="9"/>
  <c r="AK475" i="9"/>
  <c r="AK476" i="9" s="1"/>
  <c r="X482" i="9"/>
  <c r="AB482" i="9"/>
  <c r="T489" i="9"/>
  <c r="X492" i="9"/>
  <c r="X493" i="9" s="1"/>
  <c r="AA498" i="9"/>
  <c r="AK501" i="9"/>
  <c r="AK502" i="9" s="1"/>
  <c r="Q461" i="10"/>
  <c r="U461" i="10"/>
  <c r="J466" i="10"/>
  <c r="N466" i="10"/>
  <c r="X470" i="10"/>
  <c r="AB470" i="10"/>
  <c r="Y482" i="10"/>
  <c r="Q484" i="10"/>
  <c r="Q485" i="10" s="1"/>
  <c r="Q489" i="10"/>
  <c r="U489" i="10"/>
  <c r="X498" i="10"/>
  <c r="AB498" i="10"/>
  <c r="I299" i="11"/>
  <c r="I307" i="11"/>
  <c r="I315" i="11"/>
  <c r="I323" i="11"/>
  <c r="I331" i="11"/>
  <c r="I339" i="11"/>
  <c r="I347" i="11"/>
  <c r="I355" i="11"/>
  <c r="Q465" i="11"/>
  <c r="Q466" i="11" s="1"/>
  <c r="Q463" i="11"/>
  <c r="Q464" i="11" s="1"/>
  <c r="Q491" i="11"/>
  <c r="Q492" i="11" s="1"/>
  <c r="Q493" i="11"/>
  <c r="Q494" i="11" s="1"/>
  <c r="X500" i="11"/>
  <c r="X501" i="11" s="1"/>
  <c r="I62" i="12"/>
  <c r="I66" i="12"/>
  <c r="U29" i="13"/>
  <c r="K27" i="13"/>
  <c r="L34" i="13"/>
  <c r="J34" i="13"/>
  <c r="V38" i="13"/>
  <c r="T38" i="13"/>
  <c r="M476" i="9"/>
  <c r="N476" i="10"/>
  <c r="Q475" i="11"/>
  <c r="Q476" i="11" s="1"/>
  <c r="Z498" i="11"/>
  <c r="S489" i="11"/>
  <c r="Z470" i="11"/>
  <c r="L466" i="11"/>
  <c r="S461" i="11"/>
  <c r="L486" i="11"/>
  <c r="Z482" i="11"/>
  <c r="M476" i="11"/>
  <c r="Z490" i="11"/>
  <c r="L5" i="12"/>
  <c r="K5" i="12"/>
  <c r="K17" i="12" s="1"/>
  <c r="B11" i="1" s="1"/>
  <c r="W24" i="12"/>
  <c r="W25" i="12" s="1"/>
  <c r="W26" i="12" s="1"/>
  <c r="W27" i="12" s="1"/>
  <c r="W28" i="12" s="1"/>
  <c r="U29" i="12"/>
  <c r="K27" i="12"/>
  <c r="W24" i="13"/>
  <c r="L23" i="13"/>
  <c r="M23" i="13" s="1"/>
  <c r="M24" i="13" s="1"/>
  <c r="J23" i="13"/>
  <c r="L25" i="13"/>
  <c r="J25" i="13"/>
  <c r="V25" i="13"/>
  <c r="W25" i="13" s="1"/>
  <c r="W26" i="13" s="1"/>
  <c r="T25" i="13"/>
  <c r="V27" i="13"/>
  <c r="T27" i="13"/>
  <c r="V30" i="13"/>
  <c r="T30" i="13"/>
  <c r="L31" i="13"/>
  <c r="J31" i="13"/>
  <c r="L36" i="13"/>
  <c r="J36" i="13"/>
  <c r="AN462" i="13"/>
  <c r="AH462" i="13"/>
  <c r="AN473" i="13"/>
  <c r="T471" i="13"/>
  <c r="AN453" i="13"/>
  <c r="AN483" i="13"/>
  <c r="T480" i="13"/>
  <c r="AN499" i="13"/>
  <c r="AN491" i="13"/>
  <c r="AH491" i="13"/>
  <c r="J23" i="14"/>
  <c r="L23" i="14"/>
  <c r="T23" i="14"/>
  <c r="V23" i="14"/>
  <c r="J25" i="14"/>
  <c r="L25" i="14"/>
  <c r="J26" i="14"/>
  <c r="L26" i="14"/>
  <c r="T25" i="14"/>
  <c r="V25" i="14"/>
  <c r="T26" i="14"/>
  <c r="V26" i="14"/>
  <c r="T27" i="14"/>
  <c r="V27" i="14"/>
  <c r="T28" i="14"/>
  <c r="V28" i="14"/>
  <c r="J29" i="14"/>
  <c r="L29" i="14"/>
  <c r="T30" i="14"/>
  <c r="V30" i="14"/>
  <c r="J31" i="14"/>
  <c r="L31" i="14"/>
  <c r="J32" i="14"/>
  <c r="L32" i="14"/>
  <c r="J33" i="14"/>
  <c r="L33" i="14"/>
  <c r="T31" i="14"/>
  <c r="V31" i="14"/>
  <c r="J36" i="14"/>
  <c r="L36" i="14"/>
  <c r="J37" i="14"/>
  <c r="L37" i="14"/>
  <c r="Y482" i="11"/>
  <c r="K486" i="11"/>
  <c r="AA490" i="11"/>
  <c r="X456" i="12"/>
  <c r="X457" i="12" s="1"/>
  <c r="R461" i="12"/>
  <c r="K466" i="12"/>
  <c r="AK466" i="12"/>
  <c r="AK467" i="12" s="1"/>
  <c r="Y470" i="12"/>
  <c r="Q473" i="12"/>
  <c r="Q474" i="12" s="1"/>
  <c r="N476" i="12"/>
  <c r="K478" i="12"/>
  <c r="K479" i="12" s="1"/>
  <c r="Z482" i="12"/>
  <c r="AK485" i="12"/>
  <c r="AK486" i="12" s="1"/>
  <c r="L486" i="12"/>
  <c r="J488" i="12"/>
  <c r="J489" i="12" s="1"/>
  <c r="R489" i="12"/>
  <c r="Q493" i="12"/>
  <c r="Q494" i="12" s="1"/>
  <c r="AK493" i="12"/>
  <c r="AK494" i="12" s="1"/>
  <c r="Y498" i="12"/>
  <c r="X502" i="12"/>
  <c r="X503" i="12" s="1"/>
  <c r="L5" i="13"/>
  <c r="X472" i="13"/>
  <c r="X473" i="13" s="1"/>
  <c r="K476" i="13"/>
  <c r="K480" i="13"/>
  <c r="K481" i="13" s="1"/>
  <c r="AA482" i="13"/>
  <c r="X484" i="13"/>
  <c r="X485" i="13" s="1"/>
  <c r="M486" i="13"/>
  <c r="J490" i="13"/>
  <c r="J491" i="13" s="1"/>
  <c r="Y490" i="13"/>
  <c r="U22" i="15"/>
  <c r="K22" i="15"/>
  <c r="J23" i="15"/>
  <c r="L23" i="15"/>
  <c r="J24" i="15"/>
  <c r="L24" i="15"/>
  <c r="J25" i="15"/>
  <c r="L25" i="15"/>
  <c r="T24" i="15"/>
  <c r="V24" i="15"/>
  <c r="T25" i="15"/>
  <c r="V25" i="15"/>
  <c r="T27" i="15"/>
  <c r="V27" i="15"/>
  <c r="J28" i="15"/>
  <c r="L28" i="15"/>
  <c r="J29" i="15"/>
  <c r="L29" i="15"/>
  <c r="T30" i="15"/>
  <c r="V30" i="15"/>
  <c r="J30" i="15"/>
  <c r="L30" i="15"/>
  <c r="J31" i="15"/>
  <c r="L31" i="15"/>
  <c r="J35" i="15"/>
  <c r="L35" i="15"/>
  <c r="J36" i="15"/>
  <c r="L36" i="15"/>
  <c r="T32" i="15"/>
  <c r="V32" i="15"/>
  <c r="V36" i="16"/>
  <c r="T36" i="16"/>
  <c r="M24" i="17"/>
  <c r="M25" i="17" s="1"/>
  <c r="M26" i="17" s="1"/>
  <c r="X456" i="11"/>
  <c r="X457" i="11" s="1"/>
  <c r="R461" i="11"/>
  <c r="K466" i="11"/>
  <c r="Y470" i="11"/>
  <c r="K478" i="11"/>
  <c r="K479" i="11" s="1"/>
  <c r="R489" i="11"/>
  <c r="Y498" i="11"/>
  <c r="S461" i="12"/>
  <c r="Q463" i="12"/>
  <c r="Q464" i="12" s="1"/>
  <c r="L466" i="12"/>
  <c r="Z470" i="12"/>
  <c r="K476" i="12"/>
  <c r="AA482" i="12"/>
  <c r="X484" i="12"/>
  <c r="X485" i="12" s="1"/>
  <c r="M486" i="12"/>
  <c r="S489" i="12"/>
  <c r="Z498" i="12"/>
  <c r="AK455" i="13"/>
  <c r="AK456" i="13" s="1"/>
  <c r="T461" i="13"/>
  <c r="X464" i="13"/>
  <c r="X465" i="13" s="1"/>
  <c r="AK464" i="13"/>
  <c r="AK465" i="13" s="1"/>
  <c r="M466" i="13"/>
  <c r="AE466" i="13"/>
  <c r="AE467" i="13" s="1"/>
  <c r="AA470" i="13"/>
  <c r="Q475" i="13"/>
  <c r="Q476" i="13" s="1"/>
  <c r="AK475" i="13"/>
  <c r="AK476" i="13" s="1"/>
  <c r="L476" i="13"/>
  <c r="X482" i="13"/>
  <c r="AB482" i="13"/>
  <c r="J486" i="13"/>
  <c r="N486" i="13"/>
  <c r="AK487" i="13"/>
  <c r="AK488" i="13" s="1"/>
  <c r="T489" i="13"/>
  <c r="Z490" i="13"/>
  <c r="X492" i="13"/>
  <c r="X493" i="13" s="1"/>
  <c r="AE493" i="13"/>
  <c r="AE494" i="13" s="1"/>
  <c r="AA498" i="13"/>
  <c r="X500" i="13"/>
  <c r="X501" i="13" s="1"/>
  <c r="AK501" i="13"/>
  <c r="AK502" i="13" s="1"/>
  <c r="V33" i="14"/>
  <c r="V34" i="14"/>
  <c r="V35" i="14"/>
  <c r="V36" i="14"/>
  <c r="V37" i="14"/>
  <c r="L38" i="14"/>
  <c r="V38" i="14"/>
  <c r="L29" i="16"/>
  <c r="J29" i="16"/>
  <c r="AL499" i="16"/>
  <c r="AL491" i="16"/>
  <c r="AF491" i="16"/>
  <c r="AL462" i="16"/>
  <c r="AF462" i="16"/>
  <c r="AL473" i="16"/>
  <c r="R471" i="16"/>
  <c r="AL453" i="16"/>
  <c r="AL483" i="16"/>
  <c r="R480" i="16"/>
  <c r="V22" i="17"/>
  <c r="W22" i="17" s="1"/>
  <c r="T22" i="17"/>
  <c r="V24" i="17"/>
  <c r="T24" i="17"/>
  <c r="V29" i="17"/>
  <c r="T29" i="17"/>
  <c r="L28" i="17"/>
  <c r="J28" i="17"/>
  <c r="L30" i="17"/>
  <c r="J30" i="17"/>
  <c r="L34" i="17"/>
  <c r="J34" i="17"/>
  <c r="L35" i="17"/>
  <c r="J35" i="17"/>
  <c r="V32" i="17"/>
  <c r="T32" i="17"/>
  <c r="K476" i="11"/>
  <c r="AK455" i="12"/>
  <c r="AK456" i="12" s="1"/>
  <c r="T461" i="12"/>
  <c r="M466" i="12"/>
  <c r="AA470" i="12"/>
  <c r="AK475" i="12"/>
  <c r="AK476" i="12" s="1"/>
  <c r="L476" i="12"/>
  <c r="T489" i="12"/>
  <c r="AA498" i="12"/>
  <c r="M476" i="13"/>
  <c r="AA490" i="13"/>
  <c r="AN499" i="14"/>
  <c r="AN491" i="14"/>
  <c r="AH491" i="14"/>
  <c r="AN462" i="14"/>
  <c r="AH462" i="14"/>
  <c r="AN473" i="14"/>
  <c r="T471" i="14"/>
  <c r="AN453" i="14"/>
  <c r="AN483" i="14"/>
  <c r="T480" i="14"/>
  <c r="T23" i="15"/>
  <c r="V23" i="15"/>
  <c r="J26" i="15"/>
  <c r="L26" i="15"/>
  <c r="T26" i="15"/>
  <c r="V26" i="15"/>
  <c r="T28" i="15"/>
  <c r="V28" i="15"/>
  <c r="U29" i="15"/>
  <c r="K27" i="15"/>
  <c r="J32" i="15"/>
  <c r="L32" i="15"/>
  <c r="J33" i="15"/>
  <c r="L33" i="15"/>
  <c r="J34" i="15"/>
  <c r="L34" i="15"/>
  <c r="T31" i="15"/>
  <c r="V31" i="15"/>
  <c r="J37" i="15"/>
  <c r="L37" i="15"/>
  <c r="T33" i="15"/>
  <c r="V33" i="15"/>
  <c r="T37" i="15"/>
  <c r="V37" i="15"/>
  <c r="T38" i="15"/>
  <c r="V38" i="15"/>
  <c r="T34" i="15"/>
  <c r="V34" i="15"/>
  <c r="T35" i="15"/>
  <c r="V35" i="15"/>
  <c r="T36" i="15"/>
  <c r="V36" i="15"/>
  <c r="J38" i="15"/>
  <c r="L38" i="15"/>
  <c r="AN483" i="15"/>
  <c r="T480" i="15"/>
  <c r="AN499" i="15"/>
  <c r="AN491" i="15"/>
  <c r="AH491" i="15"/>
  <c r="AN462" i="15"/>
  <c r="AH462" i="15"/>
  <c r="AN473" i="15"/>
  <c r="T471" i="15"/>
  <c r="AN453" i="15"/>
  <c r="U29" i="16"/>
  <c r="K27" i="16"/>
  <c r="L34" i="16"/>
  <c r="J34" i="16"/>
  <c r="V38" i="16"/>
  <c r="T38" i="16"/>
  <c r="K17" i="17"/>
  <c r="B16" i="1" s="1"/>
  <c r="M476" i="12"/>
  <c r="X456" i="13"/>
  <c r="X457" i="13" s="1"/>
  <c r="R461" i="13"/>
  <c r="K466" i="13"/>
  <c r="Y470" i="13"/>
  <c r="R489" i="13"/>
  <c r="W24" i="16"/>
  <c r="W26" i="16"/>
  <c r="L23" i="16"/>
  <c r="M23" i="16" s="1"/>
  <c r="M24" i="16" s="1"/>
  <c r="J23" i="16"/>
  <c r="L25" i="16"/>
  <c r="J25" i="16"/>
  <c r="V25" i="16"/>
  <c r="W25" i="16" s="1"/>
  <c r="T25" i="16"/>
  <c r="V27" i="16"/>
  <c r="W27" i="16" s="1"/>
  <c r="W28" i="16" s="1"/>
  <c r="T27" i="16"/>
  <c r="V30" i="16"/>
  <c r="T30" i="16"/>
  <c r="L31" i="16"/>
  <c r="J31" i="16"/>
  <c r="L36" i="16"/>
  <c r="J36" i="16"/>
  <c r="V23" i="17"/>
  <c r="T23" i="17"/>
  <c r="V25" i="17"/>
  <c r="T25" i="17"/>
  <c r="V26" i="17"/>
  <c r="T26" i="17"/>
  <c r="V27" i="17"/>
  <c r="T27" i="17"/>
  <c r="V28" i="17"/>
  <c r="T28" i="17"/>
  <c r="L29" i="17"/>
  <c r="J29" i="17"/>
  <c r="V30" i="17"/>
  <c r="T30" i="17"/>
  <c r="L31" i="17"/>
  <c r="J31" i="17"/>
  <c r="L32" i="17"/>
  <c r="J32" i="17"/>
  <c r="L33" i="17"/>
  <c r="J33" i="17"/>
  <c r="V31" i="17"/>
  <c r="T31" i="17"/>
  <c r="L36" i="17"/>
  <c r="J36" i="17"/>
  <c r="L37" i="17"/>
  <c r="J37" i="17"/>
  <c r="V33" i="17"/>
  <c r="T33" i="17"/>
  <c r="V37" i="17"/>
  <c r="T37" i="17"/>
  <c r="AK455" i="14"/>
  <c r="AK456" i="14" s="1"/>
  <c r="T461" i="14"/>
  <c r="X464" i="14"/>
  <c r="X465" i="14" s="1"/>
  <c r="M466" i="14"/>
  <c r="AE466" i="14"/>
  <c r="AE467" i="14" s="1"/>
  <c r="AA470" i="14"/>
  <c r="X474" i="14"/>
  <c r="X475" i="14" s="1"/>
  <c r="AK475" i="14"/>
  <c r="AK476" i="14" s="1"/>
  <c r="L476" i="14"/>
  <c r="X482" i="14"/>
  <c r="AB482" i="14"/>
  <c r="J486" i="14"/>
  <c r="N486" i="14"/>
  <c r="AK487" i="14"/>
  <c r="AK488" i="14" s="1"/>
  <c r="T489" i="14"/>
  <c r="X492" i="14"/>
  <c r="X493" i="14" s="1"/>
  <c r="AE493" i="14"/>
  <c r="AE494" i="14" s="1"/>
  <c r="AA498" i="14"/>
  <c r="AK501" i="14"/>
  <c r="AK502" i="14" s="1"/>
  <c r="M476" i="15"/>
  <c r="Y482" i="15"/>
  <c r="K486" i="15"/>
  <c r="Q489" i="15"/>
  <c r="U489" i="15"/>
  <c r="AA490" i="15"/>
  <c r="X498" i="15"/>
  <c r="AB498" i="15"/>
  <c r="K5" i="16"/>
  <c r="K17" i="16" s="1"/>
  <c r="B15" i="1" s="1"/>
  <c r="X456" i="16"/>
  <c r="X457" i="16" s="1"/>
  <c r="R461" i="16"/>
  <c r="AE464" i="16"/>
  <c r="AE465" i="16" s="1"/>
  <c r="K466" i="16"/>
  <c r="X466" i="16"/>
  <c r="X467" i="16" s="1"/>
  <c r="AK466" i="16"/>
  <c r="AK467" i="16" s="1"/>
  <c r="Y470" i="16"/>
  <c r="Q473" i="16"/>
  <c r="Q474" i="16" s="1"/>
  <c r="N476" i="16"/>
  <c r="K478" i="16"/>
  <c r="K479" i="16" s="1"/>
  <c r="Z482" i="16"/>
  <c r="AK485" i="16"/>
  <c r="AK486" i="16" s="1"/>
  <c r="L486" i="16"/>
  <c r="J488" i="16"/>
  <c r="J489" i="16" s="1"/>
  <c r="R489" i="16"/>
  <c r="X490" i="16"/>
  <c r="AB490" i="16"/>
  <c r="AK493" i="16"/>
  <c r="AK494" i="16" s="1"/>
  <c r="AE495" i="16"/>
  <c r="AE496" i="16" s="1"/>
  <c r="Y498" i="16"/>
  <c r="X502" i="16"/>
  <c r="X503" i="16" s="1"/>
  <c r="J23" i="17"/>
  <c r="J25" i="17"/>
  <c r="K27" i="17"/>
  <c r="L38" i="17"/>
  <c r="J38" i="17"/>
  <c r="M476" i="14"/>
  <c r="Y482" i="14"/>
  <c r="K486" i="14"/>
  <c r="AA490" i="14"/>
  <c r="X456" i="15"/>
  <c r="X457" i="15" s="1"/>
  <c r="R461" i="15"/>
  <c r="K466" i="15"/>
  <c r="AK466" i="15"/>
  <c r="AK467" i="15" s="1"/>
  <c r="Y470" i="15"/>
  <c r="Q473" i="15"/>
  <c r="Q474" i="15" s="1"/>
  <c r="K478" i="15"/>
  <c r="K479" i="15" s="1"/>
  <c r="Z482" i="15"/>
  <c r="L486" i="15"/>
  <c r="R489" i="15"/>
  <c r="Q493" i="15"/>
  <c r="Q494" i="15" s="1"/>
  <c r="AK493" i="15"/>
  <c r="AK494" i="15" s="1"/>
  <c r="Y498" i="15"/>
  <c r="X502" i="15"/>
  <c r="X503" i="15" s="1"/>
  <c r="X472" i="16"/>
  <c r="X473" i="16" s="1"/>
  <c r="K476" i="16"/>
  <c r="AA482" i="16"/>
  <c r="X484" i="16"/>
  <c r="X485" i="16" s="1"/>
  <c r="M486" i="16"/>
  <c r="Y490" i="16"/>
  <c r="I67" i="17"/>
  <c r="I93" i="17"/>
  <c r="I97" i="17"/>
  <c r="I101" i="17"/>
  <c r="I105" i="17"/>
  <c r="I109" i="17"/>
  <c r="I113" i="17"/>
  <c r="I117" i="17"/>
  <c r="X456" i="14"/>
  <c r="X457" i="14" s="1"/>
  <c r="R461" i="14"/>
  <c r="K466" i="14"/>
  <c r="Y470" i="14"/>
  <c r="K478" i="14"/>
  <c r="K479" i="14" s="1"/>
  <c r="R489" i="14"/>
  <c r="Y498" i="14"/>
  <c r="S461" i="15"/>
  <c r="Q463" i="15"/>
  <c r="Q464" i="15" s="1"/>
  <c r="L466" i="15"/>
  <c r="Z470" i="15"/>
  <c r="K476" i="15"/>
  <c r="S489" i="15"/>
  <c r="Z498" i="15"/>
  <c r="AK455" i="16"/>
  <c r="AK456" i="16" s="1"/>
  <c r="T461" i="16"/>
  <c r="M466" i="16"/>
  <c r="AA470" i="16"/>
  <c r="AK475" i="16"/>
  <c r="AK476" i="16" s="1"/>
  <c r="T489" i="16"/>
  <c r="X492" i="16"/>
  <c r="X493" i="16" s="1"/>
  <c r="AA498" i="16"/>
  <c r="AK501" i="16"/>
  <c r="AK502" i="16" s="1"/>
  <c r="J22" i="17"/>
  <c r="J24" i="17"/>
  <c r="J26" i="17"/>
  <c r="V34" i="17"/>
  <c r="T34" i="17"/>
  <c r="V35" i="17"/>
  <c r="T35" i="17"/>
  <c r="V36" i="17"/>
  <c r="T36" i="17"/>
  <c r="V38" i="17"/>
  <c r="T38" i="17"/>
  <c r="K476" i="14"/>
  <c r="AK455" i="15"/>
  <c r="AK456" i="15" s="1"/>
  <c r="L476" i="15"/>
  <c r="M476" i="16"/>
  <c r="AM473" i="17"/>
  <c r="S471" i="17"/>
  <c r="AM483" i="17"/>
  <c r="AM499" i="17"/>
  <c r="S480" i="17"/>
  <c r="AM462" i="17"/>
  <c r="AG462" i="17"/>
  <c r="AG491" i="17"/>
  <c r="AM453" i="17"/>
  <c r="AM491" i="17"/>
  <c r="AL453" i="17"/>
  <c r="Y454" i="17"/>
  <c r="Y462" i="17"/>
  <c r="Q463" i="17"/>
  <c r="Q464" i="17" s="1"/>
  <c r="N466" i="17"/>
  <c r="AK466" i="17"/>
  <c r="AK467" i="17" s="1"/>
  <c r="X470" i="17"/>
  <c r="AL473" i="17"/>
  <c r="Y482" i="17"/>
  <c r="Q484" i="17"/>
  <c r="Q485" i="17" s="1"/>
  <c r="K486" i="17"/>
  <c r="R489" i="17"/>
  <c r="J490" i="17"/>
  <c r="J491" i="17" s="1"/>
  <c r="AF491" i="17"/>
  <c r="X498" i="17"/>
  <c r="AK503" i="17"/>
  <c r="AK504" i="17" s="1"/>
  <c r="AK501" i="17"/>
  <c r="AK502" i="17" s="1"/>
  <c r="I92" i="18"/>
  <c r="I96" i="18"/>
  <c r="I104" i="18"/>
  <c r="I108" i="18"/>
  <c r="I112" i="18"/>
  <c r="I120" i="18"/>
  <c r="I124" i="18"/>
  <c r="I128" i="18"/>
  <c r="I132" i="18"/>
  <c r="I135" i="18"/>
  <c r="I136" i="18"/>
  <c r="I143" i="18"/>
  <c r="AK455" i="17"/>
  <c r="AK456" i="17" s="1"/>
  <c r="AF462" i="17"/>
  <c r="AL462" i="17"/>
  <c r="X464" i="17"/>
  <c r="X465" i="17" s="1"/>
  <c r="J466" i="17"/>
  <c r="Y470" i="17"/>
  <c r="R471" i="17"/>
  <c r="AA498" i="17"/>
  <c r="T489" i="17"/>
  <c r="AA470" i="17"/>
  <c r="M466" i="17"/>
  <c r="N476" i="17"/>
  <c r="R480" i="17"/>
  <c r="Y498" i="17"/>
  <c r="AL499" i="17"/>
  <c r="T22" i="18"/>
  <c r="V22" i="18"/>
  <c r="W22" i="18" s="1"/>
  <c r="T23" i="18"/>
  <c r="V23" i="18"/>
  <c r="W23" i="18" s="1"/>
  <c r="T24" i="18"/>
  <c r="V24" i="18"/>
  <c r="T25" i="18"/>
  <c r="V25" i="18"/>
  <c r="T26" i="18"/>
  <c r="V26" i="18"/>
  <c r="T27" i="18"/>
  <c r="V27" i="18"/>
  <c r="T28" i="18"/>
  <c r="V28" i="18"/>
  <c r="T29" i="18"/>
  <c r="V29" i="18"/>
  <c r="T30" i="18"/>
  <c r="V30" i="18"/>
  <c r="T31" i="18"/>
  <c r="V31" i="18"/>
  <c r="T32" i="18"/>
  <c r="V32" i="18"/>
  <c r="T33" i="18"/>
  <c r="V33" i="18"/>
  <c r="T34" i="18"/>
  <c r="V34" i="18"/>
  <c r="T35" i="18"/>
  <c r="V35" i="18"/>
  <c r="T36" i="18"/>
  <c r="V36" i="18"/>
  <c r="T37" i="18"/>
  <c r="V37" i="18"/>
  <c r="T38" i="18"/>
  <c r="V38" i="18"/>
  <c r="I67" i="18"/>
  <c r="I93" i="18"/>
  <c r="I97" i="18"/>
  <c r="I100" i="18"/>
  <c r="I101" i="18"/>
  <c r="I105" i="18"/>
  <c r="I109" i="18"/>
  <c r="I113" i="18"/>
  <c r="I116" i="18"/>
  <c r="I117" i="18"/>
  <c r="I121" i="18"/>
  <c r="I125" i="18"/>
  <c r="I129" i="18"/>
  <c r="I141" i="18"/>
  <c r="K466" i="17"/>
  <c r="X472" i="17"/>
  <c r="X473" i="17" s="1"/>
  <c r="J486" i="17"/>
  <c r="X482" i="17"/>
  <c r="N486" i="17"/>
  <c r="AB482" i="17"/>
  <c r="AL483" i="17"/>
  <c r="AK485" i="17"/>
  <c r="AK486" i="17" s="1"/>
  <c r="U489" i="17"/>
  <c r="Y490" i="17"/>
  <c r="I133" i="18"/>
  <c r="I137" i="18"/>
  <c r="K17" i="19"/>
  <c r="B18" i="1" s="1"/>
  <c r="J468" i="17"/>
  <c r="J469" i="17" s="1"/>
  <c r="AK477" i="17"/>
  <c r="AK478" i="17" s="1"/>
  <c r="AK475" i="17"/>
  <c r="AK476" i="17" s="1"/>
  <c r="K476" i="17"/>
  <c r="X494" i="17"/>
  <c r="X495" i="17" s="1"/>
  <c r="X492" i="17"/>
  <c r="X493" i="17" s="1"/>
  <c r="AB498" i="17"/>
  <c r="J22" i="18"/>
  <c r="L22" i="18"/>
  <c r="M22" i="18" s="1"/>
  <c r="J23" i="18"/>
  <c r="L23" i="18"/>
  <c r="J24" i="18"/>
  <c r="L24" i="18"/>
  <c r="J25" i="18"/>
  <c r="L25" i="18"/>
  <c r="J26" i="18"/>
  <c r="L26" i="18"/>
  <c r="J27" i="18"/>
  <c r="L27" i="18"/>
  <c r="J28" i="18"/>
  <c r="L28" i="18"/>
  <c r="J29" i="18"/>
  <c r="L29" i="18"/>
  <c r="J30" i="18"/>
  <c r="L30" i="18"/>
  <c r="J31" i="18"/>
  <c r="L31" i="18"/>
  <c r="J32" i="18"/>
  <c r="L32" i="18"/>
  <c r="J33" i="18"/>
  <c r="L33" i="18"/>
  <c r="J34" i="18"/>
  <c r="L34" i="18"/>
  <c r="J35" i="18"/>
  <c r="L35" i="18"/>
  <c r="J36" i="18"/>
  <c r="L36" i="18"/>
  <c r="J37" i="18"/>
  <c r="L37" i="18"/>
  <c r="J38" i="18"/>
  <c r="L38" i="18"/>
  <c r="Q465" i="18"/>
  <c r="Q466" i="18" s="1"/>
  <c r="Q463" i="18"/>
  <c r="Q464" i="18" s="1"/>
  <c r="J486" i="18"/>
  <c r="X482" i="18"/>
  <c r="K476" i="18"/>
  <c r="N486" i="18"/>
  <c r="AB482" i="18"/>
  <c r="X494" i="18"/>
  <c r="X495" i="18" s="1"/>
  <c r="X492" i="18"/>
  <c r="X493" i="18" s="1"/>
  <c r="X490" i="18"/>
  <c r="AB498" i="18"/>
  <c r="I326" i="18"/>
  <c r="I334" i="18"/>
  <c r="I342" i="18"/>
  <c r="I350" i="18"/>
  <c r="I358" i="18"/>
  <c r="I366" i="18"/>
  <c r="I374" i="18"/>
  <c r="I382" i="18"/>
  <c r="I390" i="18"/>
  <c r="I398" i="18"/>
  <c r="X454" i="18"/>
  <c r="AB454" i="18"/>
  <c r="Q461" i="18"/>
  <c r="J466" i="18"/>
  <c r="J468" i="18"/>
  <c r="J469" i="18" s="1"/>
  <c r="AK477" i="18"/>
  <c r="AK478" i="18" s="1"/>
  <c r="AK475" i="18"/>
  <c r="AK476" i="18" s="1"/>
  <c r="AM473" i="18"/>
  <c r="S471" i="18"/>
  <c r="AM483" i="18"/>
  <c r="S480" i="18"/>
  <c r="J488" i="18"/>
  <c r="J489" i="18" s="1"/>
  <c r="Q489" i="18"/>
  <c r="AK503" i="18"/>
  <c r="AK504" i="18" s="1"/>
  <c r="AK501" i="18"/>
  <c r="AK502" i="18" s="1"/>
  <c r="AM499" i="18"/>
  <c r="T23" i="19"/>
  <c r="T26" i="19"/>
  <c r="T31" i="19"/>
  <c r="T33" i="19"/>
  <c r="J38" i="19"/>
  <c r="I65" i="19"/>
  <c r="I79" i="19"/>
  <c r="AN483" i="18"/>
  <c r="T480" i="18"/>
  <c r="AN499" i="18"/>
  <c r="AN491" i="18"/>
  <c r="AH491" i="18"/>
  <c r="X486" i="18"/>
  <c r="X487" i="18" s="1"/>
  <c r="AB490" i="18"/>
  <c r="X498" i="18"/>
  <c r="I322" i="18"/>
  <c r="I330" i="18"/>
  <c r="I338" i="18"/>
  <c r="I346" i="18"/>
  <c r="I354" i="18"/>
  <c r="I362" i="18"/>
  <c r="I370" i="18"/>
  <c r="I378" i="18"/>
  <c r="I386" i="18"/>
  <c r="I394" i="18"/>
  <c r="U461" i="18"/>
  <c r="AG462" i="18"/>
  <c r="N466" i="18"/>
  <c r="X466" i="18"/>
  <c r="X467" i="18" s="1"/>
  <c r="T471" i="18"/>
  <c r="AA498" i="18"/>
  <c r="T489" i="18"/>
  <c r="AA470" i="18"/>
  <c r="M466" i="18"/>
  <c r="T461" i="18"/>
  <c r="M486" i="18"/>
  <c r="AA482" i="18"/>
  <c r="AK485" i="18"/>
  <c r="AK486" i="18" s="1"/>
  <c r="U489" i="18"/>
  <c r="T35" i="19"/>
  <c r="I61" i="19"/>
  <c r="U22" i="19"/>
  <c r="K22" i="19"/>
  <c r="AM483" i="19"/>
  <c r="S480" i="19"/>
  <c r="AM499" i="19"/>
  <c r="AM491" i="19"/>
  <c r="AG491" i="19"/>
  <c r="AM473" i="19"/>
  <c r="S471" i="19"/>
  <c r="AM453" i="19"/>
  <c r="AK477" i="19"/>
  <c r="AK478" i="19" s="1"/>
  <c r="AK475" i="19"/>
  <c r="AK476" i="19" s="1"/>
  <c r="J23" i="20"/>
  <c r="L23" i="20"/>
  <c r="T23" i="20"/>
  <c r="V23" i="20"/>
  <c r="J25" i="20"/>
  <c r="L25" i="20"/>
  <c r="J26" i="20"/>
  <c r="L26" i="20"/>
  <c r="T25" i="20"/>
  <c r="V25" i="20"/>
  <c r="T26" i="20"/>
  <c r="V26" i="20"/>
  <c r="T27" i="20"/>
  <c r="V27" i="20"/>
  <c r="T28" i="20"/>
  <c r="V28" i="20"/>
  <c r="J29" i="20"/>
  <c r="L29" i="20"/>
  <c r="T30" i="20"/>
  <c r="V30" i="20"/>
  <c r="J31" i="20"/>
  <c r="L31" i="20"/>
  <c r="J32" i="20"/>
  <c r="L32" i="20"/>
  <c r="J33" i="20"/>
  <c r="L33" i="20"/>
  <c r="T31" i="20"/>
  <c r="V31" i="20"/>
  <c r="J36" i="20"/>
  <c r="L36" i="20"/>
  <c r="J37" i="20"/>
  <c r="L37" i="20"/>
  <c r="T33" i="20"/>
  <c r="V33" i="20"/>
  <c r="T37" i="20"/>
  <c r="V37" i="20"/>
  <c r="T34" i="20"/>
  <c r="V34" i="20"/>
  <c r="T35" i="20"/>
  <c r="V35" i="20"/>
  <c r="S461" i="18"/>
  <c r="L466" i="18"/>
  <c r="Z470" i="18"/>
  <c r="S489" i="18"/>
  <c r="Z498" i="18"/>
  <c r="K27" i="19"/>
  <c r="M486" i="19"/>
  <c r="AA482" i="19"/>
  <c r="N476" i="19"/>
  <c r="AA498" i="19"/>
  <c r="T489" i="19"/>
  <c r="AA470" i="19"/>
  <c r="M466" i="19"/>
  <c r="T461" i="19"/>
  <c r="AK485" i="19"/>
  <c r="AK486" i="19" s="1"/>
  <c r="AK487" i="19"/>
  <c r="AK488" i="19" s="1"/>
  <c r="I67" i="20"/>
  <c r="L476" i="18"/>
  <c r="X458" i="19"/>
  <c r="X459" i="19" s="1"/>
  <c r="X456" i="19"/>
  <c r="X457" i="19" s="1"/>
  <c r="J490" i="19"/>
  <c r="J491" i="19" s="1"/>
  <c r="J488" i="19"/>
  <c r="J489" i="19" s="1"/>
  <c r="X486" i="19"/>
  <c r="X487" i="19" s="1"/>
  <c r="U22" i="20"/>
  <c r="K22" i="20"/>
  <c r="J24" i="20"/>
  <c r="L24" i="20"/>
  <c r="T24" i="20"/>
  <c r="V24" i="20"/>
  <c r="U29" i="20"/>
  <c r="K27" i="20"/>
  <c r="J28" i="20"/>
  <c r="L28" i="20"/>
  <c r="J30" i="20"/>
  <c r="L30" i="20"/>
  <c r="J34" i="20"/>
  <c r="L34" i="20"/>
  <c r="J35" i="20"/>
  <c r="L35" i="20"/>
  <c r="T32" i="20"/>
  <c r="V32" i="20"/>
  <c r="T38" i="20"/>
  <c r="V38" i="20"/>
  <c r="T36" i="20"/>
  <c r="V36" i="20"/>
  <c r="AK455" i="19"/>
  <c r="AK456" i="19" s="1"/>
  <c r="X464" i="19"/>
  <c r="X465" i="19" s="1"/>
  <c r="AE466" i="19"/>
  <c r="AE467" i="19" s="1"/>
  <c r="X474" i="19"/>
  <c r="X475" i="19" s="1"/>
  <c r="L476" i="19"/>
  <c r="X482" i="19"/>
  <c r="AB482" i="19"/>
  <c r="J486" i="19"/>
  <c r="N486" i="19"/>
  <c r="X492" i="19"/>
  <c r="X493" i="19" s="1"/>
  <c r="AE493" i="19"/>
  <c r="AE494" i="19" s="1"/>
  <c r="AK501" i="19"/>
  <c r="AK502" i="19" s="1"/>
  <c r="L38" i="20"/>
  <c r="I345" i="20"/>
  <c r="AK503" i="20"/>
  <c r="AK504" i="20" s="1"/>
  <c r="AK501" i="20"/>
  <c r="AK502" i="20" s="1"/>
  <c r="I343" i="20"/>
  <c r="I349" i="20"/>
  <c r="I350" i="20"/>
  <c r="I353" i="20"/>
  <c r="I354" i="20"/>
  <c r="I357" i="20"/>
  <c r="I358" i="20"/>
  <c r="I361" i="20"/>
  <c r="I362" i="20"/>
  <c r="I365" i="20"/>
  <c r="I366" i="20"/>
  <c r="I369" i="20"/>
  <c r="I370" i="20"/>
  <c r="I373" i="20"/>
  <c r="I374" i="20"/>
  <c r="I377" i="20"/>
  <c r="I378" i="20"/>
  <c r="I381" i="20"/>
  <c r="I382" i="20"/>
  <c r="I385" i="20"/>
  <c r="I386" i="20"/>
  <c r="I389" i="20"/>
  <c r="I390" i="20"/>
  <c r="I393" i="20"/>
  <c r="I394" i="20"/>
  <c r="I397" i="20"/>
  <c r="I398" i="20"/>
  <c r="K476" i="20"/>
  <c r="X498" i="20"/>
  <c r="Q489" i="20"/>
  <c r="X470" i="20"/>
  <c r="J466" i="20"/>
  <c r="Q461" i="20"/>
  <c r="J486" i="20"/>
  <c r="X482" i="20"/>
  <c r="AB498" i="20"/>
  <c r="U489" i="20"/>
  <c r="AB470" i="20"/>
  <c r="N466" i="20"/>
  <c r="U461" i="20"/>
  <c r="N486" i="20"/>
  <c r="AB482" i="20"/>
  <c r="X490" i="20"/>
  <c r="K17" i="21"/>
  <c r="B20" i="1" s="1"/>
  <c r="R461" i="19"/>
  <c r="K466" i="19"/>
  <c r="Y470" i="19"/>
  <c r="K478" i="19"/>
  <c r="K479" i="19" s="1"/>
  <c r="R489" i="19"/>
  <c r="Y498" i="19"/>
  <c r="N476" i="20"/>
  <c r="Q482" i="20"/>
  <c r="Q483" i="20" s="1"/>
  <c r="X494" i="20"/>
  <c r="X495" i="20" s="1"/>
  <c r="X492" i="20"/>
  <c r="X493" i="20" s="1"/>
  <c r="AB490" i="20"/>
  <c r="M24" i="21"/>
  <c r="M25" i="21" s="1"/>
  <c r="M26" i="21" s="1"/>
  <c r="I67" i="21"/>
  <c r="K476" i="19"/>
  <c r="J468" i="20"/>
  <c r="J469" i="20" s="1"/>
  <c r="J470" i="20"/>
  <c r="J471" i="20" s="1"/>
  <c r="W23" i="21"/>
  <c r="W24" i="21" s="1"/>
  <c r="W25" i="21" s="1"/>
  <c r="W26" i="21" s="1"/>
  <c r="W27" i="21" s="1"/>
  <c r="W28" i="21" s="1"/>
  <c r="W29" i="21" s="1"/>
  <c r="W30" i="21" s="1"/>
  <c r="W31" i="21" s="1"/>
  <c r="W32" i="21" s="1"/>
  <c r="W33" i="21" s="1"/>
  <c r="W34" i="21" s="1"/>
  <c r="W35" i="21" s="1"/>
  <c r="W36" i="21" s="1"/>
  <c r="W37" i="21" s="1"/>
  <c r="W38" i="21" s="1"/>
  <c r="W39" i="21" s="1"/>
  <c r="W40" i="21" s="1"/>
  <c r="U42" i="21" s="1"/>
  <c r="AK455" i="20"/>
  <c r="AK456" i="20" s="1"/>
  <c r="L476" i="20"/>
  <c r="Z490" i="20"/>
  <c r="I93" i="21"/>
  <c r="I97" i="21"/>
  <c r="I101" i="21"/>
  <c r="I105" i="21"/>
  <c r="I109" i="21"/>
  <c r="I113" i="21"/>
  <c r="I117" i="21"/>
  <c r="I121" i="21"/>
  <c r="M476" i="20"/>
  <c r="Y482" i="20"/>
  <c r="K486" i="20"/>
  <c r="AA490" i="20"/>
  <c r="L28" i="21"/>
  <c r="L30" i="21"/>
  <c r="L32" i="21"/>
  <c r="L34" i="21"/>
  <c r="L36" i="21"/>
  <c r="L38" i="21"/>
  <c r="S461" i="20"/>
  <c r="Q463" i="20"/>
  <c r="Q464" i="20" s="1"/>
  <c r="L466" i="20"/>
  <c r="Z470" i="20"/>
  <c r="S489" i="20"/>
  <c r="L27" i="21"/>
  <c r="L29" i="21"/>
  <c r="L31" i="21"/>
  <c r="L33" i="21"/>
  <c r="L35" i="21"/>
  <c r="L37" i="21"/>
  <c r="AF491" i="21"/>
  <c r="AL462" i="21"/>
  <c r="AF462" i="21"/>
  <c r="AL491" i="21"/>
  <c r="AL473" i="21"/>
  <c r="R471" i="21"/>
  <c r="AL453" i="21"/>
  <c r="AL483" i="21"/>
  <c r="R480" i="21"/>
  <c r="AL499" i="21"/>
  <c r="M476" i="21"/>
  <c r="X486" i="21"/>
  <c r="X487" i="21" s="1"/>
  <c r="AA490" i="21"/>
  <c r="X456" i="21"/>
  <c r="X457" i="21" s="1"/>
  <c r="X466" i="21"/>
  <c r="X467" i="21" s="1"/>
  <c r="N476" i="21"/>
  <c r="D478" i="21"/>
  <c r="D479" i="21" s="1"/>
  <c r="AK485" i="21"/>
  <c r="AK486" i="21" s="1"/>
  <c r="J488" i="21"/>
  <c r="J489" i="21" s="1"/>
  <c r="R489" i="21"/>
  <c r="X494" i="21"/>
  <c r="X495" i="21" s="1"/>
  <c r="X492" i="21"/>
  <c r="X493" i="21" s="1"/>
  <c r="X490" i="21"/>
  <c r="AB490" i="21"/>
  <c r="Z498" i="21"/>
  <c r="V22" i="22"/>
  <c r="W22" i="22" s="1"/>
  <c r="T22" i="22"/>
  <c r="V23" i="22"/>
  <c r="T23" i="22"/>
  <c r="V24" i="22"/>
  <c r="T24" i="22"/>
  <c r="V25" i="22"/>
  <c r="T25" i="22"/>
  <c r="V26" i="22"/>
  <c r="T26" i="22"/>
  <c r="V27" i="22"/>
  <c r="T27" i="22"/>
  <c r="V28" i="22"/>
  <c r="T28" i="22"/>
  <c r="V29" i="22"/>
  <c r="T29" i="22"/>
  <c r="V30" i="22"/>
  <c r="T30" i="22"/>
  <c r="V31" i="22"/>
  <c r="T31" i="22"/>
  <c r="V32" i="22"/>
  <c r="T32" i="22"/>
  <c r="V33" i="22"/>
  <c r="T33" i="22"/>
  <c r="V34" i="22"/>
  <c r="T34" i="22"/>
  <c r="V35" i="22"/>
  <c r="T35" i="22"/>
  <c r="V36" i="22"/>
  <c r="T36" i="22"/>
  <c r="V37" i="22"/>
  <c r="T37" i="22"/>
  <c r="V38" i="22"/>
  <c r="T38" i="22"/>
  <c r="I67" i="22"/>
  <c r="I108" i="22"/>
  <c r="Q463" i="21"/>
  <c r="Q464" i="21" s="1"/>
  <c r="X472" i="21"/>
  <c r="X473" i="21" s="1"/>
  <c r="K476" i="21"/>
  <c r="AA482" i="21"/>
  <c r="M486" i="21"/>
  <c r="S489" i="21"/>
  <c r="Y490" i="21"/>
  <c r="AK493" i="21"/>
  <c r="AK494" i="21" s="1"/>
  <c r="AE495" i="21"/>
  <c r="AE496" i="21" s="1"/>
  <c r="AB498" i="21"/>
  <c r="I90" i="22"/>
  <c r="I94" i="22"/>
  <c r="I98" i="22"/>
  <c r="I102" i="22"/>
  <c r="I106" i="22"/>
  <c r="I110" i="22"/>
  <c r="I114" i="22"/>
  <c r="I122" i="22"/>
  <c r="AK455" i="21"/>
  <c r="AK456" i="21" s="1"/>
  <c r="T461" i="21"/>
  <c r="M466" i="21"/>
  <c r="AA470" i="21"/>
  <c r="AK475" i="21"/>
  <c r="AK476" i="21" s="1"/>
  <c r="X482" i="21"/>
  <c r="AB482" i="21"/>
  <c r="J486" i="21"/>
  <c r="T489" i="21"/>
  <c r="AK503" i="21"/>
  <c r="AK504" i="21" s="1"/>
  <c r="AK501" i="21"/>
  <c r="AK502" i="21" s="1"/>
  <c r="L22" i="22"/>
  <c r="M22" i="22" s="1"/>
  <c r="J22" i="22"/>
  <c r="L23" i="22"/>
  <c r="M23" i="22" s="1"/>
  <c r="J23" i="22"/>
  <c r="L24" i="22"/>
  <c r="J24" i="22"/>
  <c r="L25" i="22"/>
  <c r="J25" i="22"/>
  <c r="L26" i="22"/>
  <c r="J26" i="22"/>
  <c r="L27" i="22"/>
  <c r="J27" i="22"/>
  <c r="L28" i="22"/>
  <c r="J28" i="22"/>
  <c r="L29" i="22"/>
  <c r="J29" i="22"/>
  <c r="L30" i="22"/>
  <c r="J30" i="22"/>
  <c r="L31" i="22"/>
  <c r="J31" i="22"/>
  <c r="L32" i="22"/>
  <c r="J32" i="22"/>
  <c r="L33" i="22"/>
  <c r="J33" i="22"/>
  <c r="L34" i="22"/>
  <c r="J34" i="22"/>
  <c r="L35" i="22"/>
  <c r="J35" i="22"/>
  <c r="L36" i="22"/>
  <c r="J36" i="22"/>
  <c r="L37" i="22"/>
  <c r="J37" i="22"/>
  <c r="L38" i="22"/>
  <c r="J38" i="22"/>
  <c r="I91" i="22"/>
  <c r="I95" i="22"/>
  <c r="I99" i="22"/>
  <c r="I103" i="22"/>
  <c r="I107" i="22"/>
  <c r="I111" i="22"/>
  <c r="I118" i="22"/>
  <c r="I243" i="22"/>
  <c r="I250" i="22"/>
  <c r="I254" i="22"/>
  <c r="I258" i="22"/>
  <c r="I262" i="22"/>
  <c r="I266" i="22"/>
  <c r="I270" i="22"/>
  <c r="I274" i="22"/>
  <c r="I278" i="22"/>
  <c r="I282" i="22"/>
  <c r="I286" i="22"/>
  <c r="I239" i="22"/>
  <c r="I247" i="22"/>
  <c r="AL462" i="22"/>
  <c r="AF462" i="22"/>
  <c r="AL473" i="22"/>
  <c r="R471" i="22"/>
  <c r="AL453" i="22"/>
  <c r="AL483" i="22"/>
  <c r="R480" i="22"/>
  <c r="AL499" i="22"/>
  <c r="AL491" i="22"/>
  <c r="AF491" i="22"/>
  <c r="K17" i="23"/>
  <c r="B22" i="1" s="1"/>
  <c r="M476" i="22"/>
  <c r="Y482" i="22"/>
  <c r="K486" i="22"/>
  <c r="AA490" i="22"/>
  <c r="X498" i="22"/>
  <c r="AB498" i="22"/>
  <c r="T22" i="23"/>
  <c r="V22" i="23"/>
  <c r="W22" i="23" s="1"/>
  <c r="T23" i="23"/>
  <c r="V23" i="23"/>
  <c r="W23" i="23" s="1"/>
  <c r="T24" i="23"/>
  <c r="V24" i="23"/>
  <c r="T25" i="23"/>
  <c r="V25" i="23"/>
  <c r="J27" i="23"/>
  <c r="L27" i="23"/>
  <c r="J29" i="23"/>
  <c r="L29" i="23"/>
  <c r="J31" i="23"/>
  <c r="L31" i="23"/>
  <c r="J33" i="23"/>
  <c r="L33" i="23"/>
  <c r="J35" i="23"/>
  <c r="L35" i="23"/>
  <c r="J37" i="23"/>
  <c r="L37" i="23"/>
  <c r="X456" i="22"/>
  <c r="X457" i="22" s="1"/>
  <c r="R461" i="22"/>
  <c r="AE464" i="22"/>
  <c r="AE465" i="22" s="1"/>
  <c r="K466" i="22"/>
  <c r="X466" i="22"/>
  <c r="X467" i="22" s="1"/>
  <c r="AK466" i="22"/>
  <c r="AK467" i="22" s="1"/>
  <c r="Y470" i="22"/>
  <c r="Q473" i="22"/>
  <c r="Q474" i="22" s="1"/>
  <c r="N476" i="22"/>
  <c r="K478" i="22"/>
  <c r="K479" i="22" s="1"/>
  <c r="Z482" i="22"/>
  <c r="AK485" i="22"/>
  <c r="AK486" i="22" s="1"/>
  <c r="L486" i="22"/>
  <c r="R489" i="22"/>
  <c r="X490" i="22"/>
  <c r="AB490" i="22"/>
  <c r="AK493" i="22"/>
  <c r="AK494" i="22" s="1"/>
  <c r="AE495" i="22"/>
  <c r="AE496" i="22" s="1"/>
  <c r="Y498" i="22"/>
  <c r="X502" i="22"/>
  <c r="X503" i="22" s="1"/>
  <c r="T27" i="23"/>
  <c r="V27" i="23"/>
  <c r="T29" i="23"/>
  <c r="V29" i="23"/>
  <c r="T31" i="23"/>
  <c r="V31" i="23"/>
  <c r="T33" i="23"/>
  <c r="V33" i="23"/>
  <c r="T35" i="23"/>
  <c r="V35" i="23"/>
  <c r="T37" i="23"/>
  <c r="V37" i="23"/>
  <c r="X472" i="22"/>
  <c r="X473" i="22" s="1"/>
  <c r="K476" i="22"/>
  <c r="M486" i="22"/>
  <c r="Y490" i="22"/>
  <c r="Z498" i="22"/>
  <c r="J22" i="23"/>
  <c r="L22" i="23"/>
  <c r="M22" i="23" s="1"/>
  <c r="J23" i="23"/>
  <c r="L23" i="23"/>
  <c r="J24" i="23"/>
  <c r="L24" i="23"/>
  <c r="J25" i="23"/>
  <c r="L25" i="23"/>
  <c r="J26" i="23"/>
  <c r="L26" i="23"/>
  <c r="J28" i="23"/>
  <c r="L28" i="23"/>
  <c r="J30" i="23"/>
  <c r="L30" i="23"/>
  <c r="J32" i="23"/>
  <c r="L32" i="23"/>
  <c r="J38" i="23"/>
  <c r="L38" i="23"/>
  <c r="AK455" i="22"/>
  <c r="AK456" i="22" s="1"/>
  <c r="T461" i="22"/>
  <c r="M466" i="22"/>
  <c r="AA470" i="22"/>
  <c r="AK475" i="22"/>
  <c r="AK476" i="22" s="1"/>
  <c r="X482" i="22"/>
  <c r="AB482" i="22"/>
  <c r="T489" i="22"/>
  <c r="X492" i="22"/>
  <c r="X493" i="22" s="1"/>
  <c r="AK501" i="22"/>
  <c r="AK502" i="22" s="1"/>
  <c r="T26" i="23"/>
  <c r="V26" i="23"/>
  <c r="T28" i="23"/>
  <c r="V28" i="23"/>
  <c r="T30" i="23"/>
  <c r="V30" i="23"/>
  <c r="T32" i="23"/>
  <c r="V32" i="23"/>
  <c r="T34" i="23"/>
  <c r="V34" i="23"/>
  <c r="I196" i="23"/>
  <c r="K34" i="23" s="1"/>
  <c r="I204" i="23"/>
  <c r="I212" i="23"/>
  <c r="I220" i="23"/>
  <c r="I228" i="23"/>
  <c r="I236" i="23"/>
  <c r="U38" i="23" s="1"/>
  <c r="I244" i="23"/>
  <c r="I252" i="23"/>
  <c r="I260" i="23"/>
  <c r="I268" i="23"/>
  <c r="I194" i="23"/>
  <c r="I202" i="23"/>
  <c r="K36" i="23" s="1"/>
  <c r="I210" i="23"/>
  <c r="I218" i="23"/>
  <c r="I226" i="23"/>
  <c r="I234" i="23"/>
  <c r="I242" i="23"/>
  <c r="I250" i="23"/>
  <c r="I258" i="23"/>
  <c r="I266" i="23"/>
  <c r="I272" i="23"/>
  <c r="I276" i="23"/>
  <c r="I280" i="23"/>
  <c r="I284" i="23"/>
  <c r="I288" i="23"/>
  <c r="I292" i="23"/>
  <c r="I296" i="23"/>
  <c r="I300" i="23"/>
  <c r="I304" i="23"/>
  <c r="I308" i="23"/>
  <c r="I312" i="23"/>
  <c r="I316" i="23"/>
  <c r="I320" i="23"/>
  <c r="I192" i="23"/>
  <c r="I200" i="23"/>
  <c r="I208" i="23"/>
  <c r="I216" i="23"/>
  <c r="I224" i="23"/>
  <c r="I248" i="23"/>
  <c r="I328" i="23"/>
  <c r="I336" i="23"/>
  <c r="U36" i="23" s="1"/>
  <c r="I344" i="23"/>
  <c r="I352" i="23"/>
  <c r="K39" i="23" s="1"/>
  <c r="I360" i="23"/>
  <c r="I368" i="23"/>
  <c r="I376" i="23"/>
  <c r="I384" i="23"/>
  <c r="I392" i="23"/>
  <c r="I326" i="23"/>
  <c r="I334" i="23"/>
  <c r="I342" i="23"/>
  <c r="I350" i="23"/>
  <c r="I358" i="23"/>
  <c r="I366" i="23"/>
  <c r="I374" i="23"/>
  <c r="I382" i="23"/>
  <c r="I390" i="23"/>
  <c r="I398" i="23"/>
  <c r="I324" i="23"/>
  <c r="I332" i="23"/>
  <c r="I340" i="23"/>
  <c r="I348" i="23"/>
  <c r="I356" i="23"/>
  <c r="I364" i="23"/>
  <c r="I372" i="23"/>
  <c r="I380" i="23"/>
  <c r="I388" i="23"/>
  <c r="I396" i="23"/>
  <c r="AK464" i="23"/>
  <c r="AK465" i="23" s="1"/>
  <c r="Y490" i="23"/>
  <c r="Y498" i="23"/>
  <c r="R489" i="23"/>
  <c r="Y470" i="23"/>
  <c r="K466" i="23"/>
  <c r="R461" i="23"/>
  <c r="K476" i="23"/>
  <c r="J490" i="23"/>
  <c r="J491" i="23" s="1"/>
  <c r="J488" i="23"/>
  <c r="J489" i="23" s="1"/>
  <c r="AK455" i="23"/>
  <c r="AK456" i="23" s="1"/>
  <c r="Z498" i="23"/>
  <c r="S489" i="23"/>
  <c r="L486" i="23"/>
  <c r="Z482" i="23"/>
  <c r="L476" i="23"/>
  <c r="Q491" i="23"/>
  <c r="Q492" i="23" s="1"/>
  <c r="Q493" i="23"/>
  <c r="Q494" i="23" s="1"/>
  <c r="T489" i="23"/>
  <c r="AA490" i="23"/>
  <c r="X458" i="23"/>
  <c r="X459" i="23" s="1"/>
  <c r="X456" i="23"/>
  <c r="X457" i="23" s="1"/>
  <c r="Y462" i="23"/>
  <c r="Z470" i="23"/>
  <c r="Q475" i="23"/>
  <c r="Q476" i="23" s="1"/>
  <c r="AN499" i="23"/>
  <c r="AN491" i="23"/>
  <c r="AH491" i="23"/>
  <c r="AN462" i="23"/>
  <c r="AH462" i="23"/>
  <c r="M476" i="23"/>
  <c r="Y482" i="23"/>
  <c r="K486" i="23"/>
  <c r="X500" i="23"/>
  <c r="X501" i="23" s="1"/>
  <c r="S461" i="23"/>
  <c r="Z462" i="23"/>
  <c r="AE466" i="23"/>
  <c r="AE467" i="23" s="1"/>
  <c r="AA482" i="23"/>
  <c r="M486" i="23"/>
  <c r="AK487" i="23"/>
  <c r="AK488" i="23" s="1"/>
  <c r="AA498" i="23"/>
  <c r="E529" i="2"/>
  <c r="U529" i="2"/>
  <c r="J530" i="2"/>
  <c r="Z530" i="2"/>
  <c r="O531" i="2"/>
  <c r="AE531" i="2"/>
  <c r="T532" i="2"/>
  <c r="I533" i="2"/>
  <c r="Y533" i="2"/>
  <c r="N534" i="2"/>
  <c r="AD534" i="2"/>
  <c r="S535" i="2"/>
  <c r="H536" i="2"/>
  <c r="X536" i="2"/>
  <c r="M537" i="2"/>
  <c r="AC537" i="2"/>
  <c r="R538" i="2"/>
  <c r="G539" i="2"/>
  <c r="W539" i="2"/>
  <c r="L540" i="2"/>
  <c r="AB540" i="2"/>
  <c r="Q541" i="2"/>
  <c r="F542" i="2"/>
  <c r="V542" i="2"/>
  <c r="K543" i="2"/>
  <c r="AA543" i="2"/>
  <c r="P544" i="2"/>
  <c r="E545" i="2"/>
  <c r="U545" i="2"/>
  <c r="J546" i="2"/>
  <c r="Z546" i="2"/>
  <c r="O547" i="2"/>
  <c r="J529" i="2"/>
  <c r="Z529" i="2"/>
  <c r="O530" i="2"/>
  <c r="AE530" i="2"/>
  <c r="T531" i="2"/>
  <c r="I532" i="2"/>
  <c r="Y532" i="2"/>
  <c r="N533" i="2"/>
  <c r="AD533" i="2"/>
  <c r="S534" i="2"/>
  <c r="H535" i="2"/>
  <c r="X535" i="2"/>
  <c r="M536" i="2"/>
  <c r="AC536" i="2"/>
  <c r="R537" i="2"/>
  <c r="G538" i="2"/>
  <c r="W538" i="2"/>
  <c r="L539" i="2"/>
  <c r="AB539" i="2"/>
  <c r="Q540" i="2"/>
  <c r="F541" i="2"/>
  <c r="V541" i="2"/>
  <c r="K542" i="2"/>
  <c r="AA542" i="2"/>
  <c r="P543" i="2"/>
  <c r="E544" i="2"/>
  <c r="U544" i="2"/>
  <c r="J545" i="2"/>
  <c r="Z545" i="2"/>
  <c r="O546" i="2"/>
  <c r="AE546" i="2"/>
  <c r="T547" i="2"/>
  <c r="S529" i="2"/>
  <c r="H530" i="2"/>
  <c r="X530" i="2"/>
  <c r="M531" i="2"/>
  <c r="AC531" i="2"/>
  <c r="R532" i="2"/>
  <c r="G533" i="2"/>
  <c r="W533" i="2"/>
  <c r="L534" i="2"/>
  <c r="AB534" i="2"/>
  <c r="Q535" i="2"/>
  <c r="F536" i="2"/>
  <c r="V536" i="2"/>
  <c r="K537" i="2"/>
  <c r="AA537" i="2"/>
  <c r="P538" i="2"/>
  <c r="E539" i="2"/>
  <c r="U539" i="2"/>
  <c r="J540" i="2"/>
  <c r="Z540" i="2"/>
  <c r="O541" i="2"/>
  <c r="AE541" i="2"/>
  <c r="T542" i="2"/>
  <c r="I543" i="2"/>
  <c r="Y543" i="2"/>
  <c r="N544" i="2"/>
  <c r="AD544" i="2"/>
  <c r="S545" i="2"/>
  <c r="H546" i="2"/>
  <c r="X546" i="2"/>
  <c r="M547" i="2"/>
  <c r="T529" i="2"/>
  <c r="I530" i="2"/>
  <c r="Y530" i="2"/>
  <c r="N531" i="2"/>
  <c r="AD531" i="2"/>
  <c r="S532" i="2"/>
  <c r="H533" i="2"/>
  <c r="X533" i="2"/>
  <c r="M534" i="2"/>
  <c r="AC534" i="2"/>
  <c r="R535" i="2"/>
  <c r="G536" i="2"/>
  <c r="W536" i="2"/>
  <c r="L537" i="2"/>
  <c r="AB537" i="2"/>
  <c r="Q538" i="2"/>
  <c r="F539" i="2"/>
  <c r="V539" i="2"/>
  <c r="K540" i="2"/>
  <c r="AA540" i="2"/>
  <c r="P541" i="2"/>
  <c r="E542" i="2"/>
  <c r="U542" i="2"/>
  <c r="J543" i="2"/>
  <c r="Z543" i="2"/>
  <c r="O544" i="2"/>
  <c r="AE544" i="2"/>
  <c r="T545" i="2"/>
  <c r="I546" i="2"/>
  <c r="Y546" i="2"/>
  <c r="I529" i="2"/>
  <c r="Y529" i="2"/>
  <c r="N530" i="2"/>
  <c r="AD530" i="2"/>
  <c r="S531" i="2"/>
  <c r="H532" i="2"/>
  <c r="X532" i="2"/>
  <c r="M533" i="2"/>
  <c r="AC533" i="2"/>
  <c r="R534" i="2"/>
  <c r="G535" i="2"/>
  <c r="W535" i="2"/>
  <c r="L536" i="2"/>
  <c r="AB536" i="2"/>
  <c r="Q537" i="2"/>
  <c r="F538" i="2"/>
  <c r="V538" i="2"/>
  <c r="K539" i="2"/>
  <c r="AA539" i="2"/>
  <c r="P540" i="2"/>
  <c r="E541" i="2"/>
  <c r="U541" i="2"/>
  <c r="J542" i="2"/>
  <c r="Z542" i="2"/>
  <c r="O543" i="2"/>
  <c r="AE543" i="2"/>
  <c r="T544" i="2"/>
  <c r="I545" i="2"/>
  <c r="Y545" i="2"/>
  <c r="N546" i="2"/>
  <c r="AD546" i="2"/>
  <c r="S547" i="2"/>
  <c r="N529" i="2"/>
  <c r="AD529" i="2"/>
  <c r="S530" i="2"/>
  <c r="H531" i="2"/>
  <c r="X531" i="2"/>
  <c r="M532" i="2"/>
  <c r="AC532" i="2"/>
  <c r="R533" i="2"/>
  <c r="G534" i="2"/>
  <c r="W534" i="2"/>
  <c r="L535" i="2"/>
  <c r="AB535" i="2"/>
  <c r="Q536" i="2"/>
  <c r="F537" i="2"/>
  <c r="V537" i="2"/>
  <c r="K538" i="2"/>
  <c r="AA538" i="2"/>
  <c r="P539" i="2"/>
  <c r="E540" i="2"/>
  <c r="U540" i="2"/>
  <c r="J541" i="2"/>
  <c r="Z541" i="2"/>
  <c r="O542" i="2"/>
  <c r="AE542" i="2"/>
  <c r="T543" i="2"/>
  <c r="I544" i="2"/>
  <c r="Y544" i="2"/>
  <c r="N545" i="2"/>
  <c r="AD545" i="2"/>
  <c r="S546" i="2"/>
  <c r="H547" i="2"/>
  <c r="G529" i="2"/>
  <c r="W529" i="2"/>
  <c r="L530" i="2"/>
  <c r="AB530" i="2"/>
  <c r="Q531" i="2"/>
  <c r="F532" i="2"/>
  <c r="V532" i="2"/>
  <c r="K533" i="2"/>
  <c r="AA533" i="2"/>
  <c r="P534" i="2"/>
  <c r="E535" i="2"/>
  <c r="U535" i="2"/>
  <c r="J536" i="2"/>
  <c r="Z536" i="2"/>
  <c r="O537" i="2"/>
  <c r="AE537" i="2"/>
  <c r="T538" i="2"/>
  <c r="I539" i="2"/>
  <c r="Y539" i="2"/>
  <c r="N540" i="2"/>
  <c r="AD540" i="2"/>
  <c r="S541" i="2"/>
  <c r="H542" i="2"/>
  <c r="X542" i="2"/>
  <c r="M543" i="2"/>
  <c r="AC543" i="2"/>
  <c r="R544" i="2"/>
  <c r="G545" i="2"/>
  <c r="W545" i="2"/>
  <c r="L546" i="2"/>
  <c r="AB546" i="2"/>
  <c r="H529" i="2"/>
  <c r="X529" i="2"/>
  <c r="M530" i="2"/>
  <c r="AC530" i="2"/>
  <c r="R531" i="2"/>
  <c r="G532" i="2"/>
  <c r="W532" i="2"/>
  <c r="L533" i="2"/>
  <c r="AB533" i="2"/>
  <c r="Q534" i="2"/>
  <c r="F535" i="2"/>
  <c r="V535" i="2"/>
  <c r="K536" i="2"/>
  <c r="AA536" i="2"/>
  <c r="P537" i="2"/>
  <c r="E538" i="2"/>
  <c r="U538" i="2"/>
  <c r="J539" i="2"/>
  <c r="Z539" i="2"/>
  <c r="O540" i="2"/>
  <c r="AE540" i="2"/>
  <c r="T541" i="2"/>
  <c r="I542" i="2"/>
  <c r="Y542" i="2"/>
  <c r="N543" i="2"/>
  <c r="AD543" i="2"/>
  <c r="S544" i="2"/>
  <c r="H545" i="2"/>
  <c r="X545" i="2"/>
  <c r="M546" i="2"/>
  <c r="AC546" i="2"/>
  <c r="Q547" i="2"/>
  <c r="AD547" i="2"/>
  <c r="M529" i="2"/>
  <c r="AC529" i="2"/>
  <c r="R530" i="2"/>
  <c r="G531" i="2"/>
  <c r="W531" i="2"/>
  <c r="L532" i="2"/>
  <c r="AB532" i="2"/>
  <c r="Q533" i="2"/>
  <c r="F534" i="2"/>
  <c r="V534" i="2"/>
  <c r="K535" i="2"/>
  <c r="AA535" i="2"/>
  <c r="P536" i="2"/>
  <c r="E537" i="2"/>
  <c r="U537" i="2"/>
  <c r="J538" i="2"/>
  <c r="Z538" i="2"/>
  <c r="O539" i="2"/>
  <c r="AE539" i="2"/>
  <c r="T540" i="2"/>
  <c r="I541" i="2"/>
  <c r="Y541" i="2"/>
  <c r="N542" i="2"/>
  <c r="AD542" i="2"/>
  <c r="S543" i="2"/>
  <c r="H544" i="2"/>
  <c r="X544" i="2"/>
  <c r="M545" i="2"/>
  <c r="AC545" i="2"/>
  <c r="R546" i="2"/>
  <c r="G547" i="2"/>
  <c r="W547" i="2"/>
  <c r="R529" i="2"/>
  <c r="G530" i="2"/>
  <c r="W530" i="2"/>
  <c r="L531" i="2"/>
  <c r="AB531" i="2"/>
  <c r="Q532" i="2"/>
  <c r="F533" i="2"/>
  <c r="V533" i="2"/>
  <c r="K534" i="2"/>
  <c r="AA534" i="2"/>
  <c r="P535" i="2"/>
  <c r="E536" i="2"/>
  <c r="U536" i="2"/>
  <c r="J537" i="2"/>
  <c r="Z537" i="2"/>
  <c r="O538" i="2"/>
  <c r="AE538" i="2"/>
  <c r="T539" i="2"/>
  <c r="I540" i="2"/>
  <c r="Y540" i="2"/>
  <c r="N541" i="2"/>
  <c r="AD541" i="2"/>
  <c r="S542" i="2"/>
  <c r="H543" i="2"/>
  <c r="X543" i="2"/>
  <c r="M544" i="2"/>
  <c r="AC544" i="2"/>
  <c r="R545" i="2"/>
  <c r="G546" i="2"/>
  <c r="W546" i="2"/>
  <c r="L547" i="2"/>
  <c r="K529" i="2"/>
  <c r="AA529" i="2"/>
  <c r="P530" i="2"/>
  <c r="E531" i="2"/>
  <c r="U531" i="2"/>
  <c r="J532" i="2"/>
  <c r="Z532" i="2"/>
  <c r="O533" i="2"/>
  <c r="AE533" i="2"/>
  <c r="T534" i="2"/>
  <c r="I535" i="2"/>
  <c r="Y535" i="2"/>
  <c r="N536" i="2"/>
  <c r="AD536" i="2"/>
  <c r="S537" i="2"/>
  <c r="H538" i="2"/>
  <c r="X538" i="2"/>
  <c r="M539" i="2"/>
  <c r="AC539" i="2"/>
  <c r="R540" i="2"/>
  <c r="G541" i="2"/>
  <c r="W541" i="2"/>
  <c r="L542" i="2"/>
  <c r="AB542" i="2"/>
  <c r="Q543" i="2"/>
  <c r="F544" i="2"/>
  <c r="V544" i="2"/>
  <c r="K545" i="2"/>
  <c r="AA545" i="2"/>
  <c r="P546" i="2"/>
  <c r="E547" i="2"/>
  <c r="L529" i="2"/>
  <c r="AB529" i="2"/>
  <c r="Q530" i="2"/>
  <c r="F531" i="2"/>
  <c r="V531" i="2"/>
  <c r="K532" i="2"/>
  <c r="AA532" i="2"/>
  <c r="P533" i="2"/>
  <c r="E534" i="2"/>
  <c r="U534" i="2"/>
  <c r="J535" i="2"/>
  <c r="Z535" i="2"/>
  <c r="O536" i="2"/>
  <c r="AE536" i="2"/>
  <c r="T537" i="2"/>
  <c r="I538" i="2"/>
  <c r="Y538" i="2"/>
  <c r="N539" i="2"/>
  <c r="AD539" i="2"/>
  <c r="S540" i="2"/>
  <c r="H541" i="2"/>
  <c r="X541" i="2"/>
  <c r="M542" i="2"/>
  <c r="AC542" i="2"/>
  <c r="R543" i="2"/>
  <c r="G544" i="2"/>
  <c r="W544" i="2"/>
  <c r="L545" i="2"/>
  <c r="AB545" i="2"/>
  <c r="Q546" i="2"/>
  <c r="F547" i="2"/>
  <c r="R547" i="2"/>
  <c r="G548" i="2"/>
  <c r="Q529" i="2"/>
  <c r="AA531" i="2"/>
  <c r="J534" i="2"/>
  <c r="T536" i="2"/>
  <c r="AD538" i="2"/>
  <c r="M541" i="2"/>
  <c r="W543" i="2"/>
  <c r="F546" i="2"/>
  <c r="V529" i="2"/>
  <c r="E532" i="2"/>
  <c r="O534" i="2"/>
  <c r="Y536" i="2"/>
  <c r="H539" i="2"/>
  <c r="R541" i="2"/>
  <c r="AB543" i="2"/>
  <c r="K546" i="2"/>
  <c r="AE529" i="2"/>
  <c r="N532" i="2"/>
  <c r="X534" i="2"/>
  <c r="G537" i="2"/>
  <c r="Q539" i="2"/>
  <c r="AA541" i="2"/>
  <c r="J544" i="2"/>
  <c r="T546" i="2"/>
  <c r="U530" i="2"/>
  <c r="AE532" i="2"/>
  <c r="N535" i="2"/>
  <c r="X537" i="2"/>
  <c r="G540" i="2"/>
  <c r="Q542" i="2"/>
  <c r="AA544" i="2"/>
  <c r="J547" i="2"/>
  <c r="K548" i="2"/>
  <c r="AA548" i="2"/>
  <c r="P549" i="2"/>
  <c r="E550" i="2"/>
  <c r="U550" i="2"/>
  <c r="J551" i="2"/>
  <c r="Z551" i="2"/>
  <c r="O552" i="2"/>
  <c r="AE552" i="2"/>
  <c r="T553" i="2"/>
  <c r="I554" i="2"/>
  <c r="Y554" i="2"/>
  <c r="N555" i="2"/>
  <c r="AD555" i="2"/>
  <c r="S556" i="2"/>
  <c r="H557" i="2"/>
  <c r="X557" i="2"/>
  <c r="M558" i="2"/>
  <c r="AC558" i="2"/>
  <c r="R559" i="2"/>
  <c r="G560" i="2"/>
  <c r="W560" i="2"/>
  <c r="L561" i="2"/>
  <c r="AB561" i="2"/>
  <c r="Q562" i="2"/>
  <c r="F563" i="2"/>
  <c r="V563" i="2"/>
  <c r="K564" i="2"/>
  <c r="AA564" i="2"/>
  <c r="P565" i="2"/>
  <c r="E566" i="2"/>
  <c r="AA547" i="2"/>
  <c r="P548" i="2"/>
  <c r="E549" i="2"/>
  <c r="U549" i="2"/>
  <c r="J550" i="2"/>
  <c r="Z550" i="2"/>
  <c r="O551" i="2"/>
  <c r="AE551" i="2"/>
  <c r="T552" i="2"/>
  <c r="I553" i="2"/>
  <c r="Y553" i="2"/>
  <c r="N554" i="2"/>
  <c r="AD554" i="2"/>
  <c r="S555" i="2"/>
  <c r="H556" i="2"/>
  <c r="X556" i="2"/>
  <c r="M557" i="2"/>
  <c r="AC557" i="2"/>
  <c r="R558" i="2"/>
  <c r="G559" i="2"/>
  <c r="W559" i="2"/>
  <c r="L560" i="2"/>
  <c r="AB560" i="2"/>
  <c r="Q561" i="2"/>
  <c r="F562" i="2"/>
  <c r="V562" i="2"/>
  <c r="K563" i="2"/>
  <c r="AA563" i="2"/>
  <c r="P564" i="2"/>
  <c r="E565" i="2"/>
  <c r="U565" i="2"/>
  <c r="J566" i="2"/>
  <c r="M548" i="2"/>
  <c r="R549" i="2"/>
  <c r="W550" i="2"/>
  <c r="AB551" i="2"/>
  <c r="F553" i="2"/>
  <c r="K554" i="2"/>
  <c r="P555" i="2"/>
  <c r="U556" i="2"/>
  <c r="Z557" i="2"/>
  <c r="AE558" i="2"/>
  <c r="I560" i="2"/>
  <c r="N561" i="2"/>
  <c r="S562" i="2"/>
  <c r="X563" i="2"/>
  <c r="AC564" i="2"/>
  <c r="G566" i="2"/>
  <c r="AA566" i="2"/>
  <c r="P567" i="2"/>
  <c r="E568" i="2"/>
  <c r="U568" i="2"/>
  <c r="J569" i="2"/>
  <c r="Z569" i="2"/>
  <c r="O570" i="2"/>
  <c r="AE570" i="2"/>
  <c r="T571" i="2"/>
  <c r="I572" i="2"/>
  <c r="Y572" i="2"/>
  <c r="N573" i="2"/>
  <c r="AD573" i="2"/>
  <c r="S574" i="2"/>
  <c r="F530" i="2"/>
  <c r="P532" i="2"/>
  <c r="Z534" i="2"/>
  <c r="I537" i="2"/>
  <c r="S539" i="2"/>
  <c r="AC541" i="2"/>
  <c r="L544" i="2"/>
  <c r="V546" i="2"/>
  <c r="K530" i="2"/>
  <c r="U532" i="2"/>
  <c r="AE534" i="2"/>
  <c r="N537" i="2"/>
  <c r="X539" i="2"/>
  <c r="G542" i="2"/>
  <c r="Q544" i="2"/>
  <c r="AA546" i="2"/>
  <c r="T530" i="2"/>
  <c r="AD532" i="2"/>
  <c r="M535" i="2"/>
  <c r="W537" i="2"/>
  <c r="F540" i="2"/>
  <c r="P542" i="2"/>
  <c r="Z544" i="2"/>
  <c r="I547" i="2"/>
  <c r="J531" i="2"/>
  <c r="T533" i="2"/>
  <c r="AD535" i="2"/>
  <c r="M538" i="2"/>
  <c r="W540" i="2"/>
  <c r="F543" i="2"/>
  <c r="P545" i="2"/>
  <c r="N547" i="2"/>
  <c r="O548" i="2"/>
  <c r="AE548" i="2"/>
  <c r="T549" i="2"/>
  <c r="I550" i="2"/>
  <c r="Y550" i="2"/>
  <c r="N551" i="2"/>
  <c r="AD551" i="2"/>
  <c r="S552" i="2"/>
  <c r="H553" i="2"/>
  <c r="X553" i="2"/>
  <c r="M554" i="2"/>
  <c r="AC554" i="2"/>
  <c r="R555" i="2"/>
  <c r="G556" i="2"/>
  <c r="W556" i="2"/>
  <c r="L557" i="2"/>
  <c r="AB557" i="2"/>
  <c r="Q558" i="2"/>
  <c r="F559" i="2"/>
  <c r="V559" i="2"/>
  <c r="K560" i="2"/>
  <c r="AA560" i="2"/>
  <c r="P561" i="2"/>
  <c r="E562" i="2"/>
  <c r="U562" i="2"/>
  <c r="J563" i="2"/>
  <c r="Z563" i="2"/>
  <c r="O564" i="2"/>
  <c r="AE564" i="2"/>
  <c r="T565" i="2"/>
  <c r="I566" i="2"/>
  <c r="AE547" i="2"/>
  <c r="T548" i="2"/>
  <c r="I549" i="2"/>
  <c r="Y549" i="2"/>
  <c r="N550" i="2"/>
  <c r="AD550" i="2"/>
  <c r="S551" i="2"/>
  <c r="H552" i="2"/>
  <c r="X552" i="2"/>
  <c r="M553" i="2"/>
  <c r="AC553" i="2"/>
  <c r="R554" i="2"/>
  <c r="G555" i="2"/>
  <c r="W555" i="2"/>
  <c r="L556" i="2"/>
  <c r="AB556" i="2"/>
  <c r="Q557" i="2"/>
  <c r="F558" i="2"/>
  <c r="V558" i="2"/>
  <c r="K559" i="2"/>
  <c r="AA559" i="2"/>
  <c r="P560" i="2"/>
  <c r="E561" i="2"/>
  <c r="U561" i="2"/>
  <c r="J562" i="2"/>
  <c r="Z562" i="2"/>
  <c r="O563" i="2"/>
  <c r="AE563" i="2"/>
  <c r="T564" i="2"/>
  <c r="I565" i="2"/>
  <c r="Y565" i="2"/>
  <c r="N566" i="2"/>
  <c r="U548" i="2"/>
  <c r="Z549" i="2"/>
  <c r="AE550" i="2"/>
  <c r="I552" i="2"/>
  <c r="N553" i="2"/>
  <c r="S554" i="2"/>
  <c r="X555" i="2"/>
  <c r="AC556" i="2"/>
  <c r="G558" i="2"/>
  <c r="L559" i="2"/>
  <c r="Q560" i="2"/>
  <c r="V561" i="2"/>
  <c r="AA562" i="2"/>
  <c r="E564" i="2"/>
  <c r="J565" i="2"/>
  <c r="O566" i="2"/>
  <c r="AE566" i="2"/>
  <c r="T567" i="2"/>
  <c r="I568" i="2"/>
  <c r="Y568" i="2"/>
  <c r="N569" i="2"/>
  <c r="AD569" i="2"/>
  <c r="S570" i="2"/>
  <c r="H571" i="2"/>
  <c r="X571" i="2"/>
  <c r="M572" i="2"/>
  <c r="AC572" i="2"/>
  <c r="R573" i="2"/>
  <c r="G574" i="2"/>
  <c r="W574" i="2"/>
  <c r="L575" i="2"/>
  <c r="Y547" i="2"/>
  <c r="AD548" i="2"/>
  <c r="V530" i="2"/>
  <c r="E533" i="2"/>
  <c r="O535" i="2"/>
  <c r="Y537" i="2"/>
  <c r="H540" i="2"/>
  <c r="R542" i="2"/>
  <c r="AB544" i="2"/>
  <c r="K547" i="2"/>
  <c r="AA530" i="2"/>
  <c r="J533" i="2"/>
  <c r="T535" i="2"/>
  <c r="AD537" i="2"/>
  <c r="M540" i="2"/>
  <c r="W542" i="2"/>
  <c r="F545" i="2"/>
  <c r="P547" i="2"/>
  <c r="I531" i="2"/>
  <c r="S533" i="2"/>
  <c r="AC535" i="2"/>
  <c r="L538" i="2"/>
  <c r="V540" i="2"/>
  <c r="E543" i="2"/>
  <c r="O545" i="2"/>
  <c r="P529" i="2"/>
  <c r="Z531" i="2"/>
  <c r="I534" i="2"/>
  <c r="S536" i="2"/>
  <c r="AC538" i="2"/>
  <c r="L541" i="2"/>
  <c r="V543" i="2"/>
  <c r="E546" i="2"/>
  <c r="U547" i="2"/>
  <c r="S548" i="2"/>
  <c r="H549" i="2"/>
  <c r="X549" i="2"/>
  <c r="M550" i="2"/>
  <c r="AC550" i="2"/>
  <c r="R551" i="2"/>
  <c r="G552" i="2"/>
  <c r="W552" i="2"/>
  <c r="L553" i="2"/>
  <c r="AB553" i="2"/>
  <c r="Q554" i="2"/>
  <c r="F555" i="2"/>
  <c r="V555" i="2"/>
  <c r="K556" i="2"/>
  <c r="AA556" i="2"/>
  <c r="P557" i="2"/>
  <c r="E558" i="2"/>
  <c r="U558" i="2"/>
  <c r="J559" i="2"/>
  <c r="Z559" i="2"/>
  <c r="O560" i="2"/>
  <c r="AE560" i="2"/>
  <c r="T561" i="2"/>
  <c r="I562" i="2"/>
  <c r="Y562" i="2"/>
  <c r="N563" i="2"/>
  <c r="AD563" i="2"/>
  <c r="S564" i="2"/>
  <c r="H565" i="2"/>
  <c r="X565" i="2"/>
  <c r="M566" i="2"/>
  <c r="H548" i="2"/>
  <c r="X548" i="2"/>
  <c r="M549" i="2"/>
  <c r="AC549" i="2"/>
  <c r="R550" i="2"/>
  <c r="G551" i="2"/>
  <c r="W551" i="2"/>
  <c r="L552" i="2"/>
  <c r="AB552" i="2"/>
  <c r="Q553" i="2"/>
  <c r="F554" i="2"/>
  <c r="V554" i="2"/>
  <c r="K555" i="2"/>
  <c r="AA555" i="2"/>
  <c r="P556" i="2"/>
  <c r="E557" i="2"/>
  <c r="U557" i="2"/>
  <c r="J558" i="2"/>
  <c r="Z558" i="2"/>
  <c r="O559" i="2"/>
  <c r="AE559" i="2"/>
  <c r="T560" i="2"/>
  <c r="I561" i="2"/>
  <c r="Y561" i="2"/>
  <c r="N562" i="2"/>
  <c r="AD562" i="2"/>
  <c r="S563" i="2"/>
  <c r="H564" i="2"/>
  <c r="X564" i="2"/>
  <c r="M565" i="2"/>
  <c r="AC565" i="2"/>
  <c r="X547" i="2"/>
  <c r="AC548" i="2"/>
  <c r="G550" i="2"/>
  <c r="L551" i="2"/>
  <c r="Q552" i="2"/>
  <c r="V553" i="2"/>
  <c r="AA554" i="2"/>
  <c r="E556" i="2"/>
  <c r="J557" i="2"/>
  <c r="O558" i="2"/>
  <c r="T559" i="2"/>
  <c r="Y560" i="2"/>
  <c r="AD561" i="2"/>
  <c r="H563" i="2"/>
  <c r="M564" i="2"/>
  <c r="R565" i="2"/>
  <c r="S566" i="2"/>
  <c r="H567" i="2"/>
  <c r="X567" i="2"/>
  <c r="M568" i="2"/>
  <c r="AC568" i="2"/>
  <c r="R569" i="2"/>
  <c r="G570" i="2"/>
  <c r="W570" i="2"/>
  <c r="L571" i="2"/>
  <c r="AB571" i="2"/>
  <c r="Q572" i="2"/>
  <c r="F573" i="2"/>
  <c r="V573" i="2"/>
  <c r="K574" i="2"/>
  <c r="AA574" i="2"/>
  <c r="P575" i="2"/>
  <c r="F548" i="2"/>
  <c r="K531" i="2"/>
  <c r="X540" i="2"/>
  <c r="P531" i="2"/>
  <c r="AC540" i="2"/>
  <c r="Y531" i="2"/>
  <c r="K541" i="2"/>
  <c r="O532" i="2"/>
  <c r="AB541" i="2"/>
  <c r="W548" i="2"/>
  <c r="F551" i="2"/>
  <c r="P553" i="2"/>
  <c r="Z555" i="2"/>
  <c r="I558" i="2"/>
  <c r="S560" i="2"/>
  <c r="AC562" i="2"/>
  <c r="L565" i="2"/>
  <c r="AB548" i="2"/>
  <c r="K551" i="2"/>
  <c r="U553" i="2"/>
  <c r="AE555" i="2"/>
  <c r="N558" i="2"/>
  <c r="X560" i="2"/>
  <c r="G563" i="2"/>
  <c r="Q565" i="2"/>
  <c r="O550" i="2"/>
  <c r="H555" i="2"/>
  <c r="AB559" i="2"/>
  <c r="U564" i="2"/>
  <c r="AB567" i="2"/>
  <c r="K570" i="2"/>
  <c r="U572" i="2"/>
  <c r="AE574" i="2"/>
  <c r="N548" i="2"/>
  <c r="AA549" i="2"/>
  <c r="E551" i="2"/>
  <c r="J552" i="2"/>
  <c r="O553" i="2"/>
  <c r="T554" i="2"/>
  <c r="Y555" i="2"/>
  <c r="AD556" i="2"/>
  <c r="H558" i="2"/>
  <c r="M559" i="2"/>
  <c r="R560" i="2"/>
  <c r="W561" i="2"/>
  <c r="AB562" i="2"/>
  <c r="F564" i="2"/>
  <c r="K565" i="2"/>
  <c r="P566" i="2"/>
  <c r="E567" i="2"/>
  <c r="U567" i="2"/>
  <c r="J568" i="2"/>
  <c r="Z568" i="2"/>
  <c r="O569" i="2"/>
  <c r="AE569" i="2"/>
  <c r="T570" i="2"/>
  <c r="I571" i="2"/>
  <c r="Y571" i="2"/>
  <c r="N572" i="2"/>
  <c r="AD572" i="2"/>
  <c r="S573" i="2"/>
  <c r="H574" i="2"/>
  <c r="X574" i="2"/>
  <c r="M575" i="2"/>
  <c r="AB547" i="2"/>
  <c r="F549" i="2"/>
  <c r="K550" i="2"/>
  <c r="P551" i="2"/>
  <c r="U552" i="2"/>
  <c r="Z553" i="2"/>
  <c r="AE554" i="2"/>
  <c r="I556" i="2"/>
  <c r="N557" i="2"/>
  <c r="S558" i="2"/>
  <c r="X559" i="2"/>
  <c r="AC560" i="2"/>
  <c r="G562" i="2"/>
  <c r="L563" i="2"/>
  <c r="Q564" i="2"/>
  <c r="V565" i="2"/>
  <c r="U566" i="2"/>
  <c r="J567" i="2"/>
  <c r="Z567" i="2"/>
  <c r="O568" i="2"/>
  <c r="AE568" i="2"/>
  <c r="T569" i="2"/>
  <c r="I570" i="2"/>
  <c r="Y570" i="2"/>
  <c r="N571" i="2"/>
  <c r="AD571" i="2"/>
  <c r="S572" i="2"/>
  <c r="H573" i="2"/>
  <c r="X573" i="2"/>
  <c r="M574" i="2"/>
  <c r="AC574" i="2"/>
  <c r="R575" i="2"/>
  <c r="G576" i="2"/>
  <c r="W576" i="2"/>
  <c r="L577" i="2"/>
  <c r="R548" i="2"/>
  <c r="W549" i="2"/>
  <c r="AB550" i="2"/>
  <c r="F552" i="2"/>
  <c r="K553" i="2"/>
  <c r="P554" i="2"/>
  <c r="U555" i="2"/>
  <c r="Z556" i="2"/>
  <c r="AE557" i="2"/>
  <c r="I559" i="2"/>
  <c r="N560" i="2"/>
  <c r="S561" i="2"/>
  <c r="X562" i="2"/>
  <c r="AC563" i="2"/>
  <c r="G565" i="2"/>
  <c r="L566" i="2"/>
  <c r="AD566" i="2"/>
  <c r="S567" i="2"/>
  <c r="H568" i="2"/>
  <c r="X568" i="2"/>
  <c r="M569" i="2"/>
  <c r="AC569" i="2"/>
  <c r="R570" i="2"/>
  <c r="G571" i="2"/>
  <c r="W571" i="2"/>
  <c r="L572" i="2"/>
  <c r="AB572" i="2"/>
  <c r="Q573" i="2"/>
  <c r="F574" i="2"/>
  <c r="U533" i="2"/>
  <c r="G543" i="2"/>
  <c r="Z533" i="2"/>
  <c r="L543" i="2"/>
  <c r="H534" i="2"/>
  <c r="U543" i="2"/>
  <c r="Y534" i="2"/>
  <c r="K544" i="2"/>
  <c r="L549" i="2"/>
  <c r="V551" i="2"/>
  <c r="E554" i="2"/>
  <c r="O556" i="2"/>
  <c r="Y558" i="2"/>
  <c r="H561" i="2"/>
  <c r="R563" i="2"/>
  <c r="AB565" i="2"/>
  <c r="Q549" i="2"/>
  <c r="AA551" i="2"/>
  <c r="J554" i="2"/>
  <c r="T556" i="2"/>
  <c r="AD558" i="2"/>
  <c r="M561" i="2"/>
  <c r="W563" i="2"/>
  <c r="F566" i="2"/>
  <c r="T551" i="2"/>
  <c r="M556" i="2"/>
  <c r="F561" i="2"/>
  <c r="Z565" i="2"/>
  <c r="Q568" i="2"/>
  <c r="AA570" i="2"/>
  <c r="J573" i="2"/>
  <c r="H575" i="2"/>
  <c r="V548" i="2"/>
  <c r="H550" i="2"/>
  <c r="M551" i="2"/>
  <c r="R552" i="2"/>
  <c r="W553" i="2"/>
  <c r="AB554" i="2"/>
  <c r="F556" i="2"/>
  <c r="K557" i="2"/>
  <c r="P558" i="2"/>
  <c r="U559" i="2"/>
  <c r="Z560" i="2"/>
  <c r="AE561" i="2"/>
  <c r="I563" i="2"/>
  <c r="N564" i="2"/>
  <c r="S565" i="2"/>
  <c r="T566" i="2"/>
  <c r="I567" i="2"/>
  <c r="Y567" i="2"/>
  <c r="N568" i="2"/>
  <c r="AD568" i="2"/>
  <c r="S569" i="2"/>
  <c r="H570" i="2"/>
  <c r="X570" i="2"/>
  <c r="M571" i="2"/>
  <c r="AC571" i="2"/>
  <c r="R572" i="2"/>
  <c r="G573" i="2"/>
  <c r="W573" i="2"/>
  <c r="L574" i="2"/>
  <c r="AB574" i="2"/>
  <c r="Q575" i="2"/>
  <c r="I548" i="2"/>
  <c r="N549" i="2"/>
  <c r="S550" i="2"/>
  <c r="X551" i="2"/>
  <c r="AC552" i="2"/>
  <c r="G554" i="2"/>
  <c r="L555" i="2"/>
  <c r="Q556" i="2"/>
  <c r="V557" i="2"/>
  <c r="AA558" i="2"/>
  <c r="E560" i="2"/>
  <c r="J561" i="2"/>
  <c r="O562" i="2"/>
  <c r="T563" i="2"/>
  <c r="Y564" i="2"/>
  <c r="AD565" i="2"/>
  <c r="Y566" i="2"/>
  <c r="N567" i="2"/>
  <c r="AD567" i="2"/>
  <c r="S568" i="2"/>
  <c r="H569" i="2"/>
  <c r="X569" i="2"/>
  <c r="M570" i="2"/>
  <c r="AC570" i="2"/>
  <c r="R571" i="2"/>
  <c r="G572" i="2"/>
  <c r="W572" i="2"/>
  <c r="L573" i="2"/>
  <c r="AB573" i="2"/>
  <c r="Q574" i="2"/>
  <c r="F575" i="2"/>
  <c r="V575" i="2"/>
  <c r="K576" i="2"/>
  <c r="AA576" i="2"/>
  <c r="P577" i="2"/>
  <c r="Z548" i="2"/>
  <c r="AE549" i="2"/>
  <c r="I551" i="2"/>
  <c r="N552" i="2"/>
  <c r="S553" i="2"/>
  <c r="X554" i="2"/>
  <c r="AC555" i="2"/>
  <c r="G557" i="2"/>
  <c r="L558" i="2"/>
  <c r="Q559" i="2"/>
  <c r="V560" i="2"/>
  <c r="AA561" i="2"/>
  <c r="E563" i="2"/>
  <c r="J564" i="2"/>
  <c r="O565" i="2"/>
  <c r="R566" i="2"/>
  <c r="G567" i="2"/>
  <c r="W567" i="2"/>
  <c r="L568" i="2"/>
  <c r="AB568" i="2"/>
  <c r="Q569" i="2"/>
  <c r="F570" i="2"/>
  <c r="V570" i="2"/>
  <c r="K571" i="2"/>
  <c r="AA571" i="2"/>
  <c r="P572" i="2"/>
  <c r="E573" i="2"/>
  <c r="U573" i="2"/>
  <c r="J574" i="2"/>
  <c r="Z574" i="2"/>
  <c r="AE535" i="2"/>
  <c r="Q545" i="2"/>
  <c r="I536" i="2"/>
  <c r="V545" i="2"/>
  <c r="R536" i="2"/>
  <c r="AE545" i="2"/>
  <c r="H537" i="2"/>
  <c r="U546" i="2"/>
  <c r="AB549" i="2"/>
  <c r="K552" i="2"/>
  <c r="U554" i="2"/>
  <c r="AE556" i="2"/>
  <c r="N559" i="2"/>
  <c r="X561" i="2"/>
  <c r="G564" i="2"/>
  <c r="V547" i="2"/>
  <c r="F550" i="2"/>
  <c r="P552" i="2"/>
  <c r="Z554" i="2"/>
  <c r="I557" i="2"/>
  <c r="S559" i="2"/>
  <c r="AC561" i="2"/>
  <c r="L564" i="2"/>
  <c r="E548" i="2"/>
  <c r="Y552" i="2"/>
  <c r="R557" i="2"/>
  <c r="K562" i="2"/>
  <c r="W566" i="2"/>
  <c r="F569" i="2"/>
  <c r="P571" i="2"/>
  <c r="Z573" i="2"/>
  <c r="T575" i="2"/>
  <c r="K549" i="2"/>
  <c r="P550" i="2"/>
  <c r="U551" i="2"/>
  <c r="Z552" i="2"/>
  <c r="AE553" i="2"/>
  <c r="I555" i="2"/>
  <c r="N556" i="2"/>
  <c r="S557" i="2"/>
  <c r="X558" i="2"/>
  <c r="AC559" i="2"/>
  <c r="G561" i="2"/>
  <c r="L562" i="2"/>
  <c r="Q563" i="2"/>
  <c r="V564" i="2"/>
  <c r="AA565" i="2"/>
  <c r="X566" i="2"/>
  <c r="M567" i="2"/>
  <c r="AC567" i="2"/>
  <c r="R568" i="2"/>
  <c r="G569" i="2"/>
  <c r="W569" i="2"/>
  <c r="L570" i="2"/>
  <c r="AB570" i="2"/>
  <c r="Q571" i="2"/>
  <c r="F572" i="2"/>
  <c r="V572" i="2"/>
  <c r="K573" i="2"/>
  <c r="AA573" i="2"/>
  <c r="P574" i="2"/>
  <c r="E575" i="2"/>
  <c r="U575" i="2"/>
  <c r="Q548" i="2"/>
  <c r="V549" i="2"/>
  <c r="AA550" i="2"/>
  <c r="E552" i="2"/>
  <c r="J553" i="2"/>
  <c r="O554" i="2"/>
  <c r="T555" i="2"/>
  <c r="Y556" i="2"/>
  <c r="AD557" i="2"/>
  <c r="H559" i="2"/>
  <c r="M560" i="2"/>
  <c r="R561" i="2"/>
  <c r="W562" i="2"/>
  <c r="AB563" i="2"/>
  <c r="F565" i="2"/>
  <c r="K566" i="2"/>
  <c r="AC566" i="2"/>
  <c r="R567" i="2"/>
  <c r="G568" i="2"/>
  <c r="W568" i="2"/>
  <c r="L569" i="2"/>
  <c r="AB569" i="2"/>
  <c r="Q570" i="2"/>
  <c r="F571" i="2"/>
  <c r="V571" i="2"/>
  <c r="K572" i="2"/>
  <c r="AA572" i="2"/>
  <c r="P573" i="2"/>
  <c r="E574" i="2"/>
  <c r="U574" i="2"/>
  <c r="J575" i="2"/>
  <c r="Z575" i="2"/>
  <c r="O576" i="2"/>
  <c r="AE576" i="2"/>
  <c r="AC547" i="2"/>
  <c r="G549" i="2"/>
  <c r="L550" i="2"/>
  <c r="Q551" i="2"/>
  <c r="V552" i="2"/>
  <c r="AA553" i="2"/>
  <c r="E555" i="2"/>
  <c r="J556" i="2"/>
  <c r="O557" i="2"/>
  <c r="T558" i="2"/>
  <c r="Y559" i="2"/>
  <c r="AD560" i="2"/>
  <c r="N538" i="2"/>
  <c r="AB538" i="2"/>
  <c r="Q550" i="2"/>
  <c r="AD559" i="2"/>
  <c r="V550" i="2"/>
  <c r="H560" i="2"/>
  <c r="AD553" i="2"/>
  <c r="V569" i="2"/>
  <c r="S549" i="2"/>
  <c r="L554" i="2"/>
  <c r="E559" i="2"/>
  <c r="Y563" i="2"/>
  <c r="Q567" i="2"/>
  <c r="AA569" i="2"/>
  <c r="J572" i="2"/>
  <c r="T574" i="2"/>
  <c r="AD549" i="2"/>
  <c r="W554" i="2"/>
  <c r="P559" i="2"/>
  <c r="I564" i="2"/>
  <c r="V567" i="2"/>
  <c r="E570" i="2"/>
  <c r="O572" i="2"/>
  <c r="Y574" i="2"/>
  <c r="H577" i="2"/>
  <c r="Y551" i="2"/>
  <c r="R556" i="2"/>
  <c r="K561" i="2"/>
  <c r="U563" i="2"/>
  <c r="AE565" i="2"/>
  <c r="O567" i="2"/>
  <c r="T568" i="2"/>
  <c r="Y569" i="2"/>
  <c r="AD570" i="2"/>
  <c r="H572" i="2"/>
  <c r="M573" i="2"/>
  <c r="R574" i="2"/>
  <c r="K575" i="2"/>
  <c r="AA575" i="2"/>
  <c r="P576" i="2"/>
  <c r="Q576" i="2"/>
  <c r="M577" i="2"/>
  <c r="AD577" i="2"/>
  <c r="S578" i="2"/>
  <c r="H579" i="2"/>
  <c r="X579" i="2"/>
  <c r="M580" i="2"/>
  <c r="AC580" i="2"/>
  <c r="R581" i="2"/>
  <c r="G582" i="2"/>
  <c r="W582" i="2"/>
  <c r="L583" i="2"/>
  <c r="AB583" i="2"/>
  <c r="Q584" i="2"/>
  <c r="F585" i="2"/>
  <c r="V585" i="2"/>
  <c r="AC575" i="2"/>
  <c r="AD576" i="2"/>
  <c r="W577" i="2"/>
  <c r="L578" i="2"/>
  <c r="AB578" i="2"/>
  <c r="Q579" i="2"/>
  <c r="F580" i="2"/>
  <c r="V580" i="2"/>
  <c r="K581" i="2"/>
  <c r="AA581" i="2"/>
  <c r="P582" i="2"/>
  <c r="E583" i="2"/>
  <c r="U583" i="2"/>
  <c r="J584" i="2"/>
  <c r="Z584" i="2"/>
  <c r="O585" i="2"/>
  <c r="E576" i="2"/>
  <c r="E577" i="2"/>
  <c r="X577" i="2"/>
  <c r="M578" i="2"/>
  <c r="AC578" i="2"/>
  <c r="R579" i="2"/>
  <c r="G580" i="2"/>
  <c r="W580" i="2"/>
  <c r="L581" i="2"/>
  <c r="AB581" i="2"/>
  <c r="Q582" i="2"/>
  <c r="F583" i="2"/>
  <c r="V583" i="2"/>
  <c r="K584" i="2"/>
  <c r="AA584" i="2"/>
  <c r="P585" i="2"/>
  <c r="F576" i="2"/>
  <c r="F577" i="2"/>
  <c r="Y577" i="2"/>
  <c r="N578" i="2"/>
  <c r="AD578" i="2"/>
  <c r="S579" i="2"/>
  <c r="H580" i="2"/>
  <c r="X580" i="2"/>
  <c r="M581" i="2"/>
  <c r="AC581" i="2"/>
  <c r="R582" i="2"/>
  <c r="G583" i="2"/>
  <c r="W583" i="2"/>
  <c r="L584" i="2"/>
  <c r="AB584" i="2"/>
  <c r="Q585" i="2"/>
  <c r="D529" i="2"/>
  <c r="D530" i="2"/>
  <c r="D531" i="2"/>
  <c r="D545" i="2"/>
  <c r="D544" i="2"/>
  <c r="D558" i="2"/>
  <c r="D547" i="2"/>
  <c r="D548" i="2"/>
  <c r="D557" i="2"/>
  <c r="D584" i="2"/>
  <c r="D581" i="2"/>
  <c r="D582" i="2"/>
  <c r="D567" i="2"/>
  <c r="D565" i="2"/>
  <c r="D562" i="2"/>
  <c r="AH531" i="2"/>
  <c r="AM532" i="2"/>
  <c r="AN533" i="2"/>
  <c r="AH535" i="2"/>
  <c r="AM536" i="2"/>
  <c r="AN537" i="2"/>
  <c r="AH539" i="2"/>
  <c r="AM540" i="2"/>
  <c r="AN541" i="2"/>
  <c r="AH530" i="2"/>
  <c r="AM531" i="2"/>
  <c r="AN532" i="2"/>
  <c r="AH534" i="2"/>
  <c r="AM535" i="2"/>
  <c r="AN536" i="2"/>
  <c r="AH538" i="2"/>
  <c r="AM539" i="2"/>
  <c r="AN540" i="2"/>
  <c r="AH542" i="2"/>
  <c r="AM530" i="2"/>
  <c r="AN531" i="2"/>
  <c r="AH533" i="2"/>
  <c r="AM534" i="2"/>
  <c r="AN535" i="2"/>
  <c r="AH537" i="2"/>
  <c r="AM538" i="2"/>
  <c r="AN539" i="2"/>
  <c r="AH541" i="2"/>
  <c r="AM542" i="2"/>
  <c r="AN530" i="2"/>
  <c r="AH532" i="2"/>
  <c r="AM533" i="2"/>
  <c r="AN534" i="2"/>
  <c r="AH536" i="2"/>
  <c r="AM537" i="2"/>
  <c r="AN538" i="2"/>
  <c r="AH540" i="2"/>
  <c r="AM541" i="2"/>
  <c r="AN542" i="2"/>
  <c r="AI544" i="2"/>
  <c r="AJ545" i="2"/>
  <c r="AO546" i="2"/>
  <c r="AI548" i="2"/>
  <c r="AJ549" i="2"/>
  <c r="AO550" i="2"/>
  <c r="AI552" i="2"/>
  <c r="AJ553" i="2"/>
  <c r="AO554" i="2"/>
  <c r="AI543" i="2"/>
  <c r="AJ544" i="2"/>
  <c r="AO545" i="2"/>
  <c r="AI547" i="2"/>
  <c r="AJ548" i="2"/>
  <c r="AO549" i="2"/>
  <c r="AI551" i="2"/>
  <c r="AJ552" i="2"/>
  <c r="AO553" i="2"/>
  <c r="AI555" i="2"/>
  <c r="AJ543" i="2"/>
  <c r="AO544" i="2"/>
  <c r="AI546" i="2"/>
  <c r="AJ547" i="2"/>
  <c r="AO548" i="2"/>
  <c r="AI550" i="2"/>
  <c r="AJ551" i="2"/>
  <c r="AO552" i="2"/>
  <c r="AI554" i="2"/>
  <c r="AJ555" i="2"/>
  <c r="AO543" i="2"/>
  <c r="AI545" i="2"/>
  <c r="AJ546" i="2"/>
  <c r="AO547" i="2"/>
  <c r="AI549" i="2"/>
  <c r="AJ550" i="2"/>
  <c r="AO551" i="2"/>
  <c r="AI553" i="2"/>
  <c r="AJ554" i="2"/>
  <c r="AO555" i="2"/>
  <c r="AH557" i="2"/>
  <c r="AM558" i="2"/>
  <c r="AN559" i="2"/>
  <c r="AH561" i="2"/>
  <c r="AM562" i="2"/>
  <c r="AN563" i="2"/>
  <c r="AH565" i="2"/>
  <c r="AM566" i="2"/>
  <c r="AN567" i="2"/>
  <c r="AH569" i="2"/>
  <c r="AM570" i="2"/>
  <c r="AN571" i="2"/>
  <c r="AH573" i="2"/>
  <c r="AM574" i="2"/>
  <c r="AN575" i="2"/>
  <c r="AH577" i="2"/>
  <c r="AM578" i="2"/>
  <c r="AN579" i="2"/>
  <c r="AH581" i="2"/>
  <c r="AL556" i="2"/>
  <c r="AQ557" i="2"/>
  <c r="AG559" i="2"/>
  <c r="AL560" i="2"/>
  <c r="AQ561" i="2"/>
  <c r="AG563" i="2"/>
  <c r="AL564" i="2"/>
  <c r="AQ565" i="2"/>
  <c r="AG567" i="2"/>
  <c r="AL568" i="2"/>
  <c r="AQ569" i="2"/>
  <c r="AG571" i="2"/>
  <c r="AL572" i="2"/>
  <c r="AQ573" i="2"/>
  <c r="AG575" i="2"/>
  <c r="AL576" i="2"/>
  <c r="AQ577" i="2"/>
  <c r="AG579" i="2"/>
  <c r="AL580" i="2"/>
  <c r="AQ581" i="2"/>
  <c r="AF557" i="2"/>
  <c r="AK558" i="2"/>
  <c r="AP559" i="2"/>
  <c r="AF561" i="2"/>
  <c r="AK562" i="2"/>
  <c r="AP563" i="2"/>
  <c r="AF565" i="2"/>
  <c r="AK566" i="2"/>
  <c r="AP567" i="2"/>
  <c r="AF569" i="2"/>
  <c r="AK570" i="2"/>
  <c r="AP571" i="2"/>
  <c r="AF573" i="2"/>
  <c r="AK574" i="2"/>
  <c r="AP575" i="2"/>
  <c r="F529" i="2"/>
  <c r="E530" i="2"/>
  <c r="AA552" i="2"/>
  <c r="M562" i="2"/>
  <c r="E553" i="2"/>
  <c r="R562" i="2"/>
  <c r="W558" i="2"/>
  <c r="E572" i="2"/>
  <c r="X550" i="2"/>
  <c r="Q555" i="2"/>
  <c r="J560" i="2"/>
  <c r="AD564" i="2"/>
  <c r="F568" i="2"/>
  <c r="P570" i="2"/>
  <c r="Z572" i="2"/>
  <c r="I575" i="2"/>
  <c r="H551" i="2"/>
  <c r="AB555" i="2"/>
  <c r="U560" i="2"/>
  <c r="N565" i="2"/>
  <c r="K568" i="2"/>
  <c r="U570" i="2"/>
  <c r="AE572" i="2"/>
  <c r="N575" i="2"/>
  <c r="J548" i="2"/>
  <c r="AD552" i="2"/>
  <c r="W557" i="2"/>
  <c r="H562" i="2"/>
  <c r="R564" i="2"/>
  <c r="V566" i="2"/>
  <c r="AA567" i="2"/>
  <c r="E569" i="2"/>
  <c r="J570" i="2"/>
  <c r="O571" i="2"/>
  <c r="T572" i="2"/>
  <c r="Y573" i="2"/>
  <c r="V574" i="2"/>
  <c r="O575" i="2"/>
  <c r="AE575" i="2"/>
  <c r="T576" i="2"/>
  <c r="X576" i="2"/>
  <c r="R577" i="2"/>
  <c r="G578" i="2"/>
  <c r="W578" i="2"/>
  <c r="L579" i="2"/>
  <c r="AB579" i="2"/>
  <c r="Q580" i="2"/>
  <c r="F581" i="2"/>
  <c r="V581" i="2"/>
  <c r="K582" i="2"/>
  <c r="AA582" i="2"/>
  <c r="P583" i="2"/>
  <c r="E584" i="2"/>
  <c r="U584" i="2"/>
  <c r="J585" i="2"/>
  <c r="Z585" i="2"/>
  <c r="J576" i="2"/>
  <c r="I577" i="2"/>
  <c r="AA577" i="2"/>
  <c r="P578" i="2"/>
  <c r="E579" i="2"/>
  <c r="U579" i="2"/>
  <c r="J580" i="2"/>
  <c r="Z580" i="2"/>
  <c r="O581" i="2"/>
  <c r="AE581" i="2"/>
  <c r="T582" i="2"/>
  <c r="I583" i="2"/>
  <c r="Y583" i="2"/>
  <c r="N584" i="2"/>
  <c r="AD584" i="2"/>
  <c r="S585" i="2"/>
  <c r="M576" i="2"/>
  <c r="J577" i="2"/>
  <c r="AB577" i="2"/>
  <c r="Q578" i="2"/>
  <c r="F579" i="2"/>
  <c r="V579" i="2"/>
  <c r="K580" i="2"/>
  <c r="AA580" i="2"/>
  <c r="P581" i="2"/>
  <c r="E582" i="2"/>
  <c r="U582" i="2"/>
  <c r="J583" i="2"/>
  <c r="Z583" i="2"/>
  <c r="O584" i="2"/>
  <c r="AE584" i="2"/>
  <c r="T585" i="2"/>
  <c r="N576" i="2"/>
  <c r="K577" i="2"/>
  <c r="AC577" i="2"/>
  <c r="R578" i="2"/>
  <c r="G579" i="2"/>
  <c r="W579" i="2"/>
  <c r="L580" i="2"/>
  <c r="AB580" i="2"/>
  <c r="Q581" i="2"/>
  <c r="F582" i="2"/>
  <c r="V582" i="2"/>
  <c r="K583" i="2"/>
  <c r="AA583" i="2"/>
  <c r="P584" i="2"/>
  <c r="E585" i="2"/>
  <c r="U585" i="2"/>
  <c r="D533" i="2"/>
  <c r="D534" i="2"/>
  <c r="D535" i="2"/>
  <c r="D532" i="2"/>
  <c r="D546" i="2"/>
  <c r="D556" i="2"/>
  <c r="D551" i="2"/>
  <c r="D552" i="2"/>
  <c r="D572" i="2"/>
  <c r="D579" i="2"/>
  <c r="D585" i="2"/>
  <c r="D575" i="2"/>
  <c r="D571" i="2"/>
  <c r="D569" i="2"/>
  <c r="AG530" i="2"/>
  <c r="AL531" i="2"/>
  <c r="AQ532" i="2"/>
  <c r="AG534" i="2"/>
  <c r="AL535" i="2"/>
  <c r="AQ536" i="2"/>
  <c r="AG538" i="2"/>
  <c r="AL539" i="2"/>
  <c r="AQ540" i="2"/>
  <c r="AG542" i="2"/>
  <c r="AL530" i="2"/>
  <c r="AQ531" i="2"/>
  <c r="AG533" i="2"/>
  <c r="AL534" i="2"/>
  <c r="AQ535" i="2"/>
  <c r="AG537" i="2"/>
  <c r="AL538" i="2"/>
  <c r="AQ539" i="2"/>
  <c r="AG541" i="2"/>
  <c r="AL542" i="2"/>
  <c r="AQ530" i="2"/>
  <c r="AG532" i="2"/>
  <c r="AL533" i="2"/>
  <c r="AQ534" i="2"/>
  <c r="AG536" i="2"/>
  <c r="AL537" i="2"/>
  <c r="AQ538" i="2"/>
  <c r="AG540" i="2"/>
  <c r="AL541" i="2"/>
  <c r="AQ542" i="2"/>
  <c r="AG531" i="2"/>
  <c r="AL532" i="2"/>
  <c r="AQ533" i="2"/>
  <c r="AG535" i="2"/>
  <c r="AL536" i="2"/>
  <c r="AQ537" i="2"/>
  <c r="AG539" i="2"/>
  <c r="AL540" i="2"/>
  <c r="AQ541" i="2"/>
  <c r="AH543" i="2"/>
  <c r="AM544" i="2"/>
  <c r="AN545" i="2"/>
  <c r="AH547" i="2"/>
  <c r="AM548" i="2"/>
  <c r="AN549" i="2"/>
  <c r="AH551" i="2"/>
  <c r="AM552" i="2"/>
  <c r="AN553" i="2"/>
  <c r="AH555" i="2"/>
  <c r="AM543" i="2"/>
  <c r="AN544" i="2"/>
  <c r="AH546" i="2"/>
  <c r="AM547" i="2"/>
  <c r="AN548" i="2"/>
  <c r="AH550" i="2"/>
  <c r="AM551" i="2"/>
  <c r="AN552" i="2"/>
  <c r="AH554" i="2"/>
  <c r="AM555" i="2"/>
  <c r="AN543" i="2"/>
  <c r="AH545" i="2"/>
  <c r="AM546" i="2"/>
  <c r="AN547" i="2"/>
  <c r="AH549" i="2"/>
  <c r="AM550" i="2"/>
  <c r="AN551" i="2"/>
  <c r="AH553" i="2"/>
  <c r="AM554" i="2"/>
  <c r="AN555" i="2"/>
  <c r="AH544" i="2"/>
  <c r="AM545" i="2"/>
  <c r="AN546" i="2"/>
  <c r="AH548" i="2"/>
  <c r="AM549" i="2"/>
  <c r="AN550" i="2"/>
  <c r="AH552" i="2"/>
  <c r="AM553" i="2"/>
  <c r="AN554" i="2"/>
  <c r="AG556" i="2"/>
  <c r="AL557" i="2"/>
  <c r="AQ558" i="2"/>
  <c r="AG560" i="2"/>
  <c r="AL561" i="2"/>
  <c r="AQ562" i="2"/>
  <c r="AG564" i="2"/>
  <c r="AL565" i="2"/>
  <c r="AQ566" i="2"/>
  <c r="AG568" i="2"/>
  <c r="AL569" i="2"/>
  <c r="AQ570" i="2"/>
  <c r="AG572" i="2"/>
  <c r="AL573" i="2"/>
  <c r="AQ574" i="2"/>
  <c r="AG576" i="2"/>
  <c r="AL577" i="2"/>
  <c r="AQ578" i="2"/>
  <c r="AG580" i="2"/>
  <c r="AL581" i="2"/>
  <c r="AP556" i="2"/>
  <c r="AF558" i="2"/>
  <c r="AK559" i="2"/>
  <c r="AP560" i="2"/>
  <c r="AF562" i="2"/>
  <c r="AK563" i="2"/>
  <c r="AP564" i="2"/>
  <c r="AF566" i="2"/>
  <c r="AK567" i="2"/>
  <c r="AP568" i="2"/>
  <c r="AF570" i="2"/>
  <c r="AK571" i="2"/>
  <c r="AP572" i="2"/>
  <c r="AF574" i="2"/>
  <c r="AK575" i="2"/>
  <c r="AP576" i="2"/>
  <c r="AF578" i="2"/>
  <c r="AK579" i="2"/>
  <c r="AP580" i="2"/>
  <c r="AI556" i="2"/>
  <c r="AJ557" i="2"/>
  <c r="AO558" i="2"/>
  <c r="AI560" i="2"/>
  <c r="AJ561" i="2"/>
  <c r="AO562" i="2"/>
  <c r="AI564" i="2"/>
  <c r="AJ565" i="2"/>
  <c r="AO566" i="2"/>
  <c r="AI568" i="2"/>
  <c r="AJ569" i="2"/>
  <c r="AO570" i="2"/>
  <c r="AI572" i="2"/>
  <c r="AJ573" i="2"/>
  <c r="AO574" i="2"/>
  <c r="AI576" i="2"/>
  <c r="AJ577" i="2"/>
  <c r="AO578" i="2"/>
  <c r="AI580" i="2"/>
  <c r="AJ581" i="2"/>
  <c r="S538" i="2"/>
  <c r="R539" i="2"/>
  <c r="J555" i="2"/>
  <c r="W564" i="2"/>
  <c r="O555" i="2"/>
  <c r="AB564" i="2"/>
  <c r="P563" i="2"/>
  <c r="O574" i="2"/>
  <c r="AC551" i="2"/>
  <c r="V556" i="2"/>
  <c r="O561" i="2"/>
  <c r="H566" i="2"/>
  <c r="V568" i="2"/>
  <c r="E571" i="2"/>
  <c r="O573" i="2"/>
  <c r="Y575" i="2"/>
  <c r="M552" i="2"/>
  <c r="F557" i="2"/>
  <c r="Z561" i="2"/>
  <c r="Q566" i="2"/>
  <c r="AA568" i="2"/>
  <c r="J571" i="2"/>
  <c r="T573" i="2"/>
  <c r="AD575" i="2"/>
  <c r="O549" i="2"/>
  <c r="H554" i="2"/>
  <c r="AB558" i="2"/>
  <c r="P562" i="2"/>
  <c r="Z564" i="2"/>
  <c r="Z566" i="2"/>
  <c r="AE567" i="2"/>
  <c r="I569" i="2"/>
  <c r="N570" i="2"/>
  <c r="S571" i="2"/>
  <c r="X572" i="2"/>
  <c r="AC573" i="2"/>
  <c r="AD574" i="2"/>
  <c r="S575" i="2"/>
  <c r="H576" i="2"/>
  <c r="AB575" i="2"/>
  <c r="AC576" i="2"/>
  <c r="V577" i="2"/>
  <c r="K578" i="2"/>
  <c r="AA578" i="2"/>
  <c r="P579" i="2"/>
  <c r="E580" i="2"/>
  <c r="U580" i="2"/>
  <c r="J581" i="2"/>
  <c r="Z581" i="2"/>
  <c r="O582" i="2"/>
  <c r="AE582" i="2"/>
  <c r="T583" i="2"/>
  <c r="I584" i="2"/>
  <c r="Y584" i="2"/>
  <c r="N585" i="2"/>
  <c r="AD585" i="2"/>
  <c r="R576" i="2"/>
  <c r="N577" i="2"/>
  <c r="AE577" i="2"/>
  <c r="T578" i="2"/>
  <c r="I579" i="2"/>
  <c r="Y579" i="2"/>
  <c r="N580" i="2"/>
  <c r="AD580" i="2"/>
  <c r="S581" i="2"/>
  <c r="H582" i="2"/>
  <c r="X582" i="2"/>
  <c r="M583" i="2"/>
  <c r="AC583" i="2"/>
  <c r="R584" i="2"/>
  <c r="G585" i="2"/>
  <c r="W585" i="2"/>
  <c r="U576" i="2"/>
  <c r="O577" i="2"/>
  <c r="E578" i="2"/>
  <c r="U578" i="2"/>
  <c r="J579" i="2"/>
  <c r="Z579" i="2"/>
  <c r="O580" i="2"/>
  <c r="AE580" i="2"/>
  <c r="T581" i="2"/>
  <c r="I582" i="2"/>
  <c r="Y582" i="2"/>
  <c r="N583" i="2"/>
  <c r="AD583" i="2"/>
  <c r="S584" i="2"/>
  <c r="H585" i="2"/>
  <c r="X585" i="2"/>
  <c r="V576" i="2"/>
  <c r="Q577" i="2"/>
  <c r="F578" i="2"/>
  <c r="V578" i="2"/>
  <c r="K579" i="2"/>
  <c r="AA579" i="2"/>
  <c r="P580" i="2"/>
  <c r="E581" i="2"/>
  <c r="U581" i="2"/>
  <c r="J582" i="2"/>
  <c r="Z582" i="2"/>
  <c r="O583" i="2"/>
  <c r="AE583" i="2"/>
  <c r="T584" i="2"/>
  <c r="I585" i="2"/>
  <c r="Y585" i="2"/>
  <c r="D537" i="2"/>
  <c r="D538" i="2"/>
  <c r="D539" i="2"/>
  <c r="D536" i="2"/>
  <c r="D550" i="2"/>
  <c r="D553" i="2"/>
  <c r="D555" i="2"/>
  <c r="D560" i="2"/>
  <c r="D576" i="2"/>
  <c r="D573" i="2"/>
  <c r="D574" i="2"/>
  <c r="D583" i="2"/>
  <c r="D564" i="2"/>
  <c r="D566" i="2"/>
  <c r="AK530" i="2"/>
  <c r="AP531" i="2"/>
  <c r="AF533" i="2"/>
  <c r="AK534" i="2"/>
  <c r="AP535" i="2"/>
  <c r="AF537" i="2"/>
  <c r="AK538" i="2"/>
  <c r="AP539" i="2"/>
  <c r="AF541" i="2"/>
  <c r="AK542" i="2"/>
  <c r="AP530" i="2"/>
  <c r="AF532" i="2"/>
  <c r="AK533" i="2"/>
  <c r="AP534" i="2"/>
  <c r="AF536" i="2"/>
  <c r="AK537" i="2"/>
  <c r="AP538" i="2"/>
  <c r="AF540" i="2"/>
  <c r="AK541" i="2"/>
  <c r="AP542" i="2"/>
  <c r="AF531" i="2"/>
  <c r="AK532" i="2"/>
  <c r="AP533" i="2"/>
  <c r="AF535" i="2"/>
  <c r="AK536" i="2"/>
  <c r="AP537" i="2"/>
  <c r="AF539" i="2"/>
  <c r="AK540" i="2"/>
  <c r="AP541" i="2"/>
  <c r="AF530" i="2"/>
  <c r="AK531" i="2"/>
  <c r="AP532" i="2"/>
  <c r="AF534" i="2"/>
  <c r="AK535" i="2"/>
  <c r="AP536" i="2"/>
  <c r="AF538" i="2"/>
  <c r="AK539" i="2"/>
  <c r="AP540" i="2"/>
  <c r="AF542" i="2"/>
  <c r="AL543" i="2"/>
  <c r="AQ544" i="2"/>
  <c r="AG546" i="2"/>
  <c r="AL547" i="2"/>
  <c r="AQ548" i="2"/>
  <c r="AG550" i="2"/>
  <c r="AL551" i="2"/>
  <c r="AQ552" i="2"/>
  <c r="AG554" i="2"/>
  <c r="AL555" i="2"/>
  <c r="AQ543" i="2"/>
  <c r="AG545" i="2"/>
  <c r="AL546" i="2"/>
  <c r="AQ547" i="2"/>
  <c r="AG549" i="2"/>
  <c r="AL550" i="2"/>
  <c r="AQ551" i="2"/>
  <c r="AG553" i="2"/>
  <c r="AL554" i="2"/>
  <c r="AQ555" i="2"/>
  <c r="AG544" i="2"/>
  <c r="AL545" i="2"/>
  <c r="AQ546" i="2"/>
  <c r="AG548" i="2"/>
  <c r="AL549" i="2"/>
  <c r="AQ550" i="2"/>
  <c r="AG552" i="2"/>
  <c r="AL553" i="2"/>
  <c r="AQ554" i="2"/>
  <c r="AG543" i="2"/>
  <c r="AL544" i="2"/>
  <c r="AQ545" i="2"/>
  <c r="AG547" i="2"/>
  <c r="AL548" i="2"/>
  <c r="AQ549" i="2"/>
  <c r="AG551" i="2"/>
  <c r="AL552" i="2"/>
  <c r="AQ553" i="2"/>
  <c r="AG555" i="2"/>
  <c r="AK556" i="2"/>
  <c r="AP557" i="2"/>
  <c r="AF559" i="2"/>
  <c r="AK560" i="2"/>
  <c r="AP561" i="2"/>
  <c r="AF563" i="2"/>
  <c r="AK564" i="2"/>
  <c r="AP565" i="2"/>
  <c r="AF567" i="2"/>
  <c r="AK568" i="2"/>
  <c r="AP569" i="2"/>
  <c r="AF571" i="2"/>
  <c r="AK572" i="2"/>
  <c r="AP573" i="2"/>
  <c r="AF575" i="2"/>
  <c r="AK576" i="2"/>
  <c r="AP577" i="2"/>
  <c r="AF579" i="2"/>
  <c r="AK580" i="2"/>
  <c r="AP581" i="2"/>
  <c r="AI557" i="2"/>
  <c r="AJ558" i="2"/>
  <c r="AO559" i="2"/>
  <c r="AI561" i="2"/>
  <c r="AJ562" i="2"/>
  <c r="AO563" i="2"/>
  <c r="AI565" i="2"/>
  <c r="AJ566" i="2"/>
  <c r="AO567" i="2"/>
  <c r="AI569" i="2"/>
  <c r="AJ570" i="2"/>
  <c r="AO571" i="2"/>
  <c r="AI573" i="2"/>
  <c r="AJ574" i="2"/>
  <c r="AO575" i="2"/>
  <c r="AI577" i="2"/>
  <c r="AJ578" i="2"/>
  <c r="AO579" i="2"/>
  <c r="AI581" i="2"/>
  <c r="AM556" i="2"/>
  <c r="AN557" i="2"/>
  <c r="AH559" i="2"/>
  <c r="AM560" i="2"/>
  <c r="AN561" i="2"/>
  <c r="AH563" i="2"/>
  <c r="AM564" i="2"/>
  <c r="AN565" i="2"/>
  <c r="AH567" i="2"/>
  <c r="AM568" i="2"/>
  <c r="AN569" i="2"/>
  <c r="AH571" i="2"/>
  <c r="AM572" i="2"/>
  <c r="AN573" i="2"/>
  <c r="AH575" i="2"/>
  <c r="AM576" i="2"/>
  <c r="AN577" i="2"/>
  <c r="AH579" i="2"/>
  <c r="AM580" i="2"/>
  <c r="AN581" i="2"/>
  <c r="O529" i="2"/>
  <c r="Y557" i="2"/>
  <c r="G553" i="2"/>
  <c r="K569" i="2"/>
  <c r="R553" i="2"/>
  <c r="P569" i="2"/>
  <c r="T550" i="2"/>
  <c r="W565" i="2"/>
  <c r="Z570" i="2"/>
  <c r="G575" i="2"/>
  <c r="G577" i="2"/>
  <c r="T579" i="2"/>
  <c r="AD581" i="2"/>
  <c r="M584" i="2"/>
  <c r="Y576" i="2"/>
  <c r="M579" i="2"/>
  <c r="W581" i="2"/>
  <c r="F584" i="2"/>
  <c r="Z576" i="2"/>
  <c r="N579" i="2"/>
  <c r="X581" i="2"/>
  <c r="G584" i="2"/>
  <c r="AB576" i="2"/>
  <c r="O579" i="2"/>
  <c r="Y581" i="2"/>
  <c r="H584" i="2"/>
  <c r="D541" i="2"/>
  <c r="D554" i="2"/>
  <c r="D580" i="2"/>
  <c r="D568" i="2"/>
  <c r="AJ533" i="2"/>
  <c r="AO538" i="2"/>
  <c r="AI531" i="2"/>
  <c r="AJ536" i="2"/>
  <c r="AO541" i="2"/>
  <c r="AI534" i="2"/>
  <c r="AJ539" i="2"/>
  <c r="AO531" i="2"/>
  <c r="AI537" i="2"/>
  <c r="AJ542" i="2"/>
  <c r="AP547" i="2"/>
  <c r="AF553" i="2"/>
  <c r="AK545" i="2"/>
  <c r="AP550" i="2"/>
  <c r="AF543" i="2"/>
  <c r="AK548" i="2"/>
  <c r="AP553" i="2"/>
  <c r="AF546" i="2"/>
  <c r="AK551" i="2"/>
  <c r="AO556" i="2"/>
  <c r="AI562" i="2"/>
  <c r="AJ567" i="2"/>
  <c r="AO572" i="2"/>
  <c r="AI578" i="2"/>
  <c r="AM557" i="2"/>
  <c r="AN562" i="2"/>
  <c r="AH568" i="2"/>
  <c r="AM573" i="2"/>
  <c r="AN578" i="2"/>
  <c r="AG558" i="2"/>
  <c r="AL563" i="2"/>
  <c r="AQ568" i="2"/>
  <c r="AG574" i="2"/>
  <c r="AG578" i="2"/>
  <c r="AQ580" i="2"/>
  <c r="AN556" i="2"/>
  <c r="AH558" i="2"/>
  <c r="AM559" i="2"/>
  <c r="AN560" i="2"/>
  <c r="AH562" i="2"/>
  <c r="AM563" i="2"/>
  <c r="AN564" i="2"/>
  <c r="AH566" i="2"/>
  <c r="AM567" i="2"/>
  <c r="AN568" i="2"/>
  <c r="AH570" i="2"/>
  <c r="AM571" i="2"/>
  <c r="AN572" i="2"/>
  <c r="AH574" i="2"/>
  <c r="AM575" i="2"/>
  <c r="AN576" i="2"/>
  <c r="AH578" i="2"/>
  <c r="AM579" i="2"/>
  <c r="AN580" i="2"/>
  <c r="AH582" i="2"/>
  <c r="AM583" i="2"/>
  <c r="AN584" i="2"/>
  <c r="F586" i="2"/>
  <c r="V586" i="2"/>
  <c r="AL586" i="2"/>
  <c r="AF582" i="2"/>
  <c r="AH584" i="2"/>
  <c r="L586" i="2"/>
  <c r="AK582" i="2"/>
  <c r="AN585" i="2"/>
  <c r="AK586" i="2"/>
  <c r="AF583" i="2"/>
  <c r="AK584" i="2"/>
  <c r="AP585" i="2"/>
  <c r="S586" i="2"/>
  <c r="AM586" i="2"/>
  <c r="AM585" i="2"/>
  <c r="AF586" i="2"/>
  <c r="AH583" i="2"/>
  <c r="AJ585" i="2"/>
  <c r="Y586" i="2"/>
  <c r="B532" i="2"/>
  <c r="B540" i="2"/>
  <c r="B548" i="2"/>
  <c r="B556" i="2"/>
  <c r="B564" i="2"/>
  <c r="B572" i="2"/>
  <c r="B580" i="2"/>
  <c r="C530" i="2"/>
  <c r="C538" i="2"/>
  <c r="C546" i="2"/>
  <c r="C554" i="2"/>
  <c r="C562" i="2"/>
  <c r="C570" i="2"/>
  <c r="C578" i="2"/>
  <c r="C586" i="2"/>
  <c r="B537" i="2"/>
  <c r="B545" i="2"/>
  <c r="B553" i="2"/>
  <c r="B561" i="2"/>
  <c r="B569" i="2"/>
  <c r="B577" i="2"/>
  <c r="B585" i="2"/>
  <c r="C535" i="2"/>
  <c r="C543" i="2"/>
  <c r="C551" i="2"/>
  <c r="C559" i="2"/>
  <c r="C567" i="2"/>
  <c r="C575" i="2"/>
  <c r="C583" i="2"/>
  <c r="F587" i="2"/>
  <c r="Z547" i="2"/>
  <c r="J549" i="2"/>
  <c r="AA557" i="2"/>
  <c r="U571" i="2"/>
  <c r="K558" i="2"/>
  <c r="Z571" i="2"/>
  <c r="M555" i="2"/>
  <c r="K567" i="2"/>
  <c r="AE571" i="2"/>
  <c r="W575" i="2"/>
  <c r="Z577" i="2"/>
  <c r="I580" i="2"/>
  <c r="S582" i="2"/>
  <c r="AC584" i="2"/>
  <c r="S577" i="2"/>
  <c r="AC579" i="2"/>
  <c r="L582" i="2"/>
  <c r="V584" i="2"/>
  <c r="T577" i="2"/>
  <c r="AD579" i="2"/>
  <c r="M582" i="2"/>
  <c r="W584" i="2"/>
  <c r="U577" i="2"/>
  <c r="AE579" i="2"/>
  <c r="N582" i="2"/>
  <c r="X584" i="2"/>
  <c r="D542" i="2"/>
  <c r="D561" i="2"/>
  <c r="D577" i="2"/>
  <c r="D570" i="2"/>
  <c r="AO534" i="2"/>
  <c r="AI540" i="2"/>
  <c r="AJ532" i="2"/>
  <c r="AO537" i="2"/>
  <c r="AI530" i="2"/>
  <c r="AJ535" i="2"/>
  <c r="AO540" i="2"/>
  <c r="AI533" i="2"/>
  <c r="AJ538" i="2"/>
  <c r="AP543" i="2"/>
  <c r="AF549" i="2"/>
  <c r="AK554" i="2"/>
  <c r="AP546" i="2"/>
  <c r="AF552" i="2"/>
  <c r="AK544" i="2"/>
  <c r="AP549" i="2"/>
  <c r="AF555" i="2"/>
  <c r="AK547" i="2"/>
  <c r="AP552" i="2"/>
  <c r="AI558" i="2"/>
  <c r="AJ563" i="2"/>
  <c r="AO568" i="2"/>
  <c r="AI574" i="2"/>
  <c r="AJ579" i="2"/>
  <c r="AN558" i="2"/>
  <c r="AH564" i="2"/>
  <c r="AM569" i="2"/>
  <c r="AN574" i="2"/>
  <c r="AH580" i="2"/>
  <c r="AL559" i="2"/>
  <c r="AQ564" i="2"/>
  <c r="AG570" i="2"/>
  <c r="AL575" i="2"/>
  <c r="AK578" i="2"/>
  <c r="AF581" i="2"/>
  <c r="AG557" i="2"/>
  <c r="AL558" i="2"/>
  <c r="AQ559" i="2"/>
  <c r="AG561" i="2"/>
  <c r="AL562" i="2"/>
  <c r="AQ563" i="2"/>
  <c r="AG565" i="2"/>
  <c r="AL566" i="2"/>
  <c r="AQ567" i="2"/>
  <c r="AG569" i="2"/>
  <c r="AL570" i="2"/>
  <c r="AQ571" i="2"/>
  <c r="AG573" i="2"/>
  <c r="AL574" i="2"/>
  <c r="AQ575" i="2"/>
  <c r="AG577" i="2"/>
  <c r="AL578" i="2"/>
  <c r="AQ579" i="2"/>
  <c r="AG581" i="2"/>
  <c r="AL582" i="2"/>
  <c r="AQ583" i="2"/>
  <c r="AG585" i="2"/>
  <c r="J586" i="2"/>
  <c r="Z586" i="2"/>
  <c r="AP586" i="2"/>
  <c r="AN582" i="2"/>
  <c r="AP584" i="2"/>
  <c r="T586" i="2"/>
  <c r="AL583" i="2"/>
  <c r="M586" i="2"/>
  <c r="AI582" i="2"/>
  <c r="AJ583" i="2"/>
  <c r="AO584" i="2"/>
  <c r="G586" i="2"/>
  <c r="W586" i="2"/>
  <c r="AJ582" i="2"/>
  <c r="H586" i="2"/>
  <c r="AN586" i="2"/>
  <c r="AP583" i="2"/>
  <c r="E586" i="2"/>
  <c r="AG586" i="2"/>
  <c r="B534" i="2"/>
  <c r="B542" i="2"/>
  <c r="B550" i="2"/>
  <c r="B558" i="2"/>
  <c r="B566" i="2"/>
  <c r="B574" i="2"/>
  <c r="B582" i="2"/>
  <c r="C532" i="2"/>
  <c r="C540" i="2"/>
  <c r="C548" i="2"/>
  <c r="C556" i="2"/>
  <c r="C564" i="2"/>
  <c r="C572" i="2"/>
  <c r="C580" i="2"/>
  <c r="B531" i="2"/>
  <c r="B539" i="2"/>
  <c r="B547" i="2"/>
  <c r="B555" i="2"/>
  <c r="B563" i="2"/>
  <c r="B571" i="2"/>
  <c r="B579" i="2"/>
  <c r="C585" i="2"/>
  <c r="C537" i="2"/>
  <c r="C545" i="2"/>
  <c r="C553" i="2"/>
  <c r="C561" i="2"/>
  <c r="C569" i="2"/>
  <c r="C577" i="2"/>
  <c r="D586" i="2"/>
  <c r="G587" i="2"/>
  <c r="T557" i="2"/>
  <c r="L567" i="2"/>
  <c r="T562" i="2"/>
  <c r="AE573" i="2"/>
  <c r="AE562" i="2"/>
  <c r="I574" i="2"/>
  <c r="F560" i="2"/>
  <c r="P568" i="2"/>
  <c r="I573" i="2"/>
  <c r="L576" i="2"/>
  <c r="O578" i="2"/>
  <c r="Y580" i="2"/>
  <c r="H583" i="2"/>
  <c r="R585" i="2"/>
  <c r="H578" i="2"/>
  <c r="R580" i="2"/>
  <c r="AB582" i="2"/>
  <c r="K585" i="2"/>
  <c r="I578" i="2"/>
  <c r="S580" i="2"/>
  <c r="AC582" i="2"/>
  <c r="L585" i="2"/>
  <c r="J578" i="2"/>
  <c r="T580" i="2"/>
  <c r="AD582" i="2"/>
  <c r="M585" i="2"/>
  <c r="D543" i="2"/>
  <c r="D559" i="2"/>
  <c r="D578" i="2"/>
  <c r="AO530" i="2"/>
  <c r="AI536" i="2"/>
  <c r="AJ541" i="2"/>
  <c r="AO533" i="2"/>
  <c r="AI539" i="2"/>
  <c r="AJ531" i="2"/>
  <c r="AO536" i="2"/>
  <c r="AI542" i="2"/>
  <c r="AJ534" i="2"/>
  <c r="AO539" i="2"/>
  <c r="AF545" i="2"/>
  <c r="AK550" i="2"/>
  <c r="AP555" i="2"/>
  <c r="AF548" i="2"/>
  <c r="AK553" i="2"/>
  <c r="AP545" i="2"/>
  <c r="AF551" i="2"/>
  <c r="AK543" i="2"/>
  <c r="AP548" i="2"/>
  <c r="AF554" i="2"/>
  <c r="AJ559" i="2"/>
  <c r="AO564" i="2"/>
  <c r="AI570" i="2"/>
  <c r="AJ575" i="2"/>
  <c r="AO580" i="2"/>
  <c r="AH560" i="2"/>
  <c r="AM565" i="2"/>
  <c r="AN570" i="2"/>
  <c r="AH576" i="2"/>
  <c r="AM581" i="2"/>
  <c r="AQ560" i="2"/>
  <c r="AG566" i="2"/>
  <c r="AL571" i="2"/>
  <c r="AQ576" i="2"/>
  <c r="AL579" i="2"/>
  <c r="AF556" i="2"/>
  <c r="AK557" i="2"/>
  <c r="AP558" i="2"/>
  <c r="AF560" i="2"/>
  <c r="AK561" i="2"/>
  <c r="AP562" i="2"/>
  <c r="AF564" i="2"/>
  <c r="AK565" i="2"/>
  <c r="AP566" i="2"/>
  <c r="AF568" i="2"/>
  <c r="AK569" i="2"/>
  <c r="AP570" i="2"/>
  <c r="AF572" i="2"/>
  <c r="AK573" i="2"/>
  <c r="AP574" i="2"/>
  <c r="AF576" i="2"/>
  <c r="AK577" i="2"/>
  <c r="AP578" i="2"/>
  <c r="AF580" i="2"/>
  <c r="AK581" i="2"/>
  <c r="AP582" i="2"/>
  <c r="AF584" i="2"/>
  <c r="AK585" i="2"/>
  <c r="N586" i="2"/>
  <c r="AD586" i="2"/>
  <c r="AI586" i="2"/>
  <c r="AG583" i="2"/>
  <c r="AI585" i="2"/>
  <c r="AB586" i="2"/>
  <c r="AM584" i="2"/>
  <c r="U586" i="2"/>
  <c r="AM582" i="2"/>
  <c r="AN583" i="2"/>
  <c r="AH585" i="2"/>
  <c r="K586" i="2"/>
  <c r="AA586" i="2"/>
  <c r="AK583" i="2"/>
  <c r="P586" i="2"/>
  <c r="AG582" i="2"/>
  <c r="AI584" i="2"/>
  <c r="I586" i="2"/>
  <c r="AO586" i="2"/>
  <c r="B536" i="2"/>
  <c r="B544" i="2"/>
  <c r="B552" i="2"/>
  <c r="B560" i="2"/>
  <c r="B568" i="2"/>
  <c r="B576" i="2"/>
  <c r="B584" i="2"/>
  <c r="C534" i="2"/>
  <c r="C542" i="2"/>
  <c r="C550" i="2"/>
  <c r="C558" i="2"/>
  <c r="C566" i="2"/>
  <c r="C574" i="2"/>
  <c r="C582" i="2"/>
  <c r="B533" i="2"/>
  <c r="B541" i="2"/>
  <c r="B549" i="2"/>
  <c r="B557" i="2"/>
  <c r="B565" i="2"/>
  <c r="B573" i="2"/>
  <c r="B581" i="2"/>
  <c r="C531" i="2"/>
  <c r="C539" i="2"/>
  <c r="C547" i="2"/>
  <c r="C555" i="2"/>
  <c r="C563" i="2"/>
  <c r="C571" i="2"/>
  <c r="C579" i="2"/>
  <c r="D587" i="2"/>
  <c r="L548" i="2"/>
  <c r="X575" i="2"/>
  <c r="AB566" i="2"/>
  <c r="Y548" i="2"/>
  <c r="F567" i="2"/>
  <c r="S576" i="2"/>
  <c r="M563" i="2"/>
  <c r="U569" i="2"/>
  <c r="N574" i="2"/>
  <c r="I576" i="2"/>
  <c r="AE578" i="2"/>
  <c r="N581" i="2"/>
  <c r="X583" i="2"/>
  <c r="AA585" i="2"/>
  <c r="X578" i="2"/>
  <c r="G581" i="2"/>
  <c r="Q583" i="2"/>
  <c r="AE585" i="2"/>
  <c r="Y578" i="2"/>
  <c r="H581" i="2"/>
  <c r="R583" i="2"/>
  <c r="AB585" i="2"/>
  <c r="Z578" i="2"/>
  <c r="I581" i="2"/>
  <c r="S583" i="2"/>
  <c r="AC585" i="2"/>
  <c r="D540" i="2"/>
  <c r="D549" i="2"/>
  <c r="D563" i="2"/>
  <c r="AI532" i="2"/>
  <c r="AJ537" i="2"/>
  <c r="AO542" i="2"/>
  <c r="AI535" i="2"/>
  <c r="AJ540" i="2"/>
  <c r="AO532" i="2"/>
  <c r="AI538" i="2"/>
  <c r="AJ530" i="2"/>
  <c r="AO535" i="2"/>
  <c r="AI541" i="2"/>
  <c r="AK546" i="2"/>
  <c r="AP551" i="2"/>
  <c r="AF544" i="2"/>
  <c r="AK549" i="2"/>
  <c r="AP554" i="2"/>
  <c r="AF547" i="2"/>
  <c r="AK552" i="2"/>
  <c r="AP544" i="2"/>
  <c r="AF550" i="2"/>
  <c r="AK555" i="2"/>
  <c r="AO560" i="2"/>
  <c r="AI566" i="2"/>
  <c r="AJ571" i="2"/>
  <c r="AO576" i="2"/>
  <c r="AH556" i="2"/>
  <c r="AM561" i="2"/>
  <c r="AN566" i="2"/>
  <c r="AH572" i="2"/>
  <c r="AM577" i="2"/>
  <c r="AQ556" i="2"/>
  <c r="AG562" i="2"/>
  <c r="AL567" i="2"/>
  <c r="AQ572" i="2"/>
  <c r="AF577" i="2"/>
  <c r="AP579" i="2"/>
  <c r="AJ556" i="2"/>
  <c r="AO557" i="2"/>
  <c r="AI559" i="2"/>
  <c r="AJ560" i="2"/>
  <c r="AO561" i="2"/>
  <c r="AI563" i="2"/>
  <c r="AJ564" i="2"/>
  <c r="AO565" i="2"/>
  <c r="AI567" i="2"/>
  <c r="AJ568" i="2"/>
  <c r="AO569" i="2"/>
  <c r="AI571" i="2"/>
  <c r="AJ572" i="2"/>
  <c r="AO573" i="2"/>
  <c r="AI575" i="2"/>
  <c r="AJ576" i="2"/>
  <c r="AO577" i="2"/>
  <c r="AI579" i="2"/>
  <c r="AJ580" i="2"/>
  <c r="AO581" i="2"/>
  <c r="AI583" i="2"/>
  <c r="AJ584" i="2"/>
  <c r="AO585" i="2"/>
  <c r="R586" i="2"/>
  <c r="AH586" i="2"/>
  <c r="AQ586" i="2"/>
  <c r="AO583" i="2"/>
  <c r="AQ585" i="2"/>
  <c r="AJ586" i="2"/>
  <c r="AF585" i="2"/>
  <c r="AC586" i="2"/>
  <c r="AQ582" i="2"/>
  <c r="AG584" i="2"/>
  <c r="AL585" i="2"/>
  <c r="O586" i="2"/>
  <c r="AE586" i="2"/>
  <c r="AL584" i="2"/>
  <c r="X586" i="2"/>
  <c r="AO582" i="2"/>
  <c r="AQ584" i="2"/>
  <c r="Q586" i="2"/>
  <c r="B530" i="2"/>
  <c r="B538" i="2"/>
  <c r="B546" i="2"/>
  <c r="B554" i="2"/>
  <c r="B562" i="2"/>
  <c r="B570" i="2"/>
  <c r="B578" i="2"/>
  <c r="B586" i="2"/>
  <c r="C536" i="2"/>
  <c r="C544" i="2"/>
  <c r="C552" i="2"/>
  <c r="C560" i="2"/>
  <c r="C568" i="2"/>
  <c r="C576" i="2"/>
  <c r="C584" i="2"/>
  <c r="B535" i="2"/>
  <c r="B543" i="2"/>
  <c r="B551" i="2"/>
  <c r="B559" i="2"/>
  <c r="B567" i="2"/>
  <c r="B575" i="2"/>
  <c r="B583" i="2"/>
  <c r="C533" i="2"/>
  <c r="C565" i="2"/>
  <c r="H587" i="2"/>
  <c r="G588" i="2"/>
  <c r="F589" i="2"/>
  <c r="E590" i="2"/>
  <c r="D591" i="2"/>
  <c r="H591" i="2"/>
  <c r="G592" i="2"/>
  <c r="F593" i="2"/>
  <c r="E594" i="2"/>
  <c r="D595" i="2"/>
  <c r="H595" i="2"/>
  <c r="G596" i="2"/>
  <c r="F597" i="2"/>
  <c r="E598" i="2"/>
  <c r="P588" i="2"/>
  <c r="B590" i="2"/>
  <c r="M591" i="2"/>
  <c r="K593" i="2"/>
  <c r="N594" i="2"/>
  <c r="P596" i="2"/>
  <c r="B598" i="2"/>
  <c r="J602" i="2"/>
  <c r="M588" i="2"/>
  <c r="K590" i="2"/>
  <c r="N591" i="2"/>
  <c r="P593" i="2"/>
  <c r="B595" i="2"/>
  <c r="M596" i="2"/>
  <c r="K598" i="2"/>
  <c r="K587" i="2"/>
  <c r="N588" i="2"/>
  <c r="P590" i="2"/>
  <c r="B592" i="2"/>
  <c r="M593" i="2"/>
  <c r="K595" i="2"/>
  <c r="N596" i="2"/>
  <c r="P598" i="2"/>
  <c r="C588" i="2"/>
  <c r="J589" i="2"/>
  <c r="L591" i="2"/>
  <c r="O592" i="2"/>
  <c r="I594" i="2"/>
  <c r="C596" i="2"/>
  <c r="J597" i="2"/>
  <c r="I602" i="2"/>
  <c r="AB491" i="23"/>
  <c r="AA491" i="23"/>
  <c r="X471" i="23"/>
  <c r="X483" i="23"/>
  <c r="Y499" i="23"/>
  <c r="Z455" i="23"/>
  <c r="Z463" i="23"/>
  <c r="Y483" i="23"/>
  <c r="X455" i="23"/>
  <c r="D70" i="23"/>
  <c r="D73" i="23"/>
  <c r="M487" i="22"/>
  <c r="Y463" i="22"/>
  <c r="AB491" i="22"/>
  <c r="Y471" i="22"/>
  <c r="X455" i="22"/>
  <c r="Z483" i="22"/>
  <c r="AA455" i="22"/>
  <c r="J487" i="22"/>
  <c r="Z455" i="22"/>
  <c r="Y499" i="21"/>
  <c r="D70" i="22"/>
  <c r="Y491" i="21"/>
  <c r="Z471" i="21"/>
  <c r="AB491" i="21"/>
  <c r="Y471" i="21"/>
  <c r="X455" i="21"/>
  <c r="D70" i="21"/>
  <c r="AA491" i="21"/>
  <c r="X471" i="21"/>
  <c r="Z491" i="21"/>
  <c r="AA471" i="21"/>
  <c r="D73" i="21"/>
  <c r="X491" i="20"/>
  <c r="AB463" i="20"/>
  <c r="D71" i="21"/>
  <c r="J487" i="20"/>
  <c r="Z455" i="20"/>
  <c r="AB483" i="20"/>
  <c r="Y455" i="20"/>
  <c r="AB491" i="19"/>
  <c r="Y471" i="19"/>
  <c r="AA463" i="20"/>
  <c r="D70" i="20"/>
  <c r="AA491" i="19"/>
  <c r="X471" i="19"/>
  <c r="AB471" i="20"/>
  <c r="D75" i="20"/>
  <c r="Y491" i="19"/>
  <c r="Z471" i="19"/>
  <c r="AA471" i="19"/>
  <c r="D73" i="19"/>
  <c r="M487" i="18"/>
  <c r="Y463" i="18"/>
  <c r="AB491" i="18"/>
  <c r="Y471" i="18"/>
  <c r="X455" i="18"/>
  <c r="Z499" i="19"/>
  <c r="AA455" i="18"/>
  <c r="D70" i="18"/>
  <c r="Z499" i="18"/>
  <c r="AA463" i="18"/>
  <c r="Z491" i="18"/>
  <c r="Z463" i="18"/>
  <c r="D71" i="18"/>
  <c r="AB483" i="17"/>
  <c r="D68" i="19"/>
  <c r="AA499" i="17"/>
  <c r="X471" i="17"/>
  <c r="AA491" i="17"/>
  <c r="Z463" i="17"/>
  <c r="D71" i="17"/>
  <c r="AA471" i="17"/>
  <c r="X491" i="17"/>
  <c r="AB463" i="17"/>
  <c r="D76" i="17"/>
  <c r="D69" i="17"/>
  <c r="N487" i="16"/>
  <c r="Z463" i="16"/>
  <c r="D71" i="16"/>
  <c r="AB483" i="15"/>
  <c r="Y455" i="15"/>
  <c r="X491" i="14"/>
  <c r="AB463" i="14"/>
  <c r="Y499" i="16"/>
  <c r="X483" i="16"/>
  <c r="AB499" i="15"/>
  <c r="L487" i="15"/>
  <c r="X463" i="15"/>
  <c r="D74" i="15"/>
  <c r="D68" i="15"/>
  <c r="Z483" i="14"/>
  <c r="AA455" i="14"/>
  <c r="X491" i="16"/>
  <c r="AB463" i="16"/>
  <c r="D76" i="16"/>
  <c r="D69" i="16"/>
  <c r="K487" i="15"/>
  <c r="AA463" i="15"/>
  <c r="N487" i="14"/>
  <c r="Z463" i="14"/>
  <c r="K487" i="16"/>
  <c r="AA463" i="16"/>
  <c r="N487" i="15"/>
  <c r="Z463" i="15"/>
  <c r="D71" i="15"/>
  <c r="AB483" i="14"/>
  <c r="Y455" i="14"/>
  <c r="D70" i="14"/>
  <c r="AA491" i="13"/>
  <c r="X471" i="13"/>
  <c r="Z491" i="12"/>
  <c r="AA471" i="12"/>
  <c r="D73" i="12"/>
  <c r="J487" i="13"/>
  <c r="Z455" i="13"/>
  <c r="Y499" i="12"/>
  <c r="X483" i="12"/>
  <c r="AB499" i="11"/>
  <c r="L487" i="11"/>
  <c r="X463" i="11"/>
  <c r="D73" i="14"/>
  <c r="M487" i="13"/>
  <c r="Y463" i="13"/>
  <c r="AB491" i="12"/>
  <c r="Y471" i="12"/>
  <c r="X455" i="12"/>
  <c r="D70" i="12"/>
  <c r="AA491" i="11"/>
  <c r="X471" i="11"/>
  <c r="X499" i="13"/>
  <c r="AA483" i="13"/>
  <c r="AB455" i="13"/>
  <c r="D72" i="13"/>
  <c r="AA499" i="12"/>
  <c r="AB471" i="12"/>
  <c r="Z499" i="11"/>
  <c r="Y483" i="11"/>
  <c r="D71" i="12"/>
  <c r="D74" i="11"/>
  <c r="D68" i="11"/>
  <c r="Z483" i="10"/>
  <c r="AA455" i="10"/>
  <c r="J487" i="9"/>
  <c r="Z455" i="9"/>
  <c r="J487" i="10"/>
  <c r="Z455" i="10"/>
  <c r="Y499" i="9"/>
  <c r="X483" i="9"/>
  <c r="AB499" i="8"/>
  <c r="L487" i="8"/>
  <c r="X463" i="8"/>
  <c r="D73" i="11"/>
  <c r="M487" i="10"/>
  <c r="Y463" i="10"/>
  <c r="AB491" i="9"/>
  <c r="Y471" i="9"/>
  <c r="X455" i="9"/>
  <c r="D70" i="9"/>
  <c r="AA491" i="8"/>
  <c r="X471" i="8"/>
  <c r="Y491" i="11"/>
  <c r="X499" i="10"/>
  <c r="AA483" i="10"/>
  <c r="AB455" i="10"/>
  <c r="D72" i="10"/>
  <c r="AA499" i="9"/>
  <c r="AB471" i="9"/>
  <c r="D71" i="9"/>
  <c r="Z463" i="8"/>
  <c r="D72" i="8"/>
  <c r="AA499" i="7"/>
  <c r="AB471" i="7"/>
  <c r="Z499" i="6"/>
  <c r="Y483" i="6"/>
  <c r="D73" i="9"/>
  <c r="AA471" i="8"/>
  <c r="Z491" i="7"/>
  <c r="AA471" i="7"/>
  <c r="D73" i="7"/>
  <c r="M487" i="6"/>
  <c r="Y463" i="6"/>
  <c r="N487" i="8"/>
  <c r="D73" i="8"/>
  <c r="M487" i="7"/>
  <c r="Y463" i="7"/>
  <c r="AB491" i="6"/>
  <c r="Y471" i="6"/>
  <c r="X455" i="6"/>
  <c r="AB499" i="7"/>
  <c r="L487" i="7"/>
  <c r="X463" i="7"/>
  <c r="D74" i="7"/>
  <c r="D68" i="7"/>
  <c r="Z483" i="6"/>
  <c r="AA455" i="6"/>
  <c r="X491" i="5"/>
  <c r="AB463" i="5"/>
  <c r="D76" i="5"/>
  <c r="D69" i="5"/>
  <c r="K487" i="4"/>
  <c r="AA463" i="4"/>
  <c r="N487" i="3"/>
  <c r="Z463" i="3"/>
  <c r="D71" i="3"/>
  <c r="C541" i="2"/>
  <c r="C573" i="2"/>
  <c r="D588" i="2"/>
  <c r="H588" i="2"/>
  <c r="G589" i="2"/>
  <c r="F590" i="2"/>
  <c r="E591" i="2"/>
  <c r="D592" i="2"/>
  <c r="H592" i="2"/>
  <c r="G593" i="2"/>
  <c r="F594" i="2"/>
  <c r="E595" i="2"/>
  <c r="D596" i="2"/>
  <c r="H596" i="2"/>
  <c r="G597" i="2"/>
  <c r="F598" i="2"/>
  <c r="I587" i="2"/>
  <c r="C589" i="2"/>
  <c r="J590" i="2"/>
  <c r="L592" i="2"/>
  <c r="O593" i="2"/>
  <c r="I595" i="2"/>
  <c r="C597" i="2"/>
  <c r="J598" i="2"/>
  <c r="J587" i="2"/>
  <c r="L589" i="2"/>
  <c r="O590" i="2"/>
  <c r="I592" i="2"/>
  <c r="C594" i="2"/>
  <c r="J595" i="2"/>
  <c r="L597" i="2"/>
  <c r="O598" i="2"/>
  <c r="O587" i="2"/>
  <c r="I589" i="2"/>
  <c r="C591" i="2"/>
  <c r="J592" i="2"/>
  <c r="L594" i="2"/>
  <c r="O595" i="2"/>
  <c r="I597" i="2"/>
  <c r="J600" i="2"/>
  <c r="K588" i="2"/>
  <c r="N589" i="2"/>
  <c r="P591" i="2"/>
  <c r="B593" i="2"/>
  <c r="M594" i="2"/>
  <c r="K596" i="2"/>
  <c r="N597" i="2"/>
  <c r="J601" i="2"/>
  <c r="X491" i="23"/>
  <c r="K487" i="23"/>
  <c r="AA463" i="23"/>
  <c r="Y471" i="23"/>
  <c r="N487" i="23"/>
  <c r="M487" i="23"/>
  <c r="Y455" i="23"/>
  <c r="Z471" i="23"/>
  <c r="D76" i="23"/>
  <c r="D69" i="23"/>
  <c r="D71" i="23"/>
  <c r="AB483" i="22"/>
  <c r="Y455" i="22"/>
  <c r="X491" i="22"/>
  <c r="AB463" i="22"/>
  <c r="AA499" i="22"/>
  <c r="AB471" i="22"/>
  <c r="Z499" i="22"/>
  <c r="Y483" i="22"/>
  <c r="D75" i="22"/>
  <c r="D76" i="22"/>
  <c r="D69" i="22"/>
  <c r="M487" i="21"/>
  <c r="Y463" i="21"/>
  <c r="X491" i="21"/>
  <c r="AB463" i="21"/>
  <c r="D76" i="21"/>
  <c r="D69" i="21"/>
  <c r="K487" i="21"/>
  <c r="AA463" i="21"/>
  <c r="N487" i="21"/>
  <c r="Z463" i="21"/>
  <c r="AB499" i="20"/>
  <c r="L487" i="20"/>
  <c r="X463" i="20"/>
  <c r="Z499" i="20"/>
  <c r="Y483" i="20"/>
  <c r="Y499" i="20"/>
  <c r="X483" i="20"/>
  <c r="Z483" i="20"/>
  <c r="X491" i="19"/>
  <c r="AB463" i="19"/>
  <c r="D76" i="20"/>
  <c r="D69" i="20"/>
  <c r="K487" i="19"/>
  <c r="AA463" i="19"/>
  <c r="AA455" i="20"/>
  <c r="D73" i="20"/>
  <c r="M487" i="19"/>
  <c r="Y463" i="19"/>
  <c r="Z463" i="19"/>
  <c r="D71" i="19"/>
  <c r="AB483" i="18"/>
  <c r="Z455" i="19"/>
  <c r="X491" i="18"/>
  <c r="AB463" i="18"/>
  <c r="Z491" i="19"/>
  <c r="J487" i="19"/>
  <c r="D76" i="18"/>
  <c r="D69" i="18"/>
  <c r="AA491" i="18"/>
  <c r="Z455" i="18"/>
  <c r="K487" i="18"/>
  <c r="Y455" i="18"/>
  <c r="Y499" i="17"/>
  <c r="X483" i="17"/>
  <c r="J487" i="18"/>
  <c r="AB491" i="17"/>
  <c r="AA463" i="17"/>
  <c r="J487" i="17"/>
  <c r="Z455" i="17"/>
  <c r="X499" i="17"/>
  <c r="Y463" i="17"/>
  <c r="L487" i="17"/>
  <c r="X463" i="17"/>
  <c r="D74" i="17"/>
  <c r="D68" i="17"/>
  <c r="J487" i="16"/>
  <c r="Z455" i="16"/>
  <c r="Y499" i="15"/>
  <c r="X483" i="15"/>
  <c r="AB499" i="14"/>
  <c r="L487" i="14"/>
  <c r="X463" i="14"/>
  <c r="Y491" i="16"/>
  <c r="Z471" i="16"/>
  <c r="X499" i="15"/>
  <c r="AA483" i="15"/>
  <c r="AB455" i="15"/>
  <c r="D72" i="15"/>
  <c r="AA499" i="14"/>
  <c r="AB471" i="14"/>
  <c r="AB499" i="16"/>
  <c r="L487" i="16"/>
  <c r="X463" i="16"/>
  <c r="D74" i="16"/>
  <c r="D68" i="16"/>
  <c r="Z483" i="15"/>
  <c r="AA455" i="15"/>
  <c r="J487" i="14"/>
  <c r="Z455" i="14"/>
  <c r="Z483" i="16"/>
  <c r="AA455" i="16"/>
  <c r="J487" i="15"/>
  <c r="Z455" i="15"/>
  <c r="Y499" i="14"/>
  <c r="X483" i="14"/>
  <c r="D76" i="14"/>
  <c r="D69" i="14"/>
  <c r="K487" i="13"/>
  <c r="AA463" i="13"/>
  <c r="N487" i="12"/>
  <c r="Z463" i="12"/>
  <c r="Z499" i="13"/>
  <c r="Y483" i="13"/>
  <c r="D75" i="13"/>
  <c r="Y491" i="12"/>
  <c r="Z471" i="12"/>
  <c r="X499" i="11"/>
  <c r="AA483" i="11"/>
  <c r="AB455" i="11"/>
  <c r="D71" i="14"/>
  <c r="AB483" i="13"/>
  <c r="Y455" i="13"/>
  <c r="X491" i="12"/>
  <c r="AB463" i="12"/>
  <c r="D76" i="12"/>
  <c r="D69" i="12"/>
  <c r="K487" i="11"/>
  <c r="AA463" i="11"/>
  <c r="AB491" i="13"/>
  <c r="Y471" i="13"/>
  <c r="X455" i="13"/>
  <c r="D70" i="13"/>
  <c r="AA491" i="12"/>
  <c r="X471" i="12"/>
  <c r="Z491" i="11"/>
  <c r="AA471" i="11"/>
  <c r="X483" i="11"/>
  <c r="D72" i="11"/>
  <c r="AA499" i="10"/>
  <c r="AB471" i="10"/>
  <c r="Z499" i="9"/>
  <c r="Y483" i="9"/>
  <c r="Z499" i="10"/>
  <c r="Y483" i="10"/>
  <c r="D75" i="10"/>
  <c r="Y491" i="9"/>
  <c r="Z471" i="9"/>
  <c r="X499" i="8"/>
  <c r="AA483" i="8"/>
  <c r="Z471" i="11"/>
  <c r="D71" i="11"/>
  <c r="AB483" i="10"/>
  <c r="Y455" i="10"/>
  <c r="X491" i="9"/>
  <c r="AB463" i="9"/>
  <c r="D76" i="9"/>
  <c r="D69" i="9"/>
  <c r="K487" i="8"/>
  <c r="AA463" i="8"/>
  <c r="M487" i="11"/>
  <c r="AB491" i="10"/>
  <c r="Y471" i="10"/>
  <c r="X455" i="10"/>
  <c r="D70" i="10"/>
  <c r="AA491" i="9"/>
  <c r="X471" i="9"/>
  <c r="Z491" i="8"/>
  <c r="Z455" i="8"/>
  <c r="D70" i="8"/>
  <c r="AA491" i="7"/>
  <c r="X471" i="7"/>
  <c r="Z491" i="6"/>
  <c r="AA471" i="6"/>
  <c r="Z499" i="8"/>
  <c r="Y463" i="8"/>
  <c r="N487" i="7"/>
  <c r="Z463" i="7"/>
  <c r="D71" i="7"/>
  <c r="AB483" i="6"/>
  <c r="Y455" i="6"/>
  <c r="Z471" i="8"/>
  <c r="D71" i="8"/>
  <c r="AB483" i="7"/>
  <c r="Y455" i="7"/>
  <c r="X491" i="6"/>
  <c r="AB463" i="6"/>
  <c r="M487" i="8"/>
  <c r="X499" i="7"/>
  <c r="AA483" i="7"/>
  <c r="AB455" i="7"/>
  <c r="D72" i="7"/>
  <c r="AA499" i="6"/>
  <c r="AB471" i="6"/>
  <c r="AB499" i="5"/>
  <c r="L487" i="5"/>
  <c r="X463" i="5"/>
  <c r="D74" i="5"/>
  <c r="D68" i="5"/>
  <c r="Z483" i="4"/>
  <c r="AA455" i="4"/>
  <c r="J487" i="3"/>
  <c r="Z455" i="3"/>
  <c r="Y499" i="2"/>
  <c r="X483" i="2"/>
  <c r="D76" i="6"/>
  <c r="D69" i="6"/>
  <c r="C549" i="2"/>
  <c r="C581" i="2"/>
  <c r="E588" i="2"/>
  <c r="D589" i="2"/>
  <c r="H589" i="2"/>
  <c r="G590" i="2"/>
  <c r="F591" i="2"/>
  <c r="E592" i="2"/>
  <c r="D593" i="2"/>
  <c r="H593" i="2"/>
  <c r="G594" i="2"/>
  <c r="F595" i="2"/>
  <c r="E596" i="2"/>
  <c r="D597" i="2"/>
  <c r="H597" i="2"/>
  <c r="G598" i="2"/>
  <c r="M587" i="2"/>
  <c r="K589" i="2"/>
  <c r="N590" i="2"/>
  <c r="P592" i="2"/>
  <c r="B594" i="2"/>
  <c r="M595" i="2"/>
  <c r="K597" i="2"/>
  <c r="N598" i="2"/>
  <c r="N587" i="2"/>
  <c r="P589" i="2"/>
  <c r="B591" i="2"/>
  <c r="M592" i="2"/>
  <c r="K594" i="2"/>
  <c r="N595" i="2"/>
  <c r="P597" i="2"/>
  <c r="J599" i="2"/>
  <c r="B588" i="2"/>
  <c r="M589" i="2"/>
  <c r="K591" i="2"/>
  <c r="N592" i="2"/>
  <c r="P594" i="2"/>
  <c r="B596" i="2"/>
  <c r="M597" i="2"/>
  <c r="I601" i="2"/>
  <c r="O588" i="2"/>
  <c r="I590" i="2"/>
  <c r="C592" i="2"/>
  <c r="J593" i="2"/>
  <c r="L595" i="2"/>
  <c r="O596" i="2"/>
  <c r="I598" i="2"/>
  <c r="AB499" i="23"/>
  <c r="L487" i="23"/>
  <c r="Z483" i="23"/>
  <c r="Z499" i="23"/>
  <c r="X463" i="23"/>
  <c r="AB483" i="23"/>
  <c r="AA483" i="23"/>
  <c r="Z491" i="23"/>
  <c r="Y463" i="23"/>
  <c r="D74" i="23"/>
  <c r="D68" i="23"/>
  <c r="Y499" i="22"/>
  <c r="X483" i="22"/>
  <c r="AB499" i="22"/>
  <c r="L487" i="22"/>
  <c r="X463" i="22"/>
  <c r="AA491" i="22"/>
  <c r="X471" i="22"/>
  <c r="Z491" i="22"/>
  <c r="AA471" i="22"/>
  <c r="D73" i="22"/>
  <c r="D74" i="22"/>
  <c r="D68" i="22"/>
  <c r="AB483" i="21"/>
  <c r="Y455" i="21"/>
  <c r="L487" i="21"/>
  <c r="X463" i="21"/>
  <c r="D74" i="21"/>
  <c r="D68" i="21"/>
  <c r="Z483" i="21"/>
  <c r="AA455" i="21"/>
  <c r="J487" i="21"/>
  <c r="Z455" i="21"/>
  <c r="X499" i="20"/>
  <c r="AA483" i="20"/>
  <c r="AB455" i="20"/>
  <c r="Z491" i="20"/>
  <c r="AA471" i="20"/>
  <c r="Y491" i="20"/>
  <c r="Z471" i="20"/>
  <c r="AB499" i="19"/>
  <c r="L487" i="19"/>
  <c r="X463" i="19"/>
  <c r="D74" i="20"/>
  <c r="D68" i="20"/>
  <c r="Z483" i="19"/>
  <c r="AA455" i="19"/>
  <c r="AA491" i="20"/>
  <c r="D71" i="20"/>
  <c r="AB483" i="19"/>
  <c r="Y455" i="19"/>
  <c r="AB455" i="19"/>
  <c r="Y499" i="18"/>
  <c r="X483" i="18"/>
  <c r="AB499" i="18"/>
  <c r="L487" i="18"/>
  <c r="X463" i="18"/>
  <c r="N487" i="19"/>
  <c r="D76" i="19"/>
  <c r="D74" i="18"/>
  <c r="D68" i="18"/>
  <c r="N487" i="18"/>
  <c r="D72" i="19"/>
  <c r="Z483" i="18"/>
  <c r="D75" i="18"/>
  <c r="Y491" i="17"/>
  <c r="Z471" i="17"/>
  <c r="Y483" i="18"/>
  <c r="K487" i="17"/>
  <c r="AA455" i="17"/>
  <c r="Y483" i="17"/>
  <c r="D75" i="17"/>
  <c r="Z491" i="17"/>
  <c r="Y455" i="17"/>
  <c r="AA483" i="17"/>
  <c r="AB455" i="17"/>
  <c r="D72" i="17"/>
  <c r="Z499" i="16"/>
  <c r="Y483" i="16"/>
  <c r="D75" i="16"/>
  <c r="Y491" i="15"/>
  <c r="Z471" i="15"/>
  <c r="X499" i="14"/>
  <c r="AA483" i="14"/>
  <c r="AB455" i="14"/>
  <c r="M487" i="16"/>
  <c r="Y463" i="16"/>
  <c r="AB491" i="15"/>
  <c r="Y471" i="15"/>
  <c r="X455" i="15"/>
  <c r="D70" i="15"/>
  <c r="AA491" i="14"/>
  <c r="X471" i="14"/>
  <c r="X499" i="16"/>
  <c r="AA483" i="16"/>
  <c r="AB455" i="16"/>
  <c r="D72" i="16"/>
  <c r="AA499" i="15"/>
  <c r="AB471" i="15"/>
  <c r="Z499" i="14"/>
  <c r="Y483" i="14"/>
  <c r="AA499" i="16"/>
  <c r="AB471" i="16"/>
  <c r="Z499" i="15"/>
  <c r="Y483" i="15"/>
  <c r="D75" i="15"/>
  <c r="Y491" i="14"/>
  <c r="Z471" i="14"/>
  <c r="D74" i="14"/>
  <c r="D68" i="14"/>
  <c r="Z483" i="13"/>
  <c r="AA455" i="13"/>
  <c r="J487" i="12"/>
  <c r="Z455" i="12"/>
  <c r="Z491" i="13"/>
  <c r="AA471" i="13"/>
  <c r="D73" i="13"/>
  <c r="M487" i="12"/>
  <c r="Y463" i="12"/>
  <c r="AB491" i="11"/>
  <c r="Y471" i="11"/>
  <c r="X455" i="11"/>
  <c r="Y499" i="13"/>
  <c r="X483" i="13"/>
  <c r="AB499" i="12"/>
  <c r="L487" i="12"/>
  <c r="X463" i="12"/>
  <c r="D74" i="12"/>
  <c r="D68" i="12"/>
  <c r="Z483" i="11"/>
  <c r="AA455" i="11"/>
  <c r="X491" i="13"/>
  <c r="AB463" i="13"/>
  <c r="D76" i="13"/>
  <c r="D69" i="13"/>
  <c r="K487" i="12"/>
  <c r="AA463" i="12"/>
  <c r="N487" i="11"/>
  <c r="Z463" i="11"/>
  <c r="Y463" i="11"/>
  <c r="D70" i="11"/>
  <c r="AA491" i="10"/>
  <c r="X471" i="10"/>
  <c r="Z491" i="9"/>
  <c r="AA471" i="9"/>
  <c r="Z491" i="10"/>
  <c r="AA471" i="10"/>
  <c r="D73" i="10"/>
  <c r="M487" i="9"/>
  <c r="Y463" i="9"/>
  <c r="AB491" i="8"/>
  <c r="Y471" i="8"/>
  <c r="Y455" i="11"/>
  <c r="Y499" i="10"/>
  <c r="X483" i="10"/>
  <c r="AB499" i="9"/>
  <c r="L487" i="9"/>
  <c r="X463" i="9"/>
  <c r="D74" i="9"/>
  <c r="D68" i="9"/>
  <c r="Z483" i="8"/>
  <c r="AA455" i="8"/>
  <c r="AB483" i="11"/>
  <c r="X491" i="10"/>
  <c r="AB463" i="10"/>
  <c r="D76" i="10"/>
  <c r="D69" i="10"/>
  <c r="K487" i="9"/>
  <c r="AA463" i="9"/>
  <c r="J487" i="8"/>
  <c r="D76" i="8"/>
  <c r="D69" i="8"/>
  <c r="K487" i="7"/>
  <c r="AA463" i="7"/>
  <c r="N487" i="6"/>
  <c r="Z463" i="6"/>
  <c r="Y491" i="8"/>
  <c r="Y455" i="8"/>
  <c r="J487" i="7"/>
  <c r="Z455" i="7"/>
  <c r="Y499" i="6"/>
  <c r="X483" i="6"/>
  <c r="D75" i="9"/>
  <c r="X455" i="8"/>
  <c r="Y499" i="7"/>
  <c r="X483" i="7"/>
  <c r="AB499" i="6"/>
  <c r="L487" i="6"/>
  <c r="X463" i="6"/>
  <c r="AB483" i="8"/>
  <c r="AB491" i="7"/>
  <c r="Y471" i="7"/>
  <c r="X455" i="7"/>
  <c r="D70" i="7"/>
  <c r="AA491" i="6"/>
  <c r="X471" i="6"/>
  <c r="X499" i="5"/>
  <c r="AA483" i="5"/>
  <c r="AB455" i="5"/>
  <c r="D72" i="5"/>
  <c r="AA499" i="4"/>
  <c r="AB471" i="4"/>
  <c r="Z499" i="3"/>
  <c r="Y483" i="3"/>
  <c r="D75" i="3"/>
  <c r="Y491" i="2"/>
  <c r="Z471" i="2"/>
  <c r="D74" i="6"/>
  <c r="C557" i="2"/>
  <c r="E587" i="2"/>
  <c r="F588" i="2"/>
  <c r="E589" i="2"/>
  <c r="D590" i="2"/>
  <c r="H590" i="2"/>
  <c r="G591" i="2"/>
  <c r="F592" i="2"/>
  <c r="E593" i="2"/>
  <c r="D594" i="2"/>
  <c r="H594" i="2"/>
  <c r="G595" i="2"/>
  <c r="F596" i="2"/>
  <c r="E597" i="2"/>
  <c r="D598" i="2"/>
  <c r="H598" i="2"/>
  <c r="L588" i="2"/>
  <c r="O589" i="2"/>
  <c r="I591" i="2"/>
  <c r="C593" i="2"/>
  <c r="J594" i="2"/>
  <c r="L596" i="2"/>
  <c r="O597" i="2"/>
  <c r="I599" i="2"/>
  <c r="I588" i="2"/>
  <c r="C590" i="2"/>
  <c r="J591" i="2"/>
  <c r="L593" i="2"/>
  <c r="O594" i="2"/>
  <c r="I596" i="2"/>
  <c r="C598" i="2"/>
  <c r="I600" i="2"/>
  <c r="J588" i="2"/>
  <c r="L590" i="2"/>
  <c r="O591" i="2"/>
  <c r="I593" i="2"/>
  <c r="C595" i="2"/>
  <c r="J596" i="2"/>
  <c r="L598" i="2"/>
  <c r="L587" i="2"/>
  <c r="B589" i="2"/>
  <c r="M590" i="2"/>
  <c r="K592" i="2"/>
  <c r="N593" i="2"/>
  <c r="P595" i="2"/>
  <c r="B597" i="2"/>
  <c r="M598" i="2"/>
  <c r="X499" i="23"/>
  <c r="AA499" i="23"/>
  <c r="AB471" i="23"/>
  <c r="Y491" i="23"/>
  <c r="AA455" i="23"/>
  <c r="AB463" i="23"/>
  <c r="AA471" i="23"/>
  <c r="J487" i="23"/>
  <c r="AB455" i="23"/>
  <c r="D72" i="23"/>
  <c r="D75" i="23"/>
  <c r="Y491" i="22"/>
  <c r="Z471" i="22"/>
  <c r="X499" i="22"/>
  <c r="AA483" i="22"/>
  <c r="AB455" i="22"/>
  <c r="K487" i="22"/>
  <c r="AA463" i="22"/>
  <c r="N487" i="22"/>
  <c r="Z463" i="22"/>
  <c r="D71" i="22"/>
  <c r="D72" i="22"/>
  <c r="AB499" i="21"/>
  <c r="X483" i="21"/>
  <c r="AA499" i="21"/>
  <c r="AA483" i="21"/>
  <c r="AB455" i="21"/>
  <c r="D72" i="21"/>
  <c r="Z499" i="21"/>
  <c r="AB471" i="21"/>
  <c r="X499" i="21"/>
  <c r="Y483" i="21"/>
  <c r="D75" i="21"/>
  <c r="AB491" i="20"/>
  <c r="Y471" i="20"/>
  <c r="X455" i="20"/>
  <c r="N487" i="20"/>
  <c r="Z463" i="20"/>
  <c r="M487" i="20"/>
  <c r="Y463" i="20"/>
  <c r="X499" i="19"/>
  <c r="AA483" i="19"/>
  <c r="K487" i="20"/>
  <c r="D72" i="20"/>
  <c r="AA499" i="19"/>
  <c r="AB471" i="19"/>
  <c r="AA499" i="20"/>
  <c r="X471" i="20"/>
  <c r="Y499" i="19"/>
  <c r="X483" i="19"/>
  <c r="Y483" i="19"/>
  <c r="D75" i="19"/>
  <c r="Y491" i="18"/>
  <c r="Z471" i="18"/>
  <c r="X499" i="18"/>
  <c r="AA483" i="18"/>
  <c r="AB455" i="18"/>
  <c r="X455" i="19"/>
  <c r="AA499" i="18"/>
  <c r="D72" i="18"/>
  <c r="D70" i="19"/>
  <c r="AB471" i="18"/>
  <c r="D69" i="19"/>
  <c r="AA471" i="18"/>
  <c r="D73" i="18"/>
  <c r="M487" i="17"/>
  <c r="D74" i="19"/>
  <c r="X471" i="18"/>
  <c r="Z483" i="17"/>
  <c r="Z499" i="17"/>
  <c r="AB471" i="17"/>
  <c r="D73" i="17"/>
  <c r="N487" i="17"/>
  <c r="AB499" i="17"/>
  <c r="Y471" i="17"/>
  <c r="X455" i="17"/>
  <c r="D70" i="17"/>
  <c r="Z491" i="16"/>
  <c r="AA471" i="16"/>
  <c r="D73" i="16"/>
  <c r="M487" i="15"/>
  <c r="Y463" i="15"/>
  <c r="AB491" i="14"/>
  <c r="Y471" i="14"/>
  <c r="X455" i="14"/>
  <c r="AB483" i="16"/>
  <c r="Y455" i="16"/>
  <c r="X491" i="15"/>
  <c r="AB463" i="15"/>
  <c r="D76" i="15"/>
  <c r="D69" i="15"/>
  <c r="K487" i="14"/>
  <c r="AA463" i="14"/>
  <c r="AB491" i="16"/>
  <c r="Y471" i="16"/>
  <c r="X455" i="16"/>
  <c r="D70" i="16"/>
  <c r="AA491" i="15"/>
  <c r="X471" i="15"/>
  <c r="Z491" i="14"/>
  <c r="AA471" i="14"/>
  <c r="AA491" i="16"/>
  <c r="X471" i="16"/>
  <c r="Z491" i="15"/>
  <c r="AA471" i="15"/>
  <c r="D73" i="15"/>
  <c r="M487" i="14"/>
  <c r="Y463" i="14"/>
  <c r="D72" i="14"/>
  <c r="AA499" i="13"/>
  <c r="AB471" i="13"/>
  <c r="Z499" i="12"/>
  <c r="Y483" i="12"/>
  <c r="D75" i="12"/>
  <c r="N487" i="13"/>
  <c r="Z463" i="13"/>
  <c r="D71" i="13"/>
  <c r="AB483" i="12"/>
  <c r="Y455" i="12"/>
  <c r="X491" i="11"/>
  <c r="AB463" i="11"/>
  <c r="D75" i="14"/>
  <c r="Y491" i="13"/>
  <c r="Z471" i="13"/>
  <c r="X499" i="12"/>
  <c r="AA483" i="12"/>
  <c r="AB455" i="12"/>
  <c r="D72" i="12"/>
  <c r="AA499" i="11"/>
  <c r="AB471" i="11"/>
  <c r="AB499" i="13"/>
  <c r="L487" i="13"/>
  <c r="X463" i="13"/>
  <c r="D74" i="13"/>
  <c r="D68" i="13"/>
  <c r="Z483" i="12"/>
  <c r="AA455" i="12"/>
  <c r="J487" i="11"/>
  <c r="Z455" i="11"/>
  <c r="D76" i="11"/>
  <c r="D69" i="11"/>
  <c r="K487" i="10"/>
  <c r="AA463" i="10"/>
  <c r="N487" i="9"/>
  <c r="Z463" i="9"/>
  <c r="N487" i="10"/>
  <c r="Z463" i="10"/>
  <c r="D71" i="10"/>
  <c r="AB483" i="9"/>
  <c r="Y455" i="9"/>
  <c r="X491" i="8"/>
  <c r="AB463" i="8"/>
  <c r="D75" i="11"/>
  <c r="Y491" i="10"/>
  <c r="Z471" i="10"/>
  <c r="X499" i="9"/>
  <c r="AA483" i="9"/>
  <c r="AB455" i="9"/>
  <c r="D72" i="9"/>
  <c r="AA499" i="8"/>
  <c r="AB471" i="8"/>
  <c r="Y499" i="11"/>
  <c r="AB499" i="10"/>
  <c r="L487" i="10"/>
  <c r="X463" i="10"/>
  <c r="D74" i="10"/>
  <c r="D68" i="10"/>
  <c r="Z483" i="9"/>
  <c r="AA455" i="9"/>
  <c r="Y483" i="8"/>
  <c r="D74" i="8"/>
  <c r="D68" i="8"/>
  <c r="Z483" i="7"/>
  <c r="AA455" i="7"/>
  <c r="J487" i="6"/>
  <c r="Z455" i="6"/>
  <c r="X483" i="8"/>
  <c r="Z499" i="7"/>
  <c r="Y483" i="7"/>
  <c r="D75" i="7"/>
  <c r="Y491" i="6"/>
  <c r="Z471" i="6"/>
  <c r="Y499" i="8"/>
  <c r="D75" i="8"/>
  <c r="Y491" i="7"/>
  <c r="Z471" i="7"/>
  <c r="X499" i="6"/>
  <c r="AA483" i="6"/>
  <c r="AB455" i="6"/>
  <c r="AB455" i="8"/>
  <c r="X491" i="7"/>
  <c r="AB463" i="7"/>
  <c r="D76" i="7"/>
  <c r="D69" i="7"/>
  <c r="K487" i="6"/>
  <c r="AA463" i="6"/>
  <c r="AB491" i="5"/>
  <c r="Y471" i="5"/>
  <c r="X455" i="5"/>
  <c r="D70" i="5"/>
  <c r="AA491" i="4"/>
  <c r="X471" i="4"/>
  <c r="Z491" i="3"/>
  <c r="AA471" i="3"/>
  <c r="D73" i="3"/>
  <c r="M487" i="2"/>
  <c r="D72" i="6"/>
  <c r="AA491" i="5"/>
  <c r="X471" i="5"/>
  <c r="Z491" i="4"/>
  <c r="AA471" i="4"/>
  <c r="D73" i="4"/>
  <c r="M487" i="3"/>
  <c r="Y463" i="3"/>
  <c r="AB491" i="2"/>
  <c r="Y471" i="2"/>
  <c r="X455" i="2"/>
  <c r="D70" i="2"/>
  <c r="Z491" i="5"/>
  <c r="AA471" i="5"/>
  <c r="D73" i="5"/>
  <c r="M487" i="4"/>
  <c r="Y463" i="4"/>
  <c r="AB491" i="3"/>
  <c r="Y471" i="3"/>
  <c r="X455" i="3"/>
  <c r="D70" i="3"/>
  <c r="AA491" i="2"/>
  <c r="X471" i="2"/>
  <c r="D73" i="6"/>
  <c r="M487" i="5"/>
  <c r="Y463" i="5"/>
  <c r="AB491" i="4"/>
  <c r="Y471" i="4"/>
  <c r="X455" i="4"/>
  <c r="D70" i="4"/>
  <c r="AA491" i="3"/>
  <c r="X471" i="3"/>
  <c r="Z491" i="2"/>
  <c r="AA471" i="2"/>
  <c r="D73" i="2"/>
  <c r="Z455" i="2"/>
  <c r="AB483" i="2"/>
  <c r="D70" i="6"/>
  <c r="K487" i="5"/>
  <c r="AA463" i="5"/>
  <c r="N487" i="4"/>
  <c r="Z463" i="4"/>
  <c r="D71" i="4"/>
  <c r="AB483" i="3"/>
  <c r="Y455" i="3"/>
  <c r="X491" i="2"/>
  <c r="AB463" i="2"/>
  <c r="D76" i="2"/>
  <c r="D69" i="2"/>
  <c r="N487" i="5"/>
  <c r="Z463" i="5"/>
  <c r="D71" i="5"/>
  <c r="AB483" i="4"/>
  <c r="Y455" i="4"/>
  <c r="X491" i="3"/>
  <c r="AB463" i="3"/>
  <c r="D76" i="3"/>
  <c r="D69" i="3"/>
  <c r="K487" i="2"/>
  <c r="AA463" i="2"/>
  <c r="D71" i="6"/>
  <c r="AB483" i="5"/>
  <c r="Y455" i="5"/>
  <c r="X491" i="4"/>
  <c r="AB463" i="4"/>
  <c r="D76" i="4"/>
  <c r="D69" i="4"/>
  <c r="AA463" i="3"/>
  <c r="Z463" i="2"/>
  <c r="D71" i="2"/>
  <c r="Y463" i="2"/>
  <c r="D68" i="6"/>
  <c r="Z483" i="5"/>
  <c r="AA455" i="5"/>
  <c r="J487" i="4"/>
  <c r="Z455" i="4"/>
  <c r="Y499" i="3"/>
  <c r="X483" i="3"/>
  <c r="AB499" i="2"/>
  <c r="L487" i="2"/>
  <c r="X463" i="2"/>
  <c r="D74" i="2"/>
  <c r="D68" i="2"/>
  <c r="J487" i="5"/>
  <c r="Z455" i="5"/>
  <c r="Y499" i="4"/>
  <c r="X483" i="4"/>
  <c r="AB499" i="3"/>
  <c r="L487" i="3"/>
  <c r="X463" i="3"/>
  <c r="D74" i="3"/>
  <c r="D68" i="3"/>
  <c r="Z483" i="2"/>
  <c r="AA455" i="2"/>
  <c r="Y499" i="5"/>
  <c r="X483" i="5"/>
  <c r="AB499" i="4"/>
  <c r="L487" i="4"/>
  <c r="X463" i="4"/>
  <c r="D74" i="4"/>
  <c r="D68" i="4"/>
  <c r="AA455" i="3"/>
  <c r="J487" i="2"/>
  <c r="Y455" i="2"/>
  <c r="AA499" i="5"/>
  <c r="AB471" i="5"/>
  <c r="Z499" i="4"/>
  <c r="Y483" i="4"/>
  <c r="D75" i="4"/>
  <c r="Y491" i="3"/>
  <c r="Z471" i="3"/>
  <c r="X499" i="2"/>
  <c r="AA483" i="2"/>
  <c r="AB455" i="2"/>
  <c r="D72" i="2"/>
  <c r="Z499" i="5"/>
  <c r="Y483" i="5"/>
  <c r="D75" i="5"/>
  <c r="Y491" i="4"/>
  <c r="Z471" i="4"/>
  <c r="X499" i="3"/>
  <c r="AA483" i="3"/>
  <c r="AB455" i="3"/>
  <c r="D72" i="3"/>
  <c r="AA499" i="2"/>
  <c r="AB471" i="2"/>
  <c r="D75" i="6"/>
  <c r="Y491" i="5"/>
  <c r="Z471" i="5"/>
  <c r="X499" i="4"/>
  <c r="AA483" i="4"/>
  <c r="AB455" i="4"/>
  <c r="D72" i="4"/>
  <c r="AA499" i="3"/>
  <c r="AB471" i="3"/>
  <c r="Z499" i="2"/>
  <c r="Y483" i="2"/>
  <c r="D75" i="2"/>
  <c r="K487" i="3"/>
  <c r="N487" i="2"/>
  <c r="Z483" i="3"/>
  <c r="S490" i="3" l="1"/>
  <c r="AL484" i="3"/>
  <c r="T481" i="2"/>
  <c r="H510" i="2"/>
  <c r="Q481" i="3"/>
  <c r="E75" i="2"/>
  <c r="F75" i="2" s="1"/>
  <c r="K75" i="2"/>
  <c r="E516" i="2"/>
  <c r="R490" i="2"/>
  <c r="E512" i="2" s="1"/>
  <c r="AK484" i="2"/>
  <c r="F518" i="2"/>
  <c r="AL500" i="2"/>
  <c r="AN474" i="3"/>
  <c r="AM500" i="3"/>
  <c r="K72" i="4"/>
  <c r="E72" i="4" s="1"/>
  <c r="AN454" i="4"/>
  <c r="U462" i="4"/>
  <c r="T490" i="4"/>
  <c r="AM484" i="4"/>
  <c r="Y500" i="4"/>
  <c r="Y501" i="4" s="1"/>
  <c r="Y502" i="4"/>
  <c r="AL474" i="5"/>
  <c r="AK492" i="5"/>
  <c r="E75" i="6"/>
  <c r="K75" i="6"/>
  <c r="AN474" i="2"/>
  <c r="H515" i="2"/>
  <c r="G518" i="2"/>
  <c r="AM500" i="2"/>
  <c r="K72" i="3"/>
  <c r="E72" i="3" s="1"/>
  <c r="L72" i="3" s="1"/>
  <c r="AN454" i="3"/>
  <c r="U462" i="3"/>
  <c r="T490" i="3"/>
  <c r="AM484" i="3"/>
  <c r="Y502" i="3"/>
  <c r="Y503" i="3" s="1"/>
  <c r="Y500" i="3"/>
  <c r="Y501" i="3" s="1"/>
  <c r="AL474" i="4"/>
  <c r="AK492" i="4"/>
  <c r="K75" i="5"/>
  <c r="E75" i="5"/>
  <c r="R490" i="5"/>
  <c r="AK484" i="5"/>
  <c r="AL500" i="5"/>
  <c r="K72" i="2"/>
  <c r="E72" i="2" s="1"/>
  <c r="U462" i="2"/>
  <c r="H513" i="2"/>
  <c r="AN454" i="2"/>
  <c r="T490" i="2"/>
  <c r="AM484" i="2"/>
  <c r="G516" i="2"/>
  <c r="Y500" i="2"/>
  <c r="Y501" i="2" s="1"/>
  <c r="D518" i="2"/>
  <c r="Y502" i="2"/>
  <c r="Y503" i="2" s="1"/>
  <c r="AL474" i="3"/>
  <c r="AK492" i="3"/>
  <c r="E75" i="4"/>
  <c r="F86" i="4" s="1"/>
  <c r="K75" i="4"/>
  <c r="R490" i="4"/>
  <c r="AK484" i="4"/>
  <c r="AL500" i="4"/>
  <c r="AN474" i="5"/>
  <c r="AM500" i="5"/>
  <c r="AK454" i="2"/>
  <c r="R462" i="2"/>
  <c r="E513" i="2"/>
  <c r="D510" i="2"/>
  <c r="K488" i="2"/>
  <c r="K489" i="2" s="1"/>
  <c r="K490" i="2"/>
  <c r="K491" i="2" s="1"/>
  <c r="AM454" i="3"/>
  <c r="T462" i="3"/>
  <c r="K68" i="4"/>
  <c r="K74" i="4"/>
  <c r="E74" i="4" s="1"/>
  <c r="Y464" i="4"/>
  <c r="Y465" i="4" s="1"/>
  <c r="Y466" i="4"/>
  <c r="Y467" i="4" s="1"/>
  <c r="R481" i="4"/>
  <c r="AN500" i="4"/>
  <c r="Y486" i="5"/>
  <c r="Q490" i="5"/>
  <c r="Y484" i="5"/>
  <c r="Y485" i="5" s="1"/>
  <c r="AK500" i="5"/>
  <c r="G513" i="2"/>
  <c r="T462" i="2"/>
  <c r="G511" i="2" s="1"/>
  <c r="AM454" i="2"/>
  <c r="F516" i="2"/>
  <c r="AL484" i="2"/>
  <c r="S490" i="2"/>
  <c r="K68" i="3"/>
  <c r="E68" i="3" s="1"/>
  <c r="L68" i="3" s="1"/>
  <c r="K74" i="3"/>
  <c r="E74" i="3" s="1"/>
  <c r="L74" i="3" s="1"/>
  <c r="Y464" i="3"/>
  <c r="Y465" i="3" s="1"/>
  <c r="Y466" i="3"/>
  <c r="Y467" i="3" s="1"/>
  <c r="R481" i="3"/>
  <c r="AN500" i="3"/>
  <c r="Y484" i="4"/>
  <c r="Y486" i="4"/>
  <c r="Q490" i="4"/>
  <c r="AK500" i="4"/>
  <c r="S462" i="5"/>
  <c r="AL454" i="5"/>
  <c r="K488" i="5"/>
  <c r="K489" i="5" s="1"/>
  <c r="K490" i="5"/>
  <c r="K491" i="5" s="1"/>
  <c r="K68" i="2"/>
  <c r="E68" i="2" s="1"/>
  <c r="L68" i="2" s="1"/>
  <c r="K74" i="2"/>
  <c r="E74" i="2" s="1"/>
  <c r="F85" i="2" s="1"/>
  <c r="Y466" i="2"/>
  <c r="Y467" i="2" s="1"/>
  <c r="D514" i="2"/>
  <c r="Y464" i="2"/>
  <c r="Y465" i="2" s="1"/>
  <c r="F510" i="2"/>
  <c r="R481" i="2"/>
  <c r="AN500" i="2"/>
  <c r="H518" i="2"/>
  <c r="Y486" i="3"/>
  <c r="Y487" i="3" s="1"/>
  <c r="Q490" i="3"/>
  <c r="Y484" i="3"/>
  <c r="Y485" i="3" s="1"/>
  <c r="AK500" i="3"/>
  <c r="AL454" i="4"/>
  <c r="S462" i="4"/>
  <c r="K490" i="4"/>
  <c r="K491" i="4" s="1"/>
  <c r="K488" i="4"/>
  <c r="AM454" i="5"/>
  <c r="T462" i="5"/>
  <c r="AL484" i="5"/>
  <c r="S490" i="5"/>
  <c r="K68" i="6"/>
  <c r="E68" i="6" s="1"/>
  <c r="L68" i="6" s="1"/>
  <c r="I68" i="6" s="1"/>
  <c r="E514" i="2"/>
  <c r="AK463" i="2"/>
  <c r="K71" i="2"/>
  <c r="E71" i="2" s="1"/>
  <c r="F514" i="2"/>
  <c r="AL463" i="2"/>
  <c r="AM463" i="3"/>
  <c r="E69" i="4"/>
  <c r="L69" i="4" s="1"/>
  <c r="K69" i="4"/>
  <c r="K76" i="4"/>
  <c r="E76" i="4"/>
  <c r="AN463" i="4"/>
  <c r="Y492" i="4"/>
  <c r="Y493" i="4" s="1"/>
  <c r="Y494" i="4"/>
  <c r="Y495" i="4" s="1"/>
  <c r="AK454" i="5"/>
  <c r="R462" i="5"/>
  <c r="U490" i="5"/>
  <c r="AN484" i="5"/>
  <c r="K71" i="6"/>
  <c r="E71" i="6" s="1"/>
  <c r="G514" i="2"/>
  <c r="AM463" i="2"/>
  <c r="E510" i="2"/>
  <c r="Q481" i="2"/>
  <c r="E69" i="3"/>
  <c r="L69" i="3" s="1"/>
  <c r="K69" i="3"/>
  <c r="K76" i="3"/>
  <c r="E76" i="3"/>
  <c r="AN463" i="3"/>
  <c r="Y494" i="3"/>
  <c r="Y495" i="3" s="1"/>
  <c r="Y492" i="3"/>
  <c r="Y493" i="3" s="1"/>
  <c r="R462" i="4"/>
  <c r="AK454" i="4"/>
  <c r="U490" i="4"/>
  <c r="AN484" i="4"/>
  <c r="K71" i="5"/>
  <c r="E71" i="5" s="1"/>
  <c r="L71" i="5" s="1"/>
  <c r="AL463" i="5"/>
  <c r="T481" i="5"/>
  <c r="E69" i="2"/>
  <c r="L69" i="2" s="1"/>
  <c r="K69" i="2"/>
  <c r="K76" i="2"/>
  <c r="E76" i="2"/>
  <c r="F87" i="2" s="1"/>
  <c r="H514" i="2"/>
  <c r="AN463" i="2"/>
  <c r="Y494" i="2"/>
  <c r="Y495" i="2" s="1"/>
  <c r="Y492" i="2"/>
  <c r="Y493" i="2" s="1"/>
  <c r="D517" i="2"/>
  <c r="AK454" i="3"/>
  <c r="R462" i="3"/>
  <c r="U490" i="3"/>
  <c r="AN484" i="3"/>
  <c r="K71" i="4"/>
  <c r="E71" i="4" s="1"/>
  <c r="AL463" i="4"/>
  <c r="T481" i="4"/>
  <c r="AM463" i="5"/>
  <c r="Q481" i="5"/>
  <c r="K70" i="6"/>
  <c r="U490" i="2"/>
  <c r="H512" i="2" s="1"/>
  <c r="H516" i="2"/>
  <c r="AN484" i="2"/>
  <c r="AL454" i="2"/>
  <c r="F513" i="2"/>
  <c r="S462" i="2"/>
  <c r="K73" i="2"/>
  <c r="E73" i="2" s="1"/>
  <c r="G515" i="2"/>
  <c r="AM474" i="2"/>
  <c r="AL492" i="2"/>
  <c r="F517" i="2"/>
  <c r="Y472" i="3"/>
  <c r="Y473" i="3" s="1"/>
  <c r="Y474" i="3"/>
  <c r="Y475" i="3" s="1"/>
  <c r="AM492" i="3"/>
  <c r="K70" i="4"/>
  <c r="E70" i="4" s="1"/>
  <c r="Y458" i="4"/>
  <c r="Y459" i="4" s="1"/>
  <c r="Y456" i="4"/>
  <c r="Y457" i="4" s="1"/>
  <c r="Q462" i="4"/>
  <c r="J467" i="4" s="1"/>
  <c r="AK474" i="4"/>
  <c r="AN492" i="4"/>
  <c r="AK463" i="5"/>
  <c r="S481" i="5"/>
  <c r="K73" i="6"/>
  <c r="E73" i="6" s="1"/>
  <c r="Y472" i="2"/>
  <c r="Y473" i="2" s="1"/>
  <c r="D515" i="2"/>
  <c r="Y474" i="2"/>
  <c r="Y475" i="2" s="1"/>
  <c r="G517" i="2"/>
  <c r="AM492" i="2"/>
  <c r="K70" i="3"/>
  <c r="E70" i="3" s="1"/>
  <c r="F70" i="3" s="1"/>
  <c r="Q462" i="3"/>
  <c r="Y458" i="3"/>
  <c r="Y459" i="3" s="1"/>
  <c r="Y456" i="3"/>
  <c r="Y457" i="3" s="1"/>
  <c r="AK474" i="3"/>
  <c r="AN492" i="3"/>
  <c r="AK463" i="4"/>
  <c r="S481" i="4"/>
  <c r="K73" i="5"/>
  <c r="E73" i="5" s="1"/>
  <c r="F73" i="5" s="1"/>
  <c r="AM474" i="5"/>
  <c r="AL492" i="5"/>
  <c r="K70" i="2"/>
  <c r="E70" i="2" s="1"/>
  <c r="Y458" i="2"/>
  <c r="Y459" i="2" s="1"/>
  <c r="Y456" i="2"/>
  <c r="Y457" i="2" s="1"/>
  <c r="D513" i="2"/>
  <c r="Q462" i="2"/>
  <c r="D511" i="2" s="1"/>
  <c r="AK474" i="2"/>
  <c r="E515" i="2"/>
  <c r="H517" i="2"/>
  <c r="AN492" i="2"/>
  <c r="AK463" i="3"/>
  <c r="S481" i="3"/>
  <c r="K73" i="4"/>
  <c r="E73" i="4" s="1"/>
  <c r="AM474" i="4"/>
  <c r="AL492" i="4"/>
  <c r="Y474" i="5"/>
  <c r="Y475" i="5" s="1"/>
  <c r="Y472" i="5"/>
  <c r="Y473" i="5" s="1"/>
  <c r="AM492" i="5"/>
  <c r="K72" i="6"/>
  <c r="E72" i="6" s="1"/>
  <c r="S481" i="2"/>
  <c r="G510" i="2"/>
  <c r="K73" i="3"/>
  <c r="E73" i="3" s="1"/>
  <c r="AM474" i="3"/>
  <c r="AL492" i="3"/>
  <c r="Y474" i="4"/>
  <c r="Y475" i="4" s="1"/>
  <c r="Y472" i="4"/>
  <c r="AM492" i="4"/>
  <c r="K70" i="5"/>
  <c r="E70" i="5" s="1"/>
  <c r="F81" i="5" s="1"/>
  <c r="Y458" i="5"/>
  <c r="Y459" i="5" s="1"/>
  <c r="Y456" i="5"/>
  <c r="Y457" i="5" s="1"/>
  <c r="Q462" i="5"/>
  <c r="AK474" i="5"/>
  <c r="AN492" i="5"/>
  <c r="AM463" i="6"/>
  <c r="Q481" i="6"/>
  <c r="K69" i="7"/>
  <c r="E69" i="7"/>
  <c r="L69" i="7" s="1"/>
  <c r="K76" i="7"/>
  <c r="E76" i="7"/>
  <c r="L76" i="7" s="1"/>
  <c r="AN463" i="7"/>
  <c r="Y494" i="7"/>
  <c r="Y495" i="7" s="1"/>
  <c r="Y492" i="7"/>
  <c r="Y493" i="7" s="1"/>
  <c r="AN454" i="8"/>
  <c r="U462" i="8"/>
  <c r="U462" i="6"/>
  <c r="AN454" i="6"/>
  <c r="T490" i="6"/>
  <c r="AM484" i="6"/>
  <c r="Y500" i="6"/>
  <c r="Y501" i="6" s="1"/>
  <c r="Y502" i="6"/>
  <c r="Y503" i="6" s="1"/>
  <c r="AL474" i="7"/>
  <c r="AK492" i="7"/>
  <c r="K75" i="8"/>
  <c r="E75" i="8"/>
  <c r="AK500" i="8"/>
  <c r="AL474" i="6"/>
  <c r="AK492" i="6"/>
  <c r="E75" i="7"/>
  <c r="K75" i="7"/>
  <c r="AK484" i="7"/>
  <c r="R490" i="7"/>
  <c r="AL500" i="7"/>
  <c r="Y484" i="8"/>
  <c r="Y485" i="8" s="1"/>
  <c r="Y486" i="8"/>
  <c r="Y487" i="8" s="1"/>
  <c r="Q490" i="8"/>
  <c r="AL454" i="6"/>
  <c r="S462" i="6"/>
  <c r="K488" i="6"/>
  <c r="K489" i="6" s="1"/>
  <c r="K490" i="6"/>
  <c r="K491" i="6" s="1"/>
  <c r="AM454" i="7"/>
  <c r="T462" i="7"/>
  <c r="AL484" i="7"/>
  <c r="S490" i="7"/>
  <c r="AF492" i="7" s="1"/>
  <c r="K68" i="8"/>
  <c r="E68" i="8" s="1"/>
  <c r="L68" i="8" s="1"/>
  <c r="K74" i="8"/>
  <c r="E74" i="8" s="1"/>
  <c r="R490" i="8"/>
  <c r="AK484" i="8"/>
  <c r="AM454" i="9"/>
  <c r="T462" i="9"/>
  <c r="AL484" i="9"/>
  <c r="S490" i="9"/>
  <c r="K68" i="10"/>
  <c r="E68" i="10" s="1"/>
  <c r="L68" i="10" s="1"/>
  <c r="K74" i="10"/>
  <c r="E74" i="10" s="1"/>
  <c r="Y464" i="10"/>
  <c r="Y465" i="10" s="1"/>
  <c r="Y466" i="10"/>
  <c r="Y467" i="10" s="1"/>
  <c r="R481" i="10"/>
  <c r="AN500" i="10"/>
  <c r="AK500" i="11"/>
  <c r="AN474" i="8"/>
  <c r="AM500" i="8"/>
  <c r="K72" i="9"/>
  <c r="E72" i="9"/>
  <c r="U462" i="9"/>
  <c r="AN454" i="9"/>
  <c r="AM484" i="9"/>
  <c r="T490" i="9"/>
  <c r="Y502" i="9"/>
  <c r="Y503" i="9" s="1"/>
  <c r="Y500" i="9"/>
  <c r="Y501" i="9" s="1"/>
  <c r="AL474" i="10"/>
  <c r="AK492" i="10"/>
  <c r="K75" i="11"/>
  <c r="E75" i="11"/>
  <c r="AN463" i="8"/>
  <c r="Y494" i="8"/>
  <c r="Y495" i="8" s="1"/>
  <c r="Y492" i="8"/>
  <c r="Y493" i="8" s="1"/>
  <c r="AK454" i="9"/>
  <c r="R462" i="9"/>
  <c r="AN484" i="9"/>
  <c r="U490" i="9"/>
  <c r="K71" i="10"/>
  <c r="AL463" i="10"/>
  <c r="T481" i="10"/>
  <c r="AL463" i="9"/>
  <c r="T481" i="9"/>
  <c r="AM463" i="10"/>
  <c r="Q481" i="10"/>
  <c r="K69" i="11"/>
  <c r="E69" i="11"/>
  <c r="L69" i="11" s="1"/>
  <c r="E76" i="11"/>
  <c r="F76" i="11" s="1"/>
  <c r="K76" i="11"/>
  <c r="S462" i="11"/>
  <c r="AL454" i="11"/>
  <c r="K488" i="11"/>
  <c r="K489" i="11" s="1"/>
  <c r="K490" i="11"/>
  <c r="K491" i="11" s="1"/>
  <c r="T462" i="12"/>
  <c r="AM454" i="12"/>
  <c r="AL484" i="12"/>
  <c r="S490" i="12"/>
  <c r="K68" i="13"/>
  <c r="K74" i="13"/>
  <c r="E74" i="13" s="1"/>
  <c r="F74" i="13" s="1"/>
  <c r="Y466" i="13"/>
  <c r="Y467" i="13" s="1"/>
  <c r="Y464" i="13"/>
  <c r="Y465" i="13" s="1"/>
  <c r="R481" i="13"/>
  <c r="AN500" i="13"/>
  <c r="AN474" i="11"/>
  <c r="AM500" i="11"/>
  <c r="K72" i="12"/>
  <c r="E72" i="12" s="1"/>
  <c r="AN454" i="12"/>
  <c r="U462" i="12"/>
  <c r="T490" i="12"/>
  <c r="AG492" i="12" s="1"/>
  <c r="AM484" i="12"/>
  <c r="Y502" i="12"/>
  <c r="Y503" i="12" s="1"/>
  <c r="Y500" i="12"/>
  <c r="Y501" i="12" s="1"/>
  <c r="AL474" i="13"/>
  <c r="AK492" i="13"/>
  <c r="AL495" i="13" s="1"/>
  <c r="AL496" i="13" s="1"/>
  <c r="K75" i="14"/>
  <c r="E75" i="14"/>
  <c r="L75" i="14" s="1"/>
  <c r="AN463" i="11"/>
  <c r="Y494" i="11"/>
  <c r="Y495" i="11" s="1"/>
  <c r="Y492" i="11"/>
  <c r="Y493" i="11" s="1"/>
  <c r="AK454" i="12"/>
  <c r="AL457" i="12" s="1"/>
  <c r="AL458" i="12" s="1"/>
  <c r="R462" i="12"/>
  <c r="AN484" i="12"/>
  <c r="U490" i="12"/>
  <c r="K71" i="13"/>
  <c r="E71" i="13" s="1"/>
  <c r="L71" i="13" s="1"/>
  <c r="AL463" i="13"/>
  <c r="T481" i="13"/>
  <c r="K75" i="12"/>
  <c r="E75" i="12"/>
  <c r="F75" i="12" s="1"/>
  <c r="AK484" i="12"/>
  <c r="AL485" i="12" s="1"/>
  <c r="AL486" i="12" s="1"/>
  <c r="R490" i="12"/>
  <c r="AL500" i="12"/>
  <c r="AN474" i="13"/>
  <c r="AM500" i="13"/>
  <c r="K72" i="14"/>
  <c r="E72" i="14" s="1"/>
  <c r="F83" i="14" s="1"/>
  <c r="AK463" i="14"/>
  <c r="S481" i="14"/>
  <c r="K73" i="15"/>
  <c r="E73" i="15" s="1"/>
  <c r="AM474" i="15"/>
  <c r="AL492" i="15"/>
  <c r="Y474" i="16"/>
  <c r="Y475" i="16" s="1"/>
  <c r="Y472" i="16"/>
  <c r="Y473" i="16" s="1"/>
  <c r="AM492" i="16"/>
  <c r="AM474" i="14"/>
  <c r="AL492" i="14"/>
  <c r="Y472" i="15"/>
  <c r="Y473" i="15" s="1"/>
  <c r="Y474" i="15"/>
  <c r="Y475" i="15" s="1"/>
  <c r="AM492" i="15"/>
  <c r="K70" i="16"/>
  <c r="E70" i="16" s="1"/>
  <c r="Q462" i="16"/>
  <c r="Y458" i="16"/>
  <c r="Y459" i="16" s="1"/>
  <c r="Y456" i="16"/>
  <c r="Y457" i="16" s="1"/>
  <c r="AK474" i="16"/>
  <c r="AN492" i="16"/>
  <c r="AM463" i="14"/>
  <c r="Q481" i="14"/>
  <c r="K69" i="15"/>
  <c r="E69" i="15"/>
  <c r="L69" i="15" s="1"/>
  <c r="E76" i="15"/>
  <c r="K76" i="15"/>
  <c r="AN463" i="15"/>
  <c r="Y494" i="15"/>
  <c r="Y495" i="15" s="1"/>
  <c r="Y492" i="15"/>
  <c r="Y493" i="15" s="1"/>
  <c r="AK454" i="16"/>
  <c r="AL457" i="16" s="1"/>
  <c r="AL458" i="16" s="1"/>
  <c r="R462" i="16"/>
  <c r="AN484" i="16"/>
  <c r="U490" i="16"/>
  <c r="Y458" i="14"/>
  <c r="Y459" i="14" s="1"/>
  <c r="Y456" i="14"/>
  <c r="Y457" i="14" s="1"/>
  <c r="Q462" i="14"/>
  <c r="AK474" i="14"/>
  <c r="AN492" i="14"/>
  <c r="AK463" i="15"/>
  <c r="AL466" i="15" s="1"/>
  <c r="AL467" i="15" s="1"/>
  <c r="S481" i="15"/>
  <c r="K73" i="16"/>
  <c r="E73" i="16" s="1"/>
  <c r="AM474" i="16"/>
  <c r="AL492" i="16"/>
  <c r="K70" i="17"/>
  <c r="E70" i="17" s="1"/>
  <c r="Y458" i="17"/>
  <c r="Y459" i="17" s="1"/>
  <c r="Y456" i="17"/>
  <c r="Y457" i="17" s="1"/>
  <c r="Q462" i="17"/>
  <c r="R463" i="17" s="1"/>
  <c r="R464" i="17" s="1"/>
  <c r="AK474" i="17"/>
  <c r="AL475" i="17" s="1"/>
  <c r="AL476" i="17" s="1"/>
  <c r="AN500" i="17"/>
  <c r="T481" i="17"/>
  <c r="K73" i="17"/>
  <c r="E73" i="17" s="1"/>
  <c r="AN474" i="17"/>
  <c r="AL500" i="17"/>
  <c r="S490" i="17"/>
  <c r="AL484" i="17"/>
  <c r="Y474" i="18"/>
  <c r="Y475" i="18" s="1"/>
  <c r="Y472" i="18"/>
  <c r="Y473" i="18" s="1"/>
  <c r="K74" i="19"/>
  <c r="E74" i="19" s="1"/>
  <c r="S481" i="17"/>
  <c r="K73" i="18"/>
  <c r="E73" i="18" s="1"/>
  <c r="F84" i="18" s="1"/>
  <c r="AM474" i="18"/>
  <c r="E69" i="19"/>
  <c r="L69" i="19" s="1"/>
  <c r="K69" i="19"/>
  <c r="AN474" i="18"/>
  <c r="K70" i="19"/>
  <c r="E70" i="19" s="1"/>
  <c r="F81" i="19" s="1"/>
  <c r="K72" i="18"/>
  <c r="E72" i="18" s="1"/>
  <c r="AM500" i="18"/>
  <c r="Y456" i="19"/>
  <c r="Y457" i="19" s="1"/>
  <c r="Q462" i="19"/>
  <c r="Y458" i="19"/>
  <c r="Y459" i="19" s="1"/>
  <c r="AN454" i="18"/>
  <c r="U462" i="18"/>
  <c r="T490" i="18"/>
  <c r="AM484" i="18"/>
  <c r="Y500" i="18"/>
  <c r="Y501" i="18" s="1"/>
  <c r="Y502" i="18"/>
  <c r="Y503" i="18" s="1"/>
  <c r="AL474" i="18"/>
  <c r="AK492" i="18"/>
  <c r="E75" i="19"/>
  <c r="F75" i="19" s="1"/>
  <c r="K75" i="19"/>
  <c r="R490" i="19"/>
  <c r="AK484" i="19"/>
  <c r="Y486" i="19"/>
  <c r="Y484" i="19"/>
  <c r="Y485" i="19" s="1"/>
  <c r="Q490" i="19"/>
  <c r="AK500" i="19"/>
  <c r="Y474" i="20"/>
  <c r="Y472" i="20"/>
  <c r="Y473" i="20" s="1"/>
  <c r="AM500" i="20"/>
  <c r="AN474" i="19"/>
  <c r="AM500" i="19"/>
  <c r="K72" i="20"/>
  <c r="E72" i="20" s="1"/>
  <c r="L72" i="20" s="1"/>
  <c r="Q481" i="20"/>
  <c r="AM484" i="19"/>
  <c r="T490" i="19"/>
  <c r="Y502" i="19"/>
  <c r="Y503" i="19" s="1"/>
  <c r="Y500" i="19"/>
  <c r="Y501" i="19" s="1"/>
  <c r="AK463" i="20"/>
  <c r="S481" i="20"/>
  <c r="AL463" i="20"/>
  <c r="T481" i="20"/>
  <c r="Y456" i="20"/>
  <c r="Y457" i="20" s="1"/>
  <c r="Q462" i="20"/>
  <c r="Y458" i="20"/>
  <c r="Y459" i="20" s="1"/>
  <c r="AK474" i="20"/>
  <c r="AN492" i="20"/>
  <c r="K75" i="21"/>
  <c r="E75" i="21"/>
  <c r="F86" i="21" s="1"/>
  <c r="R490" i="21"/>
  <c r="AK484" i="21"/>
  <c r="Y502" i="21"/>
  <c r="Y503" i="21" s="1"/>
  <c r="Y500" i="21"/>
  <c r="Y501" i="21" s="1"/>
  <c r="AN474" i="21"/>
  <c r="AL500" i="21"/>
  <c r="K72" i="21"/>
  <c r="E72" i="21" s="1"/>
  <c r="F83" i="21" s="1"/>
  <c r="U462" i="21"/>
  <c r="AN454" i="21"/>
  <c r="AM484" i="21"/>
  <c r="T490" i="21"/>
  <c r="AM500" i="21"/>
  <c r="Q490" i="21"/>
  <c r="Y484" i="21"/>
  <c r="Y485" i="21" s="1"/>
  <c r="Y486" i="21"/>
  <c r="AN500" i="21"/>
  <c r="K72" i="22"/>
  <c r="E72" i="22"/>
  <c r="L72" i="22" s="1"/>
  <c r="E71" i="22"/>
  <c r="F82" i="22" s="1"/>
  <c r="K71" i="22"/>
  <c r="AL463" i="22"/>
  <c r="T481" i="22"/>
  <c r="AM463" i="22"/>
  <c r="Q481" i="22"/>
  <c r="AN454" i="22"/>
  <c r="U462" i="22"/>
  <c r="T490" i="22"/>
  <c r="AM484" i="22"/>
  <c r="Y502" i="22"/>
  <c r="Y503" i="22" s="1"/>
  <c r="Y500" i="22"/>
  <c r="AL474" i="22"/>
  <c r="AK492" i="22"/>
  <c r="E75" i="23"/>
  <c r="K75" i="23"/>
  <c r="K72" i="23"/>
  <c r="E72" i="23" s="1"/>
  <c r="F83" i="23" s="1"/>
  <c r="AN454" i="23"/>
  <c r="U462" i="23"/>
  <c r="K488" i="23"/>
  <c r="K489" i="23" s="1"/>
  <c r="K490" i="23"/>
  <c r="K491" i="23" s="1"/>
  <c r="AM474" i="23"/>
  <c r="AN463" i="23"/>
  <c r="AM454" i="23"/>
  <c r="T462" i="23"/>
  <c r="AK492" i="23"/>
  <c r="AN474" i="23"/>
  <c r="AM500" i="23"/>
  <c r="Y502" i="23"/>
  <c r="Y503" i="23" s="1"/>
  <c r="Y500" i="23"/>
  <c r="Y501" i="23" s="1"/>
  <c r="K74" i="6"/>
  <c r="E74" i="6" s="1"/>
  <c r="F515" i="2"/>
  <c r="AL474" i="2"/>
  <c r="E517" i="2"/>
  <c r="AK492" i="2"/>
  <c r="K75" i="3"/>
  <c r="E75" i="3"/>
  <c r="F75" i="3" s="1"/>
  <c r="R490" i="3"/>
  <c r="AK484" i="3"/>
  <c r="AL500" i="3"/>
  <c r="AN474" i="4"/>
  <c r="AM500" i="4"/>
  <c r="K72" i="5"/>
  <c r="E72" i="5" s="1"/>
  <c r="F83" i="5" s="1"/>
  <c r="AN454" i="5"/>
  <c r="U462" i="5"/>
  <c r="AM484" i="5"/>
  <c r="T490" i="5"/>
  <c r="Y502" i="5"/>
  <c r="Y503" i="5" s="1"/>
  <c r="Y500" i="5"/>
  <c r="Y501" i="5" s="1"/>
  <c r="Y474" i="6"/>
  <c r="Y475" i="6" s="1"/>
  <c r="Y472" i="6"/>
  <c r="Y473" i="6" s="1"/>
  <c r="AM492" i="6"/>
  <c r="K70" i="7"/>
  <c r="E70" i="7" s="1"/>
  <c r="L70" i="7" s="1"/>
  <c r="Y456" i="7"/>
  <c r="Y457" i="7" s="1"/>
  <c r="Q462" i="7"/>
  <c r="Y458" i="7"/>
  <c r="Y459" i="7" s="1"/>
  <c r="AK474" i="7"/>
  <c r="AN492" i="7"/>
  <c r="U490" i="8"/>
  <c r="AN484" i="8"/>
  <c r="Y464" i="6"/>
  <c r="Y465" i="6" s="1"/>
  <c r="Y466" i="6"/>
  <c r="Y467" i="6" s="1"/>
  <c r="R481" i="6"/>
  <c r="AN500" i="6"/>
  <c r="Q490" i="7"/>
  <c r="Y484" i="7"/>
  <c r="Y485" i="7" s="1"/>
  <c r="Y486" i="7"/>
  <c r="Y487" i="7" s="1"/>
  <c r="AK500" i="7"/>
  <c r="Y458" i="8"/>
  <c r="Y459" i="8" s="1"/>
  <c r="Q462" i="8"/>
  <c r="Y456" i="8"/>
  <c r="Y457" i="8" s="1"/>
  <c r="K75" i="9"/>
  <c r="E75" i="9"/>
  <c r="F75" i="9" s="1"/>
  <c r="Y484" i="6"/>
  <c r="Y485" i="6" s="1"/>
  <c r="Y486" i="6"/>
  <c r="Y487" i="6" s="1"/>
  <c r="Q490" i="6"/>
  <c r="AK500" i="6"/>
  <c r="S462" i="7"/>
  <c r="AL454" i="7"/>
  <c r="K490" i="7"/>
  <c r="K491" i="7" s="1"/>
  <c r="K488" i="7"/>
  <c r="K489" i="7" s="1"/>
  <c r="R462" i="8"/>
  <c r="AK454" i="8"/>
  <c r="AK492" i="8"/>
  <c r="AL463" i="6"/>
  <c r="T481" i="6"/>
  <c r="AM463" i="7"/>
  <c r="Q481" i="7"/>
  <c r="K69" i="8"/>
  <c r="E69" i="8"/>
  <c r="L69" i="8" s="1"/>
  <c r="K76" i="8"/>
  <c r="E76" i="8"/>
  <c r="F76" i="8" s="1"/>
  <c r="K488" i="8"/>
  <c r="K489" i="8" s="1"/>
  <c r="K490" i="8"/>
  <c r="K491" i="8" s="1"/>
  <c r="AM463" i="9"/>
  <c r="Q481" i="9"/>
  <c r="R482" i="9" s="1"/>
  <c r="R483" i="9" s="1"/>
  <c r="E69" i="10"/>
  <c r="L69" i="10" s="1"/>
  <c r="K69" i="10"/>
  <c r="K76" i="10"/>
  <c r="E76" i="10"/>
  <c r="F76" i="10" s="1"/>
  <c r="AN463" i="10"/>
  <c r="Y494" i="10"/>
  <c r="Y495" i="10" s="1"/>
  <c r="Y492" i="10"/>
  <c r="Y493" i="10" s="1"/>
  <c r="U490" i="11"/>
  <c r="AN484" i="11"/>
  <c r="AM454" i="8"/>
  <c r="T462" i="8"/>
  <c r="S490" i="8"/>
  <c r="AL484" i="8"/>
  <c r="K68" i="9"/>
  <c r="E68" i="9" s="1"/>
  <c r="L68" i="9" s="1"/>
  <c r="I68" i="9" s="1"/>
  <c r="E74" i="9"/>
  <c r="K74" i="9"/>
  <c r="Y464" i="9"/>
  <c r="Y465" i="9" s="1"/>
  <c r="Y466" i="9"/>
  <c r="Y467" i="9" s="1"/>
  <c r="R481" i="9"/>
  <c r="AN500" i="9"/>
  <c r="Y484" i="10"/>
  <c r="Y486" i="10"/>
  <c r="Y487" i="10" s="1"/>
  <c r="Q490" i="10"/>
  <c r="AK500" i="10"/>
  <c r="AK454" i="11"/>
  <c r="R462" i="11"/>
  <c r="AK474" i="8"/>
  <c r="AN492" i="8"/>
  <c r="AK463" i="9"/>
  <c r="AL464" i="9" s="1"/>
  <c r="AL465" i="9" s="1"/>
  <c r="S481" i="9"/>
  <c r="K73" i="10"/>
  <c r="E73" i="10" s="1"/>
  <c r="L73" i="10" s="1"/>
  <c r="AM474" i="10"/>
  <c r="AL492" i="10"/>
  <c r="AM474" i="9"/>
  <c r="AL492" i="9"/>
  <c r="Y472" i="10"/>
  <c r="Y473" i="10" s="1"/>
  <c r="Y474" i="10"/>
  <c r="AM492" i="10"/>
  <c r="K70" i="11"/>
  <c r="E70" i="11" s="1"/>
  <c r="AK463" i="11"/>
  <c r="AL463" i="11"/>
  <c r="T481" i="11"/>
  <c r="AM463" i="12"/>
  <c r="Q481" i="12"/>
  <c r="R482" i="12" s="1"/>
  <c r="R483" i="12" s="1"/>
  <c r="K69" i="13"/>
  <c r="E69" i="13"/>
  <c r="L69" i="13" s="1"/>
  <c r="K76" i="13"/>
  <c r="E76" i="13"/>
  <c r="L76" i="13" s="1"/>
  <c r="AN463" i="13"/>
  <c r="Y492" i="13"/>
  <c r="Y493" i="13" s="1"/>
  <c r="Y494" i="13"/>
  <c r="Y495" i="13" s="1"/>
  <c r="AM454" i="11"/>
  <c r="T462" i="11"/>
  <c r="AL484" i="11"/>
  <c r="S490" i="11"/>
  <c r="K68" i="12"/>
  <c r="E68" i="12" s="1"/>
  <c r="L68" i="12" s="1"/>
  <c r="I68" i="12" s="1"/>
  <c r="K74" i="12"/>
  <c r="E74" i="12" s="1"/>
  <c r="F85" i="12" s="1"/>
  <c r="Y464" i="12"/>
  <c r="Y465" i="12" s="1"/>
  <c r="Y466" i="12"/>
  <c r="Y467" i="12" s="1"/>
  <c r="R481" i="12"/>
  <c r="AN500" i="12"/>
  <c r="Y484" i="13"/>
  <c r="Y485" i="13" s="1"/>
  <c r="Y486" i="13"/>
  <c r="Y487" i="13" s="1"/>
  <c r="Q490" i="13"/>
  <c r="R491" i="13" s="1"/>
  <c r="R492" i="13" s="1"/>
  <c r="AK500" i="13"/>
  <c r="AL501" i="13" s="1"/>
  <c r="AL502" i="13" s="1"/>
  <c r="Q462" i="11"/>
  <c r="Y458" i="11"/>
  <c r="Y459" i="11" s="1"/>
  <c r="Y456" i="11"/>
  <c r="Y457" i="11" s="1"/>
  <c r="AK474" i="11"/>
  <c r="AN492" i="11"/>
  <c r="AK463" i="12"/>
  <c r="AL464" i="12" s="1"/>
  <c r="AL465" i="12" s="1"/>
  <c r="S481" i="12"/>
  <c r="K73" i="13"/>
  <c r="AM474" i="13"/>
  <c r="AL492" i="13"/>
  <c r="AL454" i="12"/>
  <c r="S462" i="12"/>
  <c r="K490" i="12"/>
  <c r="K491" i="12" s="1"/>
  <c r="K488" i="12"/>
  <c r="K489" i="12" s="1"/>
  <c r="AM454" i="13"/>
  <c r="T462" i="13"/>
  <c r="S490" i="13"/>
  <c r="AL484" i="13"/>
  <c r="K68" i="14"/>
  <c r="E68" i="14" s="1"/>
  <c r="L68" i="14" s="1"/>
  <c r="K74" i="14"/>
  <c r="E74" i="14" s="1"/>
  <c r="L74" i="14" s="1"/>
  <c r="AL474" i="14"/>
  <c r="AK492" i="14"/>
  <c r="K75" i="15"/>
  <c r="E75" i="15"/>
  <c r="F86" i="15" s="1"/>
  <c r="R490" i="15"/>
  <c r="AK484" i="15"/>
  <c r="AL500" i="15"/>
  <c r="AN474" i="16"/>
  <c r="AM500" i="16"/>
  <c r="R490" i="14"/>
  <c r="AK484" i="14"/>
  <c r="AL485" i="14" s="1"/>
  <c r="AL486" i="14" s="1"/>
  <c r="AL500" i="14"/>
  <c r="AN474" i="15"/>
  <c r="AM500" i="15"/>
  <c r="K72" i="16"/>
  <c r="E72" i="16"/>
  <c r="F83" i="16" s="1"/>
  <c r="U462" i="16"/>
  <c r="AN454" i="16"/>
  <c r="T490" i="16"/>
  <c r="AM484" i="16"/>
  <c r="Y500" i="16"/>
  <c r="Y501" i="16" s="1"/>
  <c r="Y502" i="16"/>
  <c r="Y503" i="16" s="1"/>
  <c r="Y474" i="14"/>
  <c r="Y475" i="14" s="1"/>
  <c r="Y472" i="14"/>
  <c r="Y473" i="14" s="1"/>
  <c r="AM492" i="14"/>
  <c r="K70" i="15"/>
  <c r="E70" i="15" s="1"/>
  <c r="Q462" i="15"/>
  <c r="R465" i="15" s="1"/>
  <c r="R466" i="15" s="1"/>
  <c r="Y458" i="15"/>
  <c r="Y459" i="15" s="1"/>
  <c r="Y456" i="15"/>
  <c r="Y457" i="15" s="1"/>
  <c r="AK474" i="15"/>
  <c r="AN492" i="15"/>
  <c r="AK463" i="16"/>
  <c r="AL466" i="16" s="1"/>
  <c r="AL467" i="16" s="1"/>
  <c r="S481" i="16"/>
  <c r="U462" i="14"/>
  <c r="AN454" i="14"/>
  <c r="AM484" i="14"/>
  <c r="T490" i="14"/>
  <c r="Y500" i="14"/>
  <c r="Y501" i="14" s="1"/>
  <c r="Y502" i="14"/>
  <c r="Y503" i="14" s="1"/>
  <c r="AL474" i="15"/>
  <c r="AK492" i="15"/>
  <c r="K75" i="16"/>
  <c r="E75" i="16"/>
  <c r="F86" i="16" s="1"/>
  <c r="R490" i="16"/>
  <c r="AK484" i="16"/>
  <c r="AL487" i="16" s="1"/>
  <c r="AL488" i="16" s="1"/>
  <c r="AL500" i="16"/>
  <c r="K72" i="17"/>
  <c r="E72" i="17"/>
  <c r="L72" i="17" s="1"/>
  <c r="AN454" i="17"/>
  <c r="U462" i="17"/>
  <c r="T490" i="17"/>
  <c r="AG492" i="17" s="1"/>
  <c r="AM484" i="17"/>
  <c r="R462" i="17"/>
  <c r="AK454" i="17"/>
  <c r="AL492" i="17"/>
  <c r="K75" i="17"/>
  <c r="E75" i="17"/>
  <c r="R490" i="17"/>
  <c r="AK484" i="17"/>
  <c r="AL485" i="17" s="1"/>
  <c r="AL486" i="17" s="1"/>
  <c r="AM454" i="17"/>
  <c r="T462" i="17"/>
  <c r="Q481" i="17"/>
  <c r="R490" i="18"/>
  <c r="AK484" i="18"/>
  <c r="AL474" i="17"/>
  <c r="AK492" i="17"/>
  <c r="AL493" i="17" s="1"/>
  <c r="AL494" i="17" s="1"/>
  <c r="K75" i="18"/>
  <c r="E75" i="18"/>
  <c r="S490" i="18"/>
  <c r="AL484" i="18"/>
  <c r="K72" i="19"/>
  <c r="E72" i="19" s="1"/>
  <c r="F72" i="19" s="1"/>
  <c r="T481" i="18"/>
  <c r="K68" i="18"/>
  <c r="K74" i="18"/>
  <c r="E74" i="18" s="1"/>
  <c r="K76" i="19"/>
  <c r="E76" i="19"/>
  <c r="F87" i="19" s="1"/>
  <c r="T481" i="19"/>
  <c r="Y466" i="18"/>
  <c r="Y467" i="18" s="1"/>
  <c r="Y464" i="18"/>
  <c r="Y465" i="18" s="1"/>
  <c r="R481" i="18"/>
  <c r="AN500" i="18"/>
  <c r="Q490" i="18"/>
  <c r="Y484" i="18"/>
  <c r="Y485" i="18" s="1"/>
  <c r="Y486" i="18"/>
  <c r="Y487" i="18" s="1"/>
  <c r="AK500" i="18"/>
  <c r="AN454" i="19"/>
  <c r="U462" i="19"/>
  <c r="R462" i="19"/>
  <c r="AK454" i="19"/>
  <c r="U490" i="19"/>
  <c r="AN484" i="19"/>
  <c r="K71" i="20"/>
  <c r="E71" i="20" s="1"/>
  <c r="F82" i="20" s="1"/>
  <c r="AM492" i="20"/>
  <c r="AM454" i="19"/>
  <c r="T462" i="19"/>
  <c r="S490" i="19"/>
  <c r="AL484" i="19"/>
  <c r="K68" i="20"/>
  <c r="K74" i="20"/>
  <c r="E74" i="20" s="1"/>
  <c r="L74" i="20" s="1"/>
  <c r="Y466" i="19"/>
  <c r="Y467" i="19" s="1"/>
  <c r="Y464" i="19"/>
  <c r="Y465" i="19" s="1"/>
  <c r="R481" i="19"/>
  <c r="AN500" i="19"/>
  <c r="AL474" i="20"/>
  <c r="AK492" i="20"/>
  <c r="AM474" i="20"/>
  <c r="AL492" i="20"/>
  <c r="U462" i="20"/>
  <c r="AN454" i="20"/>
  <c r="AM484" i="20"/>
  <c r="T490" i="20"/>
  <c r="Y502" i="20"/>
  <c r="Y500" i="20"/>
  <c r="Y501" i="20" s="1"/>
  <c r="AL454" i="21"/>
  <c r="S462" i="21"/>
  <c r="K490" i="21"/>
  <c r="K488" i="21"/>
  <c r="K489" i="21" s="1"/>
  <c r="T462" i="21"/>
  <c r="AM454" i="21"/>
  <c r="S490" i="21"/>
  <c r="AL484" i="21"/>
  <c r="K68" i="21"/>
  <c r="K74" i="21"/>
  <c r="E74" i="21" s="1"/>
  <c r="L74" i="21" s="1"/>
  <c r="Y464" i="21"/>
  <c r="Y465" i="21" s="1"/>
  <c r="Y466" i="21"/>
  <c r="Y467" i="21" s="1"/>
  <c r="R481" i="21"/>
  <c r="AK454" i="21"/>
  <c r="R462" i="21"/>
  <c r="U490" i="21"/>
  <c r="AN484" i="21"/>
  <c r="K68" i="22"/>
  <c r="E68" i="22" s="1"/>
  <c r="L68" i="22" s="1"/>
  <c r="K74" i="22"/>
  <c r="E74" i="22"/>
  <c r="F85" i="22" s="1"/>
  <c r="E73" i="22"/>
  <c r="K73" i="22"/>
  <c r="AM474" i="22"/>
  <c r="AL492" i="22"/>
  <c r="Y474" i="22"/>
  <c r="Y475" i="22" s="1"/>
  <c r="Y472" i="22"/>
  <c r="Y473" i="22" s="1"/>
  <c r="AM492" i="22"/>
  <c r="Y466" i="22"/>
  <c r="Y467" i="22" s="1"/>
  <c r="Y464" i="22"/>
  <c r="Y465" i="22" s="1"/>
  <c r="R481" i="22"/>
  <c r="AN500" i="22"/>
  <c r="Y486" i="22"/>
  <c r="Y487" i="22" s="1"/>
  <c r="Y484" i="22"/>
  <c r="Y485" i="22" s="1"/>
  <c r="Q490" i="22"/>
  <c r="R491" i="22" s="1"/>
  <c r="R492" i="22" s="1"/>
  <c r="AK500" i="22"/>
  <c r="AL503" i="22" s="1"/>
  <c r="AL504" i="22" s="1"/>
  <c r="K68" i="23"/>
  <c r="E68" i="23" s="1"/>
  <c r="L68" i="23" s="1"/>
  <c r="K74" i="23"/>
  <c r="E74" i="23" s="1"/>
  <c r="AK463" i="23"/>
  <c r="AL492" i="23"/>
  <c r="AM484" i="23"/>
  <c r="T490" i="23"/>
  <c r="AN484" i="23"/>
  <c r="U490" i="23"/>
  <c r="Y464" i="23"/>
  <c r="Y465" i="23" s="1"/>
  <c r="Y466" i="23"/>
  <c r="Y467" i="23" s="1"/>
  <c r="AL500" i="23"/>
  <c r="AL484" i="23"/>
  <c r="S490" i="23"/>
  <c r="R481" i="23"/>
  <c r="AN500" i="23"/>
  <c r="E69" i="6"/>
  <c r="L69" i="6" s="1"/>
  <c r="K69" i="6"/>
  <c r="E76" i="6"/>
  <c r="K76" i="6"/>
  <c r="D516" i="2"/>
  <c r="Y484" i="2"/>
  <c r="Y485" i="2" s="1"/>
  <c r="Y486" i="2"/>
  <c r="Y487" i="2" s="1"/>
  <c r="Q490" i="2"/>
  <c r="D512" i="2" s="1"/>
  <c r="E518" i="2"/>
  <c r="AK500" i="2"/>
  <c r="S462" i="3"/>
  <c r="AL454" i="3"/>
  <c r="K490" i="3"/>
  <c r="K491" i="3" s="1"/>
  <c r="K488" i="3"/>
  <c r="K489" i="3" s="1"/>
  <c r="AM454" i="4"/>
  <c r="T462" i="4"/>
  <c r="AH463" i="4" s="1"/>
  <c r="AL484" i="4"/>
  <c r="S490" i="4"/>
  <c r="AF492" i="4" s="1"/>
  <c r="K68" i="5"/>
  <c r="K74" i="5"/>
  <c r="E74" i="5" s="1"/>
  <c r="L74" i="5" s="1"/>
  <c r="Y466" i="5"/>
  <c r="Y467" i="5" s="1"/>
  <c r="Y464" i="5"/>
  <c r="Y465" i="5" s="1"/>
  <c r="R481" i="5"/>
  <c r="AN500" i="5"/>
  <c r="AN474" i="6"/>
  <c r="AM500" i="6"/>
  <c r="K72" i="7"/>
  <c r="E72" i="7" s="1"/>
  <c r="F72" i="7" s="1"/>
  <c r="AN454" i="7"/>
  <c r="U462" i="7"/>
  <c r="AM484" i="7"/>
  <c r="T490" i="7"/>
  <c r="Y500" i="7"/>
  <c r="Y501" i="7" s="1"/>
  <c r="Y502" i="7"/>
  <c r="Y503" i="7" s="1"/>
  <c r="S481" i="8"/>
  <c r="AN463" i="6"/>
  <c r="Y494" i="6"/>
  <c r="Y495" i="6" s="1"/>
  <c r="Y492" i="6"/>
  <c r="Y493" i="6" s="1"/>
  <c r="AK454" i="7"/>
  <c r="R462" i="7"/>
  <c r="AE463" i="7" s="1"/>
  <c r="U490" i="7"/>
  <c r="AN484" i="7"/>
  <c r="K71" i="8"/>
  <c r="E71" i="8" s="1"/>
  <c r="AL474" i="8"/>
  <c r="R462" i="6"/>
  <c r="AK454" i="6"/>
  <c r="U490" i="6"/>
  <c r="AN484" i="6"/>
  <c r="K71" i="7"/>
  <c r="E71" i="7" s="1"/>
  <c r="AL463" i="7"/>
  <c r="T481" i="7"/>
  <c r="AK463" i="8"/>
  <c r="AL500" i="8"/>
  <c r="AM474" i="6"/>
  <c r="AL492" i="6"/>
  <c r="Y472" i="7"/>
  <c r="Y473" i="7" s="1"/>
  <c r="Y474" i="7"/>
  <c r="Y475" i="7" s="1"/>
  <c r="AM492" i="7"/>
  <c r="K70" i="8"/>
  <c r="E70" i="8" s="1"/>
  <c r="AL454" i="8"/>
  <c r="S462" i="8"/>
  <c r="L467" i="8" s="1"/>
  <c r="AL492" i="8"/>
  <c r="Y474" i="9"/>
  <c r="Y475" i="9" s="1"/>
  <c r="Y472" i="9"/>
  <c r="Y473" i="9" s="1"/>
  <c r="AM492" i="9"/>
  <c r="K70" i="10"/>
  <c r="E70" i="10" s="1"/>
  <c r="L70" i="10" s="1"/>
  <c r="Q462" i="10"/>
  <c r="Y458" i="10"/>
  <c r="Y459" i="10" s="1"/>
  <c r="Y456" i="10"/>
  <c r="Y457" i="10" s="1"/>
  <c r="AK474" i="10"/>
  <c r="AN492" i="10"/>
  <c r="S481" i="11"/>
  <c r="AM463" i="8"/>
  <c r="Q481" i="8"/>
  <c r="K69" i="9"/>
  <c r="E69" i="9"/>
  <c r="L69" i="9" s="1"/>
  <c r="K76" i="9"/>
  <c r="E76" i="9"/>
  <c r="L76" i="9" s="1"/>
  <c r="AN463" i="9"/>
  <c r="Y494" i="9"/>
  <c r="Y495" i="9" s="1"/>
  <c r="Y492" i="9"/>
  <c r="Y493" i="9" s="1"/>
  <c r="R462" i="10"/>
  <c r="AK454" i="10"/>
  <c r="AN484" i="10"/>
  <c r="U490" i="10"/>
  <c r="K71" i="11"/>
  <c r="E71" i="11" s="1"/>
  <c r="AL474" i="11"/>
  <c r="T490" i="8"/>
  <c r="AM484" i="8"/>
  <c r="Y500" i="8"/>
  <c r="Y501" i="8" s="1"/>
  <c r="Y502" i="8"/>
  <c r="Y503" i="8" s="1"/>
  <c r="AL474" i="9"/>
  <c r="AK492" i="9"/>
  <c r="AL495" i="9" s="1"/>
  <c r="AL496" i="9" s="1"/>
  <c r="E75" i="10"/>
  <c r="K75" i="10"/>
  <c r="R490" i="10"/>
  <c r="AK484" i="10"/>
  <c r="AL500" i="10"/>
  <c r="R490" i="9"/>
  <c r="AK484" i="9"/>
  <c r="AL487" i="9" s="1"/>
  <c r="AL488" i="9" s="1"/>
  <c r="AL500" i="9"/>
  <c r="AN474" i="10"/>
  <c r="AM500" i="10"/>
  <c r="K72" i="11"/>
  <c r="E72" i="11" s="1"/>
  <c r="Y486" i="11"/>
  <c r="Y487" i="11" s="1"/>
  <c r="Y484" i="11"/>
  <c r="Y485" i="11" s="1"/>
  <c r="Q490" i="11"/>
  <c r="AM474" i="11"/>
  <c r="AL492" i="11"/>
  <c r="Y474" i="12"/>
  <c r="Y475" i="12" s="1"/>
  <c r="Y472" i="12"/>
  <c r="Y473" i="12" s="1"/>
  <c r="AM492" i="12"/>
  <c r="K70" i="13"/>
  <c r="E70" i="13" s="1"/>
  <c r="L70" i="13" s="1"/>
  <c r="Y456" i="13"/>
  <c r="Y457" i="13" s="1"/>
  <c r="Q462" i="13"/>
  <c r="Y458" i="13"/>
  <c r="Y459" i="13" s="1"/>
  <c r="AK474" i="13"/>
  <c r="AL477" i="13" s="1"/>
  <c r="AL478" i="13" s="1"/>
  <c r="AN492" i="13"/>
  <c r="AM463" i="11"/>
  <c r="Q481" i="11"/>
  <c r="E69" i="12"/>
  <c r="L69" i="12" s="1"/>
  <c r="K69" i="12"/>
  <c r="K76" i="12"/>
  <c r="E76" i="12"/>
  <c r="AN463" i="12"/>
  <c r="Y494" i="12"/>
  <c r="Y495" i="12" s="1"/>
  <c r="Y492" i="12"/>
  <c r="Y493" i="12" s="1"/>
  <c r="R462" i="13"/>
  <c r="AK454" i="13"/>
  <c r="AL455" i="13" s="1"/>
  <c r="AL456" i="13" s="1"/>
  <c r="U490" i="13"/>
  <c r="AN484" i="13"/>
  <c r="K71" i="14"/>
  <c r="E71" i="14" s="1"/>
  <c r="F71" i="14" s="1"/>
  <c r="AN454" i="11"/>
  <c r="U462" i="11"/>
  <c r="AH463" i="11" s="1"/>
  <c r="T490" i="11"/>
  <c r="AM484" i="11"/>
  <c r="Y502" i="11"/>
  <c r="Y503" i="11" s="1"/>
  <c r="Y500" i="11"/>
  <c r="Y501" i="11" s="1"/>
  <c r="AL474" i="12"/>
  <c r="AK492" i="12"/>
  <c r="AL493" i="12" s="1"/>
  <c r="AL494" i="12" s="1"/>
  <c r="E75" i="13"/>
  <c r="L75" i="13" s="1"/>
  <c r="K75" i="13"/>
  <c r="R490" i="13"/>
  <c r="AK484" i="13"/>
  <c r="AL500" i="13"/>
  <c r="AL463" i="12"/>
  <c r="T481" i="12"/>
  <c r="AM463" i="13"/>
  <c r="Q481" i="13"/>
  <c r="R482" i="13" s="1"/>
  <c r="R483" i="13" s="1"/>
  <c r="K69" i="14"/>
  <c r="E69" i="14"/>
  <c r="L69" i="14" s="1"/>
  <c r="K76" i="14"/>
  <c r="E76" i="14"/>
  <c r="L76" i="14" s="1"/>
  <c r="Y486" i="14"/>
  <c r="Q490" i="14"/>
  <c r="Y484" i="14"/>
  <c r="Y485" i="14" s="1"/>
  <c r="AK500" i="14"/>
  <c r="AL503" i="14" s="1"/>
  <c r="AL504" i="14" s="1"/>
  <c r="AL454" i="15"/>
  <c r="S462" i="15"/>
  <c r="K490" i="15"/>
  <c r="K491" i="15" s="1"/>
  <c r="K488" i="15"/>
  <c r="K489" i="15" s="1"/>
  <c r="T462" i="16"/>
  <c r="AM454" i="16"/>
  <c r="S490" i="16"/>
  <c r="AL484" i="16"/>
  <c r="S462" i="14"/>
  <c r="AL454" i="14"/>
  <c r="K488" i="14"/>
  <c r="K489" i="14" s="1"/>
  <c r="K490" i="14"/>
  <c r="K491" i="14" s="1"/>
  <c r="T462" i="15"/>
  <c r="AM454" i="15"/>
  <c r="AL484" i="15"/>
  <c r="S490" i="15"/>
  <c r="K68" i="16"/>
  <c r="E68" i="16" s="1"/>
  <c r="L68" i="16" s="1"/>
  <c r="I68" i="16" s="1"/>
  <c r="K74" i="16"/>
  <c r="E74" i="16" s="1"/>
  <c r="Y464" i="16"/>
  <c r="Y465" i="16" s="1"/>
  <c r="Y466" i="16"/>
  <c r="Y467" i="16" s="1"/>
  <c r="R481" i="16"/>
  <c r="AN500" i="16"/>
  <c r="AN474" i="14"/>
  <c r="AM500" i="14"/>
  <c r="K72" i="15"/>
  <c r="E72" i="15" s="1"/>
  <c r="L72" i="15" s="1"/>
  <c r="AN454" i="15"/>
  <c r="U462" i="15"/>
  <c r="AM484" i="15"/>
  <c r="T490" i="15"/>
  <c r="Y502" i="15"/>
  <c r="Y503" i="15" s="1"/>
  <c r="Y500" i="15"/>
  <c r="Y501" i="15" s="1"/>
  <c r="AL474" i="16"/>
  <c r="AK492" i="16"/>
  <c r="AL493" i="16" s="1"/>
  <c r="AL494" i="16" s="1"/>
  <c r="Y466" i="14"/>
  <c r="Y467" i="14" s="1"/>
  <c r="Y464" i="14"/>
  <c r="Y465" i="14" s="1"/>
  <c r="R481" i="14"/>
  <c r="AN500" i="14"/>
  <c r="Q490" i="15"/>
  <c r="Y484" i="15"/>
  <c r="Y485" i="15" s="1"/>
  <c r="Y486" i="15"/>
  <c r="Y487" i="15" s="1"/>
  <c r="AK500" i="15"/>
  <c r="S462" i="16"/>
  <c r="AL454" i="16"/>
  <c r="K490" i="16"/>
  <c r="K491" i="16" s="1"/>
  <c r="K488" i="16"/>
  <c r="K489" i="16" s="1"/>
  <c r="K68" i="17"/>
  <c r="K74" i="17"/>
  <c r="E74" i="17" s="1"/>
  <c r="Y466" i="17"/>
  <c r="Y467" i="17" s="1"/>
  <c r="Y464" i="17"/>
  <c r="Y465" i="17" s="1"/>
  <c r="R481" i="17"/>
  <c r="AK463" i="17"/>
  <c r="Y502" i="17"/>
  <c r="Y503" i="17" s="1"/>
  <c r="Y500" i="17"/>
  <c r="Y501" i="17" s="1"/>
  <c r="S462" i="17"/>
  <c r="AF463" i="17" s="1"/>
  <c r="AL454" i="17"/>
  <c r="K490" i="17"/>
  <c r="K491" i="17" s="1"/>
  <c r="K488" i="17"/>
  <c r="K489" i="17" s="1"/>
  <c r="AM463" i="17"/>
  <c r="AN492" i="17"/>
  <c r="K488" i="18"/>
  <c r="K489" i="18" s="1"/>
  <c r="K490" i="18"/>
  <c r="Y484" i="17"/>
  <c r="Y485" i="17" s="1"/>
  <c r="Q490" i="17"/>
  <c r="Y486" i="17"/>
  <c r="Y487" i="17" s="1"/>
  <c r="AK500" i="17"/>
  <c r="AL501" i="17" s="1"/>
  <c r="AL502" i="17" s="1"/>
  <c r="AK454" i="18"/>
  <c r="R462" i="18"/>
  <c r="Q481" i="18"/>
  <c r="AL454" i="18"/>
  <c r="S462" i="18"/>
  <c r="AM492" i="18"/>
  <c r="K69" i="18"/>
  <c r="E69" i="18"/>
  <c r="L69" i="18" s="1"/>
  <c r="K76" i="18"/>
  <c r="E76" i="18"/>
  <c r="F76" i="18" s="1"/>
  <c r="K488" i="19"/>
  <c r="K489" i="19" s="1"/>
  <c r="K490" i="19"/>
  <c r="AL492" i="19"/>
  <c r="AN463" i="18"/>
  <c r="Y494" i="18"/>
  <c r="Y495" i="18" s="1"/>
  <c r="Y492" i="18"/>
  <c r="Y493" i="18" s="1"/>
  <c r="S462" i="19"/>
  <c r="AL454" i="19"/>
  <c r="AN484" i="18"/>
  <c r="U490" i="18"/>
  <c r="K71" i="19"/>
  <c r="E71" i="19" s="1"/>
  <c r="F71" i="19" s="1"/>
  <c r="AL463" i="19"/>
  <c r="AK463" i="19"/>
  <c r="S481" i="19"/>
  <c r="K73" i="20"/>
  <c r="E73" i="20" s="1"/>
  <c r="T462" i="20"/>
  <c r="AM454" i="20"/>
  <c r="AM463" i="19"/>
  <c r="Q481" i="19"/>
  <c r="K69" i="20"/>
  <c r="E69" i="20"/>
  <c r="L69" i="20" s="1"/>
  <c r="E76" i="20"/>
  <c r="F87" i="20" s="1"/>
  <c r="K76" i="20"/>
  <c r="AN463" i="19"/>
  <c r="Y494" i="19"/>
  <c r="Y495" i="19" s="1"/>
  <c r="Y492" i="19"/>
  <c r="Y493" i="19" s="1"/>
  <c r="S490" i="20"/>
  <c r="AL484" i="20"/>
  <c r="Y484" i="20"/>
  <c r="Y485" i="20" s="1"/>
  <c r="Y486" i="20"/>
  <c r="Q490" i="20"/>
  <c r="AK500" i="20"/>
  <c r="R490" i="20"/>
  <c r="AK484" i="20"/>
  <c r="AL500" i="20"/>
  <c r="Y466" i="20"/>
  <c r="Y467" i="20" s="1"/>
  <c r="Y464" i="20"/>
  <c r="Y465" i="20" s="1"/>
  <c r="R481" i="20"/>
  <c r="AN500" i="20"/>
  <c r="AL463" i="21"/>
  <c r="T481" i="21"/>
  <c r="AM463" i="21"/>
  <c r="Q481" i="21"/>
  <c r="K69" i="21"/>
  <c r="E69" i="21"/>
  <c r="L69" i="21" s="1"/>
  <c r="K76" i="21"/>
  <c r="E76" i="21"/>
  <c r="AN463" i="21"/>
  <c r="Y494" i="21"/>
  <c r="Y495" i="21" s="1"/>
  <c r="Y492" i="21"/>
  <c r="Y493" i="21" s="1"/>
  <c r="AK463" i="21"/>
  <c r="S481" i="21"/>
  <c r="E69" i="22"/>
  <c r="L69" i="22" s="1"/>
  <c r="K69" i="22"/>
  <c r="K76" i="22"/>
  <c r="E76" i="22"/>
  <c r="E75" i="22"/>
  <c r="L75" i="22" s="1"/>
  <c r="K75" i="22"/>
  <c r="AK484" i="22"/>
  <c r="R490" i="22"/>
  <c r="AL500" i="22"/>
  <c r="AN474" i="22"/>
  <c r="AM500" i="22"/>
  <c r="AN463" i="22"/>
  <c r="Y492" i="22"/>
  <c r="Y493" i="22" s="1"/>
  <c r="Y494" i="22"/>
  <c r="Y495" i="22" s="1"/>
  <c r="R462" i="22"/>
  <c r="AK454" i="22"/>
  <c r="AN484" i="22"/>
  <c r="U490" i="22"/>
  <c r="AH492" i="22" s="1"/>
  <c r="K71" i="23"/>
  <c r="E71" i="23" s="1"/>
  <c r="E69" i="23"/>
  <c r="L69" i="23" s="1"/>
  <c r="K69" i="23"/>
  <c r="K76" i="23"/>
  <c r="E76" i="23"/>
  <c r="AL474" i="23"/>
  <c r="AK454" i="23"/>
  <c r="R462" i="23"/>
  <c r="S481" i="23"/>
  <c r="T481" i="23"/>
  <c r="AK474" i="23"/>
  <c r="AM463" i="23"/>
  <c r="Q481" i="23"/>
  <c r="Y492" i="23"/>
  <c r="Y493" i="23" s="1"/>
  <c r="Y494" i="23"/>
  <c r="Y495" i="23" s="1"/>
  <c r="K71" i="3"/>
  <c r="E71" i="3" s="1"/>
  <c r="L71" i="3" s="1"/>
  <c r="AL463" i="3"/>
  <c r="T481" i="3"/>
  <c r="AM463" i="4"/>
  <c r="Q481" i="4"/>
  <c r="K69" i="5"/>
  <c r="E69" i="5"/>
  <c r="L69" i="5" s="1"/>
  <c r="E76" i="5"/>
  <c r="L76" i="5" s="1"/>
  <c r="K76" i="5"/>
  <c r="AN463" i="5"/>
  <c r="Y494" i="5"/>
  <c r="Y495" i="5" s="1"/>
  <c r="Y492" i="5"/>
  <c r="Y493" i="5" s="1"/>
  <c r="T462" i="6"/>
  <c r="M467" i="6" s="1"/>
  <c r="AM454" i="6"/>
  <c r="S490" i="6"/>
  <c r="AL484" i="6"/>
  <c r="K68" i="7"/>
  <c r="E68" i="7" s="1"/>
  <c r="L68" i="7" s="1"/>
  <c r="I68" i="7" s="1"/>
  <c r="K74" i="7"/>
  <c r="E74" i="7" s="1"/>
  <c r="Y466" i="7"/>
  <c r="Y467" i="7" s="1"/>
  <c r="Y464" i="7"/>
  <c r="Y465" i="7" s="1"/>
  <c r="R481" i="7"/>
  <c r="AN500" i="7"/>
  <c r="Q462" i="6"/>
  <c r="Y458" i="6"/>
  <c r="Y459" i="6" s="1"/>
  <c r="Y456" i="6"/>
  <c r="Y457" i="6" s="1"/>
  <c r="AK474" i="6"/>
  <c r="AL475" i="6" s="1"/>
  <c r="AL476" i="6" s="1"/>
  <c r="AN492" i="6"/>
  <c r="AK463" i="7"/>
  <c r="S481" i="7"/>
  <c r="K73" i="8"/>
  <c r="E73" i="8" s="1"/>
  <c r="T481" i="8"/>
  <c r="AK463" i="6"/>
  <c r="S481" i="6"/>
  <c r="K73" i="7"/>
  <c r="E73" i="7" s="1"/>
  <c r="AM474" i="7"/>
  <c r="AL492" i="7"/>
  <c r="AM474" i="8"/>
  <c r="E73" i="9"/>
  <c r="K73" i="9"/>
  <c r="AK484" i="6"/>
  <c r="R490" i="6"/>
  <c r="AL500" i="6"/>
  <c r="AN474" i="7"/>
  <c r="AM500" i="7"/>
  <c r="K72" i="8"/>
  <c r="E72" i="8" s="1"/>
  <c r="F72" i="8" s="1"/>
  <c r="AL463" i="8"/>
  <c r="E71" i="9"/>
  <c r="K71" i="9"/>
  <c r="AN474" i="9"/>
  <c r="AM500" i="9"/>
  <c r="K72" i="10"/>
  <c r="E72" i="10" s="1"/>
  <c r="U462" i="10"/>
  <c r="N467" i="10" s="1"/>
  <c r="AN454" i="10"/>
  <c r="T490" i="10"/>
  <c r="AM484" i="10"/>
  <c r="Y502" i="10"/>
  <c r="Y503" i="10" s="1"/>
  <c r="Y500" i="10"/>
  <c r="Y501" i="10" s="1"/>
  <c r="AK492" i="11"/>
  <c r="Y472" i="8"/>
  <c r="Y473" i="8" s="1"/>
  <c r="Y474" i="8"/>
  <c r="Y475" i="8" s="1"/>
  <c r="AM492" i="8"/>
  <c r="E70" i="9"/>
  <c r="L70" i="9" s="1"/>
  <c r="K70" i="9"/>
  <c r="Q462" i="9"/>
  <c r="R465" i="9" s="1"/>
  <c r="R466" i="9" s="1"/>
  <c r="Y458" i="9"/>
  <c r="Y459" i="9" s="1"/>
  <c r="Y456" i="9"/>
  <c r="Y457" i="9" s="1"/>
  <c r="AK474" i="9"/>
  <c r="AL475" i="9" s="1"/>
  <c r="AL476" i="9" s="1"/>
  <c r="AN492" i="9"/>
  <c r="AK463" i="10"/>
  <c r="AL466" i="10" s="1"/>
  <c r="S481" i="10"/>
  <c r="K73" i="11"/>
  <c r="E73" i="11" s="1"/>
  <c r="Y464" i="8"/>
  <c r="Y465" i="8" s="1"/>
  <c r="Y466" i="8"/>
  <c r="Y467" i="8" s="1"/>
  <c r="R481" i="8"/>
  <c r="AN500" i="8"/>
  <c r="Y486" i="9"/>
  <c r="Y487" i="9" s="1"/>
  <c r="Q490" i="9"/>
  <c r="R493" i="9" s="1"/>
  <c r="R494" i="9" s="1"/>
  <c r="Y484" i="9"/>
  <c r="Y485" i="9" s="1"/>
  <c r="AK500" i="9"/>
  <c r="AL501" i="9" s="1"/>
  <c r="AL502" i="9" s="1"/>
  <c r="AL454" i="10"/>
  <c r="S462" i="10"/>
  <c r="AF463" i="10" s="1"/>
  <c r="K490" i="10"/>
  <c r="K491" i="10" s="1"/>
  <c r="K488" i="10"/>
  <c r="K489" i="10" s="1"/>
  <c r="S462" i="9"/>
  <c r="AG463" i="9" s="1"/>
  <c r="AL454" i="9"/>
  <c r="K488" i="9"/>
  <c r="K489" i="9" s="1"/>
  <c r="K490" i="9"/>
  <c r="K491" i="9" s="1"/>
  <c r="AM454" i="10"/>
  <c r="T462" i="10"/>
  <c r="AG463" i="10" s="1"/>
  <c r="AL484" i="10"/>
  <c r="S490" i="10"/>
  <c r="AF492" i="10" s="1"/>
  <c r="K68" i="11"/>
  <c r="E68" i="11" s="1"/>
  <c r="L68" i="11" s="1"/>
  <c r="K74" i="11"/>
  <c r="E74" i="11" s="1"/>
  <c r="L74" i="11" s="1"/>
  <c r="K71" i="12"/>
  <c r="E71" i="12" s="1"/>
  <c r="R490" i="11"/>
  <c r="AK484" i="11"/>
  <c r="AL500" i="11"/>
  <c r="AN474" i="12"/>
  <c r="AM500" i="12"/>
  <c r="K72" i="13"/>
  <c r="E72" i="13" s="1"/>
  <c r="L72" i="13" s="1"/>
  <c r="U462" i="13"/>
  <c r="AH463" i="13" s="1"/>
  <c r="AN454" i="13"/>
  <c r="AM484" i="13"/>
  <c r="T490" i="13"/>
  <c r="Y500" i="13"/>
  <c r="Y501" i="13" s="1"/>
  <c r="Y502" i="13"/>
  <c r="Y503" i="13" s="1"/>
  <c r="Y474" i="11"/>
  <c r="Y475" i="11" s="1"/>
  <c r="Y472" i="11"/>
  <c r="Y473" i="11" s="1"/>
  <c r="AM492" i="11"/>
  <c r="K70" i="12"/>
  <c r="E70" i="12" s="1"/>
  <c r="Q462" i="12"/>
  <c r="Y458" i="12"/>
  <c r="Y459" i="12" s="1"/>
  <c r="Y456" i="12"/>
  <c r="Y457" i="12" s="1"/>
  <c r="AK474" i="12"/>
  <c r="AL477" i="12" s="1"/>
  <c r="AL478" i="12" s="1"/>
  <c r="AN492" i="12"/>
  <c r="AK463" i="13"/>
  <c r="AL464" i="13" s="1"/>
  <c r="AL465" i="13" s="1"/>
  <c r="S481" i="13"/>
  <c r="K73" i="14"/>
  <c r="E73" i="14" s="1"/>
  <c r="F84" i="14" s="1"/>
  <c r="Y464" i="11"/>
  <c r="Y465" i="11" s="1"/>
  <c r="Y466" i="11"/>
  <c r="Y467" i="11" s="1"/>
  <c r="R481" i="11"/>
  <c r="AN500" i="11"/>
  <c r="Q490" i="12"/>
  <c r="Y484" i="12"/>
  <c r="Y485" i="12" s="1"/>
  <c r="Y486" i="12"/>
  <c r="Y487" i="12" s="1"/>
  <c r="AK500" i="12"/>
  <c r="AL454" i="13"/>
  <c r="S462" i="13"/>
  <c r="K490" i="13"/>
  <c r="K491" i="13" s="1"/>
  <c r="K488" i="13"/>
  <c r="K489" i="13" s="1"/>
  <c r="K73" i="12"/>
  <c r="E73" i="12" s="1"/>
  <c r="AM474" i="12"/>
  <c r="AL492" i="12"/>
  <c r="Y474" i="13"/>
  <c r="Y475" i="13" s="1"/>
  <c r="Y472" i="13"/>
  <c r="Y473" i="13" s="1"/>
  <c r="AM492" i="13"/>
  <c r="K70" i="14"/>
  <c r="E70" i="14" s="1"/>
  <c r="AK454" i="14"/>
  <c r="AL457" i="14" s="1"/>
  <c r="AL458" i="14" s="1"/>
  <c r="R462" i="14"/>
  <c r="K467" i="14" s="1"/>
  <c r="AN484" i="14"/>
  <c r="U490" i="14"/>
  <c r="K71" i="15"/>
  <c r="E71" i="15" s="1"/>
  <c r="AL463" i="15"/>
  <c r="T481" i="15"/>
  <c r="AM463" i="16"/>
  <c r="Q481" i="16"/>
  <c r="R482" i="16" s="1"/>
  <c r="R483" i="16" s="1"/>
  <c r="AL463" i="14"/>
  <c r="T481" i="14"/>
  <c r="AM463" i="15"/>
  <c r="Q481" i="15"/>
  <c r="R484" i="15" s="1"/>
  <c r="R485" i="15" s="1"/>
  <c r="E69" i="16"/>
  <c r="L69" i="16" s="1"/>
  <c r="K69" i="16"/>
  <c r="E76" i="16"/>
  <c r="L76" i="16" s="1"/>
  <c r="K76" i="16"/>
  <c r="AN463" i="16"/>
  <c r="Y494" i="16"/>
  <c r="Y495" i="16" s="1"/>
  <c r="Y492" i="16"/>
  <c r="Y493" i="16" s="1"/>
  <c r="T462" i="14"/>
  <c r="AM454" i="14"/>
  <c r="S490" i="14"/>
  <c r="AL484" i="14"/>
  <c r="K68" i="15"/>
  <c r="E68" i="15" s="1"/>
  <c r="L68" i="15" s="1"/>
  <c r="I68" i="15" s="1"/>
  <c r="K74" i="15"/>
  <c r="E74" i="15" s="1"/>
  <c r="Y464" i="15"/>
  <c r="Y465" i="15" s="1"/>
  <c r="Y466" i="15"/>
  <c r="Y467" i="15" s="1"/>
  <c r="R481" i="15"/>
  <c r="AN500" i="15"/>
  <c r="Q490" i="16"/>
  <c r="R493" i="16" s="1"/>
  <c r="R494" i="16" s="1"/>
  <c r="Y484" i="16"/>
  <c r="Y485" i="16" s="1"/>
  <c r="Y486" i="16"/>
  <c r="Y487" i="16" s="1"/>
  <c r="AK500" i="16"/>
  <c r="AN463" i="14"/>
  <c r="Y494" i="14"/>
  <c r="Y495" i="14" s="1"/>
  <c r="Y492" i="14"/>
  <c r="Y493" i="14" s="1"/>
  <c r="AK454" i="15"/>
  <c r="R462" i="15"/>
  <c r="AE463" i="15" s="1"/>
  <c r="AN484" i="15"/>
  <c r="U490" i="15"/>
  <c r="K71" i="16"/>
  <c r="E71" i="16"/>
  <c r="F71" i="16" s="1"/>
  <c r="AL463" i="16"/>
  <c r="T481" i="16"/>
  <c r="E69" i="17"/>
  <c r="L69" i="17" s="1"/>
  <c r="K69" i="17"/>
  <c r="K76" i="17"/>
  <c r="E76" i="17"/>
  <c r="AN463" i="17"/>
  <c r="Y494" i="17"/>
  <c r="Y495" i="17" s="1"/>
  <c r="Y492" i="17"/>
  <c r="Y493" i="17" s="1"/>
  <c r="AM474" i="17"/>
  <c r="K71" i="17"/>
  <c r="E71" i="17"/>
  <c r="F82" i="17" s="1"/>
  <c r="AL463" i="17"/>
  <c r="AM492" i="17"/>
  <c r="Y472" i="17"/>
  <c r="Y473" i="17" s="1"/>
  <c r="Y474" i="17"/>
  <c r="Y475" i="17" s="1"/>
  <c r="AM500" i="17"/>
  <c r="K68" i="19"/>
  <c r="E68" i="19" s="1"/>
  <c r="L68" i="19" s="1"/>
  <c r="I68" i="19" s="1"/>
  <c r="U490" i="17"/>
  <c r="AN484" i="17"/>
  <c r="K71" i="18"/>
  <c r="E71" i="18" s="1"/>
  <c r="F71" i="18" s="1"/>
  <c r="AL463" i="18"/>
  <c r="AL492" i="18"/>
  <c r="AM463" i="18"/>
  <c r="AL500" i="18"/>
  <c r="K70" i="18"/>
  <c r="E70" i="18" s="1"/>
  <c r="L70" i="18" s="1"/>
  <c r="AM454" i="18"/>
  <c r="T462" i="18"/>
  <c r="AL500" i="19"/>
  <c r="Y458" i="18"/>
  <c r="Y459" i="18" s="1"/>
  <c r="Y456" i="18"/>
  <c r="Y457" i="18" s="1"/>
  <c r="Q462" i="18"/>
  <c r="AK474" i="18"/>
  <c r="AN492" i="18"/>
  <c r="AK463" i="18"/>
  <c r="S481" i="18"/>
  <c r="K73" i="19"/>
  <c r="E73" i="19" s="1"/>
  <c r="L73" i="19" s="1"/>
  <c r="AM474" i="19"/>
  <c r="AL474" i="19"/>
  <c r="AK492" i="19"/>
  <c r="K75" i="20"/>
  <c r="E75" i="20"/>
  <c r="AN474" i="20"/>
  <c r="Y472" i="19"/>
  <c r="Y473" i="19" s="1"/>
  <c r="Y474" i="19"/>
  <c r="Y475" i="19" s="1"/>
  <c r="AM492" i="19"/>
  <c r="K70" i="20"/>
  <c r="E70" i="20" s="1"/>
  <c r="F70" i="20" s="1"/>
  <c r="AM463" i="20"/>
  <c r="AK474" i="19"/>
  <c r="AN492" i="19"/>
  <c r="R462" i="20"/>
  <c r="AK454" i="20"/>
  <c r="U490" i="20"/>
  <c r="AN484" i="20"/>
  <c r="AL454" i="20"/>
  <c r="S462" i="20"/>
  <c r="K488" i="20"/>
  <c r="K489" i="20" s="1"/>
  <c r="K490" i="20"/>
  <c r="K491" i="20" s="1"/>
  <c r="K71" i="21"/>
  <c r="E71" i="21" s="1"/>
  <c r="AN463" i="20"/>
  <c r="Y492" i="20"/>
  <c r="Y493" i="20" s="1"/>
  <c r="Y494" i="20"/>
  <c r="Y495" i="20" s="1"/>
  <c r="K73" i="21"/>
  <c r="E73" i="21" s="1"/>
  <c r="AM474" i="21"/>
  <c r="AL492" i="21"/>
  <c r="Y474" i="21"/>
  <c r="Y475" i="21" s="1"/>
  <c r="Y472" i="21"/>
  <c r="Y473" i="21" s="1"/>
  <c r="AM492" i="21"/>
  <c r="K70" i="21"/>
  <c r="E70" i="21" s="1"/>
  <c r="F81" i="21" s="1"/>
  <c r="Q462" i="21"/>
  <c r="Y458" i="21"/>
  <c r="Y459" i="21" s="1"/>
  <c r="Y456" i="21"/>
  <c r="Y457" i="21" s="1"/>
  <c r="AK474" i="21"/>
  <c r="AN492" i="21"/>
  <c r="AL474" i="21"/>
  <c r="AK492" i="21"/>
  <c r="K70" i="22"/>
  <c r="E70" i="22" s="1"/>
  <c r="L70" i="22" s="1"/>
  <c r="AK500" i="21"/>
  <c r="S462" i="22"/>
  <c r="AL454" i="22"/>
  <c r="K488" i="22"/>
  <c r="K489" i="22" s="1"/>
  <c r="K490" i="22"/>
  <c r="K491" i="22" s="1"/>
  <c r="T462" i="22"/>
  <c r="AM454" i="22"/>
  <c r="S490" i="22"/>
  <c r="AL484" i="22"/>
  <c r="Y456" i="22"/>
  <c r="Y457" i="22" s="1"/>
  <c r="Y458" i="22"/>
  <c r="Y459" i="22" s="1"/>
  <c r="Q462" i="22"/>
  <c r="AK474" i="22"/>
  <c r="AL477" i="22" s="1"/>
  <c r="AL478" i="22" s="1"/>
  <c r="AN492" i="22"/>
  <c r="AK463" i="22"/>
  <c r="AL466" i="22" s="1"/>
  <c r="AL467" i="22" s="1"/>
  <c r="S481" i="22"/>
  <c r="K73" i="23"/>
  <c r="E73" i="23" s="1"/>
  <c r="F84" i="23" s="1"/>
  <c r="K70" i="23"/>
  <c r="E70" i="23" s="1"/>
  <c r="L70" i="23" s="1"/>
  <c r="Q462" i="23"/>
  <c r="Y458" i="23"/>
  <c r="Y459" i="23" s="1"/>
  <c r="Y456" i="23"/>
  <c r="Y457" i="23" s="1"/>
  <c r="R490" i="23"/>
  <c r="AK484" i="23"/>
  <c r="AL463" i="23"/>
  <c r="S462" i="23"/>
  <c r="AL454" i="23"/>
  <c r="AK500" i="23"/>
  <c r="AL503" i="23" s="1"/>
  <c r="AL504" i="23" s="1"/>
  <c r="Y484" i="23"/>
  <c r="Y485" i="23" s="1"/>
  <c r="Y486" i="23"/>
  <c r="Y487" i="23" s="1"/>
  <c r="Q490" i="23"/>
  <c r="Y472" i="23"/>
  <c r="Y473" i="23" s="1"/>
  <c r="Y474" i="23"/>
  <c r="Y475" i="23" s="1"/>
  <c r="AM492" i="23"/>
  <c r="AN492" i="23"/>
  <c r="H511" i="2"/>
  <c r="N467" i="2"/>
  <c r="H509" i="2" s="1"/>
  <c r="AE492" i="4"/>
  <c r="AF492" i="5"/>
  <c r="AH492" i="4"/>
  <c r="AG492" i="3"/>
  <c r="AH492" i="3"/>
  <c r="AE492" i="15"/>
  <c r="AF495" i="15" s="1"/>
  <c r="AF496" i="15" s="1"/>
  <c r="F81" i="13"/>
  <c r="F72" i="4"/>
  <c r="L74" i="2"/>
  <c r="F74" i="2"/>
  <c r="F74" i="14"/>
  <c r="F85" i="14"/>
  <c r="L74" i="13"/>
  <c r="F85" i="8"/>
  <c r="F84" i="3"/>
  <c r="L73" i="3"/>
  <c r="F73" i="3"/>
  <c r="F81" i="16"/>
  <c r="F71" i="13"/>
  <c r="F71" i="2"/>
  <c r="F82" i="2"/>
  <c r="L71" i="2"/>
  <c r="T36" i="23"/>
  <c r="V36" i="23"/>
  <c r="T38" i="23"/>
  <c r="V38" i="23"/>
  <c r="AK499" i="22"/>
  <c r="AK491" i="22"/>
  <c r="AE491" i="22"/>
  <c r="AK462" i="22"/>
  <c r="AE462" i="22"/>
  <c r="AK473" i="22"/>
  <c r="Q471" i="22"/>
  <c r="AK453" i="22"/>
  <c r="AK483" i="22"/>
  <c r="Q480" i="22"/>
  <c r="AN483" i="22"/>
  <c r="T480" i="22"/>
  <c r="AN499" i="22"/>
  <c r="AN491" i="22"/>
  <c r="AH491" i="22"/>
  <c r="AN462" i="22"/>
  <c r="AH462" i="22"/>
  <c r="AN473" i="22"/>
  <c r="T471" i="22"/>
  <c r="AN453" i="22"/>
  <c r="Y487" i="21"/>
  <c r="M27" i="21"/>
  <c r="AK462" i="19"/>
  <c r="AE462" i="19"/>
  <c r="AK473" i="19"/>
  <c r="Q471" i="19"/>
  <c r="AK453" i="19"/>
  <c r="AK499" i="19"/>
  <c r="AK491" i="19"/>
  <c r="AE491" i="19"/>
  <c r="AK483" i="19"/>
  <c r="Q480" i="19"/>
  <c r="J22" i="20"/>
  <c r="L22" i="20"/>
  <c r="M22" i="20" s="1"/>
  <c r="M23" i="20" s="1"/>
  <c r="M24" i="20" s="1"/>
  <c r="M25" i="20" s="1"/>
  <c r="M26" i="20" s="1"/>
  <c r="AN499" i="19"/>
  <c r="AN491" i="19"/>
  <c r="AH491" i="19"/>
  <c r="AN462" i="19"/>
  <c r="AH462" i="19"/>
  <c r="AN483" i="19"/>
  <c r="T480" i="19"/>
  <c r="T471" i="19"/>
  <c r="AN453" i="19"/>
  <c r="AN473" i="19"/>
  <c r="L27" i="19"/>
  <c r="J27" i="19"/>
  <c r="AK499" i="18"/>
  <c r="AK491" i="18"/>
  <c r="AE491" i="18"/>
  <c r="AK462" i="18"/>
  <c r="AE462" i="18"/>
  <c r="AK483" i="18"/>
  <c r="Q471" i="18"/>
  <c r="AK453" i="18"/>
  <c r="Q480" i="18"/>
  <c r="AK473" i="18"/>
  <c r="J40" i="18"/>
  <c r="K40" i="18" s="1"/>
  <c r="AK499" i="17"/>
  <c r="AK491" i="17"/>
  <c r="AE491" i="17"/>
  <c r="AK473" i="17"/>
  <c r="AK453" i="17"/>
  <c r="AK483" i="17"/>
  <c r="Q480" i="17"/>
  <c r="Q471" i="17"/>
  <c r="AK462" i="17"/>
  <c r="AE462" i="17"/>
  <c r="AN483" i="17"/>
  <c r="T480" i="17"/>
  <c r="AN499" i="17"/>
  <c r="AN462" i="17"/>
  <c r="AH462" i="17"/>
  <c r="AH491" i="17"/>
  <c r="T471" i="17"/>
  <c r="AN453" i="17"/>
  <c r="AN491" i="17"/>
  <c r="AN473" i="17"/>
  <c r="AM462" i="16"/>
  <c r="AG462" i="16"/>
  <c r="AM473" i="16"/>
  <c r="S471" i="16"/>
  <c r="AM453" i="16"/>
  <c r="AM483" i="16"/>
  <c r="S480" i="16"/>
  <c r="AM499" i="16"/>
  <c r="AM491" i="16"/>
  <c r="AG491" i="16"/>
  <c r="AL473" i="14"/>
  <c r="R471" i="14"/>
  <c r="AL453" i="14"/>
  <c r="AL483" i="14"/>
  <c r="R480" i="14"/>
  <c r="AL499" i="14"/>
  <c r="AL491" i="14"/>
  <c r="AF491" i="14"/>
  <c r="AL462" i="14"/>
  <c r="AF462" i="14"/>
  <c r="M25" i="16"/>
  <c r="M26" i="16" s="1"/>
  <c r="AM462" i="12"/>
  <c r="AG462" i="12"/>
  <c r="AM473" i="12"/>
  <c r="S471" i="12"/>
  <c r="AM453" i="12"/>
  <c r="AM483" i="12"/>
  <c r="S480" i="12"/>
  <c r="AM499" i="12"/>
  <c r="AM491" i="12"/>
  <c r="AG491" i="12"/>
  <c r="AK462" i="11"/>
  <c r="AE462" i="11"/>
  <c r="AK473" i="11"/>
  <c r="Q471" i="11"/>
  <c r="AK453" i="11"/>
  <c r="AK483" i="11"/>
  <c r="Q480" i="11"/>
  <c r="AK491" i="11"/>
  <c r="AK499" i="11"/>
  <c r="AE491" i="11"/>
  <c r="J22" i="15"/>
  <c r="L22" i="15"/>
  <c r="M22" i="15" s="1"/>
  <c r="AK473" i="13"/>
  <c r="Q471" i="13"/>
  <c r="AK453" i="13"/>
  <c r="AK483" i="13"/>
  <c r="Q480" i="13"/>
  <c r="AK499" i="13"/>
  <c r="AK491" i="13"/>
  <c r="AE491" i="13"/>
  <c r="AK462" i="13"/>
  <c r="AE462" i="13"/>
  <c r="J27" i="12"/>
  <c r="J40" i="12" s="1"/>
  <c r="K40" i="12" s="1"/>
  <c r="L27" i="12"/>
  <c r="M27" i="12" s="1"/>
  <c r="M28" i="12" s="1"/>
  <c r="M29" i="12" s="1"/>
  <c r="M30" i="12" s="1"/>
  <c r="M31" i="12" s="1"/>
  <c r="M32" i="12" s="1"/>
  <c r="M33" i="12" s="1"/>
  <c r="M34" i="12" s="1"/>
  <c r="M35" i="12" s="1"/>
  <c r="M36" i="12" s="1"/>
  <c r="M37" i="12" s="1"/>
  <c r="M38" i="12" s="1"/>
  <c r="M39" i="12" s="1"/>
  <c r="M40" i="12" s="1"/>
  <c r="K42" i="12" s="1"/>
  <c r="K11" i="12" s="1"/>
  <c r="AM483" i="11"/>
  <c r="S480" i="11"/>
  <c r="AM499" i="11"/>
  <c r="AM491" i="11"/>
  <c r="AG491" i="11"/>
  <c r="AM462" i="11"/>
  <c r="AG462" i="11"/>
  <c r="AM473" i="11"/>
  <c r="AM453" i="11"/>
  <c r="S471" i="11"/>
  <c r="J22" i="14"/>
  <c r="L22" i="14"/>
  <c r="M22" i="14" s="1"/>
  <c r="AK483" i="9"/>
  <c r="Q480" i="9"/>
  <c r="AK499" i="9"/>
  <c r="AK491" i="9"/>
  <c r="AE491" i="9"/>
  <c r="AK462" i="9"/>
  <c r="AE462" i="9"/>
  <c r="AK473" i="9"/>
  <c r="Q471" i="9"/>
  <c r="AK453" i="9"/>
  <c r="J22" i="11"/>
  <c r="L22" i="11"/>
  <c r="M22" i="11" s="1"/>
  <c r="M23" i="11" s="1"/>
  <c r="V22" i="10"/>
  <c r="W22" i="10" s="1"/>
  <c r="T22" i="10"/>
  <c r="J22" i="9"/>
  <c r="J40" i="9" s="1"/>
  <c r="K40" i="9" s="1"/>
  <c r="L22" i="9"/>
  <c r="M22" i="9" s="1"/>
  <c r="M23" i="9" s="1"/>
  <c r="AM499" i="7"/>
  <c r="AM491" i="7"/>
  <c r="AG491" i="7"/>
  <c r="AM462" i="7"/>
  <c r="AG462" i="7"/>
  <c r="AM473" i="7"/>
  <c r="S471" i="7"/>
  <c r="AM453" i="7"/>
  <c r="AM483" i="7"/>
  <c r="S480" i="7"/>
  <c r="AL483" i="7"/>
  <c r="R480" i="7"/>
  <c r="AL499" i="7"/>
  <c r="AL491" i="7"/>
  <c r="AF491" i="7"/>
  <c r="AL462" i="7"/>
  <c r="AF462" i="7"/>
  <c r="AL473" i="7"/>
  <c r="R471" i="7"/>
  <c r="AL453" i="7"/>
  <c r="J27" i="9"/>
  <c r="L27" i="9"/>
  <c r="T29" i="8"/>
  <c r="V29" i="8"/>
  <c r="AK462" i="5"/>
  <c r="AE462" i="5"/>
  <c r="AK473" i="5"/>
  <c r="Q471" i="5"/>
  <c r="AK453" i="5"/>
  <c r="AK483" i="5"/>
  <c r="Q480" i="5"/>
  <c r="AK499" i="5"/>
  <c r="AK491" i="5"/>
  <c r="AE491" i="5"/>
  <c r="AM462" i="3"/>
  <c r="AG462" i="3"/>
  <c r="AM473" i="3"/>
  <c r="S471" i="3"/>
  <c r="AM453" i="3"/>
  <c r="AM483" i="3"/>
  <c r="S480" i="3"/>
  <c r="AM499" i="3"/>
  <c r="AM491" i="3"/>
  <c r="AG491" i="3"/>
  <c r="J28" i="6"/>
  <c r="L28" i="6"/>
  <c r="AM499" i="4"/>
  <c r="AM491" i="4"/>
  <c r="AG491" i="4"/>
  <c r="AM462" i="4"/>
  <c r="AG462" i="4"/>
  <c r="AM473" i="4"/>
  <c r="S471" i="4"/>
  <c r="AM453" i="4"/>
  <c r="AM483" i="4"/>
  <c r="S480" i="4"/>
  <c r="AK499" i="2"/>
  <c r="AK491" i="2"/>
  <c r="AE491" i="2"/>
  <c r="AK462" i="2"/>
  <c r="AE462" i="2"/>
  <c r="AK473" i="2"/>
  <c r="Q471" i="2"/>
  <c r="AK453" i="2"/>
  <c r="AK483" i="2"/>
  <c r="Q480" i="2"/>
  <c r="AL483" i="4"/>
  <c r="R480" i="4"/>
  <c r="AL499" i="4"/>
  <c r="AL491" i="4"/>
  <c r="AF491" i="4"/>
  <c r="AL462" i="4"/>
  <c r="AF462" i="4"/>
  <c r="AL473" i="4"/>
  <c r="R471" i="4"/>
  <c r="AL453" i="4"/>
  <c r="L27" i="7"/>
  <c r="J27" i="7"/>
  <c r="J40" i="7" s="1"/>
  <c r="K40" i="7" s="1"/>
  <c r="T34" i="6"/>
  <c r="V34" i="6"/>
  <c r="T37" i="6"/>
  <c r="V37" i="6"/>
  <c r="J37" i="6"/>
  <c r="L37" i="6"/>
  <c r="J32" i="6"/>
  <c r="L32" i="6"/>
  <c r="T28" i="6"/>
  <c r="V28" i="6"/>
  <c r="J26" i="6"/>
  <c r="L26" i="6"/>
  <c r="AL473" i="5"/>
  <c r="R471" i="5"/>
  <c r="AL453" i="5"/>
  <c r="AL483" i="5"/>
  <c r="R480" i="5"/>
  <c r="AL499" i="5"/>
  <c r="AL491" i="5"/>
  <c r="AF491" i="5"/>
  <c r="AL462" i="5"/>
  <c r="AF462" i="5"/>
  <c r="J22" i="5"/>
  <c r="J40" i="5" s="1"/>
  <c r="K40" i="5" s="1"/>
  <c r="L22" i="5"/>
  <c r="M22" i="5" s="1"/>
  <c r="M23" i="5" s="1"/>
  <c r="J27" i="2"/>
  <c r="L27" i="2"/>
  <c r="J22" i="2"/>
  <c r="L22" i="2"/>
  <c r="M22" i="2" s="1"/>
  <c r="V29" i="3"/>
  <c r="T29" i="3"/>
  <c r="V22" i="4"/>
  <c r="W22" i="4" s="1"/>
  <c r="T22" i="4"/>
  <c r="AH492" i="21"/>
  <c r="F86" i="18"/>
  <c r="AL464" i="15"/>
  <c r="AL465" i="15" s="1"/>
  <c r="AL455" i="16"/>
  <c r="AL456" i="16" s="1"/>
  <c r="F72" i="16"/>
  <c r="L72" i="16"/>
  <c r="F75" i="15"/>
  <c r="F86" i="12"/>
  <c r="L75" i="12"/>
  <c r="AL455" i="12"/>
  <c r="AL456" i="12" s="1"/>
  <c r="L76" i="11"/>
  <c r="F87" i="11"/>
  <c r="AL466" i="9"/>
  <c r="AL467" i="9" s="1"/>
  <c r="F76" i="9"/>
  <c r="F86" i="9"/>
  <c r="L75" i="9"/>
  <c r="F75" i="8"/>
  <c r="F86" i="8"/>
  <c r="L75" i="8"/>
  <c r="I68" i="2"/>
  <c r="L467" i="5"/>
  <c r="AF463" i="5"/>
  <c r="AL475" i="3"/>
  <c r="AL476" i="3" s="1"/>
  <c r="K467" i="5"/>
  <c r="AE463" i="5"/>
  <c r="I69" i="4"/>
  <c r="AM499" i="23"/>
  <c r="AM491" i="23"/>
  <c r="AG491" i="23"/>
  <c r="S480" i="23"/>
  <c r="AM462" i="23"/>
  <c r="S471" i="23"/>
  <c r="AM453" i="23"/>
  <c r="AM483" i="23"/>
  <c r="AM473" i="23"/>
  <c r="AG462" i="23"/>
  <c r="J34" i="23"/>
  <c r="J40" i="23" s="1"/>
  <c r="K40" i="23" s="1"/>
  <c r="L34" i="23"/>
  <c r="M23" i="23"/>
  <c r="Y501" i="22"/>
  <c r="J40" i="22"/>
  <c r="K40" i="22" s="1"/>
  <c r="W23" i="22"/>
  <c r="AM491" i="21"/>
  <c r="AM473" i="21"/>
  <c r="S471" i="21"/>
  <c r="AM453" i="21"/>
  <c r="AM483" i="21"/>
  <c r="S480" i="21"/>
  <c r="AM499" i="21"/>
  <c r="AG491" i="21"/>
  <c r="AM462" i="21"/>
  <c r="AG462" i="21"/>
  <c r="M28" i="21"/>
  <c r="AM483" i="20"/>
  <c r="S480" i="20"/>
  <c r="AM462" i="20"/>
  <c r="AG462" i="20"/>
  <c r="AM473" i="20"/>
  <c r="S471" i="20"/>
  <c r="AM453" i="20"/>
  <c r="AM499" i="20"/>
  <c r="AM491" i="20"/>
  <c r="AG491" i="20"/>
  <c r="AL473" i="20"/>
  <c r="R471" i="20"/>
  <c r="AL453" i="20"/>
  <c r="AL499" i="20"/>
  <c r="AL491" i="20"/>
  <c r="AF491" i="20"/>
  <c r="AL462" i="20"/>
  <c r="AF462" i="20"/>
  <c r="R480" i="20"/>
  <c r="AL483" i="20"/>
  <c r="AN499" i="20"/>
  <c r="AN491" i="20"/>
  <c r="AH491" i="20"/>
  <c r="AN473" i="20"/>
  <c r="T471" i="20"/>
  <c r="AN453" i="20"/>
  <c r="AN483" i="20"/>
  <c r="T480" i="20"/>
  <c r="AN462" i="20"/>
  <c r="AH462" i="20"/>
  <c r="Y503" i="20"/>
  <c r="Y487" i="19"/>
  <c r="T22" i="20"/>
  <c r="V22" i="20"/>
  <c r="W22" i="20" s="1"/>
  <c r="L22" i="19"/>
  <c r="M22" i="19" s="1"/>
  <c r="M23" i="19" s="1"/>
  <c r="M24" i="19" s="1"/>
  <c r="M25" i="19" s="1"/>
  <c r="M26" i="19" s="1"/>
  <c r="J22" i="19"/>
  <c r="J40" i="19" s="1"/>
  <c r="K40" i="19" s="1"/>
  <c r="M23" i="18"/>
  <c r="W24" i="18"/>
  <c r="AL462" i="15"/>
  <c r="AF462" i="15"/>
  <c r="AL473" i="15"/>
  <c r="R471" i="15"/>
  <c r="AL453" i="15"/>
  <c r="AL483" i="15"/>
  <c r="R480" i="15"/>
  <c r="AL499" i="15"/>
  <c r="AL491" i="15"/>
  <c r="AF491" i="15"/>
  <c r="AK483" i="16"/>
  <c r="Q480" i="16"/>
  <c r="AK499" i="16"/>
  <c r="AK491" i="16"/>
  <c r="AE491" i="16"/>
  <c r="AK462" i="16"/>
  <c r="AE462" i="16"/>
  <c r="AK473" i="16"/>
  <c r="Q471" i="16"/>
  <c r="AK453" i="16"/>
  <c r="AM473" i="15"/>
  <c r="S471" i="15"/>
  <c r="AM453" i="15"/>
  <c r="AM483" i="15"/>
  <c r="S480" i="15"/>
  <c r="AM499" i="15"/>
  <c r="AM491" i="15"/>
  <c r="AG491" i="15"/>
  <c r="AM462" i="15"/>
  <c r="AG462" i="15"/>
  <c r="J27" i="15"/>
  <c r="L27" i="15"/>
  <c r="W23" i="15"/>
  <c r="W24" i="15" s="1"/>
  <c r="W25" i="15" s="1"/>
  <c r="W26" i="15" s="1"/>
  <c r="W27" i="15" s="1"/>
  <c r="W28" i="15" s="1"/>
  <c r="T22" i="15"/>
  <c r="V22" i="15"/>
  <c r="W22" i="15" s="1"/>
  <c r="T29" i="12"/>
  <c r="T40" i="12" s="1"/>
  <c r="U40" i="12" s="1"/>
  <c r="V29" i="12"/>
  <c r="W29" i="12" s="1"/>
  <c r="W30" i="12" s="1"/>
  <c r="W31" i="12" s="1"/>
  <c r="W32" i="12" s="1"/>
  <c r="W33" i="12" s="1"/>
  <c r="W34" i="12" s="1"/>
  <c r="W35" i="12" s="1"/>
  <c r="AM462" i="9"/>
  <c r="AG462" i="9"/>
  <c r="AM473" i="9"/>
  <c r="S471" i="9"/>
  <c r="AM453" i="9"/>
  <c r="AM483" i="9"/>
  <c r="S480" i="9"/>
  <c r="AM499" i="9"/>
  <c r="AM491" i="9"/>
  <c r="AG491" i="9"/>
  <c r="L27" i="13"/>
  <c r="J27" i="13"/>
  <c r="J40" i="13" s="1"/>
  <c r="K40" i="13" s="1"/>
  <c r="T22" i="14"/>
  <c r="V22" i="14"/>
  <c r="W22" i="14" s="1"/>
  <c r="W23" i="14" s="1"/>
  <c r="W24" i="14" s="1"/>
  <c r="W25" i="14" s="1"/>
  <c r="W26" i="14" s="1"/>
  <c r="W27" i="14" s="1"/>
  <c r="W28" i="14" s="1"/>
  <c r="Y485" i="10"/>
  <c r="T22" i="11"/>
  <c r="T40" i="11" s="1"/>
  <c r="U40" i="11" s="1"/>
  <c r="V22" i="11"/>
  <c r="W22" i="11" s="1"/>
  <c r="W23" i="11" s="1"/>
  <c r="W24" i="11" s="1"/>
  <c r="W25" i="11" s="1"/>
  <c r="W26" i="11" s="1"/>
  <c r="W27" i="11" s="1"/>
  <c r="W28" i="11" s="1"/>
  <c r="W29" i="11" s="1"/>
  <c r="W30" i="11" s="1"/>
  <c r="W31" i="11" s="1"/>
  <c r="W32" i="11" s="1"/>
  <c r="W33" i="11" s="1"/>
  <c r="W34" i="11" s="1"/>
  <c r="W35" i="11" s="1"/>
  <c r="W36" i="11" s="1"/>
  <c r="W37" i="11" s="1"/>
  <c r="W38" i="11" s="1"/>
  <c r="W39" i="11" s="1"/>
  <c r="W40" i="11" s="1"/>
  <c r="U42" i="11" s="1"/>
  <c r="M24" i="9"/>
  <c r="M25" i="9" s="1"/>
  <c r="M26" i="9" s="1"/>
  <c r="T22" i="9"/>
  <c r="V22" i="9"/>
  <c r="W22" i="9" s="1"/>
  <c r="W23" i="9" s="1"/>
  <c r="W24" i="9" s="1"/>
  <c r="W25" i="9" s="1"/>
  <c r="W26" i="9" s="1"/>
  <c r="W27" i="9" s="1"/>
  <c r="W28" i="9" s="1"/>
  <c r="T29" i="9"/>
  <c r="V29" i="9"/>
  <c r="AL462" i="2"/>
  <c r="AF462" i="2"/>
  <c r="AL473" i="2"/>
  <c r="R471" i="2"/>
  <c r="AL453" i="2"/>
  <c r="AL483" i="2"/>
  <c r="R480" i="2"/>
  <c r="AL499" i="2"/>
  <c r="AL491" i="2"/>
  <c r="AF491" i="2"/>
  <c r="J36" i="6"/>
  <c r="L36" i="6"/>
  <c r="J31" i="6"/>
  <c r="L31" i="6"/>
  <c r="T30" i="6"/>
  <c r="V30" i="6"/>
  <c r="T27" i="6"/>
  <c r="V27" i="6"/>
  <c r="T25" i="6"/>
  <c r="V25" i="6"/>
  <c r="J25" i="6"/>
  <c r="L25" i="6"/>
  <c r="J23" i="6"/>
  <c r="L23" i="6"/>
  <c r="K489" i="4"/>
  <c r="V29" i="7"/>
  <c r="T29" i="7"/>
  <c r="T35" i="6"/>
  <c r="V35" i="6"/>
  <c r="T33" i="6"/>
  <c r="V33" i="6"/>
  <c r="T31" i="6"/>
  <c r="V31" i="6"/>
  <c r="T26" i="6"/>
  <c r="V26" i="6"/>
  <c r="T23" i="6"/>
  <c r="V23" i="6"/>
  <c r="T22" i="5"/>
  <c r="T40" i="5" s="1"/>
  <c r="U40" i="5" s="1"/>
  <c r="V22" i="5"/>
  <c r="W22" i="5" s="1"/>
  <c r="W23" i="5" s="1"/>
  <c r="W24" i="5" s="1"/>
  <c r="W25" i="5" s="1"/>
  <c r="W26" i="5" s="1"/>
  <c r="W27" i="5" s="1"/>
  <c r="W28" i="5" s="1"/>
  <c r="W29" i="5" s="1"/>
  <c r="W30" i="5" s="1"/>
  <c r="W31" i="5" s="1"/>
  <c r="W32" i="5" s="1"/>
  <c r="W33" i="5" s="1"/>
  <c r="W34" i="5" s="1"/>
  <c r="W35" i="5" s="1"/>
  <c r="W36" i="5" s="1"/>
  <c r="W37" i="5" s="1"/>
  <c r="W38" i="5" s="1"/>
  <c r="W39" i="5" s="1"/>
  <c r="W40" i="5" s="1"/>
  <c r="U42" i="5" s="1"/>
  <c r="W23" i="4"/>
  <c r="W24" i="4" s="1"/>
  <c r="W25" i="4" s="1"/>
  <c r="W26" i="4" s="1"/>
  <c r="W27" i="4" s="1"/>
  <c r="W28" i="4" s="1"/>
  <c r="L72" i="23"/>
  <c r="F72" i="23"/>
  <c r="F83" i="22"/>
  <c r="L72" i="21"/>
  <c r="F72" i="21"/>
  <c r="R465" i="17"/>
  <c r="R466" i="17" s="1"/>
  <c r="F75" i="16"/>
  <c r="R482" i="14"/>
  <c r="R483" i="14" s="1"/>
  <c r="R484" i="14"/>
  <c r="R485" i="14" s="1"/>
  <c r="I68" i="14"/>
  <c r="AL503" i="13"/>
  <c r="AL504" i="13" s="1"/>
  <c r="F74" i="12"/>
  <c r="L74" i="12"/>
  <c r="L76" i="10"/>
  <c r="AF463" i="8"/>
  <c r="I68" i="8"/>
  <c r="F70" i="7"/>
  <c r="F81" i="7"/>
  <c r="J467" i="5"/>
  <c r="R465" i="5"/>
  <c r="R466" i="5" s="1"/>
  <c r="F83" i="6"/>
  <c r="L72" i="6"/>
  <c r="F72" i="6"/>
  <c r="AL477" i="2"/>
  <c r="AL478" i="2" s="1"/>
  <c r="AL475" i="2"/>
  <c r="L70" i="2"/>
  <c r="F81" i="2"/>
  <c r="F70" i="2"/>
  <c r="F72" i="3"/>
  <c r="M467" i="3"/>
  <c r="AE492" i="2"/>
  <c r="J36" i="23"/>
  <c r="L36" i="23"/>
  <c r="W24" i="23"/>
  <c r="W25" i="23" s="1"/>
  <c r="W26" i="23" s="1"/>
  <c r="W27" i="23" s="1"/>
  <c r="W28" i="23" s="1"/>
  <c r="W29" i="23" s="1"/>
  <c r="W30" i="23" s="1"/>
  <c r="W31" i="23" s="1"/>
  <c r="W32" i="23" s="1"/>
  <c r="W33" i="23" s="1"/>
  <c r="W34" i="23" s="1"/>
  <c r="W35" i="23" s="1"/>
  <c r="AM473" i="22"/>
  <c r="S471" i="22"/>
  <c r="AM453" i="22"/>
  <c r="AM483" i="22"/>
  <c r="S480" i="22"/>
  <c r="AM499" i="22"/>
  <c r="AM491" i="22"/>
  <c r="AG491" i="22"/>
  <c r="AM462" i="22"/>
  <c r="AG462" i="22"/>
  <c r="M24" i="22"/>
  <c r="M25" i="22" s="1"/>
  <c r="M26" i="22" s="1"/>
  <c r="M27" i="22" s="1"/>
  <c r="M28" i="22" s="1"/>
  <c r="M29" i="22" s="1"/>
  <c r="M30" i="22" s="1"/>
  <c r="M31" i="22" s="1"/>
  <c r="M32" i="22" s="1"/>
  <c r="M33" i="22" s="1"/>
  <c r="M34" i="22" s="1"/>
  <c r="M35" i="22" s="1"/>
  <c r="M36" i="22" s="1"/>
  <c r="M37" i="22" s="1"/>
  <c r="M38" i="22" s="1"/>
  <c r="M39" i="22" s="1"/>
  <c r="M40" i="22" s="1"/>
  <c r="K42" i="22" s="1"/>
  <c r="K11" i="22" s="1"/>
  <c r="K491" i="21"/>
  <c r="T40" i="22"/>
  <c r="U40" i="22" s="1"/>
  <c r="AN483" i="21"/>
  <c r="T480" i="21"/>
  <c r="AN499" i="21"/>
  <c r="AH491" i="21"/>
  <c r="AN462" i="21"/>
  <c r="AH462" i="21"/>
  <c r="AN491" i="21"/>
  <c r="AN473" i="21"/>
  <c r="T471" i="21"/>
  <c r="AN453" i="21"/>
  <c r="AK462" i="20"/>
  <c r="AE462" i="20"/>
  <c r="AK483" i="20"/>
  <c r="Q480" i="20"/>
  <c r="AK499" i="20"/>
  <c r="AK491" i="20"/>
  <c r="AE491" i="20"/>
  <c r="Q471" i="20"/>
  <c r="AK453" i="20"/>
  <c r="AK473" i="20"/>
  <c r="AL473" i="19"/>
  <c r="R471" i="19"/>
  <c r="AL483" i="19"/>
  <c r="R480" i="19"/>
  <c r="AL462" i="19"/>
  <c r="AF462" i="19"/>
  <c r="AL491" i="19"/>
  <c r="AF491" i="19"/>
  <c r="AL499" i="19"/>
  <c r="AL453" i="19"/>
  <c r="J27" i="20"/>
  <c r="L27" i="20"/>
  <c r="AL462" i="18"/>
  <c r="AF462" i="18"/>
  <c r="AL473" i="18"/>
  <c r="R471" i="18"/>
  <c r="AL453" i="18"/>
  <c r="AF491" i="18"/>
  <c r="AL483" i="18"/>
  <c r="AL491" i="18"/>
  <c r="R480" i="18"/>
  <c r="AL499" i="18"/>
  <c r="W23" i="20"/>
  <c r="W24" i="20" s="1"/>
  <c r="W25" i="20" s="1"/>
  <c r="W26" i="20" s="1"/>
  <c r="W27" i="20" s="1"/>
  <c r="W28" i="20" s="1"/>
  <c r="V22" i="19"/>
  <c r="W22" i="19" s="1"/>
  <c r="W23" i="19" s="1"/>
  <c r="W24" i="19" s="1"/>
  <c r="W25" i="19" s="1"/>
  <c r="W26" i="19" s="1"/>
  <c r="W27" i="19" s="1"/>
  <c r="W28" i="19" s="1"/>
  <c r="W29" i="19" s="1"/>
  <c r="W30" i="19" s="1"/>
  <c r="W31" i="19" s="1"/>
  <c r="W32" i="19" s="1"/>
  <c r="W33" i="19" s="1"/>
  <c r="W34" i="19" s="1"/>
  <c r="W35" i="19" s="1"/>
  <c r="W36" i="19" s="1"/>
  <c r="W37" i="19" s="1"/>
  <c r="W38" i="19" s="1"/>
  <c r="W39" i="19" s="1"/>
  <c r="W40" i="19" s="1"/>
  <c r="U42" i="19" s="1"/>
  <c r="T22" i="19"/>
  <c r="T40" i="19" s="1"/>
  <c r="U40" i="19" s="1"/>
  <c r="T40" i="18"/>
  <c r="U40" i="18" s="1"/>
  <c r="AM483" i="14"/>
  <c r="S480" i="14"/>
  <c r="AM499" i="14"/>
  <c r="AM491" i="14"/>
  <c r="AG491" i="14"/>
  <c r="AM462" i="14"/>
  <c r="AG462" i="14"/>
  <c r="AM473" i="14"/>
  <c r="S471" i="14"/>
  <c r="AM453" i="14"/>
  <c r="L27" i="16"/>
  <c r="M27" i="16" s="1"/>
  <c r="M28" i="16" s="1"/>
  <c r="M29" i="16" s="1"/>
  <c r="M30" i="16" s="1"/>
  <c r="M31" i="16" s="1"/>
  <c r="M32" i="16" s="1"/>
  <c r="M33" i="16" s="1"/>
  <c r="M34" i="16" s="1"/>
  <c r="M35" i="16" s="1"/>
  <c r="M36" i="16" s="1"/>
  <c r="M37" i="16" s="1"/>
  <c r="M38" i="16" s="1"/>
  <c r="M39" i="16" s="1"/>
  <c r="M40" i="16" s="1"/>
  <c r="K42" i="16" s="1"/>
  <c r="J27" i="16"/>
  <c r="J40" i="16" s="1"/>
  <c r="K40" i="16" s="1"/>
  <c r="T29" i="15"/>
  <c r="V29" i="15"/>
  <c r="AL499" i="12"/>
  <c r="AL491" i="12"/>
  <c r="AF491" i="12"/>
  <c r="AL462" i="12"/>
  <c r="AF462" i="12"/>
  <c r="AL473" i="12"/>
  <c r="R471" i="12"/>
  <c r="AL453" i="12"/>
  <c r="AL483" i="12"/>
  <c r="R480" i="12"/>
  <c r="AL483" i="13"/>
  <c r="R480" i="13"/>
  <c r="AL499" i="13"/>
  <c r="AL491" i="13"/>
  <c r="AF491" i="13"/>
  <c r="AL462" i="13"/>
  <c r="AF462" i="13"/>
  <c r="AL473" i="13"/>
  <c r="R471" i="13"/>
  <c r="AL453" i="13"/>
  <c r="AK483" i="12"/>
  <c r="Q480" i="12"/>
  <c r="AK499" i="12"/>
  <c r="AK491" i="12"/>
  <c r="AE491" i="12"/>
  <c r="AK462" i="12"/>
  <c r="AE462" i="12"/>
  <c r="AK473" i="12"/>
  <c r="Q471" i="12"/>
  <c r="AK453" i="12"/>
  <c r="M23" i="15"/>
  <c r="M24" i="15" s="1"/>
  <c r="M25" i="15" s="1"/>
  <c r="M26" i="15" s="1"/>
  <c r="AN473" i="12"/>
  <c r="T471" i="12"/>
  <c r="AN453" i="12"/>
  <c r="AN483" i="12"/>
  <c r="T480" i="12"/>
  <c r="AN499" i="12"/>
  <c r="AN491" i="12"/>
  <c r="AH491" i="12"/>
  <c r="AN462" i="12"/>
  <c r="AH462" i="12"/>
  <c r="W27" i="13"/>
  <c r="W28" i="13" s="1"/>
  <c r="M25" i="13"/>
  <c r="M26" i="13" s="1"/>
  <c r="V29" i="13"/>
  <c r="T29" i="13"/>
  <c r="T40" i="13" s="1"/>
  <c r="U40" i="13" s="1"/>
  <c r="Y475" i="10"/>
  <c r="J27" i="14"/>
  <c r="L27" i="14"/>
  <c r="AL483" i="10"/>
  <c r="R480" i="10"/>
  <c r="AL499" i="10"/>
  <c r="AL491" i="10"/>
  <c r="AF491" i="10"/>
  <c r="AL462" i="10"/>
  <c r="AF462" i="10"/>
  <c r="AL473" i="10"/>
  <c r="R471" i="10"/>
  <c r="AL453" i="10"/>
  <c r="W36" i="12"/>
  <c r="W37" i="12" s="1"/>
  <c r="W38" i="12" s="1"/>
  <c r="W39" i="12" s="1"/>
  <c r="W40" i="12" s="1"/>
  <c r="U42" i="12" s="1"/>
  <c r="AN473" i="9"/>
  <c r="T471" i="9"/>
  <c r="AN453" i="9"/>
  <c r="AN483" i="9"/>
  <c r="T480" i="9"/>
  <c r="AN499" i="9"/>
  <c r="AN491" i="9"/>
  <c r="AH491" i="9"/>
  <c r="AN462" i="9"/>
  <c r="AH462" i="9"/>
  <c r="M24" i="11"/>
  <c r="M25" i="11" s="1"/>
  <c r="M26" i="11" s="1"/>
  <c r="M27" i="11" s="1"/>
  <c r="M28" i="11" s="1"/>
  <c r="M29" i="11" s="1"/>
  <c r="M30" i="11" s="1"/>
  <c r="M31" i="11" s="1"/>
  <c r="M32" i="11" s="1"/>
  <c r="M33" i="11" s="1"/>
  <c r="M34" i="11" s="1"/>
  <c r="M35" i="11" s="1"/>
  <c r="M36" i="11" s="1"/>
  <c r="M37" i="11" s="1"/>
  <c r="AL499" i="6"/>
  <c r="AL491" i="6"/>
  <c r="AF491" i="6"/>
  <c r="AL462" i="6"/>
  <c r="AF462" i="6"/>
  <c r="AL473" i="6"/>
  <c r="R471" i="6"/>
  <c r="AL453" i="6"/>
  <c r="AL483" i="6"/>
  <c r="R480" i="6"/>
  <c r="AK483" i="6"/>
  <c r="Q480" i="6"/>
  <c r="AK499" i="6"/>
  <c r="AK491" i="6"/>
  <c r="AE491" i="6"/>
  <c r="AK462" i="6"/>
  <c r="AE462" i="6"/>
  <c r="AK473" i="6"/>
  <c r="Q471" i="6"/>
  <c r="AK453" i="6"/>
  <c r="L27" i="10"/>
  <c r="J27" i="10"/>
  <c r="AK473" i="7"/>
  <c r="Q471" i="7"/>
  <c r="AK453" i="7"/>
  <c r="AK483" i="7"/>
  <c r="Q480" i="7"/>
  <c r="AK499" i="7"/>
  <c r="AK491" i="7"/>
  <c r="AE491" i="7"/>
  <c r="AK462" i="7"/>
  <c r="AE462" i="7"/>
  <c r="AN462" i="4"/>
  <c r="AH462" i="4"/>
  <c r="AN473" i="4"/>
  <c r="T471" i="4"/>
  <c r="AN453" i="4"/>
  <c r="AN483" i="4"/>
  <c r="T480" i="4"/>
  <c r="AN499" i="4"/>
  <c r="AN491" i="4"/>
  <c r="AH491" i="4"/>
  <c r="T32" i="6"/>
  <c r="V32" i="6"/>
  <c r="J35" i="6"/>
  <c r="L35" i="6"/>
  <c r="J30" i="6"/>
  <c r="L30" i="6"/>
  <c r="T24" i="6"/>
  <c r="V24" i="6"/>
  <c r="J24" i="6"/>
  <c r="L24" i="6"/>
  <c r="U22" i="6"/>
  <c r="K22" i="6"/>
  <c r="Y473" i="4"/>
  <c r="J22" i="8"/>
  <c r="L22" i="8"/>
  <c r="M22" i="8" s="1"/>
  <c r="M23" i="8" s="1"/>
  <c r="M24" i="8" s="1"/>
  <c r="M25" i="8" s="1"/>
  <c r="M26" i="8" s="1"/>
  <c r="W27" i="7"/>
  <c r="W28" i="7" s="1"/>
  <c r="M25" i="7"/>
  <c r="M26" i="7" s="1"/>
  <c r="AK483" i="3"/>
  <c r="Q480" i="3"/>
  <c r="AK499" i="3"/>
  <c r="AK491" i="3"/>
  <c r="AE491" i="3"/>
  <c r="AK462" i="3"/>
  <c r="AE462" i="3"/>
  <c r="AK473" i="3"/>
  <c r="Q471" i="3"/>
  <c r="AK453" i="3"/>
  <c r="AN483" i="2"/>
  <c r="T480" i="2"/>
  <c r="AN499" i="2"/>
  <c r="AN491" i="2"/>
  <c r="AH491" i="2"/>
  <c r="AN462" i="2"/>
  <c r="AH462" i="2"/>
  <c r="AN473" i="2"/>
  <c r="T471" i="2"/>
  <c r="AN453" i="2"/>
  <c r="J33" i="6"/>
  <c r="L33" i="6"/>
  <c r="M24" i="5"/>
  <c r="M25" i="5" s="1"/>
  <c r="M26" i="5"/>
  <c r="M27" i="5" s="1"/>
  <c r="M28" i="5" s="1"/>
  <c r="M29" i="5" s="1"/>
  <c r="M30" i="5" s="1"/>
  <c r="M31" i="5" s="1"/>
  <c r="M32" i="5" s="1"/>
  <c r="M33" i="5" s="1"/>
  <c r="M34" i="5" s="1"/>
  <c r="M35" i="5" s="1"/>
  <c r="M36" i="5" s="1"/>
  <c r="M37" i="5" s="1"/>
  <c r="M38" i="5" s="1"/>
  <c r="M39" i="5" s="1"/>
  <c r="M40" i="5" s="1"/>
  <c r="K42" i="5" s="1"/>
  <c r="K11" i="5" s="1"/>
  <c r="L27" i="4"/>
  <c r="J27" i="4"/>
  <c r="M23" i="2"/>
  <c r="M24" i="2" s="1"/>
  <c r="M25" i="2" s="1"/>
  <c r="M26" i="2" s="1"/>
  <c r="W24" i="3"/>
  <c r="W25" i="3" s="1"/>
  <c r="W26" i="3" s="1"/>
  <c r="W27" i="3" s="1"/>
  <c r="W28" i="3" s="1"/>
  <c r="I68" i="23"/>
  <c r="AL501" i="22"/>
  <c r="AL502" i="22" s="1"/>
  <c r="L71" i="22"/>
  <c r="M467" i="19"/>
  <c r="F76" i="19"/>
  <c r="L76" i="19"/>
  <c r="I69" i="19"/>
  <c r="F72" i="17"/>
  <c r="F83" i="17"/>
  <c r="AL464" i="16"/>
  <c r="AL465" i="16" s="1"/>
  <c r="E73" i="13"/>
  <c r="D89" i="13" s="1"/>
  <c r="F86" i="10"/>
  <c r="L75" i="10"/>
  <c r="F75" i="10"/>
  <c r="E71" i="10"/>
  <c r="AL457" i="9"/>
  <c r="AL458" i="9" s="1"/>
  <c r="AL455" i="9"/>
  <c r="AL456" i="9" s="1"/>
  <c r="L76" i="8"/>
  <c r="L72" i="8"/>
  <c r="AH463" i="7"/>
  <c r="F70" i="5"/>
  <c r="F86" i="3"/>
  <c r="L75" i="3"/>
  <c r="F82" i="3"/>
  <c r="F86" i="2"/>
  <c r="L75" i="2"/>
  <c r="AL483" i="23"/>
  <c r="R480" i="23"/>
  <c r="AL473" i="23"/>
  <c r="AF462" i="23"/>
  <c r="AF491" i="23"/>
  <c r="AL462" i="23"/>
  <c r="AL499" i="23"/>
  <c r="AL491" i="23"/>
  <c r="R471" i="23"/>
  <c r="AL453" i="23"/>
  <c r="AK473" i="23"/>
  <c r="Q471" i="23"/>
  <c r="AK491" i="23"/>
  <c r="AK483" i="23"/>
  <c r="AK453" i="23"/>
  <c r="Q480" i="23"/>
  <c r="AE462" i="23"/>
  <c r="AE491" i="23"/>
  <c r="AK462" i="23"/>
  <c r="AK499" i="23"/>
  <c r="M24" i="23"/>
  <c r="M25" i="23" s="1"/>
  <c r="M26" i="23" s="1"/>
  <c r="M27" i="23" s="1"/>
  <c r="M28" i="23" s="1"/>
  <c r="M29" i="23" s="1"/>
  <c r="M30" i="23" s="1"/>
  <c r="M31" i="23" s="1"/>
  <c r="M32" i="23" s="1"/>
  <c r="M33" i="23" s="1"/>
  <c r="T40" i="23"/>
  <c r="U40" i="23" s="1"/>
  <c r="AK499" i="21"/>
  <c r="AK491" i="21"/>
  <c r="AE491" i="21"/>
  <c r="AK462" i="21"/>
  <c r="AE462" i="21"/>
  <c r="AK473" i="21"/>
  <c r="Q471" i="21"/>
  <c r="AK453" i="21"/>
  <c r="AK483" i="21"/>
  <c r="Q480" i="21"/>
  <c r="W24" i="22"/>
  <c r="W25" i="22" s="1"/>
  <c r="W26" i="22" s="1"/>
  <c r="W27" i="22" s="1"/>
  <c r="W28" i="22" s="1"/>
  <c r="W29" i="22" s="1"/>
  <c r="W30" i="22" s="1"/>
  <c r="W31" i="22" s="1"/>
  <c r="W32" i="22" s="1"/>
  <c r="W33" i="22" s="1"/>
  <c r="W34" i="22" s="1"/>
  <c r="W35" i="22" s="1"/>
  <c r="W36" i="22" s="1"/>
  <c r="W37" i="22" s="1"/>
  <c r="W38" i="22" s="1"/>
  <c r="W39" i="22" s="1"/>
  <c r="W40" i="22" s="1"/>
  <c r="U42" i="22" s="1"/>
  <c r="M29" i="21"/>
  <c r="M30" i="21" s="1"/>
  <c r="M31" i="21" s="1"/>
  <c r="M32" i="21" s="1"/>
  <c r="M33" i="21" s="1"/>
  <c r="M34" i="21" s="1"/>
  <c r="M35" i="21" s="1"/>
  <c r="M36" i="21" s="1"/>
  <c r="M37" i="21" s="1"/>
  <c r="M38" i="21" s="1"/>
  <c r="M39" i="21" s="1"/>
  <c r="M40" i="21" s="1"/>
  <c r="K42" i="21" s="1"/>
  <c r="K11" i="21" s="1"/>
  <c r="Y487" i="20"/>
  <c r="Y475" i="20"/>
  <c r="K491" i="19"/>
  <c r="T29" i="20"/>
  <c r="V29" i="20"/>
  <c r="K491" i="18"/>
  <c r="M24" i="18"/>
  <c r="M25" i="18" s="1"/>
  <c r="M26" i="18" s="1"/>
  <c r="M27" i="18" s="1"/>
  <c r="M28" i="18" s="1"/>
  <c r="M29" i="18" s="1"/>
  <c r="M30" i="18" s="1"/>
  <c r="M31" i="18" s="1"/>
  <c r="M32" i="18" s="1"/>
  <c r="M33" i="18" s="1"/>
  <c r="M34" i="18" s="1"/>
  <c r="M35" i="18" s="1"/>
  <c r="M36" i="18" s="1"/>
  <c r="M37" i="18" s="1"/>
  <c r="M38" i="18" s="1"/>
  <c r="M39" i="18" s="1"/>
  <c r="M40" i="18" s="1"/>
  <c r="K42" i="18" s="1"/>
  <c r="K11" i="18" s="1"/>
  <c r="W25" i="18"/>
  <c r="W26" i="18" s="1"/>
  <c r="W27" i="18" s="1"/>
  <c r="W28" i="18" s="1"/>
  <c r="W29" i="18" s="1"/>
  <c r="W30" i="18" s="1"/>
  <c r="W31" i="18" s="1"/>
  <c r="W32" i="18" s="1"/>
  <c r="W33" i="18" s="1"/>
  <c r="W34" i="18" s="1"/>
  <c r="W35" i="18" s="1"/>
  <c r="W36" i="18" s="1"/>
  <c r="W37" i="18" s="1"/>
  <c r="W38" i="18" s="1"/>
  <c r="W39" i="18" s="1"/>
  <c r="W40" i="18" s="1"/>
  <c r="U42" i="18" s="1"/>
  <c r="AK462" i="14"/>
  <c r="AE462" i="14"/>
  <c r="AK473" i="14"/>
  <c r="Q471" i="14"/>
  <c r="AK453" i="14"/>
  <c r="AK483" i="14"/>
  <c r="Q480" i="14"/>
  <c r="AK499" i="14"/>
  <c r="AK491" i="14"/>
  <c r="AE491" i="14"/>
  <c r="AK499" i="15"/>
  <c r="AK491" i="15"/>
  <c r="AE491" i="15"/>
  <c r="AK462" i="15"/>
  <c r="AE462" i="15"/>
  <c r="AK473" i="15"/>
  <c r="Q471" i="15"/>
  <c r="AK453" i="15"/>
  <c r="AK483" i="15"/>
  <c r="Q480" i="15"/>
  <c r="L27" i="17"/>
  <c r="M27" i="17" s="1"/>
  <c r="M28" i="17" s="1"/>
  <c r="M29" i="17" s="1"/>
  <c r="M30" i="17" s="1"/>
  <c r="M31" i="17" s="1"/>
  <c r="M32" i="17" s="1"/>
  <c r="M33" i="17" s="1"/>
  <c r="M34" i="17" s="1"/>
  <c r="M35" i="17" s="1"/>
  <c r="M36" i="17" s="1"/>
  <c r="M37" i="17" s="1"/>
  <c r="M38" i="17" s="1"/>
  <c r="M39" i="17" s="1"/>
  <c r="M40" i="17" s="1"/>
  <c r="K42" i="17" s="1"/>
  <c r="K11" i="17" s="1"/>
  <c r="J27" i="17"/>
  <c r="J40" i="17" s="1"/>
  <c r="K40" i="17" s="1"/>
  <c r="AN473" i="16"/>
  <c r="T471" i="16"/>
  <c r="AN453" i="16"/>
  <c r="AN483" i="16"/>
  <c r="T480" i="16"/>
  <c r="AN499" i="16"/>
  <c r="AN491" i="16"/>
  <c r="AH491" i="16"/>
  <c r="AN462" i="16"/>
  <c r="AH462" i="16"/>
  <c r="Y487" i="14"/>
  <c r="W23" i="17"/>
  <c r="W24" i="17" s="1"/>
  <c r="W25" i="17" s="1"/>
  <c r="W26" i="17" s="1"/>
  <c r="W27" i="17" s="1"/>
  <c r="W28" i="17" s="1"/>
  <c r="W29" i="17" s="1"/>
  <c r="W30" i="17" s="1"/>
  <c r="W31" i="17" s="1"/>
  <c r="W32" i="17" s="1"/>
  <c r="W33" i="17" s="1"/>
  <c r="W34" i="17" s="1"/>
  <c r="W35" i="17" s="1"/>
  <c r="W36" i="17" s="1"/>
  <c r="W37" i="17" s="1"/>
  <c r="W38" i="17" s="1"/>
  <c r="W39" i="17" s="1"/>
  <c r="W40" i="17" s="1"/>
  <c r="U42" i="17" s="1"/>
  <c r="V29" i="16"/>
  <c r="W29" i="16" s="1"/>
  <c r="W30" i="16" s="1"/>
  <c r="W31" i="16" s="1"/>
  <c r="W32" i="16" s="1"/>
  <c r="W33" i="16" s="1"/>
  <c r="W34" i="16" s="1"/>
  <c r="W35" i="16" s="1"/>
  <c r="W36" i="16" s="1"/>
  <c r="W37" i="16" s="1"/>
  <c r="W38" i="16" s="1"/>
  <c r="W39" i="16" s="1"/>
  <c r="W40" i="16" s="1"/>
  <c r="U42" i="16" s="1"/>
  <c r="K11" i="16" s="1"/>
  <c r="T29" i="16"/>
  <c r="T40" i="16" s="1"/>
  <c r="U40" i="16" s="1"/>
  <c r="AM499" i="13"/>
  <c r="AM491" i="13"/>
  <c r="AG491" i="13"/>
  <c r="AM462" i="13"/>
  <c r="AG462" i="13"/>
  <c r="AM473" i="13"/>
  <c r="S471" i="13"/>
  <c r="AM453" i="13"/>
  <c r="AM483" i="13"/>
  <c r="S480" i="13"/>
  <c r="T40" i="17"/>
  <c r="U40" i="17" s="1"/>
  <c r="M23" i="14"/>
  <c r="M24" i="14" s="1"/>
  <c r="M25" i="14" s="1"/>
  <c r="M26" i="14" s="1"/>
  <c r="AN462" i="10"/>
  <c r="AH462" i="10"/>
  <c r="AN473" i="10"/>
  <c r="T471" i="10"/>
  <c r="AN453" i="10"/>
  <c r="AN483" i="10"/>
  <c r="T480" i="10"/>
  <c r="AN499" i="10"/>
  <c r="AN491" i="10"/>
  <c r="AH491" i="10"/>
  <c r="AK462" i="8"/>
  <c r="AE462" i="8"/>
  <c r="AK473" i="8"/>
  <c r="Q471" i="8"/>
  <c r="AK453" i="8"/>
  <c r="AK499" i="8"/>
  <c r="Q480" i="8"/>
  <c r="AK491" i="8"/>
  <c r="AK483" i="8"/>
  <c r="AE491" i="8"/>
  <c r="T29" i="14"/>
  <c r="V29" i="14"/>
  <c r="J38" i="11"/>
  <c r="L38" i="11"/>
  <c r="AK473" i="10"/>
  <c r="Q471" i="10"/>
  <c r="AK453" i="10"/>
  <c r="AK483" i="10"/>
  <c r="Q480" i="10"/>
  <c r="AK499" i="10"/>
  <c r="AK491" i="10"/>
  <c r="AE491" i="10"/>
  <c r="AK462" i="10"/>
  <c r="AE462" i="10"/>
  <c r="AM483" i="8"/>
  <c r="S480" i="8"/>
  <c r="AM499" i="8"/>
  <c r="AM491" i="8"/>
  <c r="AG491" i="8"/>
  <c r="S471" i="8"/>
  <c r="AM462" i="8"/>
  <c r="AM453" i="8"/>
  <c r="AM473" i="8"/>
  <c r="AG462" i="8"/>
  <c r="L22" i="10"/>
  <c r="M22" i="10" s="1"/>
  <c r="M23" i="10" s="1"/>
  <c r="M24" i="10" s="1"/>
  <c r="M25" i="10" s="1"/>
  <c r="M26" i="10" s="1"/>
  <c r="J22" i="10"/>
  <c r="J40" i="10" s="1"/>
  <c r="K40" i="10" s="1"/>
  <c r="V29" i="10"/>
  <c r="T29" i="10"/>
  <c r="W23" i="10"/>
  <c r="W24" i="10" s="1"/>
  <c r="W25" i="10" s="1"/>
  <c r="W26" i="10" s="1"/>
  <c r="W27" i="10" s="1"/>
  <c r="W28" i="10" s="1"/>
  <c r="AN499" i="8"/>
  <c r="AN491" i="8"/>
  <c r="AH491" i="8"/>
  <c r="AN462" i="8"/>
  <c r="AH462" i="8"/>
  <c r="AN483" i="8"/>
  <c r="AN473" i="8"/>
  <c r="T480" i="8"/>
  <c r="T471" i="8"/>
  <c r="AN453" i="8"/>
  <c r="AN473" i="6"/>
  <c r="T471" i="6"/>
  <c r="AN453" i="6"/>
  <c r="AN483" i="6"/>
  <c r="T480" i="6"/>
  <c r="AN499" i="6"/>
  <c r="AN491" i="6"/>
  <c r="AH491" i="6"/>
  <c r="AN462" i="6"/>
  <c r="AH462" i="6"/>
  <c r="J27" i="8"/>
  <c r="L27" i="8"/>
  <c r="J29" i="6"/>
  <c r="L29" i="6"/>
  <c r="Y503" i="4"/>
  <c r="L22" i="3"/>
  <c r="M22" i="3" s="1"/>
  <c r="M23" i="3" s="1"/>
  <c r="M24" i="3" s="1"/>
  <c r="M25" i="3" s="1"/>
  <c r="M26" i="3" s="1"/>
  <c r="J22" i="3"/>
  <c r="T22" i="8"/>
  <c r="T40" i="8" s="1"/>
  <c r="U40" i="8" s="1"/>
  <c r="V22" i="8"/>
  <c r="W22" i="8" s="1"/>
  <c r="W23" i="8" s="1"/>
  <c r="W24" i="8" s="1"/>
  <c r="W25" i="8" s="1"/>
  <c r="W26" i="8" s="1"/>
  <c r="W27" i="8" s="1"/>
  <c r="W28" i="8" s="1"/>
  <c r="T40" i="7"/>
  <c r="U40" i="7" s="1"/>
  <c r="AM483" i="5"/>
  <c r="S480" i="5"/>
  <c r="AM499" i="5"/>
  <c r="AM491" i="5"/>
  <c r="AG491" i="5"/>
  <c r="AM462" i="5"/>
  <c r="AG462" i="5"/>
  <c r="AM473" i="5"/>
  <c r="S471" i="5"/>
  <c r="AM453" i="5"/>
  <c r="Y485" i="4"/>
  <c r="Y487" i="4"/>
  <c r="Y487" i="5"/>
  <c r="AK473" i="4"/>
  <c r="Q471" i="4"/>
  <c r="AK453" i="4"/>
  <c r="AK483" i="4"/>
  <c r="Q480" i="4"/>
  <c r="AK499" i="4"/>
  <c r="AK491" i="4"/>
  <c r="AE491" i="4"/>
  <c r="AK462" i="4"/>
  <c r="AE462" i="4"/>
  <c r="AN473" i="3"/>
  <c r="T471" i="3"/>
  <c r="AN453" i="3"/>
  <c r="AN483" i="3"/>
  <c r="T480" i="3"/>
  <c r="AN499" i="3"/>
  <c r="AN491" i="3"/>
  <c r="AH491" i="3"/>
  <c r="AN462" i="3"/>
  <c r="AH462" i="3"/>
  <c r="AM473" i="2"/>
  <c r="S471" i="2"/>
  <c r="AM453" i="2"/>
  <c r="AM483" i="2"/>
  <c r="S480" i="2"/>
  <c r="AM499" i="2"/>
  <c r="AM491" i="2"/>
  <c r="AG491" i="2"/>
  <c r="AM462" i="2"/>
  <c r="AG462" i="2"/>
  <c r="T29" i="2"/>
  <c r="V29" i="2"/>
  <c r="T22" i="2"/>
  <c r="V22" i="2"/>
  <c r="W22" i="2" s="1"/>
  <c r="W23" i="2" s="1"/>
  <c r="W24" i="2" s="1"/>
  <c r="W25" i="2" s="1"/>
  <c r="W26" i="2" s="1"/>
  <c r="W27" i="2" s="1"/>
  <c r="W28" i="2" s="1"/>
  <c r="V29" i="4"/>
  <c r="T29" i="4"/>
  <c r="L27" i="3"/>
  <c r="J27" i="3"/>
  <c r="L22" i="4"/>
  <c r="M22" i="4" s="1"/>
  <c r="M23" i="4" s="1"/>
  <c r="M24" i="4" s="1"/>
  <c r="M25" i="4" s="1"/>
  <c r="M26" i="4" s="1"/>
  <c r="J22" i="4"/>
  <c r="J40" i="4" s="1"/>
  <c r="K40" i="4" s="1"/>
  <c r="T40" i="3"/>
  <c r="U40" i="3" s="1"/>
  <c r="F74" i="20"/>
  <c r="F86" i="19"/>
  <c r="L75" i="19"/>
  <c r="F72" i="18"/>
  <c r="F83" i="18"/>
  <c r="L72" i="18"/>
  <c r="F74" i="19"/>
  <c r="F85" i="19"/>
  <c r="L74" i="19"/>
  <c r="F73" i="17"/>
  <c r="F84" i="17"/>
  <c r="L73" i="17"/>
  <c r="K467" i="16"/>
  <c r="AL477" i="16"/>
  <c r="AL478" i="16" s="1"/>
  <c r="AL475" i="16"/>
  <c r="AL476" i="16" s="1"/>
  <c r="M467" i="16"/>
  <c r="AL466" i="14"/>
  <c r="AL467" i="14" s="1"/>
  <c r="AL464" i="14"/>
  <c r="AL465" i="14" s="1"/>
  <c r="AL487" i="12"/>
  <c r="AL488" i="12" s="1"/>
  <c r="F75" i="14"/>
  <c r="F86" i="14"/>
  <c r="N467" i="13"/>
  <c r="R465" i="13"/>
  <c r="R466" i="13" s="1"/>
  <c r="F75" i="11"/>
  <c r="F86" i="11"/>
  <c r="L75" i="11"/>
  <c r="F71" i="11"/>
  <c r="F82" i="11"/>
  <c r="L71" i="11"/>
  <c r="L74" i="10"/>
  <c r="F74" i="10"/>
  <c r="F85" i="10"/>
  <c r="F70" i="10"/>
  <c r="F81" i="10"/>
  <c r="I68" i="10"/>
  <c r="F86" i="7"/>
  <c r="L75" i="7"/>
  <c r="F75" i="7"/>
  <c r="AL457" i="6"/>
  <c r="AL458" i="6" s="1"/>
  <c r="F76" i="7"/>
  <c r="F87" i="7"/>
  <c r="AL477" i="5"/>
  <c r="AL478" i="5" s="1"/>
  <c r="AH463" i="5"/>
  <c r="N467" i="5"/>
  <c r="E70" i="6"/>
  <c r="R491" i="3"/>
  <c r="R492" i="3" s="1"/>
  <c r="L76" i="2"/>
  <c r="F76" i="2"/>
  <c r="F84" i="5"/>
  <c r="L73" i="5"/>
  <c r="F81" i="3"/>
  <c r="L70" i="3"/>
  <c r="I68" i="3"/>
  <c r="N467" i="4"/>
  <c r="F74" i="21" l="1"/>
  <c r="J467" i="2"/>
  <c r="D509" i="2" s="1"/>
  <c r="I69" i="12"/>
  <c r="AH463" i="19"/>
  <c r="AL457" i="13"/>
  <c r="AL458" i="13" s="1"/>
  <c r="L72" i="19"/>
  <c r="R484" i="13"/>
  <c r="R485" i="13" s="1"/>
  <c r="F71" i="17"/>
  <c r="M71" i="17" s="1"/>
  <c r="AL457" i="11"/>
  <c r="AL458" i="11" s="1"/>
  <c r="AE492" i="6"/>
  <c r="R484" i="9"/>
  <c r="R485" i="9" s="1"/>
  <c r="AL475" i="13"/>
  <c r="AL476" i="13" s="1"/>
  <c r="R493" i="13"/>
  <c r="R494" i="13" s="1"/>
  <c r="F85" i="20"/>
  <c r="R493" i="22"/>
  <c r="R494" i="22" s="1"/>
  <c r="T494" i="22" s="1"/>
  <c r="F85" i="5"/>
  <c r="M85" i="5" s="1"/>
  <c r="AL455" i="11"/>
  <c r="AL456" i="11" s="1"/>
  <c r="R484" i="12"/>
  <c r="R485" i="12" s="1"/>
  <c r="AL501" i="14"/>
  <c r="AL502" i="14" s="1"/>
  <c r="L75" i="16"/>
  <c r="F72" i="22"/>
  <c r="AL493" i="9"/>
  <c r="AL494" i="9" s="1"/>
  <c r="F87" i="13"/>
  <c r="M87" i="13" s="1"/>
  <c r="F86" i="13"/>
  <c r="M86" i="13" s="1"/>
  <c r="AL487" i="17"/>
  <c r="AL488" i="17" s="1"/>
  <c r="F85" i="13"/>
  <c r="F83" i="19"/>
  <c r="F70" i="13"/>
  <c r="G70" i="13" s="1"/>
  <c r="N70" i="13" s="1"/>
  <c r="AH492" i="17"/>
  <c r="AL501" i="8"/>
  <c r="AL502" i="8" s="1"/>
  <c r="AE463" i="6"/>
  <c r="AE492" i="22"/>
  <c r="AF495" i="22" s="1"/>
  <c r="AF496" i="22" s="1"/>
  <c r="AG492" i="8"/>
  <c r="AL457" i="4"/>
  <c r="AL458" i="4" s="1"/>
  <c r="AF463" i="3"/>
  <c r="F85" i="21"/>
  <c r="M85" i="21" s="1"/>
  <c r="F74" i="5"/>
  <c r="F87" i="8"/>
  <c r="F88" i="8" s="1"/>
  <c r="M88" i="8" s="1"/>
  <c r="F86" i="22"/>
  <c r="M86" i="22" s="1"/>
  <c r="F87" i="10"/>
  <c r="M87" i="10" s="1"/>
  <c r="F76" i="13"/>
  <c r="AL487" i="14"/>
  <c r="AL488" i="14" s="1"/>
  <c r="R463" i="15"/>
  <c r="R464" i="15" s="1"/>
  <c r="T463" i="15" s="1"/>
  <c r="I68" i="22"/>
  <c r="AL464" i="5"/>
  <c r="AL465" i="5" s="1"/>
  <c r="AE492" i="13"/>
  <c r="AF493" i="13" s="1"/>
  <c r="AF494" i="13" s="1"/>
  <c r="AH492" i="11"/>
  <c r="J467" i="13"/>
  <c r="K470" i="13" s="1"/>
  <c r="K471" i="13" s="1"/>
  <c r="L71" i="16"/>
  <c r="J467" i="22"/>
  <c r="AH492" i="20"/>
  <c r="AL501" i="19"/>
  <c r="AL502" i="19" s="1"/>
  <c r="AL493" i="8"/>
  <c r="AL494" i="8" s="1"/>
  <c r="K467" i="6"/>
  <c r="E477" i="6" s="1"/>
  <c r="AL477" i="10"/>
  <c r="AL478" i="10" s="1"/>
  <c r="AF463" i="19"/>
  <c r="AL503" i="7"/>
  <c r="AL504" i="7" s="1"/>
  <c r="AL501" i="10"/>
  <c r="AL502" i="10" s="1"/>
  <c r="R463" i="13"/>
  <c r="R464" i="13" s="1"/>
  <c r="T465" i="13" s="1"/>
  <c r="F74" i="22"/>
  <c r="M74" i="22" s="1"/>
  <c r="AG463" i="19"/>
  <c r="AH492" i="12"/>
  <c r="AE463" i="12"/>
  <c r="AF466" i="12" s="1"/>
  <c r="AF467" i="12" s="1"/>
  <c r="AE492" i="11"/>
  <c r="AL493" i="11"/>
  <c r="AL494" i="11" s="1"/>
  <c r="N467" i="18"/>
  <c r="H477" i="18" s="1"/>
  <c r="J467" i="16"/>
  <c r="K468" i="16" s="1"/>
  <c r="K469" i="16" s="1"/>
  <c r="J467" i="9"/>
  <c r="D477" i="9" s="1"/>
  <c r="K467" i="23"/>
  <c r="AL455" i="15"/>
  <c r="L70" i="21"/>
  <c r="F81" i="22"/>
  <c r="G81" i="22" s="1"/>
  <c r="N81" i="22" s="1"/>
  <c r="F71" i="3"/>
  <c r="F83" i="8"/>
  <c r="AL464" i="10"/>
  <c r="AL465" i="10" s="1"/>
  <c r="F72" i="15"/>
  <c r="M72" i="15" s="1"/>
  <c r="AL475" i="22"/>
  <c r="AL476" i="22" s="1"/>
  <c r="AL475" i="12"/>
  <c r="AL476" i="12" s="1"/>
  <c r="R482" i="15"/>
  <c r="R483" i="15" s="1"/>
  <c r="R484" i="16"/>
  <c r="R485" i="16" s="1"/>
  <c r="R491" i="9"/>
  <c r="R492" i="9" s="1"/>
  <c r="F70" i="22"/>
  <c r="M70" i="22" s="1"/>
  <c r="M467" i="10"/>
  <c r="T472" i="10" s="1"/>
  <c r="AL501" i="23"/>
  <c r="AL502" i="23" s="1"/>
  <c r="L467" i="20"/>
  <c r="AL485" i="21"/>
  <c r="AL486" i="21" s="1"/>
  <c r="AL495" i="16"/>
  <c r="AL496" i="16" s="1"/>
  <c r="L76" i="20"/>
  <c r="AH492" i="15"/>
  <c r="AL501" i="6"/>
  <c r="AL502" i="6" s="1"/>
  <c r="AF463" i="16"/>
  <c r="AH492" i="6"/>
  <c r="AL475" i="5"/>
  <c r="AL476" i="5" s="1"/>
  <c r="F70" i="21"/>
  <c r="M70" i="21" s="1"/>
  <c r="AG463" i="6"/>
  <c r="L467" i="14"/>
  <c r="R472" i="14" s="1"/>
  <c r="M467" i="13"/>
  <c r="AL485" i="2"/>
  <c r="AL501" i="20"/>
  <c r="AL502" i="20" s="1"/>
  <c r="AL493" i="14"/>
  <c r="AL494" i="14" s="1"/>
  <c r="AH492" i="9"/>
  <c r="AF463" i="21"/>
  <c r="F84" i="19"/>
  <c r="M84" i="19" s="1"/>
  <c r="F82" i="18"/>
  <c r="M82" i="18" s="1"/>
  <c r="AE463" i="18"/>
  <c r="F74" i="11"/>
  <c r="F77" i="11" s="1"/>
  <c r="M77" i="11" s="1"/>
  <c r="R465" i="22"/>
  <c r="R466" i="22" s="1"/>
  <c r="T468" i="22" s="1"/>
  <c r="R482" i="11"/>
  <c r="R483" i="11" s="1"/>
  <c r="R463" i="4"/>
  <c r="R464" i="4" s="1"/>
  <c r="I69" i="3"/>
  <c r="AL503" i="20"/>
  <c r="AL504" i="20" s="1"/>
  <c r="L71" i="18"/>
  <c r="AL477" i="6"/>
  <c r="AL478" i="6" s="1"/>
  <c r="L467" i="19"/>
  <c r="AL464" i="11"/>
  <c r="AL465" i="11" s="1"/>
  <c r="L70" i="19"/>
  <c r="L71" i="14"/>
  <c r="N467" i="20"/>
  <c r="H477" i="20" s="1"/>
  <c r="K467" i="7"/>
  <c r="F85" i="11"/>
  <c r="M85" i="11" s="1"/>
  <c r="AE463" i="23"/>
  <c r="J467" i="18"/>
  <c r="D477" i="18" s="1"/>
  <c r="AL485" i="6"/>
  <c r="AL486" i="6" s="1"/>
  <c r="AL495" i="7"/>
  <c r="AL496" i="7" s="1"/>
  <c r="AG463" i="21"/>
  <c r="AL475" i="19"/>
  <c r="AL476" i="19" s="1"/>
  <c r="AL493" i="18"/>
  <c r="AL494" i="18" s="1"/>
  <c r="I69" i="11"/>
  <c r="I69" i="2"/>
  <c r="AL495" i="19"/>
  <c r="AL496" i="19" s="1"/>
  <c r="AL455" i="10"/>
  <c r="AL456" i="10" s="1"/>
  <c r="I69" i="22"/>
  <c r="F87" i="14"/>
  <c r="F75" i="22"/>
  <c r="M75" i="22" s="1"/>
  <c r="F82" i="16"/>
  <c r="M82" i="16" s="1"/>
  <c r="F87" i="5"/>
  <c r="M87" i="5" s="1"/>
  <c r="R491" i="16"/>
  <c r="R492" i="16" s="1"/>
  <c r="F83" i="13"/>
  <c r="M83" i="13" s="1"/>
  <c r="AF463" i="20"/>
  <c r="I69" i="17"/>
  <c r="I69" i="16"/>
  <c r="AL475" i="7"/>
  <c r="AL476" i="7" s="1"/>
  <c r="I69" i="23"/>
  <c r="I69" i="21"/>
  <c r="AL485" i="20"/>
  <c r="AL486" i="20" s="1"/>
  <c r="I69" i="20"/>
  <c r="N467" i="15"/>
  <c r="H477" i="15" s="1"/>
  <c r="R484" i="11"/>
  <c r="R485" i="11" s="1"/>
  <c r="AL487" i="6"/>
  <c r="AL488" i="6" s="1"/>
  <c r="R482" i="21"/>
  <c r="R483" i="21" s="1"/>
  <c r="AL477" i="8"/>
  <c r="AL478" i="8" s="1"/>
  <c r="AL464" i="7"/>
  <c r="AL465" i="7" s="1"/>
  <c r="N467" i="23"/>
  <c r="AL477" i="18"/>
  <c r="AL478" i="18" s="1"/>
  <c r="M467" i="18"/>
  <c r="AH492" i="16"/>
  <c r="AF492" i="9"/>
  <c r="AE492" i="7"/>
  <c r="AL477" i="4"/>
  <c r="AL478" i="4" s="1"/>
  <c r="AL455" i="3"/>
  <c r="AL456" i="3" s="1"/>
  <c r="AL485" i="5"/>
  <c r="AL486" i="5" s="1"/>
  <c r="AL501" i="4"/>
  <c r="AL502" i="4" s="1"/>
  <c r="AL503" i="5"/>
  <c r="AL504" i="5" s="1"/>
  <c r="V465" i="2"/>
  <c r="J518" i="2"/>
  <c r="M467" i="2"/>
  <c r="G509" i="2" s="1"/>
  <c r="AL464" i="22"/>
  <c r="AL465" i="22" s="1"/>
  <c r="R463" i="9"/>
  <c r="R464" i="9" s="1"/>
  <c r="T465" i="9" s="1"/>
  <c r="AL466" i="13"/>
  <c r="AL467" i="13" s="1"/>
  <c r="F76" i="14"/>
  <c r="M76" i="14" s="1"/>
  <c r="AE463" i="9"/>
  <c r="AF466" i="9" s="1"/>
  <c r="AF467" i="9" s="1"/>
  <c r="L71" i="17"/>
  <c r="F76" i="5"/>
  <c r="F75" i="13"/>
  <c r="M75" i="13" s="1"/>
  <c r="F72" i="13"/>
  <c r="M72" i="13" s="1"/>
  <c r="AL493" i="21"/>
  <c r="AL494" i="21" s="1"/>
  <c r="AL501" i="7"/>
  <c r="AL502" i="7" s="1"/>
  <c r="AF492" i="20"/>
  <c r="I68" i="11"/>
  <c r="AH463" i="10"/>
  <c r="I69" i="18"/>
  <c r="AG492" i="15"/>
  <c r="AL501" i="5"/>
  <c r="AL502" i="5" s="1"/>
  <c r="AL485" i="9"/>
  <c r="AL486" i="9" s="1"/>
  <c r="K467" i="20"/>
  <c r="AL495" i="11"/>
  <c r="AL496" i="11" s="1"/>
  <c r="AE463" i="22"/>
  <c r="AF464" i="22" s="1"/>
  <c r="AF465" i="22" s="1"/>
  <c r="L467" i="15"/>
  <c r="F477" i="15" s="1"/>
  <c r="AL503" i="10"/>
  <c r="AE492" i="9"/>
  <c r="AF495" i="9" s="1"/>
  <c r="AF496" i="9" s="1"/>
  <c r="AL457" i="10"/>
  <c r="AL458" i="10" s="1"/>
  <c r="R484" i="7"/>
  <c r="R485" i="7" s="1"/>
  <c r="I69" i="6"/>
  <c r="AL485" i="23"/>
  <c r="AL486" i="23" s="1"/>
  <c r="AF492" i="18"/>
  <c r="AG492" i="14"/>
  <c r="L467" i="13"/>
  <c r="I69" i="13"/>
  <c r="I69" i="10"/>
  <c r="I69" i="8"/>
  <c r="AL466" i="20"/>
  <c r="AH463" i="18"/>
  <c r="I69" i="15"/>
  <c r="AH463" i="8"/>
  <c r="J515" i="2"/>
  <c r="R482" i="4"/>
  <c r="R483" i="4" s="1"/>
  <c r="AL503" i="15"/>
  <c r="AL504" i="15" s="1"/>
  <c r="AE492" i="12"/>
  <c r="AF493" i="12" s="1"/>
  <c r="AF494" i="12" s="1"/>
  <c r="M467" i="15"/>
  <c r="AH492" i="13"/>
  <c r="AL475" i="10"/>
  <c r="AL476" i="10" s="1"/>
  <c r="AL495" i="8"/>
  <c r="AL496" i="8" s="1"/>
  <c r="N467" i="7"/>
  <c r="R482" i="18"/>
  <c r="R483" i="18" s="1"/>
  <c r="AG463" i="13"/>
  <c r="AG492" i="21"/>
  <c r="N467" i="12"/>
  <c r="AF463" i="9"/>
  <c r="AF463" i="6"/>
  <c r="M467" i="4"/>
  <c r="T472" i="4" s="1"/>
  <c r="F85" i="3"/>
  <c r="AL501" i="15"/>
  <c r="AL502" i="15" s="1"/>
  <c r="AL475" i="4"/>
  <c r="AL476" i="4" s="1"/>
  <c r="AL457" i="3"/>
  <c r="AL458" i="3" s="1"/>
  <c r="R463" i="6"/>
  <c r="R464" i="6" s="1"/>
  <c r="AL493" i="13"/>
  <c r="AL494" i="13" s="1"/>
  <c r="R463" i="22"/>
  <c r="R464" i="22" s="1"/>
  <c r="T463" i="22" s="1"/>
  <c r="L467" i="9"/>
  <c r="F477" i="9" s="1"/>
  <c r="K467" i="22"/>
  <c r="R491" i="23"/>
  <c r="R492" i="23" s="1"/>
  <c r="T493" i="23" s="1"/>
  <c r="J467" i="23"/>
  <c r="R493" i="23"/>
  <c r="R494" i="23" s="1"/>
  <c r="T495" i="23" s="1"/>
  <c r="AL455" i="23"/>
  <c r="AL456" i="23" s="1"/>
  <c r="AL457" i="23"/>
  <c r="AL458" i="23" s="1"/>
  <c r="AF492" i="23"/>
  <c r="AE492" i="23"/>
  <c r="AG463" i="22"/>
  <c r="AH463" i="22"/>
  <c r="L467" i="22"/>
  <c r="F477" i="22" s="1"/>
  <c r="AF463" i="22"/>
  <c r="L71" i="21"/>
  <c r="F82" i="21"/>
  <c r="M82" i="21" s="1"/>
  <c r="F71" i="21"/>
  <c r="M71" i="21" s="1"/>
  <c r="AL455" i="20"/>
  <c r="AL456" i="20" s="1"/>
  <c r="AL457" i="20"/>
  <c r="AL458" i="20" s="1"/>
  <c r="AL503" i="16"/>
  <c r="AL504" i="16" s="1"/>
  <c r="AL501" i="16"/>
  <c r="AL502" i="16" s="1"/>
  <c r="J467" i="12"/>
  <c r="K470" i="12" s="1"/>
  <c r="K471" i="12" s="1"/>
  <c r="R463" i="12"/>
  <c r="R464" i="12" s="1"/>
  <c r="R465" i="12"/>
  <c r="R466" i="12" s="1"/>
  <c r="T467" i="12" s="1"/>
  <c r="AL475" i="23"/>
  <c r="AL476" i="23" s="1"/>
  <c r="AL477" i="23"/>
  <c r="AL478" i="23" s="1"/>
  <c r="F85" i="17"/>
  <c r="F74" i="17"/>
  <c r="M74" i="17" s="1"/>
  <c r="L74" i="17"/>
  <c r="AG492" i="16"/>
  <c r="AF492" i="16"/>
  <c r="AL487" i="13"/>
  <c r="AL488" i="13" s="1"/>
  <c r="AL485" i="13"/>
  <c r="AL486" i="13" s="1"/>
  <c r="K467" i="13"/>
  <c r="E477" i="13" s="1"/>
  <c r="AE463" i="13"/>
  <c r="AF463" i="13"/>
  <c r="L76" i="12"/>
  <c r="F76" i="12"/>
  <c r="F76" i="6"/>
  <c r="L76" i="6"/>
  <c r="AH492" i="23"/>
  <c r="AG492" i="23"/>
  <c r="F84" i="22"/>
  <c r="F73" i="22"/>
  <c r="M73" i="22" s="1"/>
  <c r="L73" i="22"/>
  <c r="F85" i="18"/>
  <c r="M85" i="18" s="1"/>
  <c r="L74" i="18"/>
  <c r="F70" i="11"/>
  <c r="M70" i="11" s="1"/>
  <c r="F81" i="11"/>
  <c r="M81" i="11" s="1"/>
  <c r="AL475" i="8"/>
  <c r="AL476" i="8" s="1"/>
  <c r="F85" i="9"/>
  <c r="F74" i="9"/>
  <c r="M74" i="9" s="1"/>
  <c r="L72" i="5"/>
  <c r="F72" i="5"/>
  <c r="M72" i="5" s="1"/>
  <c r="AL487" i="3"/>
  <c r="AL488" i="3" s="1"/>
  <c r="AL485" i="3"/>
  <c r="AL486" i="3" s="1"/>
  <c r="AL493" i="2"/>
  <c r="AL494" i="2" s="1"/>
  <c r="AL495" i="2"/>
  <c r="AL496" i="2" s="1"/>
  <c r="AE492" i="21"/>
  <c r="K467" i="21"/>
  <c r="AL477" i="20"/>
  <c r="AL478" i="20" s="1"/>
  <c r="AL475" i="20"/>
  <c r="AL476" i="20" s="1"/>
  <c r="R484" i="20"/>
  <c r="R485" i="20" s="1"/>
  <c r="R491" i="19"/>
  <c r="R492" i="19" s="1"/>
  <c r="T491" i="19" s="1"/>
  <c r="R493" i="19"/>
  <c r="R494" i="19" s="1"/>
  <c r="T496" i="19" s="1"/>
  <c r="AE492" i="19"/>
  <c r="J467" i="19"/>
  <c r="R465" i="19"/>
  <c r="R466" i="19" s="1"/>
  <c r="T466" i="19" s="1"/>
  <c r="R463" i="19"/>
  <c r="R464" i="19" s="1"/>
  <c r="T465" i="19" s="1"/>
  <c r="AL485" i="8"/>
  <c r="AL486" i="8" s="1"/>
  <c r="AL487" i="8"/>
  <c r="AL493" i="6"/>
  <c r="AL494" i="6" s="1"/>
  <c r="AH463" i="6"/>
  <c r="AF466" i="6" s="1"/>
  <c r="AF467" i="6" s="1"/>
  <c r="N467" i="6"/>
  <c r="H477" i="6" s="1"/>
  <c r="F73" i="6"/>
  <c r="F84" i="6"/>
  <c r="L73" i="6"/>
  <c r="F73" i="2"/>
  <c r="M73" i="2" s="1"/>
  <c r="L73" i="2"/>
  <c r="F84" i="2"/>
  <c r="M84" i="2" s="1"/>
  <c r="R482" i="5"/>
  <c r="R483" i="5" s="1"/>
  <c r="R484" i="5"/>
  <c r="R485" i="5" s="1"/>
  <c r="F82" i="6"/>
  <c r="F71" i="6"/>
  <c r="M71" i="6" s="1"/>
  <c r="AL457" i="5"/>
  <c r="AL458" i="5" s="1"/>
  <c r="AL455" i="5"/>
  <c r="AL456" i="5" s="1"/>
  <c r="AL466" i="2"/>
  <c r="AL467" i="2" s="1"/>
  <c r="J514" i="2"/>
  <c r="I514" i="2"/>
  <c r="F81" i="23"/>
  <c r="M81" i="23" s="1"/>
  <c r="F70" i="23"/>
  <c r="D89" i="23"/>
  <c r="K89" i="23" s="1"/>
  <c r="I89" i="23" s="1"/>
  <c r="L73" i="21"/>
  <c r="F73" i="21"/>
  <c r="M73" i="21" s="1"/>
  <c r="F84" i="21"/>
  <c r="F81" i="20"/>
  <c r="G81" i="20" s="1"/>
  <c r="N81" i="20" s="1"/>
  <c r="D78" i="20"/>
  <c r="K78" i="20" s="1"/>
  <c r="I78" i="20" s="1"/>
  <c r="AL466" i="18"/>
  <c r="AL467" i="18" s="1"/>
  <c r="AL464" i="18"/>
  <c r="AL465" i="18" s="1"/>
  <c r="F73" i="12"/>
  <c r="M73" i="12" s="1"/>
  <c r="F84" i="12"/>
  <c r="M84" i="12" s="1"/>
  <c r="R493" i="12"/>
  <c r="R494" i="12" s="1"/>
  <c r="T496" i="12" s="1"/>
  <c r="R491" i="12"/>
  <c r="R492" i="12" s="1"/>
  <c r="L73" i="11"/>
  <c r="F84" i="11"/>
  <c r="F83" i="10"/>
  <c r="M83" i="10" s="1"/>
  <c r="L72" i="10"/>
  <c r="F72" i="10"/>
  <c r="M72" i="10" s="1"/>
  <c r="F82" i="9"/>
  <c r="M82" i="9" s="1"/>
  <c r="F71" i="9"/>
  <c r="M71" i="9" s="1"/>
  <c r="L71" i="9"/>
  <c r="AL477" i="7"/>
  <c r="AL478" i="7" s="1"/>
  <c r="R465" i="6"/>
  <c r="R466" i="6" s="1"/>
  <c r="T466" i="6" s="1"/>
  <c r="J467" i="6"/>
  <c r="R491" i="6"/>
  <c r="R492" i="6" s="1"/>
  <c r="AF492" i="6"/>
  <c r="AL455" i="22"/>
  <c r="AL456" i="22" s="1"/>
  <c r="AL457" i="22"/>
  <c r="AL458" i="22" s="1"/>
  <c r="F76" i="22"/>
  <c r="L76" i="22"/>
  <c r="F87" i="22"/>
  <c r="M87" i="22" s="1"/>
  <c r="M467" i="20"/>
  <c r="S472" i="20" s="1"/>
  <c r="AG463" i="20"/>
  <c r="AH463" i="20"/>
  <c r="AL466" i="19"/>
  <c r="AL467" i="19" s="1"/>
  <c r="AL464" i="19"/>
  <c r="AL465" i="19" s="1"/>
  <c r="R463" i="18"/>
  <c r="R464" i="18" s="1"/>
  <c r="K467" i="18"/>
  <c r="E477" i="18" s="1"/>
  <c r="R493" i="17"/>
  <c r="R494" i="17" s="1"/>
  <c r="T496" i="17" s="1"/>
  <c r="J467" i="17"/>
  <c r="K470" i="17" s="1"/>
  <c r="K471" i="17" s="1"/>
  <c r="AL466" i="17"/>
  <c r="AL467" i="17" s="1"/>
  <c r="AL464" i="17"/>
  <c r="AL465" i="17" s="1"/>
  <c r="F83" i="11"/>
  <c r="M83" i="11" s="1"/>
  <c r="F72" i="11"/>
  <c r="M72" i="11" s="1"/>
  <c r="L72" i="11"/>
  <c r="AE492" i="10"/>
  <c r="K467" i="10"/>
  <c r="AL466" i="8"/>
  <c r="AL467" i="8" s="1"/>
  <c r="AL464" i="8"/>
  <c r="AH492" i="7"/>
  <c r="AG492" i="7"/>
  <c r="E68" i="5"/>
  <c r="L68" i="5" s="1"/>
  <c r="I68" i="5" s="1"/>
  <c r="F85" i="23"/>
  <c r="F74" i="23"/>
  <c r="E68" i="21"/>
  <c r="L68" i="21" s="1"/>
  <c r="I68" i="21" s="1"/>
  <c r="AL457" i="21"/>
  <c r="AL458" i="21" s="1"/>
  <c r="AL455" i="21"/>
  <c r="AL456" i="21" s="1"/>
  <c r="E68" i="20"/>
  <c r="L68" i="20" s="1"/>
  <c r="I68" i="20" s="1"/>
  <c r="N467" i="19"/>
  <c r="H477" i="19" s="1"/>
  <c r="AH492" i="19"/>
  <c r="R491" i="18"/>
  <c r="R492" i="18" s="1"/>
  <c r="T493" i="18" s="1"/>
  <c r="R493" i="18"/>
  <c r="R494" i="18" s="1"/>
  <c r="T495" i="18" s="1"/>
  <c r="AL485" i="18"/>
  <c r="AL486" i="18" s="1"/>
  <c r="AL487" i="18"/>
  <c r="AL488" i="18" s="1"/>
  <c r="R484" i="17"/>
  <c r="R485" i="17" s="1"/>
  <c r="R482" i="17"/>
  <c r="R483" i="17" s="1"/>
  <c r="AF492" i="17"/>
  <c r="AE492" i="17"/>
  <c r="AL457" i="17"/>
  <c r="AL458" i="17" s="1"/>
  <c r="AL455" i="17"/>
  <c r="AL456" i="17" s="1"/>
  <c r="N467" i="17"/>
  <c r="AH463" i="17"/>
  <c r="AH463" i="14"/>
  <c r="N467" i="14"/>
  <c r="H477" i="14" s="1"/>
  <c r="AL475" i="15"/>
  <c r="AL476" i="15" s="1"/>
  <c r="AL477" i="15"/>
  <c r="AL478" i="15" s="1"/>
  <c r="AE492" i="14"/>
  <c r="AF492" i="14"/>
  <c r="AL485" i="15"/>
  <c r="AL486" i="15" s="1"/>
  <c r="AL487" i="15"/>
  <c r="AL488" i="15" s="1"/>
  <c r="AF492" i="11"/>
  <c r="F84" i="10"/>
  <c r="F73" i="10"/>
  <c r="M73" i="10" s="1"/>
  <c r="R491" i="10"/>
  <c r="R492" i="10" s="1"/>
  <c r="T491" i="10" s="1"/>
  <c r="M467" i="8"/>
  <c r="AG463" i="8"/>
  <c r="AL455" i="8"/>
  <c r="AL456" i="8" s="1"/>
  <c r="AH492" i="8"/>
  <c r="R463" i="7"/>
  <c r="R464" i="7" s="1"/>
  <c r="T463" i="7" s="1"/>
  <c r="J467" i="7"/>
  <c r="R465" i="7"/>
  <c r="R466" i="7" s="1"/>
  <c r="T468" i="7" s="1"/>
  <c r="AG492" i="5"/>
  <c r="R491" i="5"/>
  <c r="R492" i="5" s="1"/>
  <c r="T491" i="5" s="1"/>
  <c r="F75" i="23"/>
  <c r="M75" i="23" s="1"/>
  <c r="F86" i="23"/>
  <c r="M86" i="23" s="1"/>
  <c r="L75" i="23"/>
  <c r="R491" i="21"/>
  <c r="R492" i="21" s="1"/>
  <c r="T491" i="21" s="1"/>
  <c r="R493" i="21"/>
  <c r="R494" i="21" s="1"/>
  <c r="T496" i="21" s="1"/>
  <c r="F73" i="16"/>
  <c r="M73" i="16" s="1"/>
  <c r="F84" i="16"/>
  <c r="M84" i="16" s="1"/>
  <c r="AL477" i="14"/>
  <c r="AL478" i="14" s="1"/>
  <c r="AL475" i="14"/>
  <c r="AL476" i="14" s="1"/>
  <c r="F76" i="15"/>
  <c r="M76" i="15" s="1"/>
  <c r="F87" i="15"/>
  <c r="M87" i="15" s="1"/>
  <c r="L76" i="15"/>
  <c r="L72" i="12"/>
  <c r="F83" i="12"/>
  <c r="M83" i="12" s="1"/>
  <c r="F72" i="12"/>
  <c r="M72" i="12" s="1"/>
  <c r="E68" i="13"/>
  <c r="L68" i="13" s="1"/>
  <c r="I68" i="13" s="1"/>
  <c r="M467" i="12"/>
  <c r="T472" i="12" s="1"/>
  <c r="AG463" i="12"/>
  <c r="AG463" i="11"/>
  <c r="AF463" i="11"/>
  <c r="N467" i="9"/>
  <c r="H477" i="9" s="1"/>
  <c r="AH463" i="9"/>
  <c r="R491" i="8"/>
  <c r="R492" i="8" s="1"/>
  <c r="T492" i="8" s="1"/>
  <c r="R493" i="8"/>
  <c r="R494" i="8" s="1"/>
  <c r="F73" i="4"/>
  <c r="M73" i="4" s="1"/>
  <c r="F84" i="4"/>
  <c r="M84" i="4" s="1"/>
  <c r="J513" i="2"/>
  <c r="I513" i="2"/>
  <c r="AL464" i="4"/>
  <c r="AL466" i="4"/>
  <c r="AL467" i="4" s="1"/>
  <c r="F81" i="4"/>
  <c r="M81" i="4" s="1"/>
  <c r="L70" i="4"/>
  <c r="AE463" i="4"/>
  <c r="K467" i="4"/>
  <c r="E477" i="4" s="1"/>
  <c r="F87" i="3"/>
  <c r="F88" i="3" s="1"/>
  <c r="M88" i="3" s="1"/>
  <c r="F76" i="3"/>
  <c r="R482" i="2"/>
  <c r="R483" i="2" s="1"/>
  <c r="R484" i="2"/>
  <c r="R485" i="2" s="1"/>
  <c r="L76" i="4"/>
  <c r="F76" i="4"/>
  <c r="F87" i="4"/>
  <c r="M87" i="4" s="1"/>
  <c r="L74" i="4"/>
  <c r="F74" i="4"/>
  <c r="M74" i="4" s="1"/>
  <c r="E511" i="2"/>
  <c r="AE463" i="2"/>
  <c r="V463" i="2"/>
  <c r="V464" i="2"/>
  <c r="R463" i="2"/>
  <c r="G512" i="2"/>
  <c r="AG492" i="2"/>
  <c r="AH492" i="2"/>
  <c r="V493" i="2"/>
  <c r="R493" i="2"/>
  <c r="R494" i="2" s="1"/>
  <c r="T495" i="2" s="1"/>
  <c r="V492" i="2"/>
  <c r="L72" i="2"/>
  <c r="F72" i="2"/>
  <c r="F86" i="5"/>
  <c r="F75" i="5"/>
  <c r="M75" i="5" s="1"/>
  <c r="L75" i="5"/>
  <c r="AH463" i="3"/>
  <c r="N467" i="3"/>
  <c r="H477" i="3" s="1"/>
  <c r="F75" i="6"/>
  <c r="M75" i="6" s="1"/>
  <c r="L75" i="6"/>
  <c r="R465" i="4"/>
  <c r="R466" i="4" s="1"/>
  <c r="F74" i="3"/>
  <c r="M74" i="3" s="1"/>
  <c r="AL487" i="5"/>
  <c r="AL488" i="5" s="1"/>
  <c r="L467" i="10"/>
  <c r="F82" i="14"/>
  <c r="AL495" i="14"/>
  <c r="AL496" i="14" s="1"/>
  <c r="AL495" i="17"/>
  <c r="AL496" i="17" s="1"/>
  <c r="F70" i="19"/>
  <c r="G70" i="19" s="1"/>
  <c r="N70" i="19" s="1"/>
  <c r="L76" i="18"/>
  <c r="R463" i="20"/>
  <c r="R464" i="20" s="1"/>
  <c r="T463" i="20" s="1"/>
  <c r="L74" i="23"/>
  <c r="L467" i="6"/>
  <c r="S472" i="6" s="1"/>
  <c r="L74" i="9"/>
  <c r="AL477" i="9"/>
  <c r="AL478" i="9" s="1"/>
  <c r="J467" i="21"/>
  <c r="L76" i="3"/>
  <c r="L73" i="4"/>
  <c r="F87" i="6"/>
  <c r="M87" i="6" s="1"/>
  <c r="AL495" i="6"/>
  <c r="AL496" i="6" s="1"/>
  <c r="F74" i="18"/>
  <c r="F86" i="6"/>
  <c r="AF463" i="7"/>
  <c r="AG492" i="18"/>
  <c r="F72" i="14"/>
  <c r="M72" i="14" s="1"/>
  <c r="F70" i="4"/>
  <c r="L73" i="12"/>
  <c r="I518" i="2"/>
  <c r="L518" i="2" s="1"/>
  <c r="AF463" i="23"/>
  <c r="AG463" i="23"/>
  <c r="L467" i="23"/>
  <c r="R472" i="23" s="1"/>
  <c r="L73" i="23"/>
  <c r="F73" i="23"/>
  <c r="M73" i="23" s="1"/>
  <c r="AL503" i="21"/>
  <c r="AL501" i="21"/>
  <c r="AL502" i="21" s="1"/>
  <c r="R465" i="21"/>
  <c r="R466" i="21" s="1"/>
  <c r="T468" i="21" s="1"/>
  <c r="R463" i="21"/>
  <c r="R464" i="21" s="1"/>
  <c r="T464" i="21" s="1"/>
  <c r="F86" i="20"/>
  <c r="L75" i="20"/>
  <c r="F75" i="20"/>
  <c r="M75" i="20" s="1"/>
  <c r="F70" i="18"/>
  <c r="M70" i="18" s="1"/>
  <c r="F81" i="18"/>
  <c r="L76" i="17"/>
  <c r="F76" i="17"/>
  <c r="M76" i="17" s="1"/>
  <c r="F87" i="17"/>
  <c r="M467" i="14"/>
  <c r="AG463" i="14"/>
  <c r="L71" i="15"/>
  <c r="F71" i="15"/>
  <c r="M71" i="15" s="1"/>
  <c r="F82" i="15"/>
  <c r="AL503" i="12"/>
  <c r="AL504" i="12" s="1"/>
  <c r="AL501" i="12"/>
  <c r="AL502" i="12" s="1"/>
  <c r="L73" i="14"/>
  <c r="F73" i="14"/>
  <c r="L71" i="12"/>
  <c r="F82" i="12"/>
  <c r="M82" i="12" s="1"/>
  <c r="F71" i="12"/>
  <c r="M71" i="12" s="1"/>
  <c r="AL485" i="10"/>
  <c r="AL486" i="10" s="1"/>
  <c r="R482" i="8"/>
  <c r="R483" i="8" s="1"/>
  <c r="F81" i="9"/>
  <c r="M81" i="9" s="1"/>
  <c r="F70" i="9"/>
  <c r="M70" i="9" s="1"/>
  <c r="D89" i="9"/>
  <c r="AH492" i="10"/>
  <c r="AG492" i="10"/>
  <c r="F73" i="9"/>
  <c r="L73" i="9"/>
  <c r="L73" i="7"/>
  <c r="F84" i="7"/>
  <c r="M84" i="7" s="1"/>
  <c r="F73" i="7"/>
  <c r="M73" i="7" s="1"/>
  <c r="F73" i="8"/>
  <c r="F84" i="8"/>
  <c r="M84" i="8" s="1"/>
  <c r="F85" i="7"/>
  <c r="M85" i="7" s="1"/>
  <c r="L74" i="7"/>
  <c r="I69" i="5"/>
  <c r="AL464" i="3"/>
  <c r="AL465" i="3" s="1"/>
  <c r="R484" i="23"/>
  <c r="R485" i="23" s="1"/>
  <c r="R482" i="23"/>
  <c r="R483" i="23" s="1"/>
  <c r="F76" i="23"/>
  <c r="F87" i="23"/>
  <c r="F82" i="23"/>
  <c r="M82" i="23" s="1"/>
  <c r="F71" i="23"/>
  <c r="M71" i="23" s="1"/>
  <c r="L71" i="23"/>
  <c r="AL487" i="22"/>
  <c r="AL488" i="22" s="1"/>
  <c r="AL485" i="22"/>
  <c r="AL486" i="22" s="1"/>
  <c r="AL464" i="21"/>
  <c r="AL465" i="21" s="1"/>
  <c r="AL466" i="21"/>
  <c r="AL467" i="21" s="1"/>
  <c r="F87" i="21"/>
  <c r="F76" i="21"/>
  <c r="M76" i="21" s="1"/>
  <c r="L76" i="21"/>
  <c r="R484" i="21"/>
  <c r="R485" i="21" s="1"/>
  <c r="R491" i="20"/>
  <c r="R492" i="20" s="1"/>
  <c r="T492" i="20" s="1"/>
  <c r="R493" i="20"/>
  <c r="R494" i="20" s="1"/>
  <c r="T495" i="20" s="1"/>
  <c r="AE492" i="20"/>
  <c r="R482" i="19"/>
  <c r="R483" i="19" s="1"/>
  <c r="R484" i="19"/>
  <c r="R485" i="19" s="1"/>
  <c r="L73" i="20"/>
  <c r="F73" i="20"/>
  <c r="M73" i="20" s="1"/>
  <c r="AL493" i="19"/>
  <c r="AL494" i="19" s="1"/>
  <c r="AG463" i="18"/>
  <c r="AF463" i="18"/>
  <c r="AL457" i="18"/>
  <c r="AL458" i="18" s="1"/>
  <c r="E68" i="17"/>
  <c r="L68" i="17" s="1"/>
  <c r="I68" i="17" s="1"/>
  <c r="R491" i="15"/>
  <c r="R492" i="15" s="1"/>
  <c r="T491" i="15" s="1"/>
  <c r="R493" i="15"/>
  <c r="R494" i="15" s="1"/>
  <c r="T494" i="15" s="1"/>
  <c r="J467" i="15"/>
  <c r="K470" i="15" s="1"/>
  <c r="K471" i="15" s="1"/>
  <c r="F74" i="16"/>
  <c r="M74" i="16" s="1"/>
  <c r="F85" i="16"/>
  <c r="M85" i="16" s="1"/>
  <c r="L74" i="16"/>
  <c r="R491" i="14"/>
  <c r="R492" i="14" s="1"/>
  <c r="T492" i="14" s="1"/>
  <c r="R493" i="14"/>
  <c r="R494" i="14" s="1"/>
  <c r="T494" i="14" s="1"/>
  <c r="AG492" i="11"/>
  <c r="R493" i="11"/>
  <c r="R494" i="11" s="1"/>
  <c r="T495" i="11" s="1"/>
  <c r="R491" i="11"/>
  <c r="R492" i="11" s="1"/>
  <c r="T492" i="11" s="1"/>
  <c r="AL477" i="11"/>
  <c r="AL478" i="11" s="1"/>
  <c r="AL475" i="11"/>
  <c r="AL476" i="11" s="1"/>
  <c r="I69" i="9"/>
  <c r="J467" i="10"/>
  <c r="D477" i="10" s="1"/>
  <c r="R465" i="10"/>
  <c r="R466" i="10" s="1"/>
  <c r="T468" i="10" s="1"/>
  <c r="D78" i="8"/>
  <c r="K12" i="8" s="1"/>
  <c r="F70" i="8"/>
  <c r="M70" i="8" s="1"/>
  <c r="L70" i="8"/>
  <c r="F81" i="8"/>
  <c r="M81" i="8" s="1"/>
  <c r="F82" i="8"/>
  <c r="M82" i="8" s="1"/>
  <c r="F71" i="8"/>
  <c r="M71" i="8" s="1"/>
  <c r="L71" i="8"/>
  <c r="AL457" i="7"/>
  <c r="AL458" i="7" s="1"/>
  <c r="AL455" i="7"/>
  <c r="AL456" i="7" s="1"/>
  <c r="AL503" i="2"/>
  <c r="AL504" i="2" s="1"/>
  <c r="AL487" i="21"/>
  <c r="AL488" i="21" s="1"/>
  <c r="AL493" i="20"/>
  <c r="AL494" i="20" s="1"/>
  <c r="AL495" i="20"/>
  <c r="AL496" i="20" s="1"/>
  <c r="AL485" i="19"/>
  <c r="AL486" i="19" s="1"/>
  <c r="AL487" i="19"/>
  <c r="AL488" i="19" s="1"/>
  <c r="AL455" i="19"/>
  <c r="AL456" i="19" s="1"/>
  <c r="AL457" i="19"/>
  <c r="AL458" i="19" s="1"/>
  <c r="AL503" i="18"/>
  <c r="AL504" i="18" s="1"/>
  <c r="AL501" i="18"/>
  <c r="AL502" i="18" s="1"/>
  <c r="E68" i="18"/>
  <c r="L68" i="18" s="1"/>
  <c r="I68" i="18" s="1"/>
  <c r="AG463" i="17"/>
  <c r="L75" i="17"/>
  <c r="F75" i="17"/>
  <c r="M75" i="17" s="1"/>
  <c r="F86" i="17"/>
  <c r="K467" i="17"/>
  <c r="E477" i="17" s="1"/>
  <c r="AL493" i="15"/>
  <c r="AL494" i="15" s="1"/>
  <c r="AL495" i="15"/>
  <c r="AL496" i="15" s="1"/>
  <c r="AH463" i="16"/>
  <c r="N467" i="16"/>
  <c r="H477" i="16" s="1"/>
  <c r="AF492" i="15"/>
  <c r="K467" i="15"/>
  <c r="R472" i="15" s="1"/>
  <c r="R463" i="11"/>
  <c r="R464" i="11" s="1"/>
  <c r="J467" i="11"/>
  <c r="D477" i="11" s="1"/>
  <c r="AL487" i="11"/>
  <c r="AL488" i="11" s="1"/>
  <c r="AL485" i="11"/>
  <c r="AL486" i="11" s="1"/>
  <c r="K467" i="11"/>
  <c r="AE463" i="11"/>
  <c r="K467" i="8"/>
  <c r="R472" i="8" s="1"/>
  <c r="AE463" i="8"/>
  <c r="L467" i="7"/>
  <c r="AG463" i="7"/>
  <c r="R463" i="8"/>
  <c r="R464" i="8" s="1"/>
  <c r="T464" i="8" s="1"/>
  <c r="J467" i="8"/>
  <c r="D477" i="8" s="1"/>
  <c r="R465" i="8"/>
  <c r="R466" i="8" s="1"/>
  <c r="AF492" i="3"/>
  <c r="K467" i="3"/>
  <c r="AL495" i="23"/>
  <c r="AL496" i="23" s="1"/>
  <c r="AL493" i="22"/>
  <c r="AL494" i="22" s="1"/>
  <c r="AL495" i="22"/>
  <c r="AL496" i="22" s="1"/>
  <c r="R482" i="22"/>
  <c r="R483" i="22" s="1"/>
  <c r="R484" i="22"/>
  <c r="R485" i="22" s="1"/>
  <c r="AH463" i="21"/>
  <c r="N467" i="21"/>
  <c r="H477" i="21" s="1"/>
  <c r="L75" i="21"/>
  <c r="F75" i="21"/>
  <c r="M75" i="21" s="1"/>
  <c r="F72" i="20"/>
  <c r="F83" i="20"/>
  <c r="M83" i="20" s="1"/>
  <c r="L73" i="18"/>
  <c r="F73" i="18"/>
  <c r="M73" i="18" s="1"/>
  <c r="F81" i="17"/>
  <c r="F70" i="17"/>
  <c r="M70" i="17" s="1"/>
  <c r="J467" i="14"/>
  <c r="K468" i="14" s="1"/>
  <c r="K469" i="14" s="1"/>
  <c r="R465" i="14"/>
  <c r="R466" i="14" s="1"/>
  <c r="T468" i="14" s="1"/>
  <c r="R465" i="16"/>
  <c r="R466" i="16" s="1"/>
  <c r="R463" i="16"/>
  <c r="R464" i="16" s="1"/>
  <c r="T463" i="16" s="1"/>
  <c r="L73" i="15"/>
  <c r="F84" i="15"/>
  <c r="M84" i="15" s="1"/>
  <c r="F73" i="15"/>
  <c r="K467" i="12"/>
  <c r="E477" i="12" s="1"/>
  <c r="AF463" i="12"/>
  <c r="AF492" i="12"/>
  <c r="R482" i="10"/>
  <c r="R483" i="10" s="1"/>
  <c r="R484" i="10"/>
  <c r="R485" i="10" s="1"/>
  <c r="AL493" i="10"/>
  <c r="AL494" i="10" s="1"/>
  <c r="AL495" i="10"/>
  <c r="AL496" i="10" s="1"/>
  <c r="AG492" i="9"/>
  <c r="F72" i="9"/>
  <c r="M72" i="9" s="1"/>
  <c r="L72" i="9"/>
  <c r="AL503" i="11"/>
  <c r="AL504" i="11" s="1"/>
  <c r="AF492" i="8"/>
  <c r="AE492" i="8"/>
  <c r="AL487" i="7"/>
  <c r="AL488" i="7" s="1"/>
  <c r="AL485" i="7"/>
  <c r="AL486" i="7" s="1"/>
  <c r="AL493" i="7"/>
  <c r="AL494" i="7" s="1"/>
  <c r="I69" i="7"/>
  <c r="R463" i="3"/>
  <c r="R464" i="3" s="1"/>
  <c r="T463" i="3" s="1"/>
  <c r="J467" i="3"/>
  <c r="D477" i="3" s="1"/>
  <c r="R465" i="3"/>
  <c r="R466" i="3" s="1"/>
  <c r="F511" i="2"/>
  <c r="I511" i="2" s="1"/>
  <c r="AF463" i="2"/>
  <c r="L467" i="2"/>
  <c r="F509" i="2" s="1"/>
  <c r="AL466" i="5"/>
  <c r="AL467" i="5" s="1"/>
  <c r="I517" i="2"/>
  <c r="J517" i="2"/>
  <c r="J510" i="2"/>
  <c r="M467" i="5"/>
  <c r="AG463" i="5"/>
  <c r="AF464" i="5" s="1"/>
  <c r="AF465" i="5" s="1"/>
  <c r="AG463" i="4"/>
  <c r="L467" i="4"/>
  <c r="S472" i="4" s="1"/>
  <c r="AF463" i="4"/>
  <c r="R493" i="3"/>
  <c r="R494" i="3" s="1"/>
  <c r="T494" i="3" s="1"/>
  <c r="R491" i="4"/>
  <c r="R492" i="4" s="1"/>
  <c r="T492" i="4" s="1"/>
  <c r="R493" i="4"/>
  <c r="R494" i="4" s="1"/>
  <c r="T495" i="4" s="1"/>
  <c r="R482" i="3"/>
  <c r="E68" i="4"/>
  <c r="L68" i="4" s="1"/>
  <c r="I68" i="4" s="1"/>
  <c r="AL457" i="2"/>
  <c r="AL458" i="2" s="1"/>
  <c r="AL485" i="4"/>
  <c r="AL486" i="4" s="1"/>
  <c r="AL487" i="4"/>
  <c r="AL493" i="3"/>
  <c r="AL494" i="3" s="1"/>
  <c r="AL495" i="3"/>
  <c r="AL496" i="3" s="1"/>
  <c r="AL493" i="5"/>
  <c r="AL494" i="5" s="1"/>
  <c r="L72" i="4"/>
  <c r="F83" i="4"/>
  <c r="M83" i="4" s="1"/>
  <c r="AL495" i="5"/>
  <c r="AL496" i="5" s="1"/>
  <c r="AL503" i="4"/>
  <c r="AL504" i="4" s="1"/>
  <c r="R465" i="2"/>
  <c r="F75" i="4"/>
  <c r="M75" i="4" s="1"/>
  <c r="AL455" i="2"/>
  <c r="AL456" i="2" s="1"/>
  <c r="F83" i="7"/>
  <c r="M83" i="7" s="1"/>
  <c r="N467" i="8"/>
  <c r="R493" i="6"/>
  <c r="R494" i="6" s="1"/>
  <c r="T495" i="6" s="1"/>
  <c r="AL487" i="10"/>
  <c r="AL488" i="10" s="1"/>
  <c r="F87" i="12"/>
  <c r="F88" i="12" s="1"/>
  <c r="M88" i="12" s="1"/>
  <c r="AG463" i="16"/>
  <c r="L73" i="16"/>
  <c r="AL455" i="18"/>
  <c r="AL456" i="18" s="1"/>
  <c r="F87" i="18"/>
  <c r="M87" i="18" s="1"/>
  <c r="L71" i="19"/>
  <c r="K467" i="19"/>
  <c r="Q472" i="19" s="1"/>
  <c r="J467" i="20"/>
  <c r="D477" i="20" s="1"/>
  <c r="AE463" i="21"/>
  <c r="D78" i="22"/>
  <c r="AH463" i="23"/>
  <c r="R484" i="3"/>
  <c r="R485" i="3" s="1"/>
  <c r="AE463" i="3"/>
  <c r="L70" i="5"/>
  <c r="L73" i="8"/>
  <c r="AL501" i="11"/>
  <c r="AL502" i="11" s="1"/>
  <c r="D89" i="11"/>
  <c r="K13" i="11" s="1"/>
  <c r="AG492" i="13"/>
  <c r="AL466" i="12"/>
  <c r="AL467" i="12" s="1"/>
  <c r="AF463" i="15"/>
  <c r="AH463" i="15"/>
  <c r="R463" i="14"/>
  <c r="R464" i="14" s="1"/>
  <c r="AE463" i="17"/>
  <c r="AF466" i="17" s="1"/>
  <c r="AF467" i="17" s="1"/>
  <c r="R463" i="23"/>
  <c r="R464" i="23" s="1"/>
  <c r="T464" i="23" s="1"/>
  <c r="F82" i="5"/>
  <c r="M82" i="5" s="1"/>
  <c r="AL464" i="2"/>
  <c r="AL457" i="8"/>
  <c r="AL458" i="8" s="1"/>
  <c r="F73" i="11"/>
  <c r="M73" i="11" s="1"/>
  <c r="AL455" i="14"/>
  <c r="AL456" i="14" s="1"/>
  <c r="AL477" i="17"/>
  <c r="AL478" i="17" s="1"/>
  <c r="AL495" i="18"/>
  <c r="AL496" i="18" s="1"/>
  <c r="L76" i="23"/>
  <c r="AL501" i="2"/>
  <c r="AL502" i="2" s="1"/>
  <c r="F84" i="9"/>
  <c r="F83" i="9"/>
  <c r="R465" i="11"/>
  <c r="R466" i="11" s="1"/>
  <c r="T467" i="11" s="1"/>
  <c r="AL485" i="16"/>
  <c r="AL486" i="16" s="1"/>
  <c r="L72" i="14"/>
  <c r="F84" i="20"/>
  <c r="M84" i="20" s="1"/>
  <c r="AE492" i="3"/>
  <c r="AG463" i="2"/>
  <c r="F83" i="2"/>
  <c r="L75" i="4"/>
  <c r="L72" i="7"/>
  <c r="R493" i="10"/>
  <c r="R494" i="10" s="1"/>
  <c r="T496" i="10" s="1"/>
  <c r="AL503" i="9"/>
  <c r="AL504" i="9" s="1"/>
  <c r="AH463" i="12"/>
  <c r="L467" i="16"/>
  <c r="S472" i="16" s="1"/>
  <c r="L467" i="17"/>
  <c r="F477" i="17" s="1"/>
  <c r="L467" i="18"/>
  <c r="R465" i="18"/>
  <c r="R466" i="18" s="1"/>
  <c r="T466" i="18" s="1"/>
  <c r="F82" i="19"/>
  <c r="M82" i="19" s="1"/>
  <c r="L70" i="20"/>
  <c r="M467" i="21"/>
  <c r="L74" i="22"/>
  <c r="D78" i="23"/>
  <c r="K78" i="23" s="1"/>
  <c r="I78" i="23" s="1"/>
  <c r="AH492" i="5"/>
  <c r="K467" i="2"/>
  <c r="E509" i="2" s="1"/>
  <c r="AL503" i="8"/>
  <c r="AL504" i="8" s="1"/>
  <c r="D78" i="9"/>
  <c r="K78" i="9" s="1"/>
  <c r="I78" i="9" s="1"/>
  <c r="L70" i="11"/>
  <c r="AL495" i="12"/>
  <c r="AL496" i="12" s="1"/>
  <c r="AG463" i="15"/>
  <c r="AL457" i="15"/>
  <c r="AL458" i="15" s="1"/>
  <c r="AE492" i="18"/>
  <c r="R482" i="20"/>
  <c r="R483" i="20" s="1"/>
  <c r="M467" i="22"/>
  <c r="G477" i="22" s="1"/>
  <c r="F71" i="5"/>
  <c r="M71" i="5" s="1"/>
  <c r="R463" i="5"/>
  <c r="R464" i="5" s="1"/>
  <c r="T465" i="5" s="1"/>
  <c r="L467" i="11"/>
  <c r="M467" i="17"/>
  <c r="G477" i="17" s="1"/>
  <c r="AE463" i="20"/>
  <c r="AL493" i="23"/>
  <c r="AL494" i="23" s="1"/>
  <c r="L467" i="3"/>
  <c r="R463" i="10"/>
  <c r="R464" i="10" s="1"/>
  <c r="T464" i="10" s="1"/>
  <c r="AE463" i="14"/>
  <c r="AF464" i="14" s="1"/>
  <c r="AF465" i="14" s="1"/>
  <c r="R491" i="17"/>
  <c r="R492" i="17" s="1"/>
  <c r="T493" i="17" s="1"/>
  <c r="AL464" i="20"/>
  <c r="AF492" i="22"/>
  <c r="F85" i="4"/>
  <c r="M85" i="4" s="1"/>
  <c r="L71" i="6"/>
  <c r="F74" i="7"/>
  <c r="L70" i="17"/>
  <c r="D89" i="22"/>
  <c r="K13" i="22" s="1"/>
  <c r="AH492" i="14"/>
  <c r="R484" i="4"/>
  <c r="AH492" i="18"/>
  <c r="AL466" i="7"/>
  <c r="AL467" i="7" s="1"/>
  <c r="AL455" i="6"/>
  <c r="AL456" i="6" s="1"/>
  <c r="AL487" i="23"/>
  <c r="AL488" i="23" s="1"/>
  <c r="AE463" i="19"/>
  <c r="AL466" i="11"/>
  <c r="AL467" i="11" s="1"/>
  <c r="AL503" i="6"/>
  <c r="AL504" i="6" s="1"/>
  <c r="R465" i="20"/>
  <c r="R466" i="20" s="1"/>
  <c r="AE463" i="16"/>
  <c r="AF464" i="16" s="1"/>
  <c r="AF465" i="16" s="1"/>
  <c r="M467" i="9"/>
  <c r="G477" i="9" s="1"/>
  <c r="M467" i="7"/>
  <c r="G477" i="7" s="1"/>
  <c r="I510" i="2"/>
  <c r="AL487" i="2"/>
  <c r="AL488" i="2" s="1"/>
  <c r="AL466" i="23"/>
  <c r="AL467" i="23" s="1"/>
  <c r="AL477" i="21"/>
  <c r="AL478" i="21" s="1"/>
  <c r="AL495" i="21"/>
  <c r="AL477" i="19"/>
  <c r="AL478" i="19" s="1"/>
  <c r="AL475" i="18"/>
  <c r="AL476" i="18" s="1"/>
  <c r="F76" i="16"/>
  <c r="M76" i="16" s="1"/>
  <c r="F87" i="16"/>
  <c r="F70" i="14"/>
  <c r="G70" i="14" s="1"/>
  <c r="N70" i="14" s="1"/>
  <c r="L70" i="14"/>
  <c r="R482" i="7"/>
  <c r="R483" i="7" s="1"/>
  <c r="R465" i="23"/>
  <c r="R466" i="23" s="1"/>
  <c r="AL487" i="20"/>
  <c r="AL488" i="20" s="1"/>
  <c r="AF463" i="14"/>
  <c r="I69" i="14"/>
  <c r="AE463" i="10"/>
  <c r="R484" i="8"/>
  <c r="R485" i="8" s="1"/>
  <c r="I516" i="2"/>
  <c r="J516" i="2"/>
  <c r="AF492" i="21"/>
  <c r="AF492" i="19"/>
  <c r="L71" i="20"/>
  <c r="F71" i="20"/>
  <c r="M71" i="20" s="1"/>
  <c r="F75" i="18"/>
  <c r="L75" i="18"/>
  <c r="L467" i="12"/>
  <c r="F477" i="12" s="1"/>
  <c r="M467" i="11"/>
  <c r="G477" i="11" s="1"/>
  <c r="AL464" i="6"/>
  <c r="R493" i="7"/>
  <c r="R494" i="7" s="1"/>
  <c r="T496" i="7" s="1"/>
  <c r="M467" i="23"/>
  <c r="G477" i="23" s="1"/>
  <c r="AG492" i="22"/>
  <c r="F70" i="16"/>
  <c r="D78" i="16"/>
  <c r="K78" i="16" s="1"/>
  <c r="I78" i="16" s="1"/>
  <c r="L74" i="8"/>
  <c r="F74" i="8"/>
  <c r="M74" i="8" s="1"/>
  <c r="AG492" i="6"/>
  <c r="R484" i="6"/>
  <c r="R485" i="6" s="1"/>
  <c r="AL466" i="3"/>
  <c r="AL467" i="3" s="1"/>
  <c r="AL477" i="3"/>
  <c r="AL478" i="3" s="1"/>
  <c r="I515" i="2"/>
  <c r="L515" i="2" s="1"/>
  <c r="AL455" i="4"/>
  <c r="AL456" i="4" s="1"/>
  <c r="F512" i="2"/>
  <c r="AF492" i="2"/>
  <c r="R493" i="5"/>
  <c r="R494" i="5" s="1"/>
  <c r="AG463" i="3"/>
  <c r="AL495" i="4"/>
  <c r="AL496" i="4" s="1"/>
  <c r="AL501" i="3"/>
  <c r="AL502" i="3" s="1"/>
  <c r="N467" i="22"/>
  <c r="AG492" i="4"/>
  <c r="AF493" i="4" s="1"/>
  <c r="AF494" i="4" s="1"/>
  <c r="N467" i="11"/>
  <c r="H477" i="11" s="1"/>
  <c r="AL503" i="17"/>
  <c r="AL504" i="17" s="1"/>
  <c r="L467" i="21"/>
  <c r="F71" i="22"/>
  <c r="M71" i="22" s="1"/>
  <c r="AL464" i="23"/>
  <c r="AL465" i="23" s="1"/>
  <c r="F83" i="3"/>
  <c r="M83" i="3" s="1"/>
  <c r="AH463" i="2"/>
  <c r="R491" i="2"/>
  <c r="R492" i="2" s="1"/>
  <c r="T493" i="2" s="1"/>
  <c r="R482" i="6"/>
  <c r="R483" i="6" s="1"/>
  <c r="AL466" i="6"/>
  <c r="AL467" i="6" s="1"/>
  <c r="K467" i="9"/>
  <c r="R484" i="18"/>
  <c r="R485" i="18" s="1"/>
  <c r="F73" i="19"/>
  <c r="M73" i="19" s="1"/>
  <c r="F76" i="20"/>
  <c r="M76" i="20" s="1"/>
  <c r="AL493" i="4"/>
  <c r="AL503" i="3"/>
  <c r="AL504" i="3" s="1"/>
  <c r="R491" i="7"/>
  <c r="R492" i="7" s="1"/>
  <c r="T492" i="7" s="1"/>
  <c r="F87" i="9"/>
  <c r="M87" i="9" s="1"/>
  <c r="L75" i="15"/>
  <c r="AL503" i="19"/>
  <c r="AL504" i="19" s="1"/>
  <c r="AL475" i="21"/>
  <c r="AL476" i="21" s="1"/>
  <c r="F82" i="13"/>
  <c r="M82" i="13" s="1"/>
  <c r="L70" i="16"/>
  <c r="F81" i="14"/>
  <c r="M81" i="14" s="1"/>
  <c r="F83" i="15"/>
  <c r="M83" i="15" s="1"/>
  <c r="V491" i="2"/>
  <c r="AF492" i="13"/>
  <c r="AE492" i="16"/>
  <c r="AG492" i="19"/>
  <c r="AG492" i="20"/>
  <c r="AE492" i="5"/>
  <c r="AF493" i="15"/>
  <c r="AF494" i="15" s="1"/>
  <c r="K515" i="2"/>
  <c r="O515" i="2"/>
  <c r="M515" i="2"/>
  <c r="N515" i="2"/>
  <c r="R464" i="2"/>
  <c r="R466" i="2"/>
  <c r="T465" i="4"/>
  <c r="T463" i="4"/>
  <c r="T464" i="4"/>
  <c r="T468" i="4"/>
  <c r="T467" i="4"/>
  <c r="T466" i="4"/>
  <c r="T464" i="6"/>
  <c r="T465" i="6"/>
  <c r="T463" i="6"/>
  <c r="T493" i="6"/>
  <c r="T492" i="6"/>
  <c r="T491" i="6"/>
  <c r="T466" i="20"/>
  <c r="T468" i="20"/>
  <c r="T467" i="20"/>
  <c r="T464" i="18"/>
  <c r="T465" i="18"/>
  <c r="T463" i="18"/>
  <c r="K13" i="13"/>
  <c r="K89" i="13"/>
  <c r="I89" i="13" s="1"/>
  <c r="M85" i="3"/>
  <c r="F85" i="6"/>
  <c r="L74" i="6"/>
  <c r="F74" i="6"/>
  <c r="M70" i="3"/>
  <c r="G70" i="3"/>
  <c r="N70" i="3" s="1"/>
  <c r="M84" i="5"/>
  <c r="M72" i="2"/>
  <c r="D477" i="2"/>
  <c r="D508" i="2" s="1"/>
  <c r="T493" i="3"/>
  <c r="T492" i="3"/>
  <c r="T491" i="3"/>
  <c r="M86" i="4"/>
  <c r="F77" i="7"/>
  <c r="M77" i="7" s="1"/>
  <c r="M76" i="7"/>
  <c r="G70" i="10"/>
  <c r="N70" i="10" s="1"/>
  <c r="M70" i="10"/>
  <c r="M74" i="10"/>
  <c r="T468" i="13"/>
  <c r="T467" i="13"/>
  <c r="T466" i="13"/>
  <c r="M86" i="14"/>
  <c r="E477" i="16"/>
  <c r="G81" i="19"/>
  <c r="N81" i="19" s="1"/>
  <c r="M81" i="19"/>
  <c r="M71" i="19"/>
  <c r="M74" i="20"/>
  <c r="G70" i="21"/>
  <c r="N70" i="21" s="1"/>
  <c r="M85" i="22"/>
  <c r="T492" i="22"/>
  <c r="T491" i="22"/>
  <c r="T493" i="22"/>
  <c r="M70" i="23"/>
  <c r="G70" i="23"/>
  <c r="N70" i="23" s="1"/>
  <c r="M27" i="3"/>
  <c r="M28" i="3" s="1"/>
  <c r="M29" i="3" s="1"/>
  <c r="M30" i="3" s="1"/>
  <c r="M31" i="3" s="1"/>
  <c r="M32" i="3" s="1"/>
  <c r="M33" i="3" s="1"/>
  <c r="M34" i="3" s="1"/>
  <c r="M35" i="3" s="1"/>
  <c r="M36" i="3" s="1"/>
  <c r="M37" i="3" s="1"/>
  <c r="M38" i="3" s="1"/>
  <c r="M39" i="3" s="1"/>
  <c r="M40" i="3" s="1"/>
  <c r="K42" i="3" s="1"/>
  <c r="K11" i="3" s="1"/>
  <c r="T492" i="18"/>
  <c r="M86" i="2"/>
  <c r="M75" i="3"/>
  <c r="R485" i="4"/>
  <c r="T465" i="7"/>
  <c r="H477" i="7"/>
  <c r="M73" i="8"/>
  <c r="M87" i="8"/>
  <c r="M85" i="9"/>
  <c r="T493" i="9"/>
  <c r="T492" i="9"/>
  <c r="T491" i="9"/>
  <c r="M86" i="10"/>
  <c r="M87" i="14"/>
  <c r="F88" i="14"/>
  <c r="M88" i="14" s="1"/>
  <c r="G477" i="15"/>
  <c r="F77" i="19"/>
  <c r="M77" i="19" s="1"/>
  <c r="M76" i="19"/>
  <c r="F477" i="21"/>
  <c r="T493" i="21"/>
  <c r="J40" i="8"/>
  <c r="K40" i="8" s="1"/>
  <c r="J22" i="6"/>
  <c r="J40" i="6" s="1"/>
  <c r="K40" i="6" s="1"/>
  <c r="L22" i="6"/>
  <c r="M22" i="6" s="1"/>
  <c r="M27" i="14"/>
  <c r="M28" i="14" s="1"/>
  <c r="M29" i="14" s="1"/>
  <c r="M30" i="14" s="1"/>
  <c r="M31" i="14" s="1"/>
  <c r="M32" i="14" s="1"/>
  <c r="M33" i="14" s="1"/>
  <c r="M34" i="14" s="1"/>
  <c r="M35" i="14" s="1"/>
  <c r="M36" i="14" s="1"/>
  <c r="M37" i="14" s="1"/>
  <c r="M38" i="14" s="1"/>
  <c r="M39" i="14" s="1"/>
  <c r="W29" i="15"/>
  <c r="W30" i="15" s="1"/>
  <c r="W31" i="15" s="1"/>
  <c r="W32" i="15" s="1"/>
  <c r="W33" i="15" s="1"/>
  <c r="W34" i="15" s="1"/>
  <c r="W35" i="15" s="1"/>
  <c r="W36" i="15" s="1"/>
  <c r="W37" i="15" s="1"/>
  <c r="W38" i="15" s="1"/>
  <c r="W39" i="15" s="1"/>
  <c r="M27" i="20"/>
  <c r="M28" i="20" s="1"/>
  <c r="M29" i="20" s="1"/>
  <c r="M30" i="20" s="1"/>
  <c r="M31" i="20" s="1"/>
  <c r="M32" i="20" s="1"/>
  <c r="M33" i="20" s="1"/>
  <c r="M34" i="20" s="1"/>
  <c r="M35" i="20" s="1"/>
  <c r="M36" i="20" s="1"/>
  <c r="M37" i="20" s="1"/>
  <c r="M38" i="20" s="1"/>
  <c r="M39" i="20" s="1"/>
  <c r="M40" i="20" s="1"/>
  <c r="K42" i="20" s="1"/>
  <c r="K11" i="20" s="1"/>
  <c r="M72" i="3"/>
  <c r="M70" i="2"/>
  <c r="G70" i="2"/>
  <c r="N70" i="2" s="1"/>
  <c r="AL476" i="2"/>
  <c r="G477" i="5"/>
  <c r="S472" i="5"/>
  <c r="M76" i="6"/>
  <c r="G70" i="7"/>
  <c r="N70" i="7" s="1"/>
  <c r="M70" i="7"/>
  <c r="T496" i="8"/>
  <c r="T495" i="8"/>
  <c r="T494" i="8"/>
  <c r="E477" i="9"/>
  <c r="F477" i="11"/>
  <c r="R472" i="11"/>
  <c r="M85" i="12"/>
  <c r="AF464" i="15"/>
  <c r="AF465" i="15" s="1"/>
  <c r="AF466" i="15"/>
  <c r="AF467" i="15" s="1"/>
  <c r="M75" i="16"/>
  <c r="M82" i="17"/>
  <c r="M83" i="22"/>
  <c r="M76" i="22"/>
  <c r="W29" i="7"/>
  <c r="W30" i="7" s="1"/>
  <c r="W31" i="7" s="1"/>
  <c r="W32" i="7" s="1"/>
  <c r="W33" i="7" s="1"/>
  <c r="W34" i="7" s="1"/>
  <c r="W35" i="7" s="1"/>
  <c r="W36" i="7" s="1"/>
  <c r="W37" i="7" s="1"/>
  <c r="W38" i="7" s="1"/>
  <c r="W39" i="7" s="1"/>
  <c r="W40" i="7" s="1"/>
  <c r="U42" i="7" s="1"/>
  <c r="W29" i="9"/>
  <c r="W30" i="9" s="1"/>
  <c r="W31" i="9" s="1"/>
  <c r="W32" i="9" s="1"/>
  <c r="W33" i="9" s="1"/>
  <c r="W34" i="9" s="1"/>
  <c r="W35" i="9" s="1"/>
  <c r="W36" i="9" s="1"/>
  <c r="W37" i="9" s="1"/>
  <c r="W38" i="9" s="1"/>
  <c r="W39" i="9" s="1"/>
  <c r="W40" i="9" s="1"/>
  <c r="U42" i="9" s="1"/>
  <c r="M27" i="13"/>
  <c r="M28" i="13" s="1"/>
  <c r="M29" i="13" s="1"/>
  <c r="M30" i="13" s="1"/>
  <c r="M31" i="13" s="1"/>
  <c r="M32" i="13" s="1"/>
  <c r="M33" i="13" s="1"/>
  <c r="M34" i="13" s="1"/>
  <c r="M35" i="13" s="1"/>
  <c r="M36" i="13" s="1"/>
  <c r="M37" i="13" s="1"/>
  <c r="M38" i="13" s="1"/>
  <c r="M39" i="13" s="1"/>
  <c r="M40" i="13" s="1"/>
  <c r="K42" i="13" s="1"/>
  <c r="K11" i="13" s="1"/>
  <c r="Q472" i="5"/>
  <c r="E477" i="5"/>
  <c r="F477" i="3"/>
  <c r="G477" i="6"/>
  <c r="M75" i="9"/>
  <c r="F477" i="7"/>
  <c r="M76" i="11"/>
  <c r="AF466" i="13"/>
  <c r="AF467" i="13" s="1"/>
  <c r="AF464" i="13"/>
  <c r="AF465" i="13" s="1"/>
  <c r="M86" i="12"/>
  <c r="E477" i="14"/>
  <c r="M87" i="16"/>
  <c r="M75" i="18"/>
  <c r="AL467" i="20"/>
  <c r="M86" i="21"/>
  <c r="AL504" i="21"/>
  <c r="T40" i="4"/>
  <c r="U40" i="4" s="1"/>
  <c r="J40" i="2"/>
  <c r="K40" i="2" s="1"/>
  <c r="M27" i="7"/>
  <c r="M28" i="7" s="1"/>
  <c r="M29" i="7" s="1"/>
  <c r="M30" i="7" s="1"/>
  <c r="M31" i="7" s="1"/>
  <c r="M32" i="7" s="1"/>
  <c r="M33" i="7" s="1"/>
  <c r="M34" i="7" s="1"/>
  <c r="M35" i="7" s="1"/>
  <c r="M36" i="7" s="1"/>
  <c r="M37" i="7" s="1"/>
  <c r="M38" i="7" s="1"/>
  <c r="M39" i="7" s="1"/>
  <c r="M40" i="7" s="1"/>
  <c r="K42" i="7" s="1"/>
  <c r="K11" i="7" s="1"/>
  <c r="M27" i="9"/>
  <c r="M28" i="9" s="1"/>
  <c r="M29" i="9" s="1"/>
  <c r="M30" i="9" s="1"/>
  <c r="M31" i="9" s="1"/>
  <c r="M32" i="9" s="1"/>
  <c r="M33" i="9" s="1"/>
  <c r="M34" i="9" s="1"/>
  <c r="M35" i="9" s="1"/>
  <c r="M36" i="9" s="1"/>
  <c r="M37" i="9" s="1"/>
  <c r="M38" i="9" s="1"/>
  <c r="M39" i="9" s="1"/>
  <c r="M40" i="9" s="1"/>
  <c r="K42" i="9" s="1"/>
  <c r="K11" i="9" s="1"/>
  <c r="J40" i="14"/>
  <c r="K40" i="14" s="1"/>
  <c r="M82" i="2"/>
  <c r="M83" i="14"/>
  <c r="M73" i="3"/>
  <c r="M74" i="7"/>
  <c r="M74" i="13"/>
  <c r="M73" i="15"/>
  <c r="M84" i="18"/>
  <c r="M74" i="2"/>
  <c r="M72" i="19"/>
  <c r="M87" i="7"/>
  <c r="H477" i="4"/>
  <c r="M73" i="5"/>
  <c r="F88" i="2"/>
  <c r="M88" i="2" s="1"/>
  <c r="M87" i="2"/>
  <c r="F82" i="4"/>
  <c r="L71" i="4"/>
  <c r="F71" i="4"/>
  <c r="M72" i="7"/>
  <c r="M86" i="7"/>
  <c r="M86" i="11"/>
  <c r="M82" i="14"/>
  <c r="M75" i="14"/>
  <c r="G477" i="13"/>
  <c r="S472" i="13"/>
  <c r="G477" i="16"/>
  <c r="T466" i="16"/>
  <c r="T468" i="16"/>
  <c r="T467" i="16"/>
  <c r="M84" i="17"/>
  <c r="F477" i="18"/>
  <c r="M83" i="18"/>
  <c r="M76" i="18"/>
  <c r="M86" i="19"/>
  <c r="M85" i="20"/>
  <c r="G477" i="21"/>
  <c r="S472" i="21"/>
  <c r="H477" i="23"/>
  <c r="E477" i="23"/>
  <c r="T40" i="2"/>
  <c r="U40" i="2" s="1"/>
  <c r="J40" i="3"/>
  <c r="K40" i="3" s="1"/>
  <c r="M75" i="2"/>
  <c r="M71" i="3"/>
  <c r="M81" i="5"/>
  <c r="G81" i="5"/>
  <c r="N81" i="5" s="1"/>
  <c r="M83" i="8"/>
  <c r="M76" i="8"/>
  <c r="K89" i="9"/>
  <c r="I89" i="9" s="1"/>
  <c r="K13" i="9"/>
  <c r="F82" i="10"/>
  <c r="L71" i="10"/>
  <c r="F71" i="10"/>
  <c r="F81" i="12"/>
  <c r="L70" i="12"/>
  <c r="F70" i="12"/>
  <c r="F84" i="13"/>
  <c r="L73" i="13"/>
  <c r="F73" i="13"/>
  <c r="F81" i="15"/>
  <c r="L70" i="15"/>
  <c r="F70" i="15"/>
  <c r="M83" i="17"/>
  <c r="M86" i="20"/>
  <c r="F477" i="20"/>
  <c r="R472" i="20"/>
  <c r="AL496" i="21"/>
  <c r="T468" i="23"/>
  <c r="T467" i="23"/>
  <c r="T466" i="23"/>
  <c r="M27" i="4"/>
  <c r="M28" i="4" s="1"/>
  <c r="M29" i="4" s="1"/>
  <c r="M30" i="4" s="1"/>
  <c r="M31" i="4" s="1"/>
  <c r="M32" i="4" s="1"/>
  <c r="M33" i="4" s="1"/>
  <c r="M34" i="4" s="1"/>
  <c r="M35" i="4" s="1"/>
  <c r="M36" i="4" s="1"/>
  <c r="M37" i="4" s="1"/>
  <c r="M38" i="4" s="1"/>
  <c r="M39" i="4" s="1"/>
  <c r="M40" i="4" s="1"/>
  <c r="K42" i="4" s="1"/>
  <c r="K11" i="4" s="1"/>
  <c r="T22" i="6"/>
  <c r="T40" i="6" s="1"/>
  <c r="U40" i="6" s="1"/>
  <c r="V22" i="6"/>
  <c r="W22" i="6" s="1"/>
  <c r="W23" i="6" s="1"/>
  <c r="W24" i="6" s="1"/>
  <c r="W25" i="6" s="1"/>
  <c r="W26" i="6" s="1"/>
  <c r="W27" i="6" s="1"/>
  <c r="W28" i="6" s="1"/>
  <c r="W29" i="6" s="1"/>
  <c r="W30" i="6" s="1"/>
  <c r="W31" i="6" s="1"/>
  <c r="W32" i="6" s="1"/>
  <c r="W33" i="6" s="1"/>
  <c r="W34" i="6" s="1"/>
  <c r="W35" i="6" s="1"/>
  <c r="W36" i="6" s="1"/>
  <c r="W37" i="6" s="1"/>
  <c r="W38" i="6" s="1"/>
  <c r="W39" i="6" s="1"/>
  <c r="W40" i="6" s="1"/>
  <c r="U42" i="6" s="1"/>
  <c r="M27" i="10"/>
  <c r="M28" i="10" s="1"/>
  <c r="M29" i="10" s="1"/>
  <c r="M30" i="10" s="1"/>
  <c r="M31" i="10" s="1"/>
  <c r="M32" i="10" s="1"/>
  <c r="M33" i="10" s="1"/>
  <c r="M34" i="10" s="1"/>
  <c r="M35" i="10" s="1"/>
  <c r="M36" i="10" s="1"/>
  <c r="M37" i="10" s="1"/>
  <c r="M38" i="10" s="1"/>
  <c r="M39" i="10" s="1"/>
  <c r="M40" i="10" s="1"/>
  <c r="K42" i="10" s="1"/>
  <c r="K11" i="10" s="1"/>
  <c r="M72" i="6"/>
  <c r="T468" i="5"/>
  <c r="T467" i="5"/>
  <c r="T466" i="5"/>
  <c r="T468" i="8"/>
  <c r="T467" i="8"/>
  <c r="T466" i="8"/>
  <c r="AL465" i="6"/>
  <c r="AL504" i="10"/>
  <c r="M74" i="12"/>
  <c r="M84" i="14"/>
  <c r="M71" i="16"/>
  <c r="M72" i="20"/>
  <c r="M87" i="20"/>
  <c r="M83" i="21"/>
  <c r="M72" i="22"/>
  <c r="M83" i="23"/>
  <c r="T40" i="9"/>
  <c r="U40" i="9" s="1"/>
  <c r="AL486" i="2"/>
  <c r="M76" i="4"/>
  <c r="T492" i="5"/>
  <c r="M86" i="6"/>
  <c r="T466" i="3"/>
  <c r="T468" i="3"/>
  <c r="T467" i="3"/>
  <c r="M76" i="5"/>
  <c r="M76" i="9"/>
  <c r="T464" i="11"/>
  <c r="T465" i="11"/>
  <c r="T463" i="11"/>
  <c r="M86" i="15"/>
  <c r="M83" i="16"/>
  <c r="G477" i="14"/>
  <c r="T465" i="15"/>
  <c r="E477" i="22"/>
  <c r="W29" i="3"/>
  <c r="W30" i="3" s="1"/>
  <c r="W31" i="3" s="1"/>
  <c r="W32" i="3" s="1"/>
  <c r="W33" i="3" s="1"/>
  <c r="W34" i="3" s="1"/>
  <c r="W35" i="3" s="1"/>
  <c r="W36" i="3" s="1"/>
  <c r="W37" i="3" s="1"/>
  <c r="W38" i="3" s="1"/>
  <c r="W39" i="3" s="1"/>
  <c r="W40" i="3" s="1"/>
  <c r="U42" i="3" s="1"/>
  <c r="M27" i="2"/>
  <c r="M28" i="2" s="1"/>
  <c r="M29" i="2" s="1"/>
  <c r="M30" i="2" s="1"/>
  <c r="M31" i="2" s="1"/>
  <c r="M32" i="2" s="1"/>
  <c r="M33" i="2" s="1"/>
  <c r="M34" i="2" s="1"/>
  <c r="M35" i="2" s="1"/>
  <c r="M36" i="2" s="1"/>
  <c r="M37" i="2" s="1"/>
  <c r="M38" i="2" s="1"/>
  <c r="M39" i="2" s="1"/>
  <c r="M40" i="2" s="1"/>
  <c r="K42" i="2" s="1"/>
  <c r="K11" i="2" s="1"/>
  <c r="T40" i="10"/>
  <c r="U40" i="10" s="1"/>
  <c r="J40" i="11"/>
  <c r="K40" i="11" s="1"/>
  <c r="J40" i="15"/>
  <c r="K40" i="15" s="1"/>
  <c r="W36" i="23"/>
  <c r="W37" i="23" s="1"/>
  <c r="M71" i="2"/>
  <c r="M83" i="5"/>
  <c r="M71" i="13"/>
  <c r="M82" i="15"/>
  <c r="M70" i="16"/>
  <c r="G70" i="16"/>
  <c r="N70" i="16" s="1"/>
  <c r="M71" i="18"/>
  <c r="M85" i="8"/>
  <c r="M74" i="11"/>
  <c r="M85" i="14"/>
  <c r="M73" i="6"/>
  <c r="M85" i="2"/>
  <c r="M72" i="4"/>
  <c r="M82" i="20"/>
  <c r="M76" i="2"/>
  <c r="D477" i="4"/>
  <c r="G81" i="3"/>
  <c r="N81" i="3" s="1"/>
  <c r="M81" i="3"/>
  <c r="M83" i="2"/>
  <c r="F81" i="6"/>
  <c r="L70" i="6"/>
  <c r="F70" i="6"/>
  <c r="H477" i="8"/>
  <c r="F82" i="7"/>
  <c r="L71" i="7"/>
  <c r="F71" i="7"/>
  <c r="M81" i="10"/>
  <c r="G81" i="10"/>
  <c r="N81" i="10" s="1"/>
  <c r="M82" i="11"/>
  <c r="M75" i="11"/>
  <c r="T496" i="13"/>
  <c r="T495" i="13"/>
  <c r="T494" i="13"/>
  <c r="M71" i="14"/>
  <c r="D477" i="16"/>
  <c r="M73" i="17"/>
  <c r="M85" i="19"/>
  <c r="M72" i="18"/>
  <c r="G81" i="21"/>
  <c r="N81" i="21" s="1"/>
  <c r="M81" i="21"/>
  <c r="G70" i="22"/>
  <c r="N70" i="22" s="1"/>
  <c r="H477" i="22"/>
  <c r="W29" i="2"/>
  <c r="W30" i="2" s="1"/>
  <c r="W31" i="2" s="1"/>
  <c r="W32" i="2" s="1"/>
  <c r="W33" i="2" s="1"/>
  <c r="W34" i="2" s="1"/>
  <c r="W35" i="2" s="1"/>
  <c r="W36" i="2" s="1"/>
  <c r="W37" i="2" s="1"/>
  <c r="W38" i="2" s="1"/>
  <c r="W39" i="2" s="1"/>
  <c r="W40" i="2" s="1"/>
  <c r="U42" i="2" s="1"/>
  <c r="W29" i="10"/>
  <c r="W30" i="10" s="1"/>
  <c r="W31" i="10" s="1"/>
  <c r="W32" i="10" s="1"/>
  <c r="W33" i="10" s="1"/>
  <c r="W34" i="10" s="1"/>
  <c r="W35" i="10" s="1"/>
  <c r="W36" i="10" s="1"/>
  <c r="W37" i="10" s="1"/>
  <c r="W38" i="10" s="1"/>
  <c r="W39" i="10" s="1"/>
  <c r="W40" i="10" s="1"/>
  <c r="U42" i="10" s="1"/>
  <c r="M38" i="11"/>
  <c r="M39" i="11" s="1"/>
  <c r="M40" i="11" s="1"/>
  <c r="K42" i="11" s="1"/>
  <c r="K11" i="11" s="1"/>
  <c r="W29" i="14"/>
  <c r="W30" i="14" s="1"/>
  <c r="W31" i="14" s="1"/>
  <c r="W32" i="14" s="1"/>
  <c r="W33" i="14" s="1"/>
  <c r="W34" i="14" s="1"/>
  <c r="W35" i="14" s="1"/>
  <c r="W36" i="14" s="1"/>
  <c r="W37" i="14" s="1"/>
  <c r="W38" i="14" s="1"/>
  <c r="W39" i="14" s="1"/>
  <c r="M86" i="3"/>
  <c r="M72" i="8"/>
  <c r="T466" i="9"/>
  <c r="T468" i="9"/>
  <c r="T467" i="9"/>
  <c r="AL467" i="10"/>
  <c r="M75" i="10"/>
  <c r="F85" i="15"/>
  <c r="L74" i="15"/>
  <c r="F74" i="15"/>
  <c r="M72" i="17"/>
  <c r="M81" i="2"/>
  <c r="G81" i="2"/>
  <c r="N81" i="2" s="1"/>
  <c r="D477" i="5"/>
  <c r="K468" i="5"/>
  <c r="K469" i="5" s="1"/>
  <c r="K470" i="5"/>
  <c r="K471" i="5" s="1"/>
  <c r="M81" i="7"/>
  <c r="G81" i="7"/>
  <c r="N81" i="7" s="1"/>
  <c r="F477" i="8"/>
  <c r="G477" i="8"/>
  <c r="S472" i="8"/>
  <c r="E477" i="11"/>
  <c r="M73" i="14"/>
  <c r="M86" i="16"/>
  <c r="T465" i="17"/>
  <c r="T463" i="17"/>
  <c r="T464" i="17"/>
  <c r="M72" i="21"/>
  <c r="K468" i="22"/>
  <c r="K469" i="22" s="1"/>
  <c r="K470" i="22"/>
  <c r="K471" i="22" s="1"/>
  <c r="M76" i="23"/>
  <c r="M23" i="6"/>
  <c r="M24" i="6" s="1"/>
  <c r="M25" i="6" s="1"/>
  <c r="M26" i="6" s="1"/>
  <c r="M27" i="6" s="1"/>
  <c r="M28" i="6" s="1"/>
  <c r="M29" i="6" s="1"/>
  <c r="M30" i="6" s="1"/>
  <c r="M31" i="6" s="1"/>
  <c r="M32" i="6" s="1"/>
  <c r="M33" i="6" s="1"/>
  <c r="M34" i="6" s="1"/>
  <c r="M35" i="6" s="1"/>
  <c r="M36" i="6" s="1"/>
  <c r="M37" i="6" s="1"/>
  <c r="M38" i="6" s="1"/>
  <c r="M39" i="6" s="1"/>
  <c r="M40" i="6" s="1"/>
  <c r="K42" i="6" s="1"/>
  <c r="K11" i="6" s="1"/>
  <c r="T40" i="14"/>
  <c r="U40" i="14" s="1"/>
  <c r="T40" i="15"/>
  <c r="U40" i="15" s="1"/>
  <c r="M27" i="15"/>
  <c r="M28" i="15" s="1"/>
  <c r="M29" i="15" s="1"/>
  <c r="M30" i="15" s="1"/>
  <c r="M31" i="15" s="1"/>
  <c r="M32" i="15" s="1"/>
  <c r="M33" i="15" s="1"/>
  <c r="M34" i="15" s="1"/>
  <c r="M35" i="15" s="1"/>
  <c r="M36" i="15" s="1"/>
  <c r="M37" i="15" s="1"/>
  <c r="M38" i="15" s="1"/>
  <c r="M39" i="15" s="1"/>
  <c r="M40" i="15" s="1"/>
  <c r="K42" i="15" s="1"/>
  <c r="K11" i="15" s="1"/>
  <c r="M34" i="23"/>
  <c r="M35" i="23" s="1"/>
  <c r="M36" i="23" s="1"/>
  <c r="M37" i="23" s="1"/>
  <c r="M38" i="23" s="1"/>
  <c r="M39" i="23" s="1"/>
  <c r="M40" i="23" s="1"/>
  <c r="K42" i="23" s="1"/>
  <c r="K11" i="23" s="1"/>
  <c r="T496" i="5"/>
  <c r="T495" i="5"/>
  <c r="T494" i="5"/>
  <c r="AL465" i="4"/>
  <c r="AL488" i="4"/>
  <c r="M86" i="8"/>
  <c r="M86" i="9"/>
  <c r="AF493" i="9"/>
  <c r="AF494" i="9" s="1"/>
  <c r="T493" i="12"/>
  <c r="T492" i="12"/>
  <c r="T491" i="12"/>
  <c r="M75" i="12"/>
  <c r="T495" i="14"/>
  <c r="M72" i="16"/>
  <c r="T468" i="15"/>
  <c r="T467" i="15"/>
  <c r="T466" i="15"/>
  <c r="T496" i="16"/>
  <c r="T495" i="16"/>
  <c r="T494" i="16"/>
  <c r="T467" i="19"/>
  <c r="M84" i="22"/>
  <c r="W29" i="8"/>
  <c r="W30" i="8" s="1"/>
  <c r="W31" i="8" s="1"/>
  <c r="W32" i="8" s="1"/>
  <c r="W33" i="8" s="1"/>
  <c r="W34" i="8" s="1"/>
  <c r="W35" i="8" s="1"/>
  <c r="W36" i="8" s="1"/>
  <c r="W37" i="8" s="1"/>
  <c r="W38" i="8" s="1"/>
  <c r="W39" i="8" s="1"/>
  <c r="W40" i="8" s="1"/>
  <c r="U42" i="8" s="1"/>
  <c r="M84" i="21"/>
  <c r="M84" i="3"/>
  <c r="M74" i="14"/>
  <c r="G70" i="4"/>
  <c r="N70" i="4" s="1"/>
  <c r="M70" i="4"/>
  <c r="D78" i="13"/>
  <c r="G81" i="17"/>
  <c r="N81" i="17" s="1"/>
  <c r="M81" i="17"/>
  <c r="H477" i="5"/>
  <c r="T472" i="5"/>
  <c r="M75" i="7"/>
  <c r="M85" i="10"/>
  <c r="M71" i="11"/>
  <c r="T464" i="13"/>
  <c r="T472" i="13"/>
  <c r="H477" i="13"/>
  <c r="H477" i="12"/>
  <c r="T491" i="13"/>
  <c r="T493" i="13"/>
  <c r="T492" i="13"/>
  <c r="M74" i="19"/>
  <c r="M75" i="19"/>
  <c r="M70" i="20"/>
  <c r="G70" i="20"/>
  <c r="N70" i="20" s="1"/>
  <c r="M74" i="21"/>
  <c r="K78" i="22"/>
  <c r="I78" i="22" s="1"/>
  <c r="K12" i="22"/>
  <c r="T495" i="22"/>
  <c r="M85" i="23"/>
  <c r="T491" i="23"/>
  <c r="W29" i="4"/>
  <c r="W30" i="4" s="1"/>
  <c r="W31" i="4" s="1"/>
  <c r="W32" i="4" s="1"/>
  <c r="W33" i="4" s="1"/>
  <c r="W34" i="4" s="1"/>
  <c r="W35" i="4" s="1"/>
  <c r="W36" i="4" s="1"/>
  <c r="W37" i="4" s="1"/>
  <c r="W38" i="4" s="1"/>
  <c r="W39" i="4" s="1"/>
  <c r="W40" i="4" s="1"/>
  <c r="U42" i="4" s="1"/>
  <c r="M27" i="8"/>
  <c r="M28" i="8" s="1"/>
  <c r="M29" i="8" s="1"/>
  <c r="M30" i="8" s="1"/>
  <c r="M31" i="8" s="1"/>
  <c r="M32" i="8" s="1"/>
  <c r="M33" i="8" s="1"/>
  <c r="M34" i="8" s="1"/>
  <c r="M35" i="8" s="1"/>
  <c r="M36" i="8" s="1"/>
  <c r="M37" i="8" s="1"/>
  <c r="M38" i="8" s="1"/>
  <c r="M39" i="8" s="1"/>
  <c r="M40" i="8" s="1"/>
  <c r="K42" i="8" s="1"/>
  <c r="K11" i="8" s="1"/>
  <c r="W29" i="20"/>
  <c r="W30" i="20" s="1"/>
  <c r="W31" i="20" s="1"/>
  <c r="W32" i="20" s="1"/>
  <c r="W33" i="20" s="1"/>
  <c r="W34" i="20" s="1"/>
  <c r="W35" i="20" s="1"/>
  <c r="W36" i="20" s="1"/>
  <c r="W37" i="20" s="1"/>
  <c r="W38" i="20" s="1"/>
  <c r="W39" i="20" s="1"/>
  <c r="R483" i="3"/>
  <c r="E477" i="2"/>
  <c r="Q472" i="2"/>
  <c r="M82" i="3"/>
  <c r="M70" i="5"/>
  <c r="G70" i="5"/>
  <c r="N70" i="5" s="1"/>
  <c r="M74" i="5"/>
  <c r="T496" i="9"/>
  <c r="T495" i="9"/>
  <c r="T494" i="9"/>
  <c r="T464" i="12"/>
  <c r="T465" i="12"/>
  <c r="T463" i="12"/>
  <c r="T464" i="14"/>
  <c r="T465" i="14"/>
  <c r="T463" i="14"/>
  <c r="AL456" i="15"/>
  <c r="M87" i="19"/>
  <c r="G477" i="19"/>
  <c r="S472" i="19"/>
  <c r="M82" i="22"/>
  <c r="W29" i="13"/>
  <c r="W30" i="13" s="1"/>
  <c r="W31" i="13" s="1"/>
  <c r="W32" i="13" s="1"/>
  <c r="W33" i="13" s="1"/>
  <c r="W34" i="13" s="1"/>
  <c r="W35" i="13" s="1"/>
  <c r="W36" i="13" s="1"/>
  <c r="W37" i="13" s="1"/>
  <c r="W38" i="13" s="1"/>
  <c r="W39" i="13" s="1"/>
  <c r="W40" i="13" s="1"/>
  <c r="U42" i="13" s="1"/>
  <c r="S472" i="3"/>
  <c r="G477" i="3"/>
  <c r="M76" i="3"/>
  <c r="H477" i="2"/>
  <c r="M83" i="6"/>
  <c r="AL465" i="2"/>
  <c r="D89" i="7"/>
  <c r="AL488" i="8"/>
  <c r="M76" i="10"/>
  <c r="F477" i="13"/>
  <c r="T468" i="17"/>
  <c r="T467" i="17"/>
  <c r="T466" i="17"/>
  <c r="M86" i="17"/>
  <c r="G81" i="18"/>
  <c r="N81" i="18" s="1"/>
  <c r="M81" i="18"/>
  <c r="E477" i="20"/>
  <c r="M72" i="23"/>
  <c r="T40" i="20"/>
  <c r="U40" i="20" s="1"/>
  <c r="AL494" i="4"/>
  <c r="F477" i="5"/>
  <c r="R472" i="5"/>
  <c r="M75" i="8"/>
  <c r="AL465" i="8"/>
  <c r="M84" i="9"/>
  <c r="H477" i="10"/>
  <c r="M87" i="11"/>
  <c r="M76" i="13"/>
  <c r="M75" i="15"/>
  <c r="T493" i="16"/>
  <c r="T492" i="16"/>
  <c r="T491" i="16"/>
  <c r="M86" i="18"/>
  <c r="D477" i="19"/>
  <c r="AL465" i="20"/>
  <c r="M27" i="19"/>
  <c r="M28" i="19" s="1"/>
  <c r="M29" i="19" s="1"/>
  <c r="M30" i="19" s="1"/>
  <c r="M31" i="19" s="1"/>
  <c r="M32" i="19" s="1"/>
  <c r="M33" i="19" s="1"/>
  <c r="M34" i="19" s="1"/>
  <c r="M35" i="19" s="1"/>
  <c r="M36" i="19" s="1"/>
  <c r="M37" i="19" s="1"/>
  <c r="M38" i="19" s="1"/>
  <c r="M39" i="19" s="1"/>
  <c r="M40" i="19" s="1"/>
  <c r="K42" i="19" s="1"/>
  <c r="K11" i="19" s="1"/>
  <c r="J40" i="20"/>
  <c r="K40" i="20" s="1"/>
  <c r="W38" i="23"/>
  <c r="W39" i="23" s="1"/>
  <c r="W40" i="23" s="1"/>
  <c r="U42" i="23" s="1"/>
  <c r="G81" i="16"/>
  <c r="N81" i="16" s="1"/>
  <c r="M81" i="16"/>
  <c r="M82" i="6"/>
  <c r="M85" i="13"/>
  <c r="M84" i="6"/>
  <c r="M85" i="17"/>
  <c r="M83" i="19"/>
  <c r="M84" i="23"/>
  <c r="M81" i="13"/>
  <c r="G81" i="13"/>
  <c r="N81" i="13" s="1"/>
  <c r="M81" i="22" l="1"/>
  <c r="K470" i="9"/>
  <c r="K471" i="9" s="1"/>
  <c r="Q472" i="9"/>
  <c r="M70" i="13"/>
  <c r="I70" i="13" s="1"/>
  <c r="T494" i="12"/>
  <c r="K468" i="13"/>
  <c r="K469" i="13" s="1"/>
  <c r="M469" i="13" s="1"/>
  <c r="Q472" i="22"/>
  <c r="F88" i="20"/>
  <c r="M88" i="20" s="1"/>
  <c r="T472" i="16"/>
  <c r="T494" i="7"/>
  <c r="T496" i="18"/>
  <c r="T492" i="15"/>
  <c r="D477" i="22"/>
  <c r="Q472" i="11"/>
  <c r="R472" i="18"/>
  <c r="T468" i="12"/>
  <c r="AF495" i="13"/>
  <c r="AF496" i="13" s="1"/>
  <c r="Q472" i="18"/>
  <c r="AF464" i="21"/>
  <c r="AF465" i="21" s="1"/>
  <c r="Q472" i="6"/>
  <c r="T495" i="3"/>
  <c r="K78" i="8"/>
  <c r="I78" i="8" s="1"/>
  <c r="T492" i="19"/>
  <c r="T496" i="2"/>
  <c r="Q472" i="21"/>
  <c r="T472" i="18"/>
  <c r="T496" i="22"/>
  <c r="T463" i="13"/>
  <c r="K470" i="16"/>
  <c r="K471" i="16" s="1"/>
  <c r="T464" i="15"/>
  <c r="G477" i="10"/>
  <c r="T496" i="11"/>
  <c r="AF464" i="12"/>
  <c r="AF465" i="12" s="1"/>
  <c r="Q472" i="16"/>
  <c r="R473" i="16" s="1"/>
  <c r="R474" i="16" s="1"/>
  <c r="T465" i="22"/>
  <c r="AF493" i="21"/>
  <c r="AF494" i="21" s="1"/>
  <c r="S472" i="14"/>
  <c r="F477" i="14"/>
  <c r="M477" i="14" s="1"/>
  <c r="T493" i="8"/>
  <c r="K468" i="9"/>
  <c r="K469" i="9" s="1"/>
  <c r="M469" i="9" s="1"/>
  <c r="G81" i="23"/>
  <c r="N81" i="23" s="1"/>
  <c r="I81" i="23" s="1"/>
  <c r="D477" i="13"/>
  <c r="E480" i="13" s="1"/>
  <c r="E481" i="13" s="1"/>
  <c r="G480" i="13" s="1"/>
  <c r="AF493" i="22"/>
  <c r="AF494" i="22" s="1"/>
  <c r="AF464" i="19"/>
  <c r="AF465" i="19" s="1"/>
  <c r="AF493" i="11"/>
  <c r="AF494" i="11" s="1"/>
  <c r="F88" i="21"/>
  <c r="M88" i="21" s="1"/>
  <c r="F88" i="10"/>
  <c r="M88" i="10" s="1"/>
  <c r="R472" i="13"/>
  <c r="T493" i="14"/>
  <c r="S472" i="10"/>
  <c r="M513" i="2"/>
  <c r="T493" i="11"/>
  <c r="T472" i="20"/>
  <c r="T491" i="2"/>
  <c r="F77" i="18"/>
  <c r="M77" i="18" s="1"/>
  <c r="K468" i="15"/>
  <c r="K469" i="15" s="1"/>
  <c r="M468" i="15" s="1"/>
  <c r="S472" i="11"/>
  <c r="M87" i="3"/>
  <c r="T464" i="9"/>
  <c r="F477" i="10"/>
  <c r="M74" i="18"/>
  <c r="F77" i="2"/>
  <c r="M77" i="2" s="1"/>
  <c r="T472" i="6"/>
  <c r="M87" i="12"/>
  <c r="T472" i="17"/>
  <c r="L514" i="2"/>
  <c r="AF464" i="6"/>
  <c r="AF465" i="6" s="1"/>
  <c r="R472" i="7"/>
  <c r="F88" i="22"/>
  <c r="M88" i="22" s="1"/>
  <c r="G81" i="9"/>
  <c r="N81" i="9" s="1"/>
  <c r="I81" i="9" s="1"/>
  <c r="AF464" i="9"/>
  <c r="AF465" i="9" s="1"/>
  <c r="T495" i="15"/>
  <c r="F88" i="19"/>
  <c r="M88" i="19" s="1"/>
  <c r="T463" i="23"/>
  <c r="G477" i="18"/>
  <c r="E478" i="18" s="1"/>
  <c r="E479" i="18" s="1"/>
  <c r="G478" i="18" s="1"/>
  <c r="T496" i="15"/>
  <c r="G70" i="8"/>
  <c r="N70" i="8" s="1"/>
  <c r="I70" i="8" s="1"/>
  <c r="T466" i="22"/>
  <c r="S472" i="18"/>
  <c r="T466" i="7"/>
  <c r="T472" i="19"/>
  <c r="T464" i="22"/>
  <c r="T466" i="21"/>
  <c r="AF466" i="22"/>
  <c r="AF467" i="22" s="1"/>
  <c r="H477" i="17"/>
  <c r="N477" i="17" s="1"/>
  <c r="T467" i="21"/>
  <c r="F77" i="15"/>
  <c r="M77" i="15" s="1"/>
  <c r="T467" i="22"/>
  <c r="E477" i="7"/>
  <c r="L477" i="7" s="1"/>
  <c r="T467" i="7"/>
  <c r="D477" i="21"/>
  <c r="T472" i="15"/>
  <c r="F77" i="10"/>
  <c r="M77" i="10" s="1"/>
  <c r="T468" i="11"/>
  <c r="T494" i="19"/>
  <c r="T464" i="19"/>
  <c r="E477" i="8"/>
  <c r="E480" i="8" s="1"/>
  <c r="E481" i="8" s="1"/>
  <c r="G480" i="8" s="1"/>
  <c r="T467" i="6"/>
  <c r="K518" i="2"/>
  <c r="M518" i="2"/>
  <c r="T494" i="10"/>
  <c r="T491" i="4"/>
  <c r="T496" i="20"/>
  <c r="N518" i="2"/>
  <c r="K89" i="11"/>
  <c r="I89" i="11" s="1"/>
  <c r="T465" i="16"/>
  <c r="I509" i="2"/>
  <c r="T494" i="20"/>
  <c r="O518" i="2"/>
  <c r="M517" i="2"/>
  <c r="T472" i="23"/>
  <c r="T464" i="5"/>
  <c r="R472" i="9"/>
  <c r="AF495" i="21"/>
  <c r="AF496" i="21" s="1"/>
  <c r="S472" i="15"/>
  <c r="AF466" i="10"/>
  <c r="AF467" i="10" s="1"/>
  <c r="D477" i="15"/>
  <c r="E480" i="15" s="1"/>
  <c r="E481" i="15" s="1"/>
  <c r="G480" i="15" s="1"/>
  <c r="F477" i="2"/>
  <c r="F508" i="2" s="1"/>
  <c r="G477" i="20"/>
  <c r="N477" i="20" s="1"/>
  <c r="T491" i="8"/>
  <c r="T492" i="17"/>
  <c r="T491" i="14"/>
  <c r="T495" i="12"/>
  <c r="T491" i="11"/>
  <c r="AF464" i="10"/>
  <c r="AF465" i="10" s="1"/>
  <c r="D477" i="17"/>
  <c r="K477" i="17" s="1"/>
  <c r="G477" i="4"/>
  <c r="N477" i="4" s="1"/>
  <c r="T496" i="23"/>
  <c r="F88" i="18"/>
  <c r="M88" i="18" s="1"/>
  <c r="T495" i="10"/>
  <c r="S472" i="9"/>
  <c r="AF466" i="21"/>
  <c r="AF467" i="21" s="1"/>
  <c r="S472" i="7"/>
  <c r="F88" i="7"/>
  <c r="M88" i="7" s="1"/>
  <c r="T491" i="17"/>
  <c r="T463" i="9"/>
  <c r="T463" i="5"/>
  <c r="T472" i="7"/>
  <c r="AF466" i="3"/>
  <c r="AF467" i="3" s="1"/>
  <c r="AF495" i="18"/>
  <c r="AF496" i="18" s="1"/>
  <c r="AF495" i="8"/>
  <c r="AF496" i="8" s="1"/>
  <c r="F88" i="5"/>
  <c r="M88" i="5" s="1"/>
  <c r="T472" i="14"/>
  <c r="N514" i="2"/>
  <c r="Q472" i="17"/>
  <c r="R475" i="17" s="1"/>
  <c r="R476" i="17" s="1"/>
  <c r="T463" i="21"/>
  <c r="D477" i="6"/>
  <c r="F77" i="17"/>
  <c r="M77" i="17" s="1"/>
  <c r="K468" i="12"/>
  <c r="K469" i="12" s="1"/>
  <c r="M468" i="12" s="1"/>
  <c r="G70" i="9"/>
  <c r="N70" i="9" s="1"/>
  <c r="I70" i="9" s="1"/>
  <c r="G71" i="3"/>
  <c r="N71" i="3" s="1"/>
  <c r="I71" i="3" s="1"/>
  <c r="T496" i="4"/>
  <c r="R472" i="17"/>
  <c r="L516" i="2"/>
  <c r="AF495" i="3"/>
  <c r="AF496" i="3" s="1"/>
  <c r="AF464" i="7"/>
  <c r="AF465" i="7" s="1"/>
  <c r="AF464" i="2"/>
  <c r="AF465" i="2" s="1"/>
  <c r="AF466" i="4"/>
  <c r="AF467" i="4" s="1"/>
  <c r="K468" i="7"/>
  <c r="K469" i="7" s="1"/>
  <c r="M469" i="7" s="1"/>
  <c r="K468" i="21"/>
  <c r="K469" i="21" s="1"/>
  <c r="M468" i="21" s="1"/>
  <c r="AF495" i="7"/>
  <c r="AF496" i="7" s="1"/>
  <c r="R472" i="19"/>
  <c r="AF466" i="5"/>
  <c r="AF467" i="5" s="1"/>
  <c r="T495" i="21"/>
  <c r="T492" i="23"/>
  <c r="F477" i="19"/>
  <c r="AF466" i="16"/>
  <c r="AF467" i="16" s="1"/>
  <c r="T496" i="3"/>
  <c r="T472" i="21"/>
  <c r="T468" i="19"/>
  <c r="M86" i="5"/>
  <c r="D477" i="7"/>
  <c r="G70" i="17"/>
  <c r="N70" i="17" s="1"/>
  <c r="I70" i="17" s="1"/>
  <c r="Q472" i="7"/>
  <c r="F77" i="14"/>
  <c r="M77" i="14" s="1"/>
  <c r="F88" i="13"/>
  <c r="M88" i="13" s="1"/>
  <c r="E477" i="21"/>
  <c r="K470" i="18"/>
  <c r="K471" i="18" s="1"/>
  <c r="M470" i="18" s="1"/>
  <c r="F77" i="22"/>
  <c r="M77" i="22" s="1"/>
  <c r="G477" i="12"/>
  <c r="M477" i="12" s="1"/>
  <c r="T466" i="12"/>
  <c r="T464" i="16"/>
  <c r="K470" i="2"/>
  <c r="J511" i="2"/>
  <c r="O511" i="2" s="1"/>
  <c r="T472" i="2"/>
  <c r="F77" i="3"/>
  <c r="M77" i="3" s="1"/>
  <c r="T494" i="21"/>
  <c r="T494" i="18"/>
  <c r="Q472" i="12"/>
  <c r="R475" i="12" s="1"/>
  <c r="R476" i="12" s="1"/>
  <c r="M84" i="10"/>
  <c r="T493" i="15"/>
  <c r="K470" i="7"/>
  <c r="K471" i="7" s="1"/>
  <c r="M471" i="7" s="1"/>
  <c r="T493" i="19"/>
  <c r="T494" i="2"/>
  <c r="T472" i="3"/>
  <c r="G70" i="11"/>
  <c r="N70" i="11" s="1"/>
  <c r="I70" i="11" s="1"/>
  <c r="M81" i="20"/>
  <c r="I81" i="20" s="1"/>
  <c r="K468" i="18"/>
  <c r="K469" i="18" s="1"/>
  <c r="M469" i="18" s="1"/>
  <c r="G477" i="2"/>
  <c r="G508" i="2" s="1"/>
  <c r="F88" i="16"/>
  <c r="M88" i="16" s="1"/>
  <c r="K470" i="21"/>
  <c r="K471" i="21" s="1"/>
  <c r="M470" i="21" s="1"/>
  <c r="R472" i="21"/>
  <c r="T465" i="20"/>
  <c r="K471" i="2"/>
  <c r="M470" i="2" s="1"/>
  <c r="N510" i="2"/>
  <c r="AF464" i="8"/>
  <c r="AF465" i="8" s="1"/>
  <c r="AF466" i="19"/>
  <c r="AF467" i="19" s="1"/>
  <c r="F77" i="13"/>
  <c r="M77" i="13" s="1"/>
  <c r="K13" i="23"/>
  <c r="T464" i="20"/>
  <c r="AF466" i="20"/>
  <c r="AF467" i="20" s="1"/>
  <c r="AF493" i="3"/>
  <c r="AF494" i="3" s="1"/>
  <c r="AF493" i="7"/>
  <c r="AF494" i="7" s="1"/>
  <c r="O514" i="2"/>
  <c r="T493" i="7"/>
  <c r="AF464" i="3"/>
  <c r="AF465" i="3" s="1"/>
  <c r="K470" i="11"/>
  <c r="K471" i="11" s="1"/>
  <c r="M471" i="11" s="1"/>
  <c r="O469" i="2"/>
  <c r="M510" i="2"/>
  <c r="AF493" i="18"/>
  <c r="AF494" i="18" s="1"/>
  <c r="T472" i="9"/>
  <c r="AF495" i="19"/>
  <c r="AF496" i="19" s="1"/>
  <c r="F88" i="9"/>
  <c r="M88" i="9" s="1"/>
  <c r="AF464" i="4"/>
  <c r="AF465" i="4" s="1"/>
  <c r="K517" i="2"/>
  <c r="T472" i="8"/>
  <c r="AF495" i="12"/>
  <c r="AF496" i="12" s="1"/>
  <c r="AF466" i="2"/>
  <c r="AF467" i="2" s="1"/>
  <c r="R472" i="3"/>
  <c r="F77" i="8"/>
  <c r="M77" i="8" s="1"/>
  <c r="F77" i="20"/>
  <c r="M77" i="20" s="1"/>
  <c r="AF495" i="20"/>
  <c r="AF496" i="20" s="1"/>
  <c r="F77" i="9"/>
  <c r="M77" i="9" s="1"/>
  <c r="F88" i="17"/>
  <c r="M88" i="17" s="1"/>
  <c r="AF464" i="23"/>
  <c r="AF465" i="23" s="1"/>
  <c r="L513" i="2"/>
  <c r="AF464" i="11"/>
  <c r="AF465" i="11" s="1"/>
  <c r="F77" i="12"/>
  <c r="M77" i="12" s="1"/>
  <c r="AF493" i="23"/>
  <c r="AF494" i="23" s="1"/>
  <c r="N516" i="2"/>
  <c r="K470" i="19"/>
  <c r="K471" i="19" s="1"/>
  <c r="M470" i="19" s="1"/>
  <c r="T495" i="7"/>
  <c r="K12" i="16"/>
  <c r="G70" i="18"/>
  <c r="N70" i="18" s="1"/>
  <c r="I70" i="18" s="1"/>
  <c r="T492" i="2"/>
  <c r="T465" i="21"/>
  <c r="AF464" i="17"/>
  <c r="AF465" i="17" s="1"/>
  <c r="T472" i="22"/>
  <c r="M70" i="19"/>
  <c r="I70" i="19" s="1"/>
  <c r="K470" i="6"/>
  <c r="K471" i="6" s="1"/>
  <c r="M471" i="6" s="1"/>
  <c r="Q472" i="13"/>
  <c r="R475" i="13" s="1"/>
  <c r="R476" i="13" s="1"/>
  <c r="M477" i="10"/>
  <c r="T463" i="10"/>
  <c r="D477" i="12"/>
  <c r="K477" i="12" s="1"/>
  <c r="L480" i="12" s="1"/>
  <c r="L481" i="12" s="1"/>
  <c r="R472" i="6"/>
  <c r="G81" i="4"/>
  <c r="N81" i="4" s="1"/>
  <c r="I81" i="4" s="1"/>
  <c r="M83" i="9"/>
  <c r="T463" i="8"/>
  <c r="T492" i="21"/>
  <c r="M87" i="17"/>
  <c r="AF466" i="23"/>
  <c r="AF467" i="23" s="1"/>
  <c r="T467" i="18"/>
  <c r="O513" i="2"/>
  <c r="N513" i="2"/>
  <c r="K513" i="2"/>
  <c r="AF495" i="11"/>
  <c r="AF496" i="11" s="1"/>
  <c r="AF495" i="2"/>
  <c r="AF496" i="2" s="1"/>
  <c r="AF493" i="5"/>
  <c r="AF494" i="5" s="1"/>
  <c r="AF493" i="8"/>
  <c r="AF494" i="8" s="1"/>
  <c r="AF493" i="19"/>
  <c r="AF494" i="19" s="1"/>
  <c r="F77" i="23"/>
  <c r="M77" i="23" s="1"/>
  <c r="K468" i="10"/>
  <c r="K469" i="10" s="1"/>
  <c r="M469" i="10" s="1"/>
  <c r="F88" i="11"/>
  <c r="M88" i="11" s="1"/>
  <c r="AF495" i="23"/>
  <c r="AF496" i="23" s="1"/>
  <c r="K468" i="23"/>
  <c r="K469" i="23" s="1"/>
  <c r="M469" i="23" s="1"/>
  <c r="G81" i="14"/>
  <c r="N81" i="14" s="1"/>
  <c r="I81" i="14" s="1"/>
  <c r="K468" i="19"/>
  <c r="K469" i="19" s="1"/>
  <c r="M469" i="19" s="1"/>
  <c r="E477" i="3"/>
  <c r="E480" i="3" s="1"/>
  <c r="E481" i="3" s="1"/>
  <c r="G480" i="3" s="1"/>
  <c r="T494" i="11"/>
  <c r="E477" i="19"/>
  <c r="K477" i="19" s="1"/>
  <c r="F88" i="6"/>
  <c r="M88" i="6" s="1"/>
  <c r="M70" i="14"/>
  <c r="I70" i="14" s="1"/>
  <c r="M73" i="9"/>
  <c r="T493" i="5"/>
  <c r="F77" i="4"/>
  <c r="M77" i="4" s="1"/>
  <c r="S472" i="17"/>
  <c r="AF466" i="11"/>
  <c r="AF467" i="11" s="1"/>
  <c r="AF495" i="4"/>
  <c r="AF496" i="4" s="1"/>
  <c r="T465" i="10"/>
  <c r="K470" i="14"/>
  <c r="K471" i="14" s="1"/>
  <c r="M470" i="14" s="1"/>
  <c r="F477" i="6"/>
  <c r="L477" i="6" s="1"/>
  <c r="M76" i="12"/>
  <c r="T465" i="3"/>
  <c r="AF493" i="20"/>
  <c r="AF494" i="20" s="1"/>
  <c r="K468" i="17"/>
  <c r="K469" i="17" s="1"/>
  <c r="M468" i="17" s="1"/>
  <c r="T464" i="7"/>
  <c r="T491" i="18"/>
  <c r="T494" i="23"/>
  <c r="T496" i="6"/>
  <c r="AF464" i="18"/>
  <c r="AF465" i="18" s="1"/>
  <c r="F88" i="23"/>
  <c r="M88" i="23" s="1"/>
  <c r="AF495" i="10"/>
  <c r="AF496" i="10" s="1"/>
  <c r="AF466" i="7"/>
  <c r="AF467" i="7" s="1"/>
  <c r="AF493" i="10"/>
  <c r="AF494" i="10" s="1"/>
  <c r="AF493" i="6"/>
  <c r="AF494" i="6" s="1"/>
  <c r="K468" i="6"/>
  <c r="K469" i="6" s="1"/>
  <c r="M469" i="6" s="1"/>
  <c r="D477" i="14"/>
  <c r="E478" i="14" s="1"/>
  <c r="E479" i="14" s="1"/>
  <c r="G478" i="14" s="1"/>
  <c r="T464" i="3"/>
  <c r="T493" i="4"/>
  <c r="K470" i="20"/>
  <c r="K471" i="20" s="1"/>
  <c r="M470" i="20" s="1"/>
  <c r="O510" i="2"/>
  <c r="J509" i="2"/>
  <c r="K468" i="3"/>
  <c r="K469" i="3" s="1"/>
  <c r="M469" i="3" s="1"/>
  <c r="F77" i="21"/>
  <c r="M77" i="21" s="1"/>
  <c r="K468" i="8"/>
  <c r="K469" i="8" s="1"/>
  <c r="M469" i="8" s="1"/>
  <c r="J512" i="2"/>
  <c r="I512" i="2"/>
  <c r="AF493" i="17"/>
  <c r="AF494" i="17" s="1"/>
  <c r="AF495" i="17"/>
  <c r="AF496" i="17" s="1"/>
  <c r="AF466" i="14"/>
  <c r="AF467" i="14" s="1"/>
  <c r="R472" i="2"/>
  <c r="Q472" i="15"/>
  <c r="R473" i="15" s="1"/>
  <c r="R474" i="15" s="1"/>
  <c r="M84" i="11"/>
  <c r="Q472" i="3"/>
  <c r="T496" i="14"/>
  <c r="T465" i="23"/>
  <c r="F77" i="5"/>
  <c r="M77" i="5" s="1"/>
  <c r="S472" i="23"/>
  <c r="AF493" i="2"/>
  <c r="AF494" i="2" s="1"/>
  <c r="S472" i="22"/>
  <c r="T472" i="11"/>
  <c r="Q472" i="23"/>
  <c r="M74" i="23"/>
  <c r="T495" i="17"/>
  <c r="K468" i="11"/>
  <c r="K469" i="11" s="1"/>
  <c r="M469" i="11" s="1"/>
  <c r="T491" i="7"/>
  <c r="T466" i="10"/>
  <c r="T466" i="14"/>
  <c r="Q472" i="8"/>
  <c r="T491" i="20"/>
  <c r="T468" i="6"/>
  <c r="T492" i="10"/>
  <c r="M514" i="2"/>
  <c r="L510" i="2"/>
  <c r="K510" i="2"/>
  <c r="AF495" i="5"/>
  <c r="AF496" i="5" s="1"/>
  <c r="K470" i="23"/>
  <c r="K471" i="23" s="1"/>
  <c r="M470" i="23" s="1"/>
  <c r="T495" i="19"/>
  <c r="R472" i="16"/>
  <c r="Q472" i="10"/>
  <c r="Q472" i="20"/>
  <c r="AF466" i="8"/>
  <c r="AF467" i="8" s="1"/>
  <c r="T466" i="11"/>
  <c r="AF464" i="20"/>
  <c r="AF465" i="20" s="1"/>
  <c r="K470" i="8"/>
  <c r="K471" i="8" s="1"/>
  <c r="M470" i="8" s="1"/>
  <c r="K12" i="9"/>
  <c r="F477" i="16"/>
  <c r="M477" i="16" s="1"/>
  <c r="K470" i="4"/>
  <c r="K471" i="4" s="1"/>
  <c r="M471" i="4" s="1"/>
  <c r="R472" i="22"/>
  <c r="T463" i="19"/>
  <c r="F77" i="16"/>
  <c r="M77" i="16" s="1"/>
  <c r="E477" i="10"/>
  <c r="K477" i="10" s="1"/>
  <c r="K470" i="10"/>
  <c r="K471" i="10" s="1"/>
  <c r="M470" i="10" s="1"/>
  <c r="K12" i="23"/>
  <c r="F88" i="4"/>
  <c r="M88" i="4" s="1"/>
  <c r="S472" i="2"/>
  <c r="T494" i="17"/>
  <c r="Q472" i="14"/>
  <c r="R473" i="14" s="1"/>
  <c r="R474" i="14" s="1"/>
  <c r="R472" i="4"/>
  <c r="M87" i="23"/>
  <c r="M87" i="21"/>
  <c r="S472" i="12"/>
  <c r="T465" i="8"/>
  <c r="T467" i="10"/>
  <c r="T467" i="14"/>
  <c r="R472" i="12"/>
  <c r="Q472" i="4"/>
  <c r="R475" i="4" s="1"/>
  <c r="R476" i="4" s="1"/>
  <c r="K89" i="22"/>
  <c r="I89" i="22" s="1"/>
  <c r="K468" i="20"/>
  <c r="K469" i="20" s="1"/>
  <c r="M469" i="20" s="1"/>
  <c r="K12" i="20"/>
  <c r="R472" i="10"/>
  <c r="F77" i="6"/>
  <c r="M77" i="6" s="1"/>
  <c r="T494" i="4"/>
  <c r="T493" i="20"/>
  <c r="T468" i="18"/>
  <c r="T494" i="6"/>
  <c r="T493" i="10"/>
  <c r="AF495" i="6"/>
  <c r="AF496" i="6" s="1"/>
  <c r="K468" i="2"/>
  <c r="K514" i="2"/>
  <c r="K516" i="2"/>
  <c r="N517" i="2"/>
  <c r="L517" i="2"/>
  <c r="O517" i="2"/>
  <c r="AF466" i="18"/>
  <c r="AF467" i="18" s="1"/>
  <c r="K470" i="3"/>
  <c r="K471" i="3" s="1"/>
  <c r="M471" i="3" s="1"/>
  <c r="G81" i="8"/>
  <c r="N81" i="8" s="1"/>
  <c r="I81" i="8" s="1"/>
  <c r="F477" i="23"/>
  <c r="L477" i="23" s="1"/>
  <c r="E477" i="15"/>
  <c r="L477" i="15" s="1"/>
  <c r="D477" i="23"/>
  <c r="G81" i="11"/>
  <c r="N81" i="11" s="1"/>
  <c r="I81" i="11" s="1"/>
  <c r="K468" i="4"/>
  <c r="K469" i="4" s="1"/>
  <c r="M469" i="4" s="1"/>
  <c r="F477" i="4"/>
  <c r="L477" i="4" s="1"/>
  <c r="O468" i="2"/>
  <c r="K469" i="2"/>
  <c r="M469" i="2" s="1"/>
  <c r="M516" i="2"/>
  <c r="O516" i="2"/>
  <c r="AF495" i="14"/>
  <c r="AF496" i="14" s="1"/>
  <c r="AF493" i="14"/>
  <c r="AF494" i="14" s="1"/>
  <c r="AF495" i="16"/>
  <c r="AF496" i="16" s="1"/>
  <c r="AF493" i="16"/>
  <c r="AF494" i="16" s="1"/>
  <c r="L511" i="2"/>
  <c r="P515" i="2"/>
  <c r="M477" i="11"/>
  <c r="T463" i="2"/>
  <c r="T465" i="2"/>
  <c r="T464" i="2"/>
  <c r="M477" i="21"/>
  <c r="G71" i="2"/>
  <c r="N71" i="2" s="1"/>
  <c r="I71" i="2" s="1"/>
  <c r="N477" i="13"/>
  <c r="G71" i="14"/>
  <c r="N71" i="14" s="1"/>
  <c r="I71" i="14" s="1"/>
  <c r="L477" i="5"/>
  <c r="M477" i="7"/>
  <c r="T466" i="2"/>
  <c r="T467" i="2"/>
  <c r="T468" i="2"/>
  <c r="N477" i="10"/>
  <c r="G82" i="20"/>
  <c r="N82" i="20" s="1"/>
  <c r="I82" i="20" s="1"/>
  <c r="I70" i="2"/>
  <c r="M477" i="9"/>
  <c r="H508" i="2"/>
  <c r="K477" i="2"/>
  <c r="E508" i="2"/>
  <c r="G71" i="20"/>
  <c r="N71" i="20" s="1"/>
  <c r="I71" i="20" s="1"/>
  <c r="G82" i="22"/>
  <c r="N82" i="22" s="1"/>
  <c r="I82" i="22" s="1"/>
  <c r="N477" i="22"/>
  <c r="M477" i="3"/>
  <c r="G82" i="3"/>
  <c r="N82" i="3" s="1"/>
  <c r="I82" i="3" s="1"/>
  <c r="N477" i="5"/>
  <c r="K477" i="20"/>
  <c r="N477" i="16"/>
  <c r="G82" i="5"/>
  <c r="N82" i="5" s="1"/>
  <c r="I82" i="5" s="1"/>
  <c r="G82" i="19"/>
  <c r="K477" i="18"/>
  <c r="G71" i="23"/>
  <c r="M477" i="17"/>
  <c r="L477" i="13"/>
  <c r="N477" i="21"/>
  <c r="K477" i="11"/>
  <c r="G71" i="21"/>
  <c r="G82" i="21"/>
  <c r="N82" i="21" s="1"/>
  <c r="I82" i="21" s="1"/>
  <c r="L477" i="9"/>
  <c r="I70" i="22"/>
  <c r="I70" i="4"/>
  <c r="I81" i="7"/>
  <c r="I70" i="16"/>
  <c r="L477" i="22"/>
  <c r="N477" i="15"/>
  <c r="I70" i="23"/>
  <c r="I81" i="22"/>
  <c r="I81" i="19"/>
  <c r="I70" i="10"/>
  <c r="I81" i="2"/>
  <c r="G82" i="13"/>
  <c r="N82" i="13" s="1"/>
  <c r="I82" i="13" s="1"/>
  <c r="I70" i="20"/>
  <c r="I70" i="3"/>
  <c r="I81" i="16"/>
  <c r="I81" i="3"/>
  <c r="I70" i="21"/>
  <c r="K13" i="7"/>
  <c r="K89" i="7"/>
  <c r="I89" i="7" s="1"/>
  <c r="K78" i="13"/>
  <c r="I78" i="13" s="1"/>
  <c r="K12" i="13"/>
  <c r="M85" i="15"/>
  <c r="E480" i="16"/>
  <c r="E481" i="16" s="1"/>
  <c r="G480" i="16" s="1"/>
  <c r="E478" i="16"/>
  <c r="E479" i="16" s="1"/>
  <c r="G478" i="16" s="1"/>
  <c r="N477" i="8"/>
  <c r="M81" i="6"/>
  <c r="G81" i="6"/>
  <c r="M477" i="22"/>
  <c r="M469" i="14"/>
  <c r="M468" i="14"/>
  <c r="M84" i="13"/>
  <c r="G81" i="12"/>
  <c r="M81" i="12"/>
  <c r="M471" i="13"/>
  <c r="M470" i="13"/>
  <c r="M71" i="4"/>
  <c r="G71" i="4"/>
  <c r="N477" i="14"/>
  <c r="M471" i="17"/>
  <c r="M470" i="17"/>
  <c r="R475" i="9"/>
  <c r="R476" i="9" s="1"/>
  <c r="R473" i="9"/>
  <c r="R474" i="9" s="1"/>
  <c r="I70" i="7"/>
  <c r="M477" i="5"/>
  <c r="L477" i="12"/>
  <c r="L477" i="17"/>
  <c r="M74" i="6"/>
  <c r="I81" i="13"/>
  <c r="I70" i="5"/>
  <c r="M470" i="22"/>
  <c r="M471" i="22"/>
  <c r="M470" i="5"/>
  <c r="M471" i="5"/>
  <c r="M471" i="16"/>
  <c r="M470" i="16"/>
  <c r="M71" i="7"/>
  <c r="G71" i="7"/>
  <c r="M70" i="6"/>
  <c r="G70" i="6"/>
  <c r="R473" i="22"/>
  <c r="R474" i="22" s="1"/>
  <c r="R475" i="22"/>
  <c r="R476" i="22" s="1"/>
  <c r="G71" i="16"/>
  <c r="L477" i="20"/>
  <c r="M81" i="15"/>
  <c r="G81" i="15"/>
  <c r="M471" i="12"/>
  <c r="M470" i="12"/>
  <c r="M71" i="10"/>
  <c r="G71" i="10"/>
  <c r="N477" i="23"/>
  <c r="N477" i="19"/>
  <c r="E478" i="11"/>
  <c r="E479" i="11" s="1"/>
  <c r="G478" i="11" s="1"/>
  <c r="E480" i="11"/>
  <c r="E481" i="11" s="1"/>
  <c r="G480" i="11" s="1"/>
  <c r="K477" i="9"/>
  <c r="G71" i="22"/>
  <c r="K477" i="4"/>
  <c r="G71" i="19"/>
  <c r="M470" i="15"/>
  <c r="M471" i="15"/>
  <c r="I81" i="18"/>
  <c r="G82" i="16"/>
  <c r="E480" i="9"/>
  <c r="E481" i="9" s="1"/>
  <c r="G480" i="9" s="1"/>
  <c r="E478" i="9"/>
  <c r="E479" i="9" s="1"/>
  <c r="G478" i="9" s="1"/>
  <c r="I81" i="17"/>
  <c r="M468" i="22"/>
  <c r="M469" i="22"/>
  <c r="M477" i="8"/>
  <c r="M469" i="5"/>
  <c r="M468" i="5"/>
  <c r="M74" i="15"/>
  <c r="I81" i="10"/>
  <c r="G71" i="13"/>
  <c r="K477" i="22"/>
  <c r="N477" i="3"/>
  <c r="M70" i="15"/>
  <c r="G70" i="15"/>
  <c r="M73" i="13"/>
  <c r="N477" i="11"/>
  <c r="M70" i="12"/>
  <c r="G70" i="12"/>
  <c r="M82" i="4"/>
  <c r="G82" i="18"/>
  <c r="N477" i="6"/>
  <c r="K477" i="5"/>
  <c r="G82" i="17"/>
  <c r="G71" i="5"/>
  <c r="N477" i="7"/>
  <c r="N477" i="9"/>
  <c r="M85" i="6"/>
  <c r="M471" i="9"/>
  <c r="M470" i="9"/>
  <c r="W40" i="20"/>
  <c r="U42" i="20" s="1"/>
  <c r="E480" i="22"/>
  <c r="E481" i="22" s="1"/>
  <c r="G480" i="22" s="1"/>
  <c r="E478" i="22"/>
  <c r="E479" i="22" s="1"/>
  <c r="G478" i="22" s="1"/>
  <c r="E478" i="5"/>
  <c r="E479" i="5" s="1"/>
  <c r="G478" i="5" s="1"/>
  <c r="E480" i="5"/>
  <c r="E481" i="5" s="1"/>
  <c r="G480" i="5" s="1"/>
  <c r="W40" i="14"/>
  <c r="U42" i="14" s="1"/>
  <c r="I81" i="21"/>
  <c r="M468" i="16"/>
  <c r="M469" i="16"/>
  <c r="M82" i="7"/>
  <c r="G82" i="7"/>
  <c r="M82" i="10"/>
  <c r="G82" i="10"/>
  <c r="I81" i="5"/>
  <c r="L477" i="18"/>
  <c r="M477" i="13"/>
  <c r="G82" i="2"/>
  <c r="F88" i="15"/>
  <c r="M88" i="15" s="1"/>
  <c r="R473" i="5"/>
  <c r="R474" i="5" s="1"/>
  <c r="R475" i="5"/>
  <c r="R476" i="5" s="1"/>
  <c r="L477" i="11"/>
  <c r="W40" i="15"/>
  <c r="U42" i="15" s="1"/>
  <c r="M40" i="14"/>
  <c r="K42" i="14" s="1"/>
  <c r="K11" i="14" s="1"/>
  <c r="M477" i="15"/>
  <c r="K477" i="16"/>
  <c r="M470" i="7" l="1"/>
  <c r="G82" i="14"/>
  <c r="M468" i="13"/>
  <c r="M471" i="14"/>
  <c r="K477" i="13"/>
  <c r="L478" i="13" s="1"/>
  <c r="L479" i="13" s="1"/>
  <c r="L477" i="14"/>
  <c r="E478" i="13"/>
  <c r="E479" i="13" s="1"/>
  <c r="G478" i="13" s="1"/>
  <c r="R475" i="16"/>
  <c r="R476" i="16" s="1"/>
  <c r="M468" i="18"/>
  <c r="M471" i="18"/>
  <c r="L477" i="3"/>
  <c r="R473" i="18"/>
  <c r="R474" i="18" s="1"/>
  <c r="M469" i="21"/>
  <c r="M469" i="15"/>
  <c r="M471" i="2"/>
  <c r="R475" i="6"/>
  <c r="R476" i="6" s="1"/>
  <c r="M468" i="10"/>
  <c r="G82" i="4"/>
  <c r="G83" i="4" s="1"/>
  <c r="G71" i="18"/>
  <c r="N71" i="18" s="1"/>
  <c r="I71" i="18" s="1"/>
  <c r="M468" i="9"/>
  <c r="N511" i="2"/>
  <c r="M471" i="20"/>
  <c r="E480" i="19"/>
  <c r="E481" i="19" s="1"/>
  <c r="G480" i="19" s="1"/>
  <c r="E480" i="12"/>
  <c r="E481" i="12" s="1"/>
  <c r="G480" i="12" s="1"/>
  <c r="M468" i="6"/>
  <c r="N477" i="12"/>
  <c r="M511" i="2"/>
  <c r="G71" i="11"/>
  <c r="N71" i="11" s="1"/>
  <c r="I71" i="11" s="1"/>
  <c r="K511" i="2"/>
  <c r="R475" i="7"/>
  <c r="R476" i="7" s="1"/>
  <c r="M470" i="11"/>
  <c r="M468" i="3"/>
  <c r="R473" i="17"/>
  <c r="R474" i="17" s="1"/>
  <c r="G82" i="23"/>
  <c r="N82" i="23" s="1"/>
  <c r="I82" i="23" s="1"/>
  <c r="R473" i="20"/>
  <c r="R474" i="20" s="1"/>
  <c r="R473" i="12"/>
  <c r="R474" i="12" s="1"/>
  <c r="E478" i="15"/>
  <c r="E479" i="15" s="1"/>
  <c r="G478" i="15" s="1"/>
  <c r="E480" i="21"/>
  <c r="E481" i="21" s="1"/>
  <c r="G480" i="21" s="1"/>
  <c r="E480" i="18"/>
  <c r="E481" i="18" s="1"/>
  <c r="G480" i="18" s="1"/>
  <c r="M468" i="7"/>
  <c r="G71" i="8"/>
  <c r="N71" i="8" s="1"/>
  <c r="I71" i="8" s="1"/>
  <c r="E478" i="8"/>
  <c r="E479" i="8" s="1"/>
  <c r="G478" i="8" s="1"/>
  <c r="L477" i="8"/>
  <c r="O509" i="2"/>
  <c r="M471" i="10"/>
  <c r="M468" i="20"/>
  <c r="E478" i="4"/>
  <c r="E479" i="4" s="1"/>
  <c r="G478" i="4" s="1"/>
  <c r="M471" i="23"/>
  <c r="M468" i="8"/>
  <c r="E480" i="14"/>
  <c r="E481" i="14" s="1"/>
  <c r="G480" i="14" s="1"/>
  <c r="M477" i="2"/>
  <c r="R475" i="18"/>
  <c r="R476" i="18" s="1"/>
  <c r="R475" i="20"/>
  <c r="R476" i="20" s="1"/>
  <c r="M468" i="11"/>
  <c r="E480" i="6"/>
  <c r="E481" i="6" s="1"/>
  <c r="G480" i="6" s="1"/>
  <c r="R473" i="23"/>
  <c r="R474" i="23" s="1"/>
  <c r="P518" i="2"/>
  <c r="K477" i="14"/>
  <c r="L478" i="14" s="1"/>
  <c r="L479" i="14" s="1"/>
  <c r="E480" i="4"/>
  <c r="E481" i="4" s="1"/>
  <c r="G480" i="4" s="1"/>
  <c r="R473" i="13"/>
  <c r="R474" i="13" s="1"/>
  <c r="E478" i="6"/>
  <c r="E479" i="6" s="1"/>
  <c r="G478" i="6" s="1"/>
  <c r="E480" i="20"/>
  <c r="E481" i="20" s="1"/>
  <c r="G480" i="20" s="1"/>
  <c r="G72" i="3"/>
  <c r="N72" i="3" s="1"/>
  <c r="I72" i="3" s="1"/>
  <c r="M477" i="18"/>
  <c r="M477" i="20"/>
  <c r="L478" i="20" s="1"/>
  <c r="L479" i="20" s="1"/>
  <c r="N477" i="18"/>
  <c r="K477" i="6"/>
  <c r="R473" i="6"/>
  <c r="R474" i="6" s="1"/>
  <c r="M477" i="4"/>
  <c r="L478" i="4" s="1"/>
  <c r="L479" i="4" s="1"/>
  <c r="E478" i="20"/>
  <c r="E479" i="20" s="1"/>
  <c r="G478" i="20" s="1"/>
  <c r="M471" i="8"/>
  <c r="E488" i="2"/>
  <c r="P513" i="2"/>
  <c r="E478" i="21"/>
  <c r="E479" i="21" s="1"/>
  <c r="G478" i="21" s="1"/>
  <c r="M468" i="23"/>
  <c r="E478" i="2"/>
  <c r="E479" i="2" s="1"/>
  <c r="G478" i="2" s="1"/>
  <c r="M477" i="6"/>
  <c r="N477" i="2"/>
  <c r="R475" i="23"/>
  <c r="R476" i="23" s="1"/>
  <c r="R475" i="3"/>
  <c r="R476" i="3" s="1"/>
  <c r="M509" i="2"/>
  <c r="R473" i="21"/>
  <c r="R474" i="21" s="1"/>
  <c r="E480" i="7"/>
  <c r="E481" i="7" s="1"/>
  <c r="G480" i="7" s="1"/>
  <c r="R473" i="11"/>
  <c r="R474" i="11" s="1"/>
  <c r="M469" i="12"/>
  <c r="G71" i="17"/>
  <c r="N71" i="17" s="1"/>
  <c r="I71" i="17" s="1"/>
  <c r="M471" i="21"/>
  <c r="K477" i="7"/>
  <c r="L480" i="7" s="1"/>
  <c r="L481" i="7" s="1"/>
  <c r="E478" i="7"/>
  <c r="E479" i="7" s="1"/>
  <c r="G478" i="7" s="1"/>
  <c r="K477" i="8"/>
  <c r="K477" i="21"/>
  <c r="K477" i="15"/>
  <c r="L480" i="15" s="1"/>
  <c r="L481" i="15" s="1"/>
  <c r="R473" i="3"/>
  <c r="R474" i="3" s="1"/>
  <c r="M468" i="19"/>
  <c r="L477" i="21"/>
  <c r="M471" i="19"/>
  <c r="R475" i="14"/>
  <c r="R476" i="14" s="1"/>
  <c r="R475" i="11"/>
  <c r="R476" i="11" s="1"/>
  <c r="R475" i="21"/>
  <c r="R476" i="21" s="1"/>
  <c r="R473" i="7"/>
  <c r="R474" i="7" s="1"/>
  <c r="R473" i="19"/>
  <c r="R474" i="19" s="1"/>
  <c r="R473" i="8"/>
  <c r="R474" i="8" s="1"/>
  <c r="L477" i="19"/>
  <c r="E480" i="2"/>
  <c r="E481" i="2" s="1"/>
  <c r="G480" i="2" s="1"/>
  <c r="E478" i="19"/>
  <c r="E479" i="19" s="1"/>
  <c r="G478" i="19" s="1"/>
  <c r="R475" i="19"/>
  <c r="R476" i="19" s="1"/>
  <c r="R475" i="8"/>
  <c r="R476" i="8" s="1"/>
  <c r="K477" i="3"/>
  <c r="M477" i="19"/>
  <c r="E483" i="2"/>
  <c r="E485" i="2"/>
  <c r="E489" i="2"/>
  <c r="G82" i="9"/>
  <c r="N82" i="9" s="1"/>
  <c r="I82" i="9" s="1"/>
  <c r="M470" i="6"/>
  <c r="E478" i="3"/>
  <c r="E479" i="3" s="1"/>
  <c r="G478" i="3" s="1"/>
  <c r="E478" i="17"/>
  <c r="E479" i="17" s="1"/>
  <c r="G478" i="17" s="1"/>
  <c r="R473" i="4"/>
  <c r="R474" i="4" s="1"/>
  <c r="L477" i="2"/>
  <c r="G71" i="9"/>
  <c r="N71" i="9" s="1"/>
  <c r="I71" i="9" s="1"/>
  <c r="E484" i="2"/>
  <c r="M468" i="2"/>
  <c r="E480" i="17"/>
  <c r="E481" i="17" s="1"/>
  <c r="G480" i="17" s="1"/>
  <c r="E478" i="12"/>
  <c r="E479" i="12" s="1"/>
  <c r="G478" i="12" s="1"/>
  <c r="E486" i="2"/>
  <c r="N509" i="2"/>
  <c r="E482" i="2"/>
  <c r="E487" i="2"/>
  <c r="M468" i="4"/>
  <c r="L480" i="17"/>
  <c r="L481" i="17" s="1"/>
  <c r="L478" i="17"/>
  <c r="L479" i="17" s="1"/>
  <c r="K509" i="2"/>
  <c r="L509" i="2"/>
  <c r="R475" i="10"/>
  <c r="R476" i="10" s="1"/>
  <c r="M469" i="17"/>
  <c r="R475" i="15"/>
  <c r="R476" i="15" s="1"/>
  <c r="E478" i="23"/>
  <c r="E479" i="23" s="1"/>
  <c r="G478" i="23" s="1"/>
  <c r="M477" i="23"/>
  <c r="P514" i="2"/>
  <c r="P516" i="2"/>
  <c r="R475" i="2"/>
  <c r="R476" i="2" s="1"/>
  <c r="R473" i="10"/>
  <c r="R474" i="10" s="1"/>
  <c r="P517" i="2"/>
  <c r="P510" i="2"/>
  <c r="R473" i="2"/>
  <c r="R474" i="2" s="1"/>
  <c r="E480" i="23"/>
  <c r="E481" i="23" s="1"/>
  <c r="G480" i="23" s="1"/>
  <c r="M470" i="4"/>
  <c r="L512" i="2"/>
  <c r="K512" i="2"/>
  <c r="O512" i="2"/>
  <c r="G82" i="8"/>
  <c r="N82" i="8" s="1"/>
  <c r="I82" i="8" s="1"/>
  <c r="L477" i="10"/>
  <c r="L480" i="10" s="1"/>
  <c r="L481" i="10" s="1"/>
  <c r="M470" i="3"/>
  <c r="E478" i="10"/>
  <c r="E479" i="10" s="1"/>
  <c r="G478" i="10" s="1"/>
  <c r="K477" i="23"/>
  <c r="L477" i="16"/>
  <c r="G82" i="11"/>
  <c r="N82" i="11" s="1"/>
  <c r="I82" i="11" s="1"/>
  <c r="E480" i="10"/>
  <c r="E481" i="10" s="1"/>
  <c r="G480" i="10" s="1"/>
  <c r="M512" i="2"/>
  <c r="N512" i="2"/>
  <c r="G72" i="2"/>
  <c r="G73" i="2" s="1"/>
  <c r="L480" i="13"/>
  <c r="L481" i="13" s="1"/>
  <c r="G83" i="22"/>
  <c r="G84" i="22" s="1"/>
  <c r="G72" i="14"/>
  <c r="N72" i="14" s="1"/>
  <c r="I72" i="14" s="1"/>
  <c r="G83" i="20"/>
  <c r="N83" i="20" s="1"/>
  <c r="I83" i="20" s="1"/>
  <c r="G72" i="20"/>
  <c r="G73" i="20" s="1"/>
  <c r="G83" i="21"/>
  <c r="N83" i="21" s="1"/>
  <c r="I83" i="21" s="1"/>
  <c r="L480" i="21"/>
  <c r="L481" i="21" s="1"/>
  <c r="J508" i="2"/>
  <c r="I508" i="2"/>
  <c r="G83" i="5"/>
  <c r="N83" i="5" s="1"/>
  <c r="I83" i="5" s="1"/>
  <c r="G72" i="9"/>
  <c r="G73" i="9" s="1"/>
  <c r="L478" i="12"/>
  <c r="L479" i="12" s="1"/>
  <c r="G83" i="3"/>
  <c r="N83" i="3" s="1"/>
  <c r="I83" i="3" s="1"/>
  <c r="N82" i="19"/>
  <c r="I82" i="19" s="1"/>
  <c r="G83" i="19"/>
  <c r="N71" i="23"/>
  <c r="I71" i="23" s="1"/>
  <c r="G72" i="23"/>
  <c r="N71" i="21"/>
  <c r="I71" i="21" s="1"/>
  <c r="G72" i="21"/>
  <c r="G83" i="13"/>
  <c r="N83" i="13" s="1"/>
  <c r="I83" i="13" s="1"/>
  <c r="L478" i="11"/>
  <c r="L479" i="11" s="1"/>
  <c r="N82" i="4"/>
  <c r="I82" i="4" s="1"/>
  <c r="N70" i="15"/>
  <c r="I70" i="15" s="1"/>
  <c r="G71" i="15"/>
  <c r="N71" i="19"/>
  <c r="I71" i="19" s="1"/>
  <c r="G72" i="19"/>
  <c r="N71" i="22"/>
  <c r="I71" i="22" s="1"/>
  <c r="G72" i="22"/>
  <c r="N81" i="6"/>
  <c r="I81" i="6" s="1"/>
  <c r="G82" i="6"/>
  <c r="L480" i="16"/>
  <c r="L481" i="16" s="1"/>
  <c r="L478" i="16"/>
  <c r="L479" i="16" s="1"/>
  <c r="G72" i="8"/>
  <c r="N82" i="10"/>
  <c r="I82" i="10" s="1"/>
  <c r="G83" i="10"/>
  <c r="N82" i="7"/>
  <c r="I82" i="7" s="1"/>
  <c r="G83" i="7"/>
  <c r="L480" i="11"/>
  <c r="L481" i="11" s="1"/>
  <c r="N82" i="18"/>
  <c r="I82" i="18" s="1"/>
  <c r="G83" i="18"/>
  <c r="N71" i="13"/>
  <c r="I71" i="13" s="1"/>
  <c r="G72" i="13"/>
  <c r="N82" i="16"/>
  <c r="I82" i="16" s="1"/>
  <c r="G83" i="16"/>
  <c r="L480" i="4"/>
  <c r="L481" i="4" s="1"/>
  <c r="N71" i="4"/>
  <c r="I71" i="4" s="1"/>
  <c r="G72" i="4"/>
  <c r="N71" i="5"/>
  <c r="I71" i="5" s="1"/>
  <c r="G72" i="5"/>
  <c r="L480" i="22"/>
  <c r="L481" i="22" s="1"/>
  <c r="L478" i="22"/>
  <c r="L479" i="22" s="1"/>
  <c r="G72" i="18"/>
  <c r="L480" i="9"/>
  <c r="L481" i="9" s="1"/>
  <c r="L478" i="9"/>
  <c r="L479" i="9" s="1"/>
  <c r="N71" i="10"/>
  <c r="I71" i="10" s="1"/>
  <c r="G72" i="10"/>
  <c r="N70" i="6"/>
  <c r="I70" i="6" s="1"/>
  <c r="G71" i="6"/>
  <c r="N71" i="7"/>
  <c r="I71" i="7" s="1"/>
  <c r="G72" i="7"/>
  <c r="N81" i="12"/>
  <c r="I81" i="12" s="1"/>
  <c r="G82" i="12"/>
  <c r="N82" i="2"/>
  <c r="I82" i="2" s="1"/>
  <c r="G83" i="2"/>
  <c r="N82" i="17"/>
  <c r="I82" i="17" s="1"/>
  <c r="G83" i="17"/>
  <c r="L478" i="5"/>
  <c r="L479" i="5" s="1"/>
  <c r="L480" i="5"/>
  <c r="L481" i="5" s="1"/>
  <c r="N82" i="14"/>
  <c r="I82" i="14" s="1"/>
  <c r="G83" i="14"/>
  <c r="N70" i="12"/>
  <c r="I70" i="12" s="1"/>
  <c r="G71" i="12"/>
  <c r="N81" i="15"/>
  <c r="I81" i="15" s="1"/>
  <c r="G82" i="15"/>
  <c r="N71" i="16"/>
  <c r="I71" i="16" s="1"/>
  <c r="G72" i="16"/>
  <c r="N83" i="22" l="1"/>
  <c r="I83" i="22" s="1"/>
  <c r="L478" i="19"/>
  <c r="L479" i="19" s="1"/>
  <c r="L480" i="6"/>
  <c r="L481" i="6" s="1"/>
  <c r="L478" i="21"/>
  <c r="L479" i="21" s="1"/>
  <c r="G73" i="3"/>
  <c r="L480" i="2"/>
  <c r="L481" i="2" s="1"/>
  <c r="L480" i="8"/>
  <c r="L481" i="8" s="1"/>
  <c r="L480" i="19"/>
  <c r="L481" i="19" s="1"/>
  <c r="L478" i="6"/>
  <c r="L479" i="6" s="1"/>
  <c r="L480" i="3"/>
  <c r="L481" i="3" s="1"/>
  <c r="G72" i="11"/>
  <c r="N72" i="11" s="1"/>
  <c r="I72" i="11" s="1"/>
  <c r="L478" i="3"/>
  <c r="L479" i="3" s="1"/>
  <c r="P511" i="2"/>
  <c r="L480" i="20"/>
  <c r="L481" i="20" s="1"/>
  <c r="G83" i="9"/>
  <c r="N83" i="9" s="1"/>
  <c r="I83" i="9" s="1"/>
  <c r="L478" i="2"/>
  <c r="L479" i="2" s="1"/>
  <c r="L478" i="8"/>
  <c r="L479" i="8" s="1"/>
  <c r="L480" i="14"/>
  <c r="L481" i="14" s="1"/>
  <c r="G83" i="23"/>
  <c r="N83" i="23" s="1"/>
  <c r="I83" i="23" s="1"/>
  <c r="G72" i="17"/>
  <c r="N72" i="17" s="1"/>
  <c r="I72" i="17" s="1"/>
  <c r="L480" i="18"/>
  <c r="L481" i="18" s="1"/>
  <c r="L478" i="18"/>
  <c r="L479" i="18" s="1"/>
  <c r="L478" i="7"/>
  <c r="L479" i="7" s="1"/>
  <c r="L478" i="15"/>
  <c r="L479" i="15" s="1"/>
  <c r="G83" i="11"/>
  <c r="G84" i="11" s="1"/>
  <c r="N72" i="2"/>
  <c r="I72" i="2" s="1"/>
  <c r="L478" i="23"/>
  <c r="L479" i="23" s="1"/>
  <c r="L478" i="10"/>
  <c r="L479" i="10" s="1"/>
  <c r="P509" i="2"/>
  <c r="L480" i="23"/>
  <c r="L481" i="23" s="1"/>
  <c r="G83" i="8"/>
  <c r="G84" i="8" s="1"/>
  <c r="P512" i="2"/>
  <c r="J519" i="2"/>
  <c r="J521" i="2"/>
  <c r="N72" i="20"/>
  <c r="I72" i="20" s="1"/>
  <c r="N72" i="9"/>
  <c r="I72" i="9" s="1"/>
  <c r="G73" i="14"/>
  <c r="G74" i="14" s="1"/>
  <c r="G84" i="20"/>
  <c r="L508" i="2"/>
  <c r="N508" i="2"/>
  <c r="M508" i="2"/>
  <c r="O508" i="2"/>
  <c r="K508" i="2"/>
  <c r="G84" i="21"/>
  <c r="G85" i="21" s="1"/>
  <c r="G84" i="5"/>
  <c r="G85" i="5" s="1"/>
  <c r="G84" i="3"/>
  <c r="N83" i="19"/>
  <c r="I83" i="19" s="1"/>
  <c r="G84" i="19"/>
  <c r="G84" i="13"/>
  <c r="N84" i="13" s="1"/>
  <c r="I84" i="13" s="1"/>
  <c r="N72" i="21"/>
  <c r="I72" i="21" s="1"/>
  <c r="G73" i="21"/>
  <c r="N72" i="23"/>
  <c r="I72" i="23" s="1"/>
  <c r="G73" i="23"/>
  <c r="N72" i="7"/>
  <c r="I72" i="7" s="1"/>
  <c r="G73" i="7"/>
  <c r="N72" i="10"/>
  <c r="I72" i="10" s="1"/>
  <c r="G73" i="10"/>
  <c r="N72" i="18"/>
  <c r="I72" i="18" s="1"/>
  <c r="G73" i="18"/>
  <c r="N72" i="5"/>
  <c r="I72" i="5" s="1"/>
  <c r="G73" i="5"/>
  <c r="N72" i="4"/>
  <c r="I72" i="4" s="1"/>
  <c r="G73" i="4"/>
  <c r="N83" i="16"/>
  <c r="I83" i="16" s="1"/>
  <c r="G84" i="16"/>
  <c r="N83" i="10"/>
  <c r="I83" i="10" s="1"/>
  <c r="G84" i="10"/>
  <c r="N73" i="2"/>
  <c r="I73" i="2" s="1"/>
  <c r="G74" i="2"/>
  <c r="N72" i="22"/>
  <c r="I72" i="22" s="1"/>
  <c r="G73" i="22"/>
  <c r="N72" i="16"/>
  <c r="I72" i="16" s="1"/>
  <c r="G73" i="16"/>
  <c r="N73" i="20"/>
  <c r="I73" i="20" s="1"/>
  <c r="G74" i="20"/>
  <c r="N71" i="12"/>
  <c r="I71" i="12" s="1"/>
  <c r="G72" i="12"/>
  <c r="N73" i="14"/>
  <c r="I73" i="14" s="1"/>
  <c r="N82" i="6"/>
  <c r="I82" i="6" s="1"/>
  <c r="G83" i="6"/>
  <c r="N83" i="4"/>
  <c r="I83" i="4" s="1"/>
  <c r="G84" i="4"/>
  <c r="N83" i="14"/>
  <c r="I83" i="14" s="1"/>
  <c r="G84" i="14"/>
  <c r="N83" i="17"/>
  <c r="I83" i="17" s="1"/>
  <c r="G84" i="17"/>
  <c r="N82" i="15"/>
  <c r="I82" i="15" s="1"/>
  <c r="G83" i="15"/>
  <c r="N83" i="2"/>
  <c r="I83" i="2" s="1"/>
  <c r="G84" i="2"/>
  <c r="N82" i="12"/>
  <c r="I82" i="12" s="1"/>
  <c r="G83" i="12"/>
  <c r="N73" i="3"/>
  <c r="I73" i="3" s="1"/>
  <c r="G74" i="3"/>
  <c r="N73" i="9"/>
  <c r="I73" i="9" s="1"/>
  <c r="G74" i="9"/>
  <c r="N71" i="6"/>
  <c r="I71" i="6" s="1"/>
  <c r="G72" i="6"/>
  <c r="N84" i="22"/>
  <c r="I84" i="22" s="1"/>
  <c r="G85" i="22"/>
  <c r="N72" i="13"/>
  <c r="I72" i="13" s="1"/>
  <c r="G73" i="13"/>
  <c r="N83" i="7"/>
  <c r="I83" i="7" s="1"/>
  <c r="G84" i="7"/>
  <c r="N72" i="8"/>
  <c r="I72" i="8" s="1"/>
  <c r="G73" i="8"/>
  <c r="N72" i="19"/>
  <c r="I72" i="19" s="1"/>
  <c r="G73" i="19"/>
  <c r="N83" i="18"/>
  <c r="I83" i="18" s="1"/>
  <c r="G84" i="18"/>
  <c r="N71" i="15"/>
  <c r="I71" i="15" s="1"/>
  <c r="G72" i="15"/>
  <c r="J520" i="2"/>
  <c r="J522" i="2"/>
  <c r="G84" i="9" l="1"/>
  <c r="G85" i="9" s="1"/>
  <c r="G86" i="9" s="1"/>
  <c r="G73" i="11"/>
  <c r="G74" i="11" s="1"/>
  <c r="G73" i="17"/>
  <c r="N73" i="17" s="1"/>
  <c r="I73" i="17" s="1"/>
  <c r="N83" i="11"/>
  <c r="I83" i="11" s="1"/>
  <c r="N83" i="8"/>
  <c r="I83" i="8" s="1"/>
  <c r="G84" i="23"/>
  <c r="G85" i="23" s="1"/>
  <c r="N85" i="23" s="1"/>
  <c r="I85" i="23" s="1"/>
  <c r="N73" i="11"/>
  <c r="I73" i="11" s="1"/>
  <c r="N84" i="21"/>
  <c r="I84" i="21" s="1"/>
  <c r="P508" i="2"/>
  <c r="G85" i="20"/>
  <c r="N84" i="20"/>
  <c r="I84" i="20" s="1"/>
  <c r="N84" i="5"/>
  <c r="I84" i="5" s="1"/>
  <c r="G85" i="13"/>
  <c r="G86" i="13" s="1"/>
  <c r="N84" i="3"/>
  <c r="I84" i="3" s="1"/>
  <c r="G85" i="3"/>
  <c r="G85" i="19"/>
  <c r="N84" i="19"/>
  <c r="I84" i="19" s="1"/>
  <c r="N73" i="23"/>
  <c r="I73" i="23" s="1"/>
  <c r="G74" i="23"/>
  <c r="N73" i="21"/>
  <c r="I73" i="21" s="1"/>
  <c r="G74" i="21"/>
  <c r="N85" i="9"/>
  <c r="I85" i="9" s="1"/>
  <c r="G74" i="17"/>
  <c r="N85" i="21"/>
  <c r="I85" i="21" s="1"/>
  <c r="G86" i="21"/>
  <c r="N84" i="18"/>
  <c r="I84" i="18" s="1"/>
  <c r="G85" i="18"/>
  <c r="N73" i="19"/>
  <c r="I73" i="19" s="1"/>
  <c r="G74" i="19"/>
  <c r="N84" i="7"/>
  <c r="I84" i="7" s="1"/>
  <c r="G85" i="7"/>
  <c r="N85" i="22"/>
  <c r="I85" i="22" s="1"/>
  <c r="G86" i="22"/>
  <c r="N74" i="9"/>
  <c r="I74" i="9" s="1"/>
  <c r="G75" i="9"/>
  <c r="N83" i="12"/>
  <c r="I83" i="12" s="1"/>
  <c r="G84" i="12"/>
  <c r="N84" i="17"/>
  <c r="I84" i="17" s="1"/>
  <c r="G85" i="17"/>
  <c r="N84" i="4"/>
  <c r="I84" i="4" s="1"/>
  <c r="G85" i="4"/>
  <c r="N85" i="5"/>
  <c r="I85" i="5" s="1"/>
  <c r="G86" i="5"/>
  <c r="N74" i="14"/>
  <c r="I74" i="14" s="1"/>
  <c r="G75" i="14"/>
  <c r="N73" i="16"/>
  <c r="I73" i="16" s="1"/>
  <c r="G74" i="16"/>
  <c r="N74" i="2"/>
  <c r="I74" i="2" s="1"/>
  <c r="G75" i="2"/>
  <c r="G86" i="23"/>
  <c r="N73" i="4"/>
  <c r="I73" i="4" s="1"/>
  <c r="G74" i="4"/>
  <c r="N73" i="18"/>
  <c r="I73" i="18" s="1"/>
  <c r="G74" i="18"/>
  <c r="N73" i="7"/>
  <c r="I73" i="7" s="1"/>
  <c r="G74" i="7"/>
  <c r="N72" i="15"/>
  <c r="I72" i="15" s="1"/>
  <c r="G73" i="15"/>
  <c r="N73" i="8"/>
  <c r="I73" i="8" s="1"/>
  <c r="G74" i="8"/>
  <c r="N73" i="13"/>
  <c r="I73" i="13" s="1"/>
  <c r="G74" i="13"/>
  <c r="N72" i="6"/>
  <c r="I72" i="6" s="1"/>
  <c r="G73" i="6"/>
  <c r="N74" i="3"/>
  <c r="I74" i="3" s="1"/>
  <c r="G75" i="3"/>
  <c r="N84" i="2"/>
  <c r="I84" i="2" s="1"/>
  <c r="G85" i="2"/>
  <c r="N83" i="15"/>
  <c r="I83" i="15" s="1"/>
  <c r="G84" i="15"/>
  <c r="N84" i="14"/>
  <c r="I84" i="14" s="1"/>
  <c r="G85" i="14"/>
  <c r="N74" i="11"/>
  <c r="I74" i="11" s="1"/>
  <c r="G75" i="11"/>
  <c r="N83" i="6"/>
  <c r="I83" i="6" s="1"/>
  <c r="G84" i="6"/>
  <c r="N72" i="12"/>
  <c r="I72" i="12" s="1"/>
  <c r="G73" i="12"/>
  <c r="N74" i="20"/>
  <c r="I74" i="20" s="1"/>
  <c r="G75" i="20"/>
  <c r="N73" i="22"/>
  <c r="I73" i="22" s="1"/>
  <c r="G74" i="22"/>
  <c r="N84" i="10"/>
  <c r="I84" i="10" s="1"/>
  <c r="G85" i="10"/>
  <c r="N84" i="16"/>
  <c r="I84" i="16" s="1"/>
  <c r="G85" i="16"/>
  <c r="N73" i="5"/>
  <c r="I73" i="5" s="1"/>
  <c r="G74" i="5"/>
  <c r="N73" i="10"/>
  <c r="I73" i="10" s="1"/>
  <c r="G74" i="10"/>
  <c r="N84" i="8"/>
  <c r="I84" i="8" s="1"/>
  <c r="G85" i="8"/>
  <c r="N84" i="11"/>
  <c r="I84" i="11" s="1"/>
  <c r="G85" i="11"/>
  <c r="N84" i="9" l="1"/>
  <c r="I84" i="9" s="1"/>
  <c r="N84" i="23"/>
  <c r="I84" i="23" s="1"/>
  <c r="N85" i="20"/>
  <c r="I85" i="20" s="1"/>
  <c r="G86" i="20"/>
  <c r="N85" i="13"/>
  <c r="I85" i="13" s="1"/>
  <c r="N85" i="3"/>
  <c r="I85" i="3" s="1"/>
  <c r="G86" i="3"/>
  <c r="N85" i="19"/>
  <c r="I85" i="19" s="1"/>
  <c r="G86" i="19"/>
  <c r="G75" i="21"/>
  <c r="N74" i="21"/>
  <c r="I74" i="21" s="1"/>
  <c r="G75" i="23"/>
  <c r="N74" i="23"/>
  <c r="I74" i="23" s="1"/>
  <c r="N86" i="9"/>
  <c r="I86" i="9" s="1"/>
  <c r="G87" i="9"/>
  <c r="N85" i="11"/>
  <c r="I85" i="11" s="1"/>
  <c r="G86" i="11"/>
  <c r="N74" i="10"/>
  <c r="I74" i="10" s="1"/>
  <c r="G75" i="10"/>
  <c r="N85" i="16"/>
  <c r="I85" i="16" s="1"/>
  <c r="G86" i="16"/>
  <c r="N74" i="22"/>
  <c r="I74" i="22" s="1"/>
  <c r="G75" i="22"/>
  <c r="N73" i="12"/>
  <c r="I73" i="12" s="1"/>
  <c r="G74" i="12"/>
  <c r="N75" i="11"/>
  <c r="I75" i="11" s="1"/>
  <c r="G76" i="11"/>
  <c r="N84" i="15"/>
  <c r="I84" i="15" s="1"/>
  <c r="G85" i="15"/>
  <c r="N75" i="3"/>
  <c r="I75" i="3" s="1"/>
  <c r="G76" i="3"/>
  <c r="N74" i="8"/>
  <c r="I74" i="8" s="1"/>
  <c r="G75" i="8"/>
  <c r="N74" i="18"/>
  <c r="I74" i="18" s="1"/>
  <c r="G75" i="18"/>
  <c r="N86" i="23"/>
  <c r="I86" i="23" s="1"/>
  <c r="G87" i="23"/>
  <c r="N74" i="16"/>
  <c r="I74" i="16" s="1"/>
  <c r="G75" i="16"/>
  <c r="N75" i="14"/>
  <c r="I75" i="14" s="1"/>
  <c r="G76" i="14"/>
  <c r="N85" i="4"/>
  <c r="I85" i="4" s="1"/>
  <c r="G86" i="4"/>
  <c r="N75" i="9"/>
  <c r="I75" i="9" s="1"/>
  <c r="G76" i="9"/>
  <c r="N86" i="13"/>
  <c r="I86" i="13" s="1"/>
  <c r="G87" i="13"/>
  <c r="N74" i="19"/>
  <c r="I74" i="19" s="1"/>
  <c r="G75" i="19"/>
  <c r="N86" i="21"/>
  <c r="I86" i="21" s="1"/>
  <c r="G87" i="21"/>
  <c r="N85" i="8"/>
  <c r="I85" i="8" s="1"/>
  <c r="G86" i="8"/>
  <c r="N74" i="5"/>
  <c r="I74" i="5" s="1"/>
  <c r="G75" i="5"/>
  <c r="N85" i="10"/>
  <c r="I85" i="10" s="1"/>
  <c r="G86" i="10"/>
  <c r="N75" i="20"/>
  <c r="I75" i="20" s="1"/>
  <c r="G76" i="20"/>
  <c r="N84" i="6"/>
  <c r="I84" i="6" s="1"/>
  <c r="G85" i="6"/>
  <c r="N85" i="14"/>
  <c r="I85" i="14" s="1"/>
  <c r="G86" i="14"/>
  <c r="N85" i="2"/>
  <c r="I85" i="2" s="1"/>
  <c r="G86" i="2"/>
  <c r="N73" i="6"/>
  <c r="I73" i="6" s="1"/>
  <c r="G74" i="6"/>
  <c r="N74" i="13"/>
  <c r="I74" i="13" s="1"/>
  <c r="G75" i="13"/>
  <c r="N73" i="15"/>
  <c r="I73" i="15" s="1"/>
  <c r="G74" i="15"/>
  <c r="N74" i="7"/>
  <c r="I74" i="7" s="1"/>
  <c r="G75" i="7"/>
  <c r="N74" i="4"/>
  <c r="I74" i="4" s="1"/>
  <c r="G75" i="4"/>
  <c r="N75" i="2"/>
  <c r="I75" i="2" s="1"/>
  <c r="G76" i="2"/>
  <c r="N86" i="5"/>
  <c r="I86" i="5" s="1"/>
  <c r="G87" i="5"/>
  <c r="N85" i="17"/>
  <c r="I85" i="17" s="1"/>
  <c r="G86" i="17"/>
  <c r="N84" i="12"/>
  <c r="I84" i="12" s="1"/>
  <c r="G85" i="12"/>
  <c r="N86" i="22"/>
  <c r="I86" i="22" s="1"/>
  <c r="G87" i="22"/>
  <c r="N85" i="7"/>
  <c r="I85" i="7" s="1"/>
  <c r="G86" i="7"/>
  <c r="N85" i="18"/>
  <c r="I85" i="18" s="1"/>
  <c r="G86" i="18"/>
  <c r="N74" i="17"/>
  <c r="I74" i="17" s="1"/>
  <c r="G75" i="17"/>
  <c r="N86" i="20" l="1"/>
  <c r="I86" i="20" s="1"/>
  <c r="G87" i="20"/>
  <c r="N86" i="3"/>
  <c r="I86" i="3" s="1"/>
  <c r="G87" i="3"/>
  <c r="N86" i="19"/>
  <c r="I86" i="19" s="1"/>
  <c r="G87" i="19"/>
  <c r="N75" i="23"/>
  <c r="I75" i="23" s="1"/>
  <c r="G76" i="23"/>
  <c r="N75" i="21"/>
  <c r="I75" i="21" s="1"/>
  <c r="G76" i="21"/>
  <c r="G88" i="9"/>
  <c r="N88" i="9" s="1"/>
  <c r="I88" i="9" s="1"/>
  <c r="N87" i="9"/>
  <c r="I87" i="9" s="1"/>
  <c r="N86" i="18"/>
  <c r="I86" i="18" s="1"/>
  <c r="G87" i="18"/>
  <c r="G88" i="22"/>
  <c r="N88" i="22" s="1"/>
  <c r="I88" i="22" s="1"/>
  <c r="N87" i="22"/>
  <c r="I87" i="22" s="1"/>
  <c r="N86" i="17"/>
  <c r="I86" i="17" s="1"/>
  <c r="G87" i="17"/>
  <c r="N75" i="4"/>
  <c r="I75" i="4" s="1"/>
  <c r="G76" i="4"/>
  <c r="N74" i="15"/>
  <c r="I74" i="15" s="1"/>
  <c r="G75" i="15"/>
  <c r="N75" i="13"/>
  <c r="I75" i="13" s="1"/>
  <c r="G76" i="13"/>
  <c r="N86" i="2"/>
  <c r="I86" i="2" s="1"/>
  <c r="G87" i="2"/>
  <c r="N85" i="6"/>
  <c r="I85" i="6" s="1"/>
  <c r="G86" i="6"/>
  <c r="N86" i="10"/>
  <c r="I86" i="10" s="1"/>
  <c r="G87" i="10"/>
  <c r="N86" i="8"/>
  <c r="I86" i="8" s="1"/>
  <c r="G87" i="8"/>
  <c r="N87" i="21"/>
  <c r="I87" i="21" s="1"/>
  <c r="G88" i="21"/>
  <c r="G88" i="13"/>
  <c r="N88" i="13" s="1"/>
  <c r="I88" i="13" s="1"/>
  <c r="N87" i="13"/>
  <c r="I87" i="13" s="1"/>
  <c r="N86" i="4"/>
  <c r="I86" i="4" s="1"/>
  <c r="G87" i="4"/>
  <c r="N75" i="16"/>
  <c r="I75" i="16" s="1"/>
  <c r="G76" i="16"/>
  <c r="N75" i="18"/>
  <c r="I75" i="18" s="1"/>
  <c r="G76" i="18"/>
  <c r="N75" i="8"/>
  <c r="I75" i="8" s="1"/>
  <c r="G76" i="8"/>
  <c r="N76" i="3"/>
  <c r="I76" i="3" s="1"/>
  <c r="G77" i="3"/>
  <c r="G77" i="11"/>
  <c r="N76" i="11"/>
  <c r="I76" i="11" s="1"/>
  <c r="N75" i="22"/>
  <c r="I75" i="22" s="1"/>
  <c r="G76" i="22"/>
  <c r="N75" i="10"/>
  <c r="I75" i="10" s="1"/>
  <c r="G76" i="10"/>
  <c r="N75" i="17"/>
  <c r="I75" i="17" s="1"/>
  <c r="G76" i="17"/>
  <c r="N86" i="7"/>
  <c r="I86" i="7" s="1"/>
  <c r="G87" i="7"/>
  <c r="N85" i="12"/>
  <c r="I85" i="12" s="1"/>
  <c r="G86" i="12"/>
  <c r="N87" i="5"/>
  <c r="I87" i="5" s="1"/>
  <c r="G88" i="5"/>
  <c r="N76" i="2"/>
  <c r="I76" i="2" s="1"/>
  <c r="G77" i="2"/>
  <c r="N75" i="7"/>
  <c r="I75" i="7" s="1"/>
  <c r="G76" i="7"/>
  <c r="N74" i="6"/>
  <c r="I74" i="6" s="1"/>
  <c r="G75" i="6"/>
  <c r="N86" i="14"/>
  <c r="I86" i="14" s="1"/>
  <c r="G87" i="14"/>
  <c r="N76" i="20"/>
  <c r="I76" i="20" s="1"/>
  <c r="G77" i="20"/>
  <c r="N77" i="20" s="1"/>
  <c r="I77" i="20" s="1"/>
  <c r="N75" i="5"/>
  <c r="I75" i="5" s="1"/>
  <c r="G76" i="5"/>
  <c r="N75" i="19"/>
  <c r="I75" i="19" s="1"/>
  <c r="G76" i="19"/>
  <c r="N76" i="9"/>
  <c r="I76" i="9" s="1"/>
  <c r="G77" i="9"/>
  <c r="N77" i="9" s="1"/>
  <c r="I77" i="9" s="1"/>
  <c r="G77" i="14"/>
  <c r="N76" i="14"/>
  <c r="I76" i="14" s="1"/>
  <c r="N87" i="23"/>
  <c r="I87" i="23" s="1"/>
  <c r="G88" i="23"/>
  <c r="N88" i="23" s="1"/>
  <c r="I88" i="23" s="1"/>
  <c r="N85" i="15"/>
  <c r="I85" i="15" s="1"/>
  <c r="G86" i="15"/>
  <c r="N74" i="12"/>
  <c r="I74" i="12" s="1"/>
  <c r="G75" i="12"/>
  <c r="N86" i="16"/>
  <c r="I86" i="16" s="1"/>
  <c r="G87" i="16"/>
  <c r="N86" i="11"/>
  <c r="I86" i="11" s="1"/>
  <c r="G87" i="11"/>
  <c r="G88" i="20" l="1"/>
  <c r="N87" i="20"/>
  <c r="I87" i="20" s="1"/>
  <c r="G88" i="3"/>
  <c r="N87" i="3"/>
  <c r="I87" i="3" s="1"/>
  <c r="G88" i="19"/>
  <c r="N87" i="19"/>
  <c r="I87" i="19" s="1"/>
  <c r="G77" i="21"/>
  <c r="N76" i="21"/>
  <c r="I76" i="21" s="1"/>
  <c r="N76" i="23"/>
  <c r="I76" i="23" s="1"/>
  <c r="G77" i="23"/>
  <c r="N77" i="23" s="1"/>
  <c r="I77" i="23" s="1"/>
  <c r="G88" i="16"/>
  <c r="N87" i="16"/>
  <c r="I87" i="16" s="1"/>
  <c r="N86" i="15"/>
  <c r="I86" i="15" s="1"/>
  <c r="G87" i="15"/>
  <c r="N76" i="19"/>
  <c r="I76" i="19" s="1"/>
  <c r="G77" i="19"/>
  <c r="G77" i="5"/>
  <c r="N76" i="5"/>
  <c r="I76" i="5" s="1"/>
  <c r="N87" i="14"/>
  <c r="I87" i="14" s="1"/>
  <c r="G88" i="14"/>
  <c r="G77" i="7"/>
  <c r="N76" i="7"/>
  <c r="I76" i="7" s="1"/>
  <c r="N88" i="5"/>
  <c r="I88" i="5" s="1"/>
  <c r="D89" i="5"/>
  <c r="G88" i="7"/>
  <c r="N88" i="7" s="1"/>
  <c r="I88" i="7" s="1"/>
  <c r="N87" i="7"/>
  <c r="I87" i="7" s="1"/>
  <c r="G77" i="10"/>
  <c r="N76" i="10"/>
  <c r="I76" i="10" s="1"/>
  <c r="G77" i="8"/>
  <c r="N77" i="8" s="1"/>
  <c r="I77" i="8" s="1"/>
  <c r="N76" i="8"/>
  <c r="I76" i="8" s="1"/>
  <c r="N76" i="16"/>
  <c r="I76" i="16" s="1"/>
  <c r="G77" i="16"/>
  <c r="N77" i="16" s="1"/>
  <c r="I77" i="16" s="1"/>
  <c r="N87" i="8"/>
  <c r="I87" i="8" s="1"/>
  <c r="G88" i="8"/>
  <c r="N86" i="6"/>
  <c r="I86" i="6" s="1"/>
  <c r="G87" i="6"/>
  <c r="G77" i="13"/>
  <c r="N77" i="13" s="1"/>
  <c r="I77" i="13" s="1"/>
  <c r="N76" i="13"/>
  <c r="I76" i="13" s="1"/>
  <c r="G77" i="4"/>
  <c r="N76" i="4"/>
  <c r="I76" i="4" s="1"/>
  <c r="G88" i="17"/>
  <c r="N87" i="17"/>
  <c r="I87" i="17" s="1"/>
  <c r="N87" i="18"/>
  <c r="I87" i="18" s="1"/>
  <c r="G88" i="18"/>
  <c r="N77" i="14"/>
  <c r="I77" i="14" s="1"/>
  <c r="D78" i="14"/>
  <c r="N77" i="11"/>
  <c r="I77" i="11" s="1"/>
  <c r="D78" i="11"/>
  <c r="N87" i="11"/>
  <c r="I87" i="11" s="1"/>
  <c r="G88" i="11"/>
  <c r="N88" i="11" s="1"/>
  <c r="I88" i="11" s="1"/>
  <c r="N75" i="12"/>
  <c r="I75" i="12" s="1"/>
  <c r="G76" i="12"/>
  <c r="N75" i="6"/>
  <c r="I75" i="6" s="1"/>
  <c r="G76" i="6"/>
  <c r="N77" i="2"/>
  <c r="I77" i="2" s="1"/>
  <c r="D78" i="2"/>
  <c r="N86" i="12"/>
  <c r="I86" i="12" s="1"/>
  <c r="G87" i="12"/>
  <c r="G77" i="17"/>
  <c r="N76" i="17"/>
  <c r="I76" i="17" s="1"/>
  <c r="G77" i="22"/>
  <c r="N77" i="22" s="1"/>
  <c r="I77" i="22" s="1"/>
  <c r="N76" i="22"/>
  <c r="I76" i="22" s="1"/>
  <c r="N77" i="3"/>
  <c r="I77" i="3" s="1"/>
  <c r="D78" i="3"/>
  <c r="G77" i="18"/>
  <c r="N76" i="18"/>
  <c r="I76" i="18" s="1"/>
  <c r="G88" i="4"/>
  <c r="N87" i="4"/>
  <c r="I87" i="4" s="1"/>
  <c r="N88" i="21"/>
  <c r="I88" i="21" s="1"/>
  <c r="D89" i="21"/>
  <c r="G88" i="10"/>
  <c r="N87" i="10"/>
  <c r="I87" i="10" s="1"/>
  <c r="N87" i="2"/>
  <c r="I87" i="2" s="1"/>
  <c r="G88" i="2"/>
  <c r="N75" i="15"/>
  <c r="I75" i="15" s="1"/>
  <c r="G76" i="15"/>
  <c r="N88" i="20" l="1"/>
  <c r="I88" i="20" s="1"/>
  <c r="D89" i="20"/>
  <c r="D89" i="3"/>
  <c r="N88" i="3"/>
  <c r="I88" i="3" s="1"/>
  <c r="N88" i="19"/>
  <c r="I88" i="19" s="1"/>
  <c r="D89" i="19"/>
  <c r="N77" i="21"/>
  <c r="I77" i="21" s="1"/>
  <c r="D78" i="21"/>
  <c r="N76" i="15"/>
  <c r="I76" i="15" s="1"/>
  <c r="G77" i="15"/>
  <c r="K78" i="3"/>
  <c r="I78" i="3" s="1"/>
  <c r="K12" i="3"/>
  <c r="K78" i="2"/>
  <c r="I78" i="2" s="1"/>
  <c r="K12" i="2"/>
  <c r="N76" i="12"/>
  <c r="I76" i="12" s="1"/>
  <c r="G77" i="12"/>
  <c r="K78" i="11"/>
  <c r="I78" i="11" s="1"/>
  <c r="K12" i="11"/>
  <c r="N88" i="18"/>
  <c r="I88" i="18" s="1"/>
  <c r="D89" i="18"/>
  <c r="N87" i="6"/>
  <c r="I87" i="6" s="1"/>
  <c r="G88" i="6"/>
  <c r="K89" i="5"/>
  <c r="I89" i="5" s="1"/>
  <c r="K13" i="5"/>
  <c r="N88" i="14"/>
  <c r="I88" i="14" s="1"/>
  <c r="D89" i="14"/>
  <c r="N77" i="19"/>
  <c r="I77" i="19" s="1"/>
  <c r="D78" i="19"/>
  <c r="N88" i="10"/>
  <c r="I88" i="10" s="1"/>
  <c r="D89" i="10"/>
  <c r="N88" i="4"/>
  <c r="I88" i="4" s="1"/>
  <c r="D89" i="4"/>
  <c r="N77" i="17"/>
  <c r="I77" i="17" s="1"/>
  <c r="D78" i="17"/>
  <c r="N77" i="4"/>
  <c r="I77" i="4" s="1"/>
  <c r="D78" i="4"/>
  <c r="N77" i="10"/>
  <c r="I77" i="10" s="1"/>
  <c r="D78" i="10"/>
  <c r="N88" i="16"/>
  <c r="I88" i="16" s="1"/>
  <c r="D89" i="16"/>
  <c r="N88" i="2"/>
  <c r="I88" i="2" s="1"/>
  <c r="D89" i="2"/>
  <c r="K89" i="21"/>
  <c r="I89" i="21" s="1"/>
  <c r="K13" i="21"/>
  <c r="G88" i="12"/>
  <c r="N87" i="12"/>
  <c r="I87" i="12" s="1"/>
  <c r="N76" i="6"/>
  <c r="I76" i="6" s="1"/>
  <c r="G77" i="6"/>
  <c r="K78" i="14"/>
  <c r="I78" i="14" s="1"/>
  <c r="K12" i="14"/>
  <c r="N88" i="8"/>
  <c r="I88" i="8" s="1"/>
  <c r="D89" i="8"/>
  <c r="N87" i="15"/>
  <c r="I87" i="15" s="1"/>
  <c r="G88" i="15"/>
  <c r="N77" i="18"/>
  <c r="I77" i="18" s="1"/>
  <c r="D78" i="18"/>
  <c r="N88" i="17"/>
  <c r="I88" i="17" s="1"/>
  <c r="D89" i="17"/>
  <c r="N77" i="7"/>
  <c r="I77" i="7" s="1"/>
  <c r="D78" i="7"/>
  <c r="N77" i="5"/>
  <c r="I77" i="5" s="1"/>
  <c r="D78" i="5"/>
  <c r="K13" i="20" l="1"/>
  <c r="K89" i="20"/>
  <c r="I89" i="20" s="1"/>
  <c r="K13" i="3"/>
  <c r="K89" i="3"/>
  <c r="I89" i="3" s="1"/>
  <c r="K13" i="19"/>
  <c r="K89" i="19"/>
  <c r="I89" i="19" s="1"/>
  <c r="K12" i="21"/>
  <c r="K78" i="21"/>
  <c r="I78" i="21" s="1"/>
  <c r="N88" i="12"/>
  <c r="I88" i="12" s="1"/>
  <c r="D89" i="12"/>
  <c r="K78" i="7"/>
  <c r="I78" i="7" s="1"/>
  <c r="K12" i="7"/>
  <c r="K78" i="18"/>
  <c r="I78" i="18" s="1"/>
  <c r="K12" i="18"/>
  <c r="K89" i="8"/>
  <c r="I89" i="8" s="1"/>
  <c r="K13" i="8"/>
  <c r="N77" i="6"/>
  <c r="I77" i="6" s="1"/>
  <c r="D78" i="6"/>
  <c r="K13" i="16"/>
  <c r="K89" i="16"/>
  <c r="I89" i="16" s="1"/>
  <c r="K78" i="4"/>
  <c r="I78" i="4" s="1"/>
  <c r="K12" i="4"/>
  <c r="K13" i="4"/>
  <c r="K89" i="4"/>
  <c r="I89" i="4" s="1"/>
  <c r="K78" i="19"/>
  <c r="I78" i="19" s="1"/>
  <c r="K12" i="19"/>
  <c r="K89" i="18"/>
  <c r="I89" i="18" s="1"/>
  <c r="K13" i="18"/>
  <c r="N77" i="12"/>
  <c r="I77" i="12" s="1"/>
  <c r="D78" i="12"/>
  <c r="K78" i="5"/>
  <c r="I78" i="5" s="1"/>
  <c r="K12" i="5"/>
  <c r="K13" i="17"/>
  <c r="K89" i="17"/>
  <c r="I89" i="17" s="1"/>
  <c r="N88" i="15"/>
  <c r="I88" i="15" s="1"/>
  <c r="D89" i="15"/>
  <c r="K89" i="2"/>
  <c r="I89" i="2" s="1"/>
  <c r="K13" i="2"/>
  <c r="K78" i="10"/>
  <c r="I78" i="10" s="1"/>
  <c r="K12" i="10"/>
  <c r="K78" i="17"/>
  <c r="I78" i="17" s="1"/>
  <c r="K12" i="17"/>
  <c r="K13" i="10"/>
  <c r="K89" i="10"/>
  <c r="I89" i="10" s="1"/>
  <c r="K89" i="14"/>
  <c r="I89" i="14" s="1"/>
  <c r="K13" i="14"/>
  <c r="N88" i="6"/>
  <c r="I88" i="6" s="1"/>
  <c r="D89" i="6"/>
  <c r="N77" i="15"/>
  <c r="I77" i="15" s="1"/>
  <c r="D78" i="15"/>
  <c r="K89" i="6" l="1"/>
  <c r="I89" i="6" s="1"/>
  <c r="K13" i="6"/>
  <c r="K89" i="15"/>
  <c r="I89" i="15" s="1"/>
  <c r="K13" i="15"/>
  <c r="K78" i="15"/>
  <c r="I78" i="15" s="1"/>
  <c r="K12" i="15"/>
  <c r="K78" i="12"/>
  <c r="I78" i="12" s="1"/>
  <c r="K12" i="12"/>
  <c r="K78" i="6"/>
  <c r="I78" i="6" s="1"/>
  <c r="K12" i="6"/>
  <c r="K89" i="12"/>
  <c r="I89" i="12" s="1"/>
  <c r="K13" i="12"/>
</calcChain>
</file>

<file path=xl/sharedStrings.xml><?xml version="1.0" encoding="utf-8"?>
<sst xmlns="http://schemas.openxmlformats.org/spreadsheetml/2006/main" count="33603" uniqueCount="13502">
  <si>
    <t>Company Name</t>
  </si>
  <si>
    <t>ACI Worldwide, Inc. (ACIW)</t>
  </si>
  <si>
    <t>Current Price</t>
  </si>
  <si>
    <t>24.42</t>
  </si>
  <si>
    <t>Summary</t>
  </si>
  <si>
    <t>Previous Close</t>
  </si>
  <si>
    <t>24.26</t>
  </si>
  <si>
    <t>Open</t>
  </si>
  <si>
    <t>24.34</t>
  </si>
  <si>
    <t>Bid</t>
  </si>
  <si>
    <t>23.80 x 300</t>
  </si>
  <si>
    <t>Ask</t>
  </si>
  <si>
    <t>24.60 x 100</t>
  </si>
  <si>
    <t>Day's Range</t>
  </si>
  <si>
    <t>24.28 - 24.57</t>
  </si>
  <si>
    <t>52 Week Range</t>
  </si>
  <si>
    <t>15.11 - 24.57</t>
  </si>
  <si>
    <t>Volume</t>
  </si>
  <si>
    <t>596004</t>
  </si>
  <si>
    <t>Avg. Volume</t>
  </si>
  <si>
    <t>481341</t>
  </si>
  <si>
    <t>Market Cap</t>
  </si>
  <si>
    <t>2.88B</t>
  </si>
  <si>
    <t>Beta</t>
  </si>
  <si>
    <t>1.46</t>
  </si>
  <si>
    <t>PE Ratio (TTM)</t>
  </si>
  <si>
    <t>73.78</t>
  </si>
  <si>
    <t>EPS (TTM)</t>
  </si>
  <si>
    <t>0.33</t>
  </si>
  <si>
    <t>Earnings Date</t>
  </si>
  <si>
    <t>Jul 27, 2017</t>
  </si>
  <si>
    <t>Dividend &amp; Yield</t>
  </si>
  <si>
    <t>N/A (N/A)</t>
  </si>
  <si>
    <t>Ex-Dividend Date</t>
  </si>
  <si>
    <t>1y Target Est</t>
  </si>
  <si>
    <t>25.60</t>
  </si>
  <si>
    <t>Earnings Estimate</t>
  </si>
  <si>
    <t>Current Qtr. (Jun 2017)</t>
  </si>
  <si>
    <t>Next Qtr. (Sep 2017)</t>
  </si>
  <si>
    <t>Current Year (2017)</t>
  </si>
  <si>
    <t>Next Year (2018)</t>
  </si>
  <si>
    <t>No. of Analysts</t>
  </si>
  <si>
    <t>Avg. Estimate</t>
  </si>
  <si>
    <t>Low Estimate</t>
  </si>
  <si>
    <t>High Estimate</t>
  </si>
  <si>
    <t>Year Ago EPS</t>
  </si>
  <si>
    <t>Revenue Estimate</t>
  </si>
  <si>
    <t>4</t>
  </si>
  <si>
    <t>5</t>
  </si>
  <si>
    <t>225.6M</t>
  </si>
  <si>
    <t>220.5M</t>
  </si>
  <si>
    <t>1.02B</t>
  </si>
  <si>
    <t>1.06B</t>
  </si>
  <si>
    <t>224.33M</t>
  </si>
  <si>
    <t>215.94M</t>
  </si>
  <si>
    <t>1.01B</t>
  </si>
  <si>
    <t>1.04B</t>
  </si>
  <si>
    <t>227.27M</t>
  </si>
  <si>
    <t>223.7M</t>
  </si>
  <si>
    <t>1.07B</t>
  </si>
  <si>
    <t>Year Ago Sales</t>
  </si>
  <si>
    <t>219.93M</t>
  </si>
  <si>
    <t>216.97M</t>
  </si>
  <si>
    <t>Sales Growth (year/est)</t>
  </si>
  <si>
    <t>2.60%</t>
  </si>
  <si>
    <t>1.60%</t>
  </si>
  <si>
    <t>1.40%</t>
  </si>
  <si>
    <t>3.90%</t>
  </si>
  <si>
    <t>Earnings History</t>
  </si>
  <si>
    <t>6/29/2016</t>
  </si>
  <si>
    <t>9/29/2016</t>
  </si>
  <si>
    <t>12/30/2016</t>
  </si>
  <si>
    <t>3/30/2017</t>
  </si>
  <si>
    <t>EPS Est.</t>
  </si>
  <si>
    <t>-0.04</t>
  </si>
  <si>
    <t>0.13</t>
  </si>
  <si>
    <t>0.52</t>
  </si>
  <si>
    <t>-0.08</t>
  </si>
  <si>
    <t>EPS Actual</t>
  </si>
  <si>
    <t>-0.1</t>
  </si>
  <si>
    <t>0.57</t>
  </si>
  <si>
    <t>0.02</t>
  </si>
  <si>
    <t>Difference</t>
  </si>
  <si>
    <t>-0.06</t>
  </si>
  <si>
    <t>-0.17</t>
  </si>
  <si>
    <t>0.05</t>
  </si>
  <si>
    <t>0.1</t>
  </si>
  <si>
    <t>Surprise %</t>
  </si>
  <si>
    <t>-150.00%</t>
  </si>
  <si>
    <t>-130.80%</t>
  </si>
  <si>
    <t>9.60%</t>
  </si>
  <si>
    <t>125.00%</t>
  </si>
  <si>
    <t>EPS Trend</t>
  </si>
  <si>
    <t>Current Estimate</t>
  </si>
  <si>
    <t>7 Days Ago</t>
  </si>
  <si>
    <t>30 Days Ago</t>
  </si>
  <si>
    <t>60 Days Ago</t>
  </si>
  <si>
    <t>90 Days Ago</t>
  </si>
  <si>
    <t>EPS Revisions</t>
  </si>
  <si>
    <t>Up Last 7 Days</t>
  </si>
  <si>
    <t>Up Last 30 Days</t>
  </si>
  <si>
    <t>Down Last 30 Days</t>
  </si>
  <si>
    <t>Down Last 90 Days</t>
  </si>
  <si>
    <t>Growth Estimates</t>
  </si>
  <si>
    <t>ACIW</t>
  </si>
  <si>
    <t>Industry</t>
  </si>
  <si>
    <t>Sector</t>
  </si>
  <si>
    <t>S&amp;P 500</t>
  </si>
  <si>
    <t>Current Qtr.</t>
  </si>
  <si>
    <t>20.00%</t>
  </si>
  <si>
    <t>Next Qtr.</t>
  </si>
  <si>
    <t>-50.00%</t>
  </si>
  <si>
    <t>Current Year</t>
  </si>
  <si>
    <t>14.60%</t>
  </si>
  <si>
    <t>Next Year</t>
  </si>
  <si>
    <t>23.40%</t>
  </si>
  <si>
    <t>Next 5 Years (per annum)</t>
  </si>
  <si>
    <t>-14.25%</t>
  </si>
  <si>
    <t>Past 5 Years (per annum)</t>
  </si>
  <si>
    <t>18.93%</t>
  </si>
  <si>
    <t>Comp Average</t>
  </si>
  <si>
    <t>Market Cap (intraday) 5</t>
  </si>
  <si>
    <t>Enterprise Value 3</t>
  </si>
  <si>
    <t>Trailing P/E</t>
  </si>
  <si>
    <t>Forward P/E 1</t>
  </si>
  <si>
    <t>42.10</t>
  </si>
  <si>
    <t>PEG Ratio (5 yr expected) 1</t>
  </si>
  <si>
    <t>-3.60</t>
  </si>
  <si>
    <t>Price/Sales (ttm)</t>
  </si>
  <si>
    <t>2.85</t>
  </si>
  <si>
    <t>Price/Book (mrq)</t>
  </si>
  <si>
    <t>3.74</t>
  </si>
  <si>
    <t>Enterprise Value/Revenue 3</t>
  </si>
  <si>
    <t>Enterprise Value/EBITDA 6</t>
  </si>
  <si>
    <t>Fiscal Year Ends</t>
  </si>
  <si>
    <t>Dec 31, 2016</t>
  </si>
  <si>
    <t>Most Recent Quarter (mrq)</t>
  </si>
  <si>
    <t>Mar 31, 2017</t>
  </si>
  <si>
    <t>Profit Margin</t>
  </si>
  <si>
    <t>3.84%</t>
  </si>
  <si>
    <t>Operating Margin (ttm)</t>
  </si>
  <si>
    <t>9.25%</t>
  </si>
  <si>
    <t>Return on Assets (ttm)</t>
  </si>
  <si>
    <t>3.19%</t>
  </si>
  <si>
    <t>Return on Equity (ttm)</t>
  </si>
  <si>
    <t>5.26%</t>
  </si>
  <si>
    <t>Revenue (ttm)</t>
  </si>
  <si>
    <t>Revenue Per Share (ttm)</t>
  </si>
  <si>
    <t>8.64</t>
  </si>
  <si>
    <t>Quarterly Revenue Growth (yoy)</t>
  </si>
  <si>
    <t>2.40%</t>
  </si>
  <si>
    <t>Gross Profit (ttm)</t>
  </si>
  <si>
    <t>560.79M</t>
  </si>
  <si>
    <t>EBITDA</t>
  </si>
  <si>
    <t>137.15M</t>
  </si>
  <si>
    <t>Net Income Avi to Common (ttm)</t>
  </si>
  <si>
    <t>38.78M</t>
  </si>
  <si>
    <t>Diluted EPS (ttm)</t>
  </si>
  <si>
    <t>Quarterly Earnings Growth (yoy)</t>
  </si>
  <si>
    <t>Total Cash (mrq)</t>
  </si>
  <si>
    <t>99.74M</t>
  </si>
  <si>
    <t>Total Cash Per Share (mrq)</t>
  </si>
  <si>
    <t>0.85</t>
  </si>
  <si>
    <t>Total Debt (mrq)</t>
  </si>
  <si>
    <t>702.47M</t>
  </si>
  <si>
    <t>Total Debt/Equity (mrq)</t>
  </si>
  <si>
    <t>91.20</t>
  </si>
  <si>
    <t>Current Ratio (mrq)</t>
  </si>
  <si>
    <t>1.29</t>
  </si>
  <si>
    <t>Book Value Per Share (mrq)</t>
  </si>
  <si>
    <t>6.53</t>
  </si>
  <si>
    <t>Operating Cash Flow (ttm)</t>
  </si>
  <si>
    <t>146.99M</t>
  </si>
  <si>
    <t>Levered Free Cash Flow (ttm)</t>
  </si>
  <si>
    <t>80.66M</t>
  </si>
  <si>
    <t>52-Week Change 3</t>
  </si>
  <si>
    <t>25.12%</t>
  </si>
  <si>
    <t>S&amp;P500 52-Week Change 3</t>
  </si>
  <si>
    <t>13.86%</t>
  </si>
  <si>
    <t>52 Week High 3</t>
  </si>
  <si>
    <t>24.57</t>
  </si>
  <si>
    <t>52 Week Low 3</t>
  </si>
  <si>
    <t>15.11</t>
  </si>
  <si>
    <t>50-Day Moving Average 3</t>
  </si>
  <si>
    <t>22.99</t>
  </si>
  <si>
    <t>200-Day Moving Average 3</t>
  </si>
  <si>
    <t>21.60</t>
  </si>
  <si>
    <t>Avg Vol (3 month) 3</t>
  </si>
  <si>
    <t>481.34k</t>
  </si>
  <si>
    <t>Avg Vol (10 day) 3</t>
  </si>
  <si>
    <t>377.28k</t>
  </si>
  <si>
    <t>Shares Outstanding 5</t>
  </si>
  <si>
    <t>118.04M</t>
  </si>
  <si>
    <t>Float</t>
  </si>
  <si>
    <t>115.37M</t>
  </si>
  <si>
    <t>% Held by Insiders 1</t>
  </si>
  <si>
    <t>2.13%</t>
  </si>
  <si>
    <t>% Held by Institutions 1</t>
  </si>
  <si>
    <t>101.10%</t>
  </si>
  <si>
    <t>Shares Short 3</t>
  </si>
  <si>
    <t>8.35M</t>
  </si>
  <si>
    <t>Short Ratio 3</t>
  </si>
  <si>
    <t>15.61</t>
  </si>
  <si>
    <t>Short % of Float 3</t>
  </si>
  <si>
    <t>11.08%</t>
  </si>
  <si>
    <t>Shares Short (prior month) 3</t>
  </si>
  <si>
    <t>6.69M</t>
  </si>
  <si>
    <t>Forward Annual Dividend Rate 4</t>
  </si>
  <si>
    <t>Forward Annual Dividend Yield 4</t>
  </si>
  <si>
    <t>Trailing Annual Dividend Rate 3</t>
  </si>
  <si>
    <t>Trailing Annual Dividend Yield 3</t>
  </si>
  <si>
    <t>5 Year Average Dividend Yield 4</t>
  </si>
  <si>
    <t>Payout Ratio 4</t>
  </si>
  <si>
    <t>Dividend Date 3</t>
  </si>
  <si>
    <t>Ex-Dividend Date 4</t>
  </si>
  <si>
    <t>Last Split Factor (new per old) 2</t>
  </si>
  <si>
    <t>3/1</t>
  </si>
  <si>
    <t>Last Split Date 3</t>
  </si>
  <si>
    <t>Jul 11, 2014</t>
  </si>
  <si>
    <t>Name</t>
  </si>
  <si>
    <t>Title</t>
  </si>
  <si>
    <t>Pay</t>
  </si>
  <si>
    <t>Exercised</t>
  </si>
  <si>
    <t>Age</t>
  </si>
  <si>
    <t>Mr. Philip G. Heasley</t>
  </si>
  <si>
    <t>Chief Exec. Officer, Pres and Director</t>
  </si>
  <si>
    <t>1.98M</t>
  </si>
  <si>
    <t>4.01M</t>
  </si>
  <si>
    <t>Mr. Scott W. Behrens</t>
  </si>
  <si>
    <t>Chief Financial Officer and Sr. Exec. VP</t>
  </si>
  <si>
    <t>828.65k</t>
  </si>
  <si>
    <t>865.05k</t>
  </si>
  <si>
    <t>Mr. Anthony M. Scotto Jr.</t>
  </si>
  <si>
    <t>Chief of Technology and Sr. Exec. VP</t>
  </si>
  <si>
    <t>609.34k</t>
  </si>
  <si>
    <t>Mr. Dennis P. Byrnes</t>
  </si>
  <si>
    <t>Chief Admin. Officer, Exec. VP, Gen. Counsel and Sec.</t>
  </si>
  <si>
    <t>738.81k</t>
  </si>
  <si>
    <t>Mr. Daniel J. Frate</t>
  </si>
  <si>
    <t>Sr. Exec. VP and Group Pres of ACI On Demand P&amp;L</t>
  </si>
  <si>
    <t>723.29k</t>
  </si>
  <si>
    <t>Fiscal year is January-December. All values USD millions.</t>
  </si>
  <si>
    <t>2012</t>
  </si>
  <si>
    <t>2013</t>
  </si>
  <si>
    <t>2014</t>
  </si>
  <si>
    <t>2015</t>
  </si>
  <si>
    <t>2016</t>
  </si>
  <si>
    <t>5-year trend</t>
  </si>
  <si>
    <t>Sales/Revenue</t>
  </si>
  <si>
    <t>666.58M</t>
  </si>
  <si>
    <t>864.93M</t>
  </si>
  <si>
    <t>1.03B</t>
  </si>
  <si>
    <t>1.05B</t>
  </si>
  <si>
    <t>Sales Growth</t>
  </si>
  <si>
    <t>-</t>
  </si>
  <si>
    <t>29.76%</t>
  </si>
  <si>
    <t>19.55%</t>
  </si>
  <si>
    <t>1.15%</t>
  </si>
  <si>
    <t>-3.85%</t>
  </si>
  <si>
    <t>Cost of Goods Sold (COGS) incl. D&amp;A</t>
  </si>
  <si>
    <t>262.65M</t>
  </si>
  <si>
    <t>400.2M</t>
  </si>
  <si>
    <t>526.66M</t>
  </si>
  <si>
    <t>555.28M</t>
  </si>
  <si>
    <t>534.44M</t>
  </si>
  <si>
    <t>COGS excluding D&amp;A</t>
  </si>
  <si>
    <t>211.87M</t>
  </si>
  <si>
    <t>330.23M</t>
  </si>
  <si>
    <t>439.98M</t>
  </si>
  <si>
    <t>457.85M</t>
  </si>
  <si>
    <t>430.98M</t>
  </si>
  <si>
    <t>Depreciation &amp; Amortization Expense</t>
  </si>
  <si>
    <t>50.78M</t>
  </si>
  <si>
    <t>69.97M</t>
  </si>
  <si>
    <t>86.68M</t>
  </si>
  <si>
    <t>97.43M</t>
  </si>
  <si>
    <t>103.45M</t>
  </si>
  <si>
    <t>Depreciation</t>
  </si>
  <si>
    <t>13.28M</t>
  </si>
  <si>
    <t>18.75M</t>
  </si>
  <si>
    <t>20.51M</t>
  </si>
  <si>
    <t>21.66M</t>
  </si>
  <si>
    <t>22.58M</t>
  </si>
  <si>
    <t>Amortization of Intangibles</t>
  </si>
  <si>
    <t>37.5M</t>
  </si>
  <si>
    <t>51.22M</t>
  </si>
  <si>
    <t>66.18M</t>
  </si>
  <si>
    <t>75.78M</t>
  </si>
  <si>
    <t>80.87M</t>
  </si>
  <si>
    <t>COGS Growth</t>
  </si>
  <si>
    <t>52.37%</t>
  </si>
  <si>
    <t>31.60%</t>
  </si>
  <si>
    <t>5.43%</t>
  </si>
  <si>
    <t>-3.75%</t>
  </si>
  <si>
    <t>Gross Income</t>
  </si>
  <si>
    <t>403.93M</t>
  </si>
  <si>
    <t>464.73M</t>
  </si>
  <si>
    <t>507.39M</t>
  </si>
  <si>
    <t>490.7M</t>
  </si>
  <si>
    <t>471.27M</t>
  </si>
  <si>
    <t>Gross Income Growth</t>
  </si>
  <si>
    <t>15.05%</t>
  </si>
  <si>
    <t>9.18%</t>
  </si>
  <si>
    <t>-3.29%</t>
  </si>
  <si>
    <t>-3.96%</t>
  </si>
  <si>
    <t>Gross Profit Margin</t>
  </si>
  <si>
    <t>46.86%</t>
  </si>
  <si>
    <t>Unnamed: 0</t>
  </si>
  <si>
    <t>SG&amp;A Expense</t>
  </si>
  <si>
    <t>278.86M</t>
  </si>
  <si>
    <t>298.29M</t>
  </si>
  <si>
    <t>324.18M</t>
  </si>
  <si>
    <t>360.51M</t>
  </si>
  <si>
    <t>396.56M</t>
  </si>
  <si>
    <t>Research &amp; Development</t>
  </si>
  <si>
    <t>133.76M</t>
  </si>
  <si>
    <t>142.56M</t>
  </si>
  <si>
    <t>144.21M</t>
  </si>
  <si>
    <t>145.92M</t>
  </si>
  <si>
    <t>169.9M</t>
  </si>
  <si>
    <t>Other SG&amp;A</t>
  </si>
  <si>
    <t>145.1M</t>
  </si>
  <si>
    <t>155.74M</t>
  </si>
  <si>
    <t>179.98M</t>
  </si>
  <si>
    <t>214.59M</t>
  </si>
  <si>
    <t>226.66M</t>
  </si>
  <si>
    <t>SGA Growth</t>
  </si>
  <si>
    <t>6.97%</t>
  </si>
  <si>
    <t>8.68%</t>
  </si>
  <si>
    <t>11.21%</t>
  </si>
  <si>
    <t>10.00%</t>
  </si>
  <si>
    <t>Other Operating Expense</t>
  </si>
  <si>
    <t>Unusual Expense</t>
  </si>
  <si>
    <t>49.1M</t>
  </si>
  <si>
    <t>43.39M</t>
  </si>
  <si>
    <t>45.04M</t>
  </si>
  <si>
    <t>2.24M</t>
  </si>
  <si>
    <t>5.04M</t>
  </si>
  <si>
    <t>EBIT after Unusual Expense</t>
  </si>
  <si>
    <t>75.97M</t>
  </si>
  <si>
    <t>123.05M</t>
  </si>
  <si>
    <t>138.17M</t>
  </si>
  <si>
    <t>(2.24M)</t>
  </si>
  <si>
    <t>69.67M</t>
  </si>
  <si>
    <t>Non Operating Income/Expense</t>
  </si>
  <si>
    <t>(1.2M)</t>
  </si>
  <si>
    <t>(3.33M)</t>
  </si>
  <si>
    <t>(240,000)</t>
  </si>
  <si>
    <t>26.41M</t>
  </si>
  <si>
    <t>155.57M</t>
  </si>
  <si>
    <t>Non-Operating Interest Income</t>
  </si>
  <si>
    <t>914000</t>
  </si>
  <si>
    <t>659000</t>
  </si>
  <si>
    <t>575000</t>
  </si>
  <si>
    <t>386000</t>
  </si>
  <si>
    <t>530000</t>
  </si>
  <si>
    <t>Equity in Affiliates (Pretax)</t>
  </si>
  <si>
    <t>Interest Expense</t>
  </si>
  <si>
    <t>10.42M</t>
  </si>
  <si>
    <t>27.22M</t>
  </si>
  <si>
    <t>39.74M</t>
  </si>
  <si>
    <t>41.37M</t>
  </si>
  <si>
    <t>40.18M</t>
  </si>
  <si>
    <t>Interest Expense Growth</t>
  </si>
  <si>
    <t>161.31%</t>
  </si>
  <si>
    <t>45.98%</t>
  </si>
  <si>
    <t>4.11%</t>
  </si>
  <si>
    <t>-2.87%</t>
  </si>
  <si>
    <t>Gross Interest Expense</t>
  </si>
  <si>
    <t>Interest Capitalized</t>
  </si>
  <si>
    <t>Pretax Income</t>
  </si>
  <si>
    <t>65.27M</t>
  </si>
  <si>
    <t>93.16M</t>
  </si>
  <si>
    <t>98.77M</t>
  </si>
  <si>
    <t>113.37M</t>
  </si>
  <si>
    <t>185.58M</t>
  </si>
  <si>
    <t>Pretax Income Growth</t>
  </si>
  <si>
    <t>42.73%</t>
  </si>
  <si>
    <t>6.02%</t>
  </si>
  <si>
    <t>14.79%</t>
  </si>
  <si>
    <t>63.69%</t>
  </si>
  <si>
    <t>Pretax Margin</t>
  </si>
  <si>
    <t>18.45%</t>
  </si>
  <si>
    <t>Income Tax</t>
  </si>
  <si>
    <t>16.42M</t>
  </si>
  <si>
    <t>29.29M</t>
  </si>
  <si>
    <t>31.21M</t>
  </si>
  <si>
    <t>27.94M</t>
  </si>
  <si>
    <t>56.05M</t>
  </si>
  <si>
    <t>Income Tax - Current Domestic</t>
  </si>
  <si>
    <t>2.39M</t>
  </si>
  <si>
    <t>10M</t>
  </si>
  <si>
    <t>9.44M</t>
  </si>
  <si>
    <t>(6.51M)</t>
  </si>
  <si>
    <t>26.67M</t>
  </si>
  <si>
    <t>Income Tax - Current Foreign</t>
  </si>
  <si>
    <t>9.26M</t>
  </si>
  <si>
    <t>9.72M</t>
  </si>
  <si>
    <t>13.34M</t>
  </si>
  <si>
    <t>15.12M</t>
  </si>
  <si>
    <t>11.67M</t>
  </si>
  <si>
    <t>Income Tax - Deferred Domestic</t>
  </si>
  <si>
    <t>(86,000)</t>
  </si>
  <si>
    <t>7.8M</t>
  </si>
  <si>
    <t>4.62M</t>
  </si>
  <si>
    <t>13.93M</t>
  </si>
  <si>
    <t>16.53M</t>
  </si>
  <si>
    <t>Income Tax - Deferred Foreign</t>
  </si>
  <si>
    <t>4.86M</t>
  </si>
  <si>
    <t>1.77M</t>
  </si>
  <si>
    <t>3.81M</t>
  </si>
  <si>
    <t>5.4M</t>
  </si>
  <si>
    <t>1.17M</t>
  </si>
  <si>
    <t>Income Tax Credits</t>
  </si>
  <si>
    <t>Equity in Affiliates</t>
  </si>
  <si>
    <t>Other After Tax Income (Expense)</t>
  </si>
  <si>
    <t>Consolidated Net Income</t>
  </si>
  <si>
    <t>48.85M</t>
  </si>
  <si>
    <t>63.87M</t>
  </si>
  <si>
    <t>67.56M</t>
  </si>
  <si>
    <t>85.44M</t>
  </si>
  <si>
    <t>129.54M</t>
  </si>
  <si>
    <t>Minority Interest Expense</t>
  </si>
  <si>
    <t>Net Income</t>
  </si>
  <si>
    <t>Net Income Growth</t>
  </si>
  <si>
    <t>30.75%</t>
  </si>
  <si>
    <t>5.78%</t>
  </si>
  <si>
    <t>26.46%</t>
  </si>
  <si>
    <t>51.62%</t>
  </si>
  <si>
    <t>Net Margin Growth</t>
  </si>
  <si>
    <t>12.88%</t>
  </si>
  <si>
    <t>Extraordinaries &amp; Discontinued Operations</t>
  </si>
  <si>
    <t>Extra Items &amp; Gain/Loss Sale Of Assets</t>
  </si>
  <si>
    <t>Cumulative Effect - Accounting Chg</t>
  </si>
  <si>
    <t>Discontinued Operations</t>
  </si>
  <si>
    <t>Net Income After Extraordinaries</t>
  </si>
  <si>
    <t>Preferred Dividends</t>
  </si>
  <si>
    <t>Net Income Available to Common</t>
  </si>
  <si>
    <t>EPS (Basic)</t>
  </si>
  <si>
    <t>0.42</t>
  </si>
  <si>
    <t>0.54</t>
  </si>
  <si>
    <t>0.59</t>
  </si>
  <si>
    <t>0.73</t>
  </si>
  <si>
    <t>1.10</t>
  </si>
  <si>
    <t>EPS (Basic) Growth</t>
  </si>
  <si>
    <t>29.36%</t>
  </si>
  <si>
    <t>8.60%</t>
  </si>
  <si>
    <t>23.73%</t>
  </si>
  <si>
    <t>50.68%</t>
  </si>
  <si>
    <t>Basic Shares Outstanding</t>
  </si>
  <si>
    <t>116.09M</t>
  </si>
  <si>
    <t>117.88M</t>
  </si>
  <si>
    <t>114.8M</t>
  </si>
  <si>
    <t>117.47M</t>
  </si>
  <si>
    <t>117.53M</t>
  </si>
  <si>
    <t>EPS (Diluted)</t>
  </si>
  <si>
    <t>0.41</t>
  </si>
  <si>
    <t>0.53</t>
  </si>
  <si>
    <t>0.58</t>
  </si>
  <si>
    <t>0.72</t>
  </si>
  <si>
    <t>1.09</t>
  </si>
  <si>
    <t>EPS (Diluted) Growth</t>
  </si>
  <si>
    <t>31.13%</t>
  </si>
  <si>
    <t>8.76%</t>
  </si>
  <si>
    <t>24.14%</t>
  </si>
  <si>
    <t>51.39%</t>
  </si>
  <si>
    <t>Diluted Shares Outstanding</t>
  </si>
  <si>
    <t>119.71M</t>
  </si>
  <si>
    <t>120.05M</t>
  </si>
  <si>
    <t>116.77M</t>
  </si>
  <si>
    <t>118.92M</t>
  </si>
  <si>
    <t>118.85M</t>
  </si>
  <si>
    <t>175.85M</t>
  </si>
  <si>
    <t>236.41M</t>
  </si>
  <si>
    <t>269.89M</t>
  </si>
  <si>
    <t>227.62M</t>
  </si>
  <si>
    <t>178.16M</t>
  </si>
  <si>
    <t>EBITDA Growth</t>
  </si>
  <si>
    <t>34.44%</t>
  </si>
  <si>
    <t>14.16%</t>
  </si>
  <si>
    <t>-15.66%</t>
  </si>
  <si>
    <t>-21.73%</t>
  </si>
  <si>
    <t>EBITDA Margin</t>
  </si>
  <si>
    <t>17.72%</t>
  </si>
  <si>
    <t>Cash &amp; Short Term Investments</t>
  </si>
  <si>
    <t>76.33M</t>
  </si>
  <si>
    <t>95.06M</t>
  </si>
  <si>
    <t>77.3M</t>
  </si>
  <si>
    <t>102.24M</t>
  </si>
  <si>
    <t>75.75M</t>
  </si>
  <si>
    <t>Cash Only</t>
  </si>
  <si>
    <t>Short-Term Investments</t>
  </si>
  <si>
    <t>Cash &amp; Short Term Investments Growth</t>
  </si>
  <si>
    <t>24.54%</t>
  </si>
  <si>
    <t>-18.68%</t>
  </si>
  <si>
    <t>32.26%</t>
  </si>
  <si>
    <t>-25.91%</t>
  </si>
  <si>
    <t>Cash &amp; ST Investments / Total Assets</t>
  </si>
  <si>
    <t>6.10%</t>
  </si>
  <si>
    <t>5.65%</t>
  </si>
  <si>
    <t>4.18%</t>
  </si>
  <si>
    <t>5.17%</t>
  </si>
  <si>
    <t>3.98%</t>
  </si>
  <si>
    <t>Total Accounts Receivable</t>
  </si>
  <si>
    <t>222.89M</t>
  </si>
  <si>
    <t>225.95M</t>
  </si>
  <si>
    <t>242.92M</t>
  </si>
  <si>
    <t>239.13M</t>
  </si>
  <si>
    <t>287.1M</t>
  </si>
  <si>
    <t>Accounts Receivables, Net</t>
  </si>
  <si>
    <t>217.32M</t>
  </si>
  <si>
    <t>168.64M</t>
  </si>
  <si>
    <t>195.59M</t>
  </si>
  <si>
    <t>219.12M</t>
  </si>
  <si>
    <t>268.16M</t>
  </si>
  <si>
    <t>Accounts Receivables, Gross</t>
  </si>
  <si>
    <t>225.44M</t>
  </si>
  <si>
    <t>173.1M</t>
  </si>
  <si>
    <t>200.39M</t>
  </si>
  <si>
    <t>224.16M</t>
  </si>
  <si>
    <t>272.04M</t>
  </si>
  <si>
    <t>Bad Debt/Doubtful Accounts</t>
  </si>
  <si>
    <t>(8.12M)</t>
  </si>
  <si>
    <t>(4.46M)</t>
  </si>
  <si>
    <t>(4.81M)</t>
  </si>
  <si>
    <t>(5.05M)</t>
  </si>
  <si>
    <t>(3.87M)</t>
  </si>
  <si>
    <t>Other Receivables</t>
  </si>
  <si>
    <t>5.57M</t>
  </si>
  <si>
    <t>57.31M</t>
  </si>
  <si>
    <t>47.33M</t>
  </si>
  <si>
    <t>20.01M</t>
  </si>
  <si>
    <t>18.94M</t>
  </si>
  <si>
    <t>Accounts Receivable Growth</t>
  </si>
  <si>
    <t>1.37%</t>
  </si>
  <si>
    <t>7.51%</t>
  </si>
  <si>
    <t>-1.56%</t>
  </si>
  <si>
    <t>20.06%</t>
  </si>
  <si>
    <t>Accounts Receivable Turnover</t>
  </si>
  <si>
    <t>2.99</t>
  </si>
  <si>
    <t>3.83</t>
  </si>
  <si>
    <t>4.26</t>
  </si>
  <si>
    <t>4.37</t>
  </si>
  <si>
    <t>3.50</t>
  </si>
  <si>
    <t>Inventories</t>
  </si>
  <si>
    <t>Finished Goods</t>
  </si>
  <si>
    <t>Work in Progress</t>
  </si>
  <si>
    <t>Raw Materials</t>
  </si>
  <si>
    <t>Progress Payments &amp; Other</t>
  </si>
  <si>
    <t>Other Current Assets</t>
  </si>
  <si>
    <t>56.9M</t>
  </si>
  <si>
    <t>110.08M</t>
  </si>
  <si>
    <t>91.8M</t>
  </si>
  <si>
    <t>41.14M</t>
  </si>
  <si>
    <t>45.14M</t>
  </si>
  <si>
    <t>Miscellaneous Current Assets</t>
  </si>
  <si>
    <t>40.16M</t>
  </si>
  <si>
    <t>87.53M</t>
  </si>
  <si>
    <t>67.49M</t>
  </si>
  <si>
    <t>13.68M</t>
  </si>
  <si>
    <t>19.25M</t>
  </si>
  <si>
    <t>Total Current Assets</t>
  </si>
  <si>
    <t>356.13M</t>
  </si>
  <si>
    <t>431.09M</t>
  </si>
  <si>
    <t>412.02M</t>
  </si>
  <si>
    <t>382.5M</t>
  </si>
  <si>
    <t>407.99M</t>
  </si>
  <si>
    <t>Net Property, Plant &amp; Equipment</t>
  </si>
  <si>
    <t>41.29M</t>
  </si>
  <si>
    <t>57.35M</t>
  </si>
  <si>
    <t>60.36M</t>
  </si>
  <si>
    <t>60.63M</t>
  </si>
  <si>
    <t>78.95M</t>
  </si>
  <si>
    <t>Property, Plant &amp; Equipment - Gross</t>
  </si>
  <si>
    <t>86.24M</t>
  </si>
  <si>
    <t>105.12M</t>
  </si>
  <si>
    <t>120.91M</t>
  </si>
  <si>
    <t>135.05M</t>
  </si>
  <si>
    <t>162.11M</t>
  </si>
  <si>
    <t>Buildings</t>
  </si>
  <si>
    <t>5.27M</t>
  </si>
  <si>
    <t>5.87M</t>
  </si>
  <si>
    <t>8.88M</t>
  </si>
  <si>
    <t>10.34M</t>
  </si>
  <si>
    <t>10.39M</t>
  </si>
  <si>
    <t>Land &amp; Improvements</t>
  </si>
  <si>
    <t>10.37M</t>
  </si>
  <si>
    <t>1.34M</t>
  </si>
  <si>
    <t>1.79M</t>
  </si>
  <si>
    <t>Computer Software and Equipment</t>
  </si>
  <si>
    <t>72.16M</t>
  </si>
  <si>
    <t>92.24M</t>
  </si>
  <si>
    <t>105.69M</t>
  </si>
  <si>
    <t>Other Property, Plant &amp; Equipment</t>
  </si>
  <si>
    <t>13.89M</t>
  </si>
  <si>
    <t>25.75M</t>
  </si>
  <si>
    <t>110.25M</t>
  </si>
  <si>
    <t>30.68M</t>
  </si>
  <si>
    <t>44.24M</t>
  </si>
  <si>
    <t>Accumulated Depreciation</t>
  </si>
  <si>
    <t>44.95M</t>
  </si>
  <si>
    <t>47.77M</t>
  </si>
  <si>
    <t>60.55M</t>
  </si>
  <si>
    <t>74.42M</t>
  </si>
  <si>
    <t>83.16M</t>
  </si>
  <si>
    <t>Total Investments and Advances</t>
  </si>
  <si>
    <t>Other Long-Term Investments</t>
  </si>
  <si>
    <t>Long-Term Note Receivable</t>
  </si>
  <si>
    <t>Intangible Assets</t>
  </si>
  <si>
    <t>758.36M</t>
  </si>
  <si>
    <t>1.1B</t>
  </si>
  <si>
    <t>1.25B</t>
  </si>
  <si>
    <t>1.41B</t>
  </si>
  <si>
    <t>1.3B</t>
  </si>
  <si>
    <t>Net Goodwill</t>
  </si>
  <si>
    <t>501.14M</t>
  </si>
  <si>
    <t>669.22M</t>
  </si>
  <si>
    <t>781.16M</t>
  </si>
  <si>
    <t>913.26M</t>
  </si>
  <si>
    <t>909.69M</t>
  </si>
  <si>
    <t>Net Other Intangibles</t>
  </si>
  <si>
    <t>257.21M</t>
  </si>
  <si>
    <t>429.16M</t>
  </si>
  <si>
    <t>470.94M</t>
  </si>
  <si>
    <t>494.87M</t>
  </si>
  <si>
    <t>389.13M</t>
  </si>
  <si>
    <t>Other Assets</t>
  </si>
  <si>
    <t>31.75M</t>
  </si>
  <si>
    <t>46.19M</t>
  </si>
  <si>
    <t>76.02M</t>
  </si>
  <si>
    <t>33.66M</t>
  </si>
  <si>
    <t>39.05M</t>
  </si>
  <si>
    <t>Tangible Other Assets</t>
  </si>
  <si>
    <t>40.91M</t>
  </si>
  <si>
    <t>69.78M</t>
  </si>
  <si>
    <t>Total Assets</t>
  </si>
  <si>
    <t>1.68B</t>
  </si>
  <si>
    <t>1.85B</t>
  </si>
  <si>
    <t>1.98B</t>
  </si>
  <si>
    <t>1.9B</t>
  </si>
  <si>
    <t>Assets - Total - Growth</t>
  </si>
  <si>
    <t>34.45%</t>
  </si>
  <si>
    <t>10.04%</t>
  </si>
  <si>
    <t>6.76%</t>
  </si>
  <si>
    <t>-3.72%</t>
  </si>
  <si>
    <t>ST Debt &amp; Current Portion LT Debt</t>
  </si>
  <si>
    <t>17.5M</t>
  </si>
  <si>
    <t>50.31M</t>
  </si>
  <si>
    <t>94.69M</t>
  </si>
  <si>
    <t>105.43M</t>
  </si>
  <si>
    <t>99.54M</t>
  </si>
  <si>
    <t>Short Term Debt</t>
  </si>
  <si>
    <t>3M</t>
  </si>
  <si>
    <t>Current Portion of Long Term Debt</t>
  </si>
  <si>
    <t>47.31M</t>
  </si>
  <si>
    <t>Accounts Payable</t>
  </si>
  <si>
    <t>33.93M</t>
  </si>
  <si>
    <t>43.66M</t>
  </si>
  <si>
    <t>50.35M</t>
  </si>
  <si>
    <t>55.42M</t>
  </si>
  <si>
    <t>42.87M</t>
  </si>
  <si>
    <t>Accounts Payable Growth</t>
  </si>
  <si>
    <t>28.69%</t>
  </si>
  <si>
    <t>15.33%</t>
  </si>
  <si>
    <t>10.07%</t>
  </si>
  <si>
    <t>-22.64%</t>
  </si>
  <si>
    <t>Income Tax Payable</t>
  </si>
  <si>
    <t>3.72M</t>
  </si>
  <si>
    <t>1.95M</t>
  </si>
  <si>
    <t>6.5M</t>
  </si>
  <si>
    <t>4.73M</t>
  </si>
  <si>
    <t>11.33M</t>
  </si>
  <si>
    <t>Other Current Liabilities</t>
  </si>
  <si>
    <t>211.46M</t>
  </si>
  <si>
    <t>249.68M</t>
  </si>
  <si>
    <t>219.27M</t>
  </si>
  <si>
    <t>222.62M</t>
  </si>
  <si>
    <t>Dividends Payable</t>
  </si>
  <si>
    <t>Accrued Payroll</t>
  </si>
  <si>
    <t>35.19M</t>
  </si>
  <si>
    <t>35.62M</t>
  </si>
  <si>
    <t>35.3M</t>
  </si>
  <si>
    <t>47.8M</t>
  </si>
  <si>
    <t>Miscellaneous Current Liabilities</t>
  </si>
  <si>
    <t>176.26M</t>
  </si>
  <si>
    <t>214.06M</t>
  </si>
  <si>
    <t>191.97M</t>
  </si>
  <si>
    <t>188.06M</t>
  </si>
  <si>
    <t>174.82M</t>
  </si>
  <si>
    <t>Total Current Liabilities</t>
  </si>
  <si>
    <t>266.6M</t>
  </si>
  <si>
    <t>345.6M</t>
  </si>
  <si>
    <t>378.82M</t>
  </si>
  <si>
    <t>384.86M</t>
  </si>
  <si>
    <t>376.37M</t>
  </si>
  <si>
    <t>Long-Term Debt</t>
  </si>
  <si>
    <t>356.75M</t>
  </si>
  <si>
    <t>714.37M</t>
  </si>
  <si>
    <t>804.58M</t>
  </si>
  <si>
    <t>842.95M</t>
  </si>
  <si>
    <t>655.3M</t>
  </si>
  <si>
    <t>Long-Term Debt excl. Capitalized Leases</t>
  </si>
  <si>
    <t>834.45M</t>
  </si>
  <si>
    <t>653.6M</t>
  </si>
  <si>
    <t>Non-Convertible Debt</t>
  </si>
  <si>
    <t>Convertible Debt</t>
  </si>
  <si>
    <t>Capitalized Lease Obligations</t>
  </si>
  <si>
    <t>8.5M</t>
  </si>
  <si>
    <t>1.7M</t>
  </si>
  <si>
    <t>Provision for Risks &amp; Charges</t>
  </si>
  <si>
    <t>15M</t>
  </si>
  <si>
    <t>14.8M</t>
  </si>
  <si>
    <t>8.2M</t>
  </si>
  <si>
    <t>17.6M</t>
  </si>
  <si>
    <t>Deferred Taxes</t>
  </si>
  <si>
    <t>(63.37M)</t>
  </si>
  <si>
    <t>(37.85M)</t>
  </si>
  <si>
    <t>(36.97M)</t>
  </si>
  <si>
    <t>(62.81M)</t>
  </si>
  <si>
    <t>(51.13M)</t>
  </si>
  <si>
    <t>Deferred Taxes - Credit</t>
  </si>
  <si>
    <t>11M</t>
  </si>
  <si>
    <t>13.22M</t>
  </si>
  <si>
    <t>28.07M</t>
  </si>
  <si>
    <t>26.35M</t>
  </si>
  <si>
    <t>Deferred Taxes - Debit</t>
  </si>
  <si>
    <t>63.37M</t>
  </si>
  <si>
    <t>50.19M</t>
  </si>
  <si>
    <t>90.87M</t>
  </si>
  <si>
    <t>77.48M</t>
  </si>
  <si>
    <t>Other Liabilities</t>
  </si>
  <si>
    <t>93.18M</t>
  </si>
  <si>
    <t>52.19M</t>
  </si>
  <si>
    <t>57.88M</t>
  </si>
  <si>
    <t>71.77M</t>
  </si>
  <si>
    <t>Other Liabilities (excl. Deferred Income)</t>
  </si>
  <si>
    <t>41.66M</t>
  </si>
  <si>
    <t>6.53M</t>
  </si>
  <si>
    <t>8.66M</t>
  </si>
  <si>
    <t>15.23M</t>
  </si>
  <si>
    <t>21.91M</t>
  </si>
  <si>
    <t>Deferred Income</t>
  </si>
  <si>
    <t>51.52M</t>
  </si>
  <si>
    <t>45.66M</t>
  </si>
  <si>
    <t>49.22M</t>
  </si>
  <si>
    <t>42.08M</t>
  </si>
  <si>
    <t>49.86M</t>
  </si>
  <si>
    <t>Total Liabilities</t>
  </si>
  <si>
    <t>716.53M</t>
  </si>
  <si>
    <t>1.14B</t>
  </si>
  <si>
    <t>1.27B</t>
  </si>
  <si>
    <t>1.32B</t>
  </si>
  <si>
    <t>1.15B</t>
  </si>
  <si>
    <t>Non-Equity Reserves</t>
  </si>
  <si>
    <t>Total Liabilities / Total Assets</t>
  </si>
  <si>
    <t>57.28%</t>
  </si>
  <si>
    <t>67.67%</t>
  </si>
  <si>
    <t>68.58%</t>
  </si>
  <si>
    <t>66.88%</t>
  </si>
  <si>
    <t>60.32%</t>
  </si>
  <si>
    <t>Preferred Stock (Carrying Value)</t>
  </si>
  <si>
    <t>Redeemable Preferred Stock</t>
  </si>
  <si>
    <t>Non-Redeemable Preferred Stock</t>
  </si>
  <si>
    <t>Common Equity (Total)</t>
  </si>
  <si>
    <t>534.36M</t>
  </si>
  <si>
    <t>543.69M</t>
  </si>
  <si>
    <t>581.41M</t>
  </si>
  <si>
    <t>654.4M</t>
  </si>
  <si>
    <t>754.92M</t>
  </si>
  <si>
    <t>Common Stock Par/Carry Value</t>
  </si>
  <si>
    <t>232000</t>
  </si>
  <si>
    <t>698000</t>
  </si>
  <si>
    <t>702000</t>
  </si>
  <si>
    <t>Retained Earnings</t>
  </si>
  <si>
    <t>199.99M</t>
  </si>
  <si>
    <t>263.86M</t>
  </si>
  <si>
    <t>331.42M</t>
  </si>
  <si>
    <t>416.85M</t>
  </si>
  <si>
    <t>545.73M</t>
  </si>
  <si>
    <t>ESOP Debt Guarantee</t>
  </si>
  <si>
    <t>Cumulative Translation Adjustment/Unrealized For. Exch. Gain</t>
  </si>
  <si>
    <t>(14.03M)</t>
  </si>
  <si>
    <t>(23.32M)</t>
  </si>
  <si>
    <t>(42.86M)</t>
  </si>
  <si>
    <t>(71.58M)</t>
  </si>
  <si>
    <t>(94.1M)</t>
  </si>
  <si>
    <t>Unrealized Gain/Loss Marketable Securities</t>
  </si>
  <si>
    <t>22.98M</t>
  </si>
  <si>
    <t>Revaluation Reserves</t>
  </si>
  <si>
    <t>Treasury Stock</t>
  </si>
  <si>
    <t>(186.78M)</t>
  </si>
  <si>
    <t>(240.24M)</t>
  </si>
  <si>
    <t>(282.54M)</t>
  </si>
  <si>
    <t>(252.96M)</t>
  </si>
  <si>
    <t>(297.76M)</t>
  </si>
  <si>
    <t>Common Equity / Total Assets</t>
  </si>
  <si>
    <t>42.72%</t>
  </si>
  <si>
    <t>32.33%</t>
  </si>
  <si>
    <t>31.42%</t>
  </si>
  <si>
    <t>33.12%</t>
  </si>
  <si>
    <t>39.68%</t>
  </si>
  <si>
    <t>Total Shareholders' Equity</t>
  </si>
  <si>
    <t>Total Shareholders' Equity / Total Assets</t>
  </si>
  <si>
    <t>Accumulated Minority Interest</t>
  </si>
  <si>
    <t>Total Equity</t>
  </si>
  <si>
    <t>Liabilities &amp; Shareholders' Equity</t>
  </si>
  <si>
    <t>Net Income before Extraordinaries</t>
  </si>
  <si>
    <t>Depreciation, Depletion &amp; Amortization</t>
  </si>
  <si>
    <t>Depreciation and Depletion</t>
  </si>
  <si>
    <t>Amortization of Intangible Assets</t>
  </si>
  <si>
    <t>Deferred Taxes &amp; Investment Tax Credit</t>
  </si>
  <si>
    <t>4.78M</t>
  </si>
  <si>
    <t>9.57M</t>
  </si>
  <si>
    <t>8.44M</t>
  </si>
  <si>
    <t>19.33M</t>
  </si>
  <si>
    <t>17.7M</t>
  </si>
  <si>
    <t>Investment Tax Credit</t>
  </si>
  <si>
    <t>Other Funds</t>
  </si>
  <si>
    <t>14.24M</t>
  </si>
  <si>
    <t>11.41M</t>
  </si>
  <si>
    <t>6.97M</t>
  </si>
  <si>
    <t>2.88M</t>
  </si>
  <si>
    <t>(101.48M)</t>
  </si>
  <si>
    <t>Funds from Operations</t>
  </si>
  <si>
    <t>118.65M</t>
  </si>
  <si>
    <t>154.82M</t>
  </si>
  <si>
    <t>169.65M</t>
  </si>
  <si>
    <t>205.08M</t>
  </si>
  <si>
    <t>149.21M</t>
  </si>
  <si>
    <t>Extraordinaries</t>
  </si>
  <si>
    <t>Changes in Working Capital</t>
  </si>
  <si>
    <t>(127.91M)</t>
  </si>
  <si>
    <t>(16.4M)</t>
  </si>
  <si>
    <t>(20.62M)</t>
  </si>
  <si>
    <t>(17.09M)</t>
  </si>
  <si>
    <t>(49.38M)</t>
  </si>
  <si>
    <t>Receivables</t>
  </si>
  <si>
    <t>(61.97M)</t>
  </si>
  <si>
    <t>22.5M</t>
  </si>
  <si>
    <t>(30.64M)</t>
  </si>
  <si>
    <t>(11.36M)</t>
  </si>
  <si>
    <t>(76.46M)</t>
  </si>
  <si>
    <t>5.98M</t>
  </si>
  <si>
    <t>(13.55M)</t>
  </si>
  <si>
    <t>(3.42M)</t>
  </si>
  <si>
    <t>8.56M</t>
  </si>
  <si>
    <t>(13.92M)</t>
  </si>
  <si>
    <t>Other Assets/Liabilities</t>
  </si>
  <si>
    <t>(29.58M)</t>
  </si>
  <si>
    <t>(10.2M)</t>
  </si>
  <si>
    <t>8.84M</t>
  </si>
  <si>
    <t>(4.05M)</t>
  </si>
  <si>
    <t>8.43M</t>
  </si>
  <si>
    <t>Net Operating Cash Flow</t>
  </si>
  <si>
    <t>(9.27M)</t>
  </si>
  <si>
    <t>138.42M</t>
  </si>
  <si>
    <t>149.03M</t>
  </si>
  <si>
    <t>187.99M</t>
  </si>
  <si>
    <t>99.83M</t>
  </si>
  <si>
    <t>Net Operating Cash Flow Growth</t>
  </si>
  <si>
    <t>1,593.99%</t>
  </si>
  <si>
    <t>7.66%</t>
  </si>
  <si>
    <t>26.15%</t>
  </si>
  <si>
    <t>-46.90%</t>
  </si>
  <si>
    <t>Net Operating Cash Flow / Sales</t>
  </si>
  <si>
    <t>-1.39%</t>
  </si>
  <si>
    <t>16.00%</t>
  </si>
  <si>
    <t>14.41%</t>
  </si>
  <si>
    <t>17.97%</t>
  </si>
  <si>
    <t>9.93%</t>
  </si>
  <si>
    <t>Capital Expenditures</t>
  </si>
  <si>
    <t>(16.66M)</t>
  </si>
  <si>
    <t>(32.6M)</t>
  </si>
  <si>
    <t>(34.9M)</t>
  </si>
  <si>
    <t>(48.91M)</t>
  </si>
  <si>
    <t>(63.08M)</t>
  </si>
  <si>
    <t>Capital Expenditures (Fixed Assets)</t>
  </si>
  <si>
    <t>(13.05M)</t>
  </si>
  <si>
    <t>(21.1M)</t>
  </si>
  <si>
    <t>(17.63M)</t>
  </si>
  <si>
    <t>(27.28M)</t>
  </si>
  <si>
    <t>(40.81M)</t>
  </si>
  <si>
    <t>Capital Expenditures (Other Assets)</t>
  </si>
  <si>
    <t>(3.61M)</t>
  </si>
  <si>
    <t>(11.5M)</t>
  </si>
  <si>
    <t>(17.27M)</t>
  </si>
  <si>
    <t>(21.62M)</t>
  </si>
  <si>
    <t>(22.27M)</t>
  </si>
  <si>
    <t>Capital Expenditures Growth</t>
  </si>
  <si>
    <t>-95.66%</t>
  </si>
  <si>
    <t>-7.05%</t>
  </si>
  <si>
    <t>-40.13%</t>
  </si>
  <si>
    <t>-28.98%</t>
  </si>
  <si>
    <t>Capital Expenditures / Sales</t>
  </si>
  <si>
    <t>-2.50%</t>
  </si>
  <si>
    <t>-3.77%</t>
  </si>
  <si>
    <t>-3.38%</t>
  </si>
  <si>
    <t>-4.68%</t>
  </si>
  <si>
    <t>-6.27%</t>
  </si>
  <si>
    <t>Net Assets from Acquisitions</t>
  </si>
  <si>
    <t>(325.23M)</t>
  </si>
  <si>
    <t>(378.11M)</t>
  </si>
  <si>
    <t>(204.29M)</t>
  </si>
  <si>
    <t>(179.37M)</t>
  </si>
  <si>
    <t>Sale of Fixed Assets &amp; Businesses</t>
  </si>
  <si>
    <t>199.71M</t>
  </si>
  <si>
    <t>Purchase/Sale of Investments</t>
  </si>
  <si>
    <t>35.31M</t>
  </si>
  <si>
    <t>Purchase of Investments</t>
  </si>
  <si>
    <t>Sale/Maturity of Investments</t>
  </si>
  <si>
    <t>Other Uses</t>
  </si>
  <si>
    <t>(1.05M)</t>
  </si>
  <si>
    <t>(1.5M)</t>
  </si>
  <si>
    <t>(7M)</t>
  </si>
  <si>
    <t>Other Sources</t>
  </si>
  <si>
    <t>Net Investing Cash Flow</t>
  </si>
  <si>
    <t>(342.94M)</t>
  </si>
  <si>
    <t>(410.71M)</t>
  </si>
  <si>
    <t>(240.69M)</t>
  </si>
  <si>
    <t>(199.96M)</t>
  </si>
  <si>
    <t>129.63M</t>
  </si>
  <si>
    <t>Net Investing Cash Flow Growth</t>
  </si>
  <si>
    <t>-19.76%</t>
  </si>
  <si>
    <t>41.40%</t>
  </si>
  <si>
    <t>16.92%</t>
  </si>
  <si>
    <t>164.83%</t>
  </si>
  <si>
    <t>Net Investing Cash Flow / Sales</t>
  </si>
  <si>
    <t>-51.45%</t>
  </si>
  <si>
    <t>-47.49%</t>
  </si>
  <si>
    <t>-23.28%</t>
  </si>
  <si>
    <t>-19.12%</t>
  </si>
  <si>
    <t>12.89%</t>
  </si>
  <si>
    <t>Cash Dividends Paid - Total</t>
  </si>
  <si>
    <t>Common Dividends</t>
  </si>
  <si>
    <t>Change in Capital Stock</t>
  </si>
  <si>
    <t>(31.09M)</t>
  </si>
  <si>
    <t>(65.39M)</t>
  </si>
  <si>
    <t>(55.88M)</t>
  </si>
  <si>
    <t>10.63M</t>
  </si>
  <si>
    <t>(50.75M)</t>
  </si>
  <si>
    <t>Repurchase of Common &amp; Preferred Stk.</t>
  </si>
  <si>
    <t>(61.11M)</t>
  </si>
  <si>
    <t>(87.13M)</t>
  </si>
  <si>
    <t>(75.12M)</t>
  </si>
  <si>
    <t>(4.65M)</t>
  </si>
  <si>
    <t>(63.06M)</t>
  </si>
  <si>
    <t>Sale of Common &amp; Preferred Stock</t>
  </si>
  <si>
    <t>30.02M</t>
  </si>
  <si>
    <t>21.75M</t>
  </si>
  <si>
    <t>19.24M</t>
  </si>
  <si>
    <t>15.28M</t>
  </si>
  <si>
    <t>12.31M</t>
  </si>
  <si>
    <t>Proceeds from Stock Options</t>
  </si>
  <si>
    <t>1.43M</t>
  </si>
  <si>
    <t>2.19M</t>
  </si>
  <si>
    <t>2.78M</t>
  </si>
  <si>
    <t>3.1M</t>
  </si>
  <si>
    <t>2.99M</t>
  </si>
  <si>
    <t>Other Proceeds from Sale of Stock</t>
  </si>
  <si>
    <t>28.6M</t>
  </si>
  <si>
    <t>19.56M</t>
  </si>
  <si>
    <t>16.46M</t>
  </si>
  <si>
    <t>12.18M</t>
  </si>
  <si>
    <t>9.33M</t>
  </si>
  <si>
    <t>Issuance/Reduction of Debt, Net</t>
  </si>
  <si>
    <t>291.04M</t>
  </si>
  <si>
    <t>350.07M</t>
  </si>
  <si>
    <t>123.55M</t>
  </si>
  <si>
    <t>34.01M</t>
  </si>
  <si>
    <t>(200.32M)</t>
  </si>
  <si>
    <t>Change in Current Debt</t>
  </si>
  <si>
    <t>Change in Long-Term Debt</t>
  </si>
  <si>
    <t>Issuance of Long-Term Debt</t>
  </si>
  <si>
    <t>317.91M</t>
  </si>
  <si>
    <t>622.96M</t>
  </si>
  <si>
    <t>314.84M</t>
  </si>
  <si>
    <t>298M</t>
  </si>
  <si>
    <t>75.35M</t>
  </si>
  <si>
    <t>Reduction in Long-Term Debt</t>
  </si>
  <si>
    <t>(26.87M)</t>
  </si>
  <si>
    <t>(272.89M)</t>
  </si>
  <si>
    <t>(191.29M)</t>
  </si>
  <si>
    <t>(263.99M)</t>
  </si>
  <si>
    <t>(275.67M)</t>
  </si>
  <si>
    <t>(26.05M)</t>
  </si>
  <si>
    <t>6.96M</t>
  </si>
  <si>
    <t>(29.6M)</t>
  </si>
  <si>
    <t>(1.39M)</t>
  </si>
  <si>
    <t>3.54M</t>
  </si>
  <si>
    <t>11.81M</t>
  </si>
  <si>
    <t>Net Financing Cash Flow</t>
  </si>
  <si>
    <t>233.9M</t>
  </si>
  <si>
    <t>291.64M</t>
  </si>
  <si>
    <t>78.08M</t>
  </si>
  <si>
    <t>44.64M</t>
  </si>
  <si>
    <t>(251.08M)</t>
  </si>
  <si>
    <t>Net Financing Cash Flow Growth</t>
  </si>
  <si>
    <t>24.69%</t>
  </si>
  <si>
    <t>-73.23%</t>
  </si>
  <si>
    <t>-42.83%</t>
  </si>
  <si>
    <t>-662.45%</t>
  </si>
  <si>
    <t>Net Financing Cash Flow / Sales</t>
  </si>
  <si>
    <t>35.09%</t>
  </si>
  <si>
    <t>33.72%</t>
  </si>
  <si>
    <t>7.55%</t>
  </si>
  <si>
    <t>4.27%</t>
  </si>
  <si>
    <t>-24.97%</t>
  </si>
  <si>
    <t>Exchange Rate Effect</t>
  </si>
  <si>
    <t>(2.47M)</t>
  </si>
  <si>
    <t>(614,000)</t>
  </si>
  <si>
    <t>(4.18M)</t>
  </si>
  <si>
    <t>(7.74M)</t>
  </si>
  <si>
    <t>(4.87M)</t>
  </si>
  <si>
    <t>Miscellaneous Funds</t>
  </si>
  <si>
    <t>0</t>
  </si>
  <si>
    <t>Net Change in Cash</t>
  </si>
  <si>
    <t>(120.77M)</t>
  </si>
  <si>
    <t>18.73M</t>
  </si>
  <si>
    <t>(17.76M)</t>
  </si>
  <si>
    <t>24.94M</t>
  </si>
  <si>
    <t>(26.49M)</t>
  </si>
  <si>
    <t>Free Cash Flow</t>
  </si>
  <si>
    <t>(22.32M)</t>
  </si>
  <si>
    <t>117.31M</t>
  </si>
  <si>
    <t>131.4M</t>
  </si>
  <si>
    <t>160.71M</t>
  </si>
  <si>
    <t>59.02M</t>
  </si>
  <si>
    <t>Free Cash Flow Growth</t>
  </si>
  <si>
    <t>625.72%</t>
  </si>
  <si>
    <t>12.01%</t>
  </si>
  <si>
    <t>22.31%</t>
  </si>
  <si>
    <t>-63.28%</t>
  </si>
  <si>
    <t>Free Cash Flow Yield</t>
  </si>
  <si>
    <t>2.74%</t>
  </si>
  <si>
    <t>CDNS</t>
  </si>
  <si>
    <t>Cadence Design Systems</t>
  </si>
  <si>
    <t>CVLT</t>
  </si>
  <si>
    <t>CommVault Systems</t>
  </si>
  <si>
    <t>EPAY</t>
  </si>
  <si>
    <t>Bottomline Technologies</t>
  </si>
  <si>
    <t>FICO</t>
  </si>
  <si>
    <t>Fair Isaac</t>
  </si>
  <si>
    <t>MANH</t>
  </si>
  <si>
    <t>Manhattan Associates</t>
  </si>
  <si>
    <t>MSTR</t>
  </si>
  <si>
    <t>MicroStrategy</t>
  </si>
  <si>
    <t>10.24B</t>
  </si>
  <si>
    <t>47.10</t>
  </si>
  <si>
    <t>24.93</t>
  </si>
  <si>
    <t>2.41</t>
  </si>
  <si>
    <t>5.55</t>
  </si>
  <si>
    <t>12.19</t>
  </si>
  <si>
    <t>2.87B</t>
  </si>
  <si>
    <t>6320.00</t>
  </si>
  <si>
    <t>44.51</t>
  </si>
  <si>
    <t>2.52</t>
  </si>
  <si>
    <t>4.41</t>
  </si>
  <si>
    <t>6.40</t>
  </si>
  <si>
    <t>1.16B</t>
  </si>
  <si>
    <t>-32.49</t>
  </si>
  <si>
    <t>27.09</t>
  </si>
  <si>
    <t>1.48</t>
  </si>
  <si>
    <t>3.38</t>
  </si>
  <si>
    <t>4.01</t>
  </si>
  <si>
    <t>4.51B</t>
  </si>
  <si>
    <t>36.19</t>
  </si>
  <si>
    <t>24.50</t>
  </si>
  <si>
    <t>2.78</t>
  </si>
  <si>
    <t>4.88</t>
  </si>
  <si>
    <t>10.55</t>
  </si>
  <si>
    <t>C</t>
  </si>
  <si>
    <t>a</t>
  </si>
  <si>
    <t>d</t>
  </si>
  <si>
    <t>e</t>
  </si>
  <si>
    <t>n</t>
  </si>
  <si>
    <t>c</t>
  </si>
  <si>
    <t xml:space="preserve"> </t>
  </si>
  <si>
    <t>D</t>
  </si>
  <si>
    <t>AGCO Corporation (AGCO)</t>
  </si>
  <si>
    <t>71.85</t>
  </si>
  <si>
    <t>71.74</t>
  </si>
  <si>
    <t>72.27</t>
  </si>
  <si>
    <t>67.55 x 100</t>
  </si>
  <si>
    <t>76.17 x 100</t>
  </si>
  <si>
    <t>71.47 - 72.32</t>
  </si>
  <si>
    <t>46.22 - 72.32</t>
  </si>
  <si>
    <t>666036</t>
  </si>
  <si>
    <t>644277</t>
  </si>
  <si>
    <t>5.71B</t>
  </si>
  <si>
    <t>0.69</t>
  </si>
  <si>
    <t>40.80</t>
  </si>
  <si>
    <t>1.76</t>
  </si>
  <si>
    <t>0.56 (0.78%)</t>
  </si>
  <si>
    <t>2017-05-11</t>
  </si>
  <si>
    <t>66.69</t>
  </si>
  <si>
    <t>15</t>
  </si>
  <si>
    <t>16</t>
  </si>
  <si>
    <t>17</t>
  </si>
  <si>
    <t>2.08B</t>
  </si>
  <si>
    <t>7.74B</t>
  </si>
  <si>
    <t>8.03B</t>
  </si>
  <si>
    <t>2.02B</t>
  </si>
  <si>
    <t>1.79B</t>
  </si>
  <si>
    <t>7.46B</t>
  </si>
  <si>
    <t>7.65B</t>
  </si>
  <si>
    <t>2.18B</t>
  </si>
  <si>
    <t>1.97B</t>
  </si>
  <si>
    <t>8.14B</t>
  </si>
  <si>
    <t>8.53B</t>
  </si>
  <si>
    <t>2B</t>
  </si>
  <si>
    <t>1.76B</t>
  </si>
  <si>
    <t>7.41B</t>
  </si>
  <si>
    <t>4.20%</t>
  </si>
  <si>
    <t>5.10%</t>
  </si>
  <si>
    <t>4.50%</t>
  </si>
  <si>
    <t>3.70%</t>
  </si>
  <si>
    <t>0.92</t>
  </si>
  <si>
    <t>0.36</t>
  </si>
  <si>
    <t>0.71</t>
  </si>
  <si>
    <t>1.02</t>
  </si>
  <si>
    <t>0.51</t>
  </si>
  <si>
    <t>0.84</t>
  </si>
  <si>
    <t>-0.02</t>
  </si>
  <si>
    <t>0.15</t>
  </si>
  <si>
    <t>10.90%</t>
  </si>
  <si>
    <t>41.70%</t>
  </si>
  <si>
    <t>18.30%</t>
  </si>
  <si>
    <t>88.20%</t>
  </si>
  <si>
    <t>AGCO</t>
  </si>
  <si>
    <t>2.90%</t>
  </si>
  <si>
    <t>35.30%</t>
  </si>
  <si>
    <t>13.40%</t>
  </si>
  <si>
    <t>25.70%</t>
  </si>
  <si>
    <t>21.50%</t>
  </si>
  <si>
    <t>-21.06%</t>
  </si>
  <si>
    <t>20.41</t>
  </si>
  <si>
    <t>1.19</t>
  </si>
  <si>
    <t>0.76</t>
  </si>
  <si>
    <t>2.03</t>
  </si>
  <si>
    <t>1.90%</t>
  </si>
  <si>
    <t>4.01%</t>
  </si>
  <si>
    <t>2.61%</t>
  </si>
  <si>
    <t>4.88%</t>
  </si>
  <si>
    <t>7.48B</t>
  </si>
  <si>
    <t>92.88</t>
  </si>
  <si>
    <t>4.40%</t>
  </si>
  <si>
    <t>1.52B</t>
  </si>
  <si>
    <t>575.5M</t>
  </si>
  <si>
    <t>142.2M</t>
  </si>
  <si>
    <t>289.9M</t>
  </si>
  <si>
    <t>3.65</t>
  </si>
  <si>
    <t>1.89B</t>
  </si>
  <si>
    <t>65.88</t>
  </si>
  <si>
    <t>1.55</t>
  </si>
  <si>
    <t>35.37</t>
  </si>
  <si>
    <t>466.3M</t>
  </si>
  <si>
    <t>235.01M</t>
  </si>
  <si>
    <t>48.19%</t>
  </si>
  <si>
    <t>72.32</t>
  </si>
  <si>
    <t>46.22</t>
  </si>
  <si>
    <t>68.06</t>
  </si>
  <si>
    <t>63.58</t>
  </si>
  <si>
    <t>644.28k</t>
  </si>
  <si>
    <t>483.92k</t>
  </si>
  <si>
    <t>79.49M</t>
  </si>
  <si>
    <t>66.29M</t>
  </si>
  <si>
    <t>21.90%</t>
  </si>
  <si>
    <t>96.70%</t>
  </si>
  <si>
    <t>3.23M</t>
  </si>
  <si>
    <t>6.23</t>
  </si>
  <si>
    <t>4.87%</t>
  </si>
  <si>
    <t>3.04M</t>
  </si>
  <si>
    <t>0.56</t>
  </si>
  <si>
    <t>0.78%</t>
  </si>
  <si>
    <t>0.74%</t>
  </si>
  <si>
    <t>30.46%</t>
  </si>
  <si>
    <t>Jun 15, 2017</t>
  </si>
  <si>
    <t>May 11, 2017</t>
  </si>
  <si>
    <t>2/1</t>
  </si>
  <si>
    <t>Feb 1, 1996</t>
  </si>
  <si>
    <t>Mr. Martin H. Richenhagen</t>
  </si>
  <si>
    <t>Chairman, Chief Exec. Officer and Pres</t>
  </si>
  <si>
    <t>3.73M</t>
  </si>
  <si>
    <t>1.09M</t>
  </si>
  <si>
    <t>Mr. Andrew H. Beck</t>
  </si>
  <si>
    <t>Chief Financial Officer and Sr. VP</t>
  </si>
  <si>
    <t>1.22M</t>
  </si>
  <si>
    <t>217.88k</t>
  </si>
  <si>
    <t>Mr. Gary L. Collar</t>
  </si>
  <si>
    <t>Sr. VP and Gen. Mang. of Asia Pacific &amp; Africa</t>
  </si>
  <si>
    <t>131.2k</t>
  </si>
  <si>
    <t>Mr. Hans-Bernd Veltmaat</t>
  </si>
  <si>
    <t>Chief Supply Chain Officer and Sr. VP</t>
  </si>
  <si>
    <t>1.27M</t>
  </si>
  <si>
    <t>20.75k</t>
  </si>
  <si>
    <t>Dr. Richard Robinson Smith</t>
  </si>
  <si>
    <t>Sr. VP and Gen. Mang. of Europe &amp; Middle East</t>
  </si>
  <si>
    <t>1.45M</t>
  </si>
  <si>
    <t>9.96B</t>
  </si>
  <si>
    <t>10.79B</t>
  </si>
  <si>
    <t>9.72B</t>
  </si>
  <si>
    <t>7.47B</t>
  </si>
  <si>
    <t>8.28%</t>
  </si>
  <si>
    <t>-9.86%</t>
  </si>
  <si>
    <t>-23.21%</t>
  </si>
  <si>
    <t>-0.76%</t>
  </si>
  <si>
    <t>7.89B</t>
  </si>
  <si>
    <t>8.44B</t>
  </si>
  <si>
    <t>7.7B</t>
  </si>
  <si>
    <t>5.95B</t>
  </si>
  <si>
    <t>7.66B</t>
  </si>
  <si>
    <t>8.18B</t>
  </si>
  <si>
    <t>7.42B</t>
  </si>
  <si>
    <t>5.69B</t>
  </si>
  <si>
    <t>5.67B</t>
  </si>
  <si>
    <t>229.9M</t>
  </si>
  <si>
    <t>259.4M</t>
  </si>
  <si>
    <t>280.4M</t>
  </si>
  <si>
    <t>260.1M</t>
  </si>
  <si>
    <t>274.6M</t>
  </si>
  <si>
    <t>180.6M</t>
  </si>
  <si>
    <t>211.6M</t>
  </si>
  <si>
    <t>239.4M</t>
  </si>
  <si>
    <t>217.4M</t>
  </si>
  <si>
    <t>223.4M</t>
  </si>
  <si>
    <t>49.3M</t>
  </si>
  <si>
    <t>41M</t>
  </si>
  <si>
    <t>42.7M</t>
  </si>
  <si>
    <t>51.2M</t>
  </si>
  <si>
    <t>7.04%</t>
  </si>
  <si>
    <t>-8.84%</t>
  </si>
  <si>
    <t>-22.74%</t>
  </si>
  <si>
    <t>0.01%</t>
  </si>
  <si>
    <t>2.07B</t>
  </si>
  <si>
    <t>2.34B</t>
  </si>
  <si>
    <t>2.03B</t>
  </si>
  <si>
    <t>1.46B</t>
  </si>
  <si>
    <t>13.00%</t>
  </si>
  <si>
    <t>-13.52%</t>
  </si>
  <si>
    <t>-24.98%</t>
  </si>
  <si>
    <t>-3.76%</t>
  </si>
  <si>
    <t>19.75%</t>
  </si>
  <si>
    <t>1.36B</t>
  </si>
  <si>
    <t>1.44B</t>
  </si>
  <si>
    <t>1.33B</t>
  </si>
  <si>
    <t>1.13B</t>
  </si>
  <si>
    <t>317.1M</t>
  </si>
  <si>
    <t>353.4M</t>
  </si>
  <si>
    <t>337M</t>
  </si>
  <si>
    <t>282.2M</t>
  </si>
  <si>
    <t>296.1M</t>
  </si>
  <si>
    <t>1.09B</t>
  </si>
  <si>
    <t>995.4M</t>
  </si>
  <si>
    <t>852.3M</t>
  </si>
  <si>
    <t>867.9M</t>
  </si>
  <si>
    <t>6.17%</t>
  </si>
  <si>
    <t>-7.61%</t>
  </si>
  <si>
    <t>-14.85%</t>
  </si>
  <si>
    <t>16.9M</t>
  </si>
  <si>
    <t>(9.5M)</t>
  </si>
  <si>
    <t>48.7M</t>
  </si>
  <si>
    <t>89.6M</t>
  </si>
  <si>
    <t>698.7M</t>
  </si>
  <si>
    <t>910.9M</t>
  </si>
  <si>
    <t>(48.7M)</t>
  </si>
  <si>
    <t>(89.6M)</t>
  </si>
  <si>
    <t>281.7M</t>
  </si>
  <si>
    <t>(40.3M)</t>
  </si>
  <si>
    <t>(50.3M)</t>
  </si>
  <si>
    <t>(48.2M)</t>
  </si>
  <si>
    <t>27.9M</t>
  </si>
  <si>
    <t>(26.7M)</t>
  </si>
  <si>
    <t>20.1M</t>
  </si>
  <si>
    <t>20.8M</t>
  </si>
  <si>
    <t>13.5M</t>
  </si>
  <si>
    <t>18.7M</t>
  </si>
  <si>
    <t>13.3M</t>
  </si>
  <si>
    <t>77.7M</t>
  </si>
  <si>
    <t>78.8M</t>
  </si>
  <si>
    <t>71.9M</t>
  </si>
  <si>
    <t>63.6M</t>
  </si>
  <si>
    <t>63.4M</t>
  </si>
  <si>
    <t>1.42%</t>
  </si>
  <si>
    <t>-8.76%</t>
  </si>
  <si>
    <t>-11.54%</t>
  </si>
  <si>
    <t>-0.31%</t>
  </si>
  <si>
    <t>600.8M</t>
  </si>
  <si>
    <t>802.6M</t>
  </si>
  <si>
    <t>539M</t>
  </si>
  <si>
    <t>279.4M</t>
  </si>
  <si>
    <t>204.9M</t>
  </si>
  <si>
    <t>33.59%</t>
  </si>
  <si>
    <t>-32.84%</t>
  </si>
  <si>
    <t>-48.16%</t>
  </si>
  <si>
    <t>-26.66%</t>
  </si>
  <si>
    <t>2.76%</t>
  </si>
  <si>
    <t>137.9M</t>
  </si>
  <si>
    <t>258.5M</t>
  </si>
  <si>
    <t>187.7M</t>
  </si>
  <si>
    <t>72.5M</t>
  </si>
  <si>
    <t>92.2M</t>
  </si>
  <si>
    <t>(5.5M)</t>
  </si>
  <si>
    <t>19.1M</t>
  </si>
  <si>
    <t>15.4M</t>
  </si>
  <si>
    <t>1.5M</t>
  </si>
  <si>
    <t>(24.1M)</t>
  </si>
  <si>
    <t>179.8M</t>
  </si>
  <si>
    <t>217.7M</t>
  </si>
  <si>
    <t>168.7M</t>
  </si>
  <si>
    <t>97.8M</t>
  </si>
  <si>
    <t>114.2M</t>
  </si>
  <si>
    <t>(27M)</t>
  </si>
  <si>
    <t>30.2M</t>
  </si>
  <si>
    <t>(400,000)</t>
  </si>
  <si>
    <t>(19M)</t>
  </si>
  <si>
    <t>21.9M</t>
  </si>
  <si>
    <t>(9.4M)</t>
  </si>
  <si>
    <t>(8.5M)</t>
  </si>
  <si>
    <t>4M</t>
  </si>
  <si>
    <t>(7.8M)</t>
  </si>
  <si>
    <t>(19.8M)</t>
  </si>
  <si>
    <t>53.5M</t>
  </si>
  <si>
    <t>48.2M</t>
  </si>
  <si>
    <t>52.9M</t>
  </si>
  <si>
    <t>57.1M</t>
  </si>
  <si>
    <t>47.5M</t>
  </si>
  <si>
    <t>516.4M</t>
  </si>
  <si>
    <t>592.3M</t>
  </si>
  <si>
    <t>404.2M</t>
  </si>
  <si>
    <t>264M</t>
  </si>
  <si>
    <t>160.2M</t>
  </si>
  <si>
    <t>(5.7M)</t>
  </si>
  <si>
    <t>(4.9M)</t>
  </si>
  <si>
    <t>(6.2M)</t>
  </si>
  <si>
    <t>(2.4M)</t>
  </si>
  <si>
    <t>100000</t>
  </si>
  <si>
    <t>522.1M</t>
  </si>
  <si>
    <t>597.2M</t>
  </si>
  <si>
    <t>410.4M</t>
  </si>
  <si>
    <t>266.4M</t>
  </si>
  <si>
    <t>160.1M</t>
  </si>
  <si>
    <t>14.38%</t>
  </si>
  <si>
    <t>-31.28%</t>
  </si>
  <si>
    <t>-35.09%</t>
  </si>
  <si>
    <t>-39.90%</t>
  </si>
  <si>
    <t>2.16%</t>
  </si>
  <si>
    <t>5.38</t>
  </si>
  <si>
    <t>6.14</t>
  </si>
  <si>
    <t>4.39</t>
  </si>
  <si>
    <t>3.06</t>
  </si>
  <si>
    <t>1.97</t>
  </si>
  <si>
    <t>14.13%</t>
  </si>
  <si>
    <t>-28.50%</t>
  </si>
  <si>
    <t>-30.30%</t>
  </si>
  <si>
    <t>-35.62%</t>
  </si>
  <si>
    <t>97.1M</t>
  </si>
  <si>
    <t>97.3M</t>
  </si>
  <si>
    <t>93.4M</t>
  </si>
  <si>
    <t>87M</t>
  </si>
  <si>
    <t>81.4M</t>
  </si>
  <si>
    <t>5.30</t>
  </si>
  <si>
    <t>6.01</t>
  </si>
  <si>
    <t>4.36</t>
  </si>
  <si>
    <t>1.96</t>
  </si>
  <si>
    <t>-27.45%</t>
  </si>
  <si>
    <t>-29.82%</t>
  </si>
  <si>
    <t>-35.95%</t>
  </si>
  <si>
    <t>98.6M</t>
  </si>
  <si>
    <t>99.4M</t>
  </si>
  <si>
    <t>94.2M</t>
  </si>
  <si>
    <t>87.1M</t>
  </si>
  <si>
    <t>81.7M</t>
  </si>
  <si>
    <t>945.5M</t>
  </si>
  <si>
    <t>974.7M</t>
  </si>
  <si>
    <t>646.1M</t>
  </si>
  <si>
    <t>573.9M</t>
  </si>
  <si>
    <t>22.77%</t>
  </si>
  <si>
    <t>-16.03%</t>
  </si>
  <si>
    <t>-33.71%</t>
  </si>
  <si>
    <t>-11.17%</t>
  </si>
  <si>
    <t>7.74%</t>
  </si>
  <si>
    <t>781.3M</t>
  </si>
  <si>
    <t>363.7M</t>
  </si>
  <si>
    <t>426.7M</t>
  </si>
  <si>
    <t>429.7M</t>
  </si>
  <si>
    <t>34.03%</t>
  </si>
  <si>
    <t>-65.27%</t>
  </si>
  <si>
    <t>17.32%</t>
  </si>
  <si>
    <t>0.70%</t>
  </si>
  <si>
    <t>10.12%</t>
  </si>
  <si>
    <t>12.41%</t>
  </si>
  <si>
    <t>4.94%</t>
  </si>
  <si>
    <t>6.57%</t>
  </si>
  <si>
    <t>5.99%</t>
  </si>
  <si>
    <t>924.6M</t>
  </si>
  <si>
    <t>940.6M</t>
  </si>
  <si>
    <t>963.8M</t>
  </si>
  <si>
    <t>836.8M</t>
  </si>
  <si>
    <t>890.4M</t>
  </si>
  <si>
    <t>975.5M</t>
  </si>
  <si>
    <t>866.1M</t>
  </si>
  <si>
    <t>924.1M</t>
  </si>
  <si>
    <t>(29.3M)</t>
  </si>
  <si>
    <t>(33.7M)</t>
  </si>
  <si>
    <t>1.73%</t>
  </si>
  <si>
    <t>2.47%</t>
  </si>
  <si>
    <t>-13.18%</t>
  </si>
  <si>
    <t>6.41%</t>
  </si>
  <si>
    <t>10.77</t>
  </si>
  <si>
    <t>11.47</t>
  </si>
  <si>
    <t>10.09</t>
  </si>
  <si>
    <t>8.92</t>
  </si>
  <si>
    <t>8.32</t>
  </si>
  <si>
    <t>1.7B</t>
  </si>
  <si>
    <t>1.75B</t>
  </si>
  <si>
    <t>1.42B</t>
  </si>
  <si>
    <t>1.51B</t>
  </si>
  <si>
    <t>598.5M</t>
  </si>
  <si>
    <t>775.7M</t>
  </si>
  <si>
    <t>616.6M</t>
  </si>
  <si>
    <t>523.1M</t>
  </si>
  <si>
    <t>589.3M</t>
  </si>
  <si>
    <t>137.5M</t>
  </si>
  <si>
    <t>109M</t>
  </si>
  <si>
    <t>130.5M</t>
  </si>
  <si>
    <t>97.5M</t>
  </si>
  <si>
    <t>113.8M</t>
  </si>
  <si>
    <t>967.1M</t>
  </si>
  <si>
    <t>1B</t>
  </si>
  <si>
    <t>802.8M</t>
  </si>
  <si>
    <t>811.7M</t>
  </si>
  <si>
    <t>545.7M</t>
  </si>
  <si>
    <t>513.2M</t>
  </si>
  <si>
    <t>232.5M</t>
  </si>
  <si>
    <t>211.4M</t>
  </si>
  <si>
    <t>330.8M</t>
  </si>
  <si>
    <t>3.95B</t>
  </si>
  <si>
    <t>4.52B</t>
  </si>
  <si>
    <t>3.31B</t>
  </si>
  <si>
    <t>2.9B</t>
  </si>
  <si>
    <t>3.17B</t>
  </si>
  <si>
    <t>1.6B</t>
  </si>
  <si>
    <t>1.53B</t>
  </si>
  <si>
    <t>1.35B</t>
  </si>
  <si>
    <t>2.58B</t>
  </si>
  <si>
    <t>2.96B</t>
  </si>
  <si>
    <t>2.97B</t>
  </si>
  <si>
    <t>2.83B</t>
  </si>
  <si>
    <t>3.04B</t>
  </si>
  <si>
    <t>618.8M</t>
  </si>
  <si>
    <t>714.8M</t>
  </si>
  <si>
    <t>688.4M</t>
  </si>
  <si>
    <t>637.4M</t>
  </si>
  <si>
    <t>681.8M</t>
  </si>
  <si>
    <t>100.1M</t>
  </si>
  <si>
    <t>109.3M</t>
  </si>
  <si>
    <t>113.6M</t>
  </si>
  <si>
    <t>105.7M</t>
  </si>
  <si>
    <t>112.1M</t>
  </si>
  <si>
    <t>244.5M</t>
  </si>
  <si>
    <t>288.7M</t>
  </si>
  <si>
    <t>127.6M</t>
  </si>
  <si>
    <t>120M</t>
  </si>
  <si>
    <t>126.4M</t>
  </si>
  <si>
    <t>1.17B</t>
  </si>
  <si>
    <t>1.48B</t>
  </si>
  <si>
    <t>390.3M</t>
  </si>
  <si>
    <t>416.1M</t>
  </si>
  <si>
    <t>424.1M</t>
  </si>
  <si>
    <t>392.9M</t>
  </si>
  <si>
    <t>414.9M</t>
  </si>
  <si>
    <t>1.8B</t>
  </si>
  <si>
    <t>1.74B</t>
  </si>
  <si>
    <t>1.62B</t>
  </si>
  <si>
    <t>1.18B</t>
  </si>
  <si>
    <t>1.19B</t>
  </si>
  <si>
    <t>1.11B</t>
  </si>
  <si>
    <t>1.38B</t>
  </si>
  <si>
    <t>565.6M</t>
  </si>
  <si>
    <t>553.8M</t>
  </si>
  <si>
    <t>507.7M</t>
  </si>
  <si>
    <t>607.3M</t>
  </si>
  <si>
    <t>131.2M</t>
  </si>
  <si>
    <t>134.6M</t>
  </si>
  <si>
    <t>141.1M</t>
  </si>
  <si>
    <t>136.5M</t>
  </si>
  <si>
    <t>143.1M</t>
  </si>
  <si>
    <t>7.72B</t>
  </si>
  <si>
    <t>7.37B</t>
  </si>
  <si>
    <t>6.5B</t>
  </si>
  <si>
    <t>7.17B</t>
  </si>
  <si>
    <t>9.29%</t>
  </si>
  <si>
    <t>-12.68%</t>
  </si>
  <si>
    <t>-11.82%</t>
  </si>
  <si>
    <t>10.32%</t>
  </si>
  <si>
    <t>251.2M</t>
  </si>
  <si>
    <t>311.7M</t>
  </si>
  <si>
    <t>94.3M</t>
  </si>
  <si>
    <t>306.2M</t>
  </si>
  <si>
    <t>85.4M</t>
  </si>
  <si>
    <t>201.2M</t>
  </si>
  <si>
    <t>217.2M</t>
  </si>
  <si>
    <t>110.5M</t>
  </si>
  <si>
    <t>89M</t>
  </si>
  <si>
    <t>888.3M</t>
  </si>
  <si>
    <t>960.3M</t>
  </si>
  <si>
    <t>670.2M</t>
  </si>
  <si>
    <t>625.6M</t>
  </si>
  <si>
    <t>722.6M</t>
  </si>
  <si>
    <t>8.11%</t>
  </si>
  <si>
    <t>-30.21%</t>
  </si>
  <si>
    <t>-6.65%</t>
  </si>
  <si>
    <t>15.51%</t>
  </si>
  <si>
    <t>1.54B</t>
  </si>
  <si>
    <t>1.45B</t>
  </si>
  <si>
    <t>1.34B</t>
  </si>
  <si>
    <t>276.9M</t>
  </si>
  <si>
    <t>232.8M</t>
  </si>
  <si>
    <t>213.7M</t>
  </si>
  <si>
    <t>234M</t>
  </si>
  <si>
    <t>1.26B</t>
  </si>
  <si>
    <t>1.22B</t>
  </si>
  <si>
    <t>2.46B</t>
  </si>
  <si>
    <t>2.81B</t>
  </si>
  <si>
    <t>2.22B</t>
  </si>
  <si>
    <t>2.19B</t>
  </si>
  <si>
    <t>2.14B</t>
  </si>
  <si>
    <t>938.5M</t>
  </si>
  <si>
    <t>997.6M</t>
  </si>
  <si>
    <t>925.2M</t>
  </si>
  <si>
    <t>1.61B</t>
  </si>
  <si>
    <t>331.6M</t>
  </si>
  <si>
    <t>246.4M</t>
  </si>
  <si>
    <t>307.9M</t>
  </si>
  <si>
    <t>269M</t>
  </si>
  <si>
    <t>302.5M</t>
  </si>
  <si>
    <t>202.7M</t>
  </si>
  <si>
    <t>226.8M</t>
  </si>
  <si>
    <t>(4.2M)</t>
  </si>
  <si>
    <t>(14.3M)</t>
  </si>
  <si>
    <t>12.7M</t>
  </si>
  <si>
    <t>242.7M</t>
  </si>
  <si>
    <t>211.7M</t>
  </si>
  <si>
    <t>86.4M</t>
  </si>
  <si>
    <t>112.4M</t>
  </si>
  <si>
    <t>40M</t>
  </si>
  <si>
    <t>24.4M</t>
  </si>
  <si>
    <t>215.9M</t>
  </si>
  <si>
    <t>100.7M</t>
  </si>
  <si>
    <t>99.7M</t>
  </si>
  <si>
    <t>149.1M</t>
  </si>
  <si>
    <t>145.9M</t>
  </si>
  <si>
    <t>137.8M</t>
  </si>
  <si>
    <t>148.4M</t>
  </si>
  <si>
    <t>161.4M</t>
  </si>
  <si>
    <t>4.24B</t>
  </si>
  <si>
    <t>4.39B</t>
  </si>
  <si>
    <t>3.87B</t>
  </si>
  <si>
    <t>3.61B</t>
  </si>
  <si>
    <t>4.33B</t>
  </si>
  <si>
    <t>54.91%</t>
  </si>
  <si>
    <t>52.07%</t>
  </si>
  <si>
    <t>52.54%</t>
  </si>
  <si>
    <t>55.63%</t>
  </si>
  <si>
    <t>60.42%</t>
  </si>
  <si>
    <t>3.45B</t>
  </si>
  <si>
    <t>4.01B</t>
  </si>
  <si>
    <t>2.84B</t>
  </si>
  <si>
    <t>2.78B</t>
  </si>
  <si>
    <t>1M</t>
  </si>
  <si>
    <t>900000</t>
  </si>
  <si>
    <t>800000</t>
  </si>
  <si>
    <t>3.4B</t>
  </si>
  <si>
    <t>3.77B</t>
  </si>
  <si>
    <t>4B</t>
  </si>
  <si>
    <t>4.11B</t>
  </si>
  <si>
    <t>(217.2M)</t>
  </si>
  <si>
    <t>(304.1M)</t>
  </si>
  <si>
    <t>(653.1M)</t>
  </si>
  <si>
    <t>(1.21B)</t>
  </si>
  <si>
    <t>(1.13B)</t>
  </si>
  <si>
    <t>44.66%</t>
  </si>
  <si>
    <t>47.52%</t>
  </si>
  <si>
    <t>46.80%</t>
  </si>
  <si>
    <t>43.68%</t>
  </si>
  <si>
    <t>38.73%</t>
  </si>
  <si>
    <t>33.3M</t>
  </si>
  <si>
    <t>34.6M</t>
  </si>
  <si>
    <t>48.4M</t>
  </si>
  <si>
    <t>45M</t>
  </si>
  <si>
    <t>61.1M</t>
  </si>
  <si>
    <t>3.48B</t>
  </si>
  <si>
    <t>4.04B</t>
  </si>
  <si>
    <t>3.5B</t>
  </si>
  <si>
    <t>527.8M</t>
  </si>
  <si>
    <t>12.22%</t>
  </si>
  <si>
    <t>-31.76%</t>
  </si>
  <si>
    <t>-34.69%</t>
  </si>
  <si>
    <t>-39.32%</t>
  </si>
  <si>
    <t>(36.4M)</t>
  </si>
  <si>
    <t>21.7M</t>
  </si>
  <si>
    <t>3.6M</t>
  </si>
  <si>
    <t>(26.8M)</t>
  </si>
  <si>
    <t>2.1M</t>
  </si>
  <si>
    <t>34.9M</t>
  </si>
  <si>
    <t>(31M)</t>
  </si>
  <si>
    <t>26.3M</t>
  </si>
  <si>
    <t>756.2M</t>
  </si>
  <si>
    <t>902M</t>
  </si>
  <si>
    <t>657.2M</t>
  </si>
  <si>
    <t>492.4M</t>
  </si>
  <si>
    <t>463.2M</t>
  </si>
  <si>
    <t>(89.8M)</t>
  </si>
  <si>
    <t>(105M)</t>
  </si>
  <si>
    <t>(218.8M)</t>
  </si>
  <si>
    <t>31.8M</t>
  </si>
  <si>
    <t>(93.7M)</t>
  </si>
  <si>
    <t>40.6M</t>
  </si>
  <si>
    <t>(36.2M)</t>
  </si>
  <si>
    <t>(103.9M)</t>
  </si>
  <si>
    <t>3.8M</t>
  </si>
  <si>
    <t>(4.5M)</t>
  </si>
  <si>
    <t>(61.7M)</t>
  </si>
  <si>
    <t>54.7M</t>
  </si>
  <si>
    <t>(219.4M)</t>
  </si>
  <si>
    <t>37.3M</t>
  </si>
  <si>
    <t>62.8M</t>
  </si>
  <si>
    <t>(62.3M)</t>
  </si>
  <si>
    <t>110M</t>
  </si>
  <si>
    <t>64.3M</t>
  </si>
  <si>
    <t>(92.1M)</t>
  </si>
  <si>
    <t>(165.9M)</t>
  </si>
  <si>
    <t>666.4M</t>
  </si>
  <si>
    <t>797M</t>
  </si>
  <si>
    <t>438.4M</t>
  </si>
  <si>
    <t>524.2M</t>
  </si>
  <si>
    <t>369.5M</t>
  </si>
  <si>
    <t>19.60%</t>
  </si>
  <si>
    <t>-44.99%</t>
  </si>
  <si>
    <t>19.57%</t>
  </si>
  <si>
    <t>-29.51%</t>
  </si>
  <si>
    <t>6.69%</t>
  </si>
  <si>
    <t>7.39%</t>
  </si>
  <si>
    <t>4.51%</t>
  </si>
  <si>
    <t>7.02%</t>
  </si>
  <si>
    <t>4.99%</t>
  </si>
  <si>
    <t>(340.5M)</t>
  </si>
  <si>
    <t>(391.8M)</t>
  </si>
  <si>
    <t>(301.5M)</t>
  </si>
  <si>
    <t>(211.4M)</t>
  </si>
  <si>
    <t>(201M)</t>
  </si>
  <si>
    <t>-15.07%</t>
  </si>
  <si>
    <t>23.05%</t>
  </si>
  <si>
    <t>29.88%</t>
  </si>
  <si>
    <t>4.92%</t>
  </si>
  <si>
    <t>-3.42%</t>
  </si>
  <si>
    <t>-3.63%</t>
  </si>
  <si>
    <t>-3.10%</t>
  </si>
  <si>
    <t>-2.83%</t>
  </si>
  <si>
    <t>-2.71%</t>
  </si>
  <si>
    <t>(2.9M)</t>
  </si>
  <si>
    <t>(130.3M)</t>
  </si>
  <si>
    <t>(25.4M)</t>
  </si>
  <si>
    <t>(395.6M)</t>
  </si>
  <si>
    <t>2.6M</t>
  </si>
  <si>
    <t>2.8M</t>
  </si>
  <si>
    <t>(35.9M)</t>
  </si>
  <si>
    <t>(10M)</t>
  </si>
  <si>
    <t>(3.9M)</t>
  </si>
  <si>
    <t>(3.8M)</t>
  </si>
  <si>
    <t>(1.7M)</t>
  </si>
  <si>
    <t>3.7M</t>
  </si>
  <si>
    <t>400000</t>
  </si>
  <si>
    <t>(374.7M)</t>
  </si>
  <si>
    <t>(408.7M)</t>
  </si>
  <si>
    <t>(432.9M)</t>
  </si>
  <si>
    <t>(240.8M)</t>
  </si>
  <si>
    <t>(597.9M)</t>
  </si>
  <si>
    <t>-9.07%</t>
  </si>
  <si>
    <t>-5.92%</t>
  </si>
  <si>
    <t>44.38%</t>
  </si>
  <si>
    <t>-148.30%</t>
  </si>
  <si>
    <t>-3.79%</t>
  </si>
  <si>
    <t>-4.45%</t>
  </si>
  <si>
    <t>-3.22%</t>
  </si>
  <si>
    <t>-8.07%</t>
  </si>
  <si>
    <t>(38.9M)</t>
  </si>
  <si>
    <t>(40.8M)</t>
  </si>
  <si>
    <t>(42M)</t>
  </si>
  <si>
    <t>(42.5M)</t>
  </si>
  <si>
    <t>(17.6M)</t>
  </si>
  <si>
    <t>(1M)</t>
  </si>
  <si>
    <t>(499.7M)</t>
  </si>
  <si>
    <t>(287.5M)</t>
  </si>
  <si>
    <t>(212.5M)</t>
  </si>
  <si>
    <t>(222.7M)</t>
  </si>
  <si>
    <t>(58.2M)</t>
  </si>
  <si>
    <t>(102M)</t>
  </si>
  <si>
    <t>181.7M</t>
  </si>
  <si>
    <t>493M</t>
  </si>
  <si>
    <t>926.1M</t>
  </si>
  <si>
    <t>1.69B</t>
  </si>
  <si>
    <t>1.95B</t>
  </si>
  <si>
    <t>3.12B</t>
  </si>
  <si>
    <t>(1.15B)</t>
  </si>
  <si>
    <t>(1.19B)</t>
  </si>
  <si>
    <t>(1.79B)</t>
  </si>
  <si>
    <t>(1.77B)</t>
  </si>
  <si>
    <t>(2.62B)</t>
  </si>
  <si>
    <t>(1.3M)</t>
  </si>
  <si>
    <t>(8.7M)</t>
  </si>
  <si>
    <t>(19.5M)</t>
  </si>
  <si>
    <t>(5.6M)</t>
  </si>
  <si>
    <t>(2M)</t>
  </si>
  <si>
    <t>(20.1M)</t>
  </si>
  <si>
    <t>(6.3M)</t>
  </si>
  <si>
    <t>11.4M</t>
  </si>
  <si>
    <t>700000</t>
  </si>
  <si>
    <t>(241.6M)</t>
  </si>
  <si>
    <t>(106.8M)</t>
  </si>
  <si>
    <t>(662M)</t>
  </si>
  <si>
    <t>(153.4M)</t>
  </si>
  <si>
    <t>236M</t>
  </si>
  <si>
    <t>55.79%</t>
  </si>
  <si>
    <t>-519.85%</t>
  </si>
  <si>
    <t>76.83%</t>
  </si>
  <si>
    <t>253.85%</t>
  </si>
  <si>
    <t>-2.43%</t>
  </si>
  <si>
    <t>-0.99%</t>
  </si>
  <si>
    <t>-6.81%</t>
  </si>
  <si>
    <t>-2.05%</t>
  </si>
  <si>
    <t>3.18%</t>
  </si>
  <si>
    <t>6.8M</t>
  </si>
  <si>
    <t>(15.6M)</t>
  </si>
  <si>
    <t>(67M)</t>
  </si>
  <si>
    <t>(4.6M)</t>
  </si>
  <si>
    <t>265.9M</t>
  </si>
  <si>
    <t>(683.5M)</t>
  </si>
  <si>
    <t>63M</t>
  </si>
  <si>
    <t>325.9M</t>
  </si>
  <si>
    <t>405.2M</t>
  </si>
  <si>
    <t>136.9M</t>
  </si>
  <si>
    <t>312.8M</t>
  </si>
  <si>
    <t>168.5M</t>
  </si>
  <si>
    <t>24.33%</t>
  </si>
  <si>
    <t>-66.21%</t>
  </si>
  <si>
    <t>128.49%</t>
  </si>
  <si>
    <t>-46.13%</t>
  </si>
  <si>
    <t>2.67%</t>
  </si>
  <si>
    <t>DE</t>
  </si>
  <si>
    <t>Deere</t>
  </si>
  <si>
    <t>LNN</t>
  </si>
  <si>
    <t>Lindsay</t>
  </si>
  <si>
    <t>ALG</t>
  </si>
  <si>
    <t>Alamo Group</t>
  </si>
  <si>
    <t>CAT</t>
  </si>
  <si>
    <t>Caterpillar</t>
  </si>
  <si>
    <t>TTC</t>
  </si>
  <si>
    <t>Toro</t>
  </si>
  <si>
    <t>B</t>
  </si>
  <si>
    <t>Barnes Group</t>
  </si>
  <si>
    <t>40.71B</t>
  </si>
  <si>
    <t>23.02</t>
  </si>
  <si>
    <t>18.12</t>
  </si>
  <si>
    <t>0.75</t>
  </si>
  <si>
    <t>1.52</t>
  </si>
  <si>
    <t>5.32</t>
  </si>
  <si>
    <t>978.74M</t>
  </si>
  <si>
    <t>39.67</t>
  </si>
  <si>
    <t>29.92</t>
  </si>
  <si>
    <t>3.46</t>
  </si>
  <si>
    <t>1.89</t>
  </si>
  <si>
    <t>3.71</t>
  </si>
  <si>
    <t>25.39</t>
  </si>
  <si>
    <t>21.36</t>
  </si>
  <si>
    <t>1.30</t>
  </si>
  <si>
    <t>2.72</t>
  </si>
  <si>
    <t>67.47B</t>
  </si>
  <si>
    <t>-460.00</t>
  </si>
  <si>
    <t>21.33</t>
  </si>
  <si>
    <t>0.80</t>
  </si>
  <si>
    <t>1.73</t>
  </si>
  <si>
    <t>4.97</t>
  </si>
  <si>
    <t>r</t>
  </si>
  <si>
    <t>&amp;</t>
  </si>
  <si>
    <t>o</t>
  </si>
  <si>
    <t>ATN International, Inc. (ATNI)</t>
  </si>
  <si>
    <t>65.81</t>
  </si>
  <si>
    <t>65.41</t>
  </si>
  <si>
    <t>65.79</t>
  </si>
  <si>
    <t>61.89 x 100</t>
  </si>
  <si>
    <t>69.77 x 100</t>
  </si>
  <si>
    <t>65.51 - 66.45</t>
  </si>
  <si>
    <t>60.99 - 87.82</t>
  </si>
  <si>
    <t>115634</t>
  </si>
  <si>
    <t>75844</t>
  </si>
  <si>
    <t>0.31</t>
  </si>
  <si>
    <t>83.20</t>
  </si>
  <si>
    <t>0.79</t>
  </si>
  <si>
    <t>1.36 (2.05%)</t>
  </si>
  <si>
    <t>2017-06-28</t>
  </si>
  <si>
    <t>79.50</t>
  </si>
  <si>
    <t>3</t>
  </si>
  <si>
    <t>125.2M</t>
  </si>
  <si>
    <t>130.38M</t>
  </si>
  <si>
    <t>510.37M</t>
  </si>
  <si>
    <t>520.22M</t>
  </si>
  <si>
    <t>123.88M</t>
  </si>
  <si>
    <t>127.75M</t>
  </si>
  <si>
    <t>502.07M</t>
  </si>
  <si>
    <t>516.76M</t>
  </si>
  <si>
    <t>127.35M</t>
  </si>
  <si>
    <t>134.16M</t>
  </si>
  <si>
    <t>523.5M</t>
  </si>
  <si>
    <t>523.39M</t>
  </si>
  <si>
    <t>99.99M</t>
  </si>
  <si>
    <t>138.79M</t>
  </si>
  <si>
    <t>457M</t>
  </si>
  <si>
    <t>25.20%</t>
  </si>
  <si>
    <t>-6.10%</t>
  </si>
  <si>
    <t>11.70%</t>
  </si>
  <si>
    <t>0.08</t>
  </si>
  <si>
    <t>0.39</t>
  </si>
  <si>
    <t>0.47</t>
  </si>
  <si>
    <t>-0.19</t>
  </si>
  <si>
    <t>0.44</t>
  </si>
  <si>
    <t>0.14</t>
  </si>
  <si>
    <t>-0.27</t>
  </si>
  <si>
    <t>-0.01</t>
  </si>
  <si>
    <t>-0.05</t>
  </si>
  <si>
    <t>-337.50%</t>
  </si>
  <si>
    <t>12.80%</t>
  </si>
  <si>
    <t>-6.70%</t>
  </si>
  <si>
    <t>-10.60%</t>
  </si>
  <si>
    <t>ATNI</t>
  </si>
  <si>
    <t>331.60%</t>
  </si>
  <si>
    <t>25.00%</t>
  </si>
  <si>
    <t>-5.20%</t>
  </si>
  <si>
    <t>241.10%</t>
  </si>
  <si>
    <t>3.00%</t>
  </si>
  <si>
    <t>-16.16%</t>
  </si>
  <si>
    <t>26.43</t>
  </si>
  <si>
    <t>30.28</t>
  </si>
  <si>
    <t>2.15</t>
  </si>
  <si>
    <t>1.56</t>
  </si>
  <si>
    <t>2.59%</t>
  </si>
  <si>
    <t>14.54%</t>
  </si>
  <si>
    <t>4.19%</t>
  </si>
  <si>
    <t>3.17%</t>
  </si>
  <si>
    <t>495.43M</t>
  </si>
  <si>
    <t>30.68</t>
  </si>
  <si>
    <t>42.80%</t>
  </si>
  <si>
    <t>340.58M</t>
  </si>
  <si>
    <t>155.96M</t>
  </si>
  <si>
    <t>12.84M</t>
  </si>
  <si>
    <t>12.10%</t>
  </si>
  <si>
    <t>274.25M</t>
  </si>
  <si>
    <t>16.97</t>
  </si>
  <si>
    <t>152.4M</t>
  </si>
  <si>
    <t>18.72</t>
  </si>
  <si>
    <t>2.33</t>
  </si>
  <si>
    <t>42.06</t>
  </si>
  <si>
    <t>115.42M</t>
  </si>
  <si>
    <t>20.5M</t>
  </si>
  <si>
    <t>-18.08%</t>
  </si>
  <si>
    <t>87.82</t>
  </si>
  <si>
    <t>60.99</t>
  </si>
  <si>
    <t>67.66</t>
  </si>
  <si>
    <t>71.05</t>
  </si>
  <si>
    <t>75.84k</t>
  </si>
  <si>
    <t>125.97k</t>
  </si>
  <si>
    <t>16.19M</t>
  </si>
  <si>
    <t>11.02M</t>
  </si>
  <si>
    <t>364.76k</t>
  </si>
  <si>
    <t>5.08</t>
  </si>
  <si>
    <t>3.30%</t>
  </si>
  <si>
    <t>300.71k</t>
  </si>
  <si>
    <t>1.36</t>
  </si>
  <si>
    <t>2.05%</t>
  </si>
  <si>
    <t>1.34</t>
  </si>
  <si>
    <t>1.86</t>
  </si>
  <si>
    <t>169.62%</t>
  </si>
  <si>
    <t>Jul 10, 2017</t>
  </si>
  <si>
    <t>Jun 28, 2017</t>
  </si>
  <si>
    <t>5/2</t>
  </si>
  <si>
    <t>Apr 3, 2006</t>
  </si>
  <si>
    <t>Mr. Michael T. C. Prior</t>
  </si>
  <si>
    <t>313.1k</t>
  </si>
  <si>
    <t>Mr. Justin D. Benincasa</t>
  </si>
  <si>
    <t>Chief Financial Officer</t>
  </si>
  <si>
    <t>696.89k</t>
  </si>
  <si>
    <t>269.54k</t>
  </si>
  <si>
    <t>Mr. Barry C. Fougere</t>
  </si>
  <si>
    <t>Exec. VP of Bus. Operations</t>
  </si>
  <si>
    <t>490.43k</t>
  </si>
  <si>
    <t>Mr. Leonard Q. Slap</t>
  </si>
  <si>
    <t>Sr. VP, Gen. Counsel and Sec.</t>
  </si>
  <si>
    <t>445.02k</t>
  </si>
  <si>
    <t>Mr. William F. Kreisher</t>
  </si>
  <si>
    <t>Sr. VP of Corp. Devel.</t>
  </si>
  <si>
    <t>452.01k</t>
  </si>
  <si>
    <t>716.85k</t>
  </si>
  <si>
    <t>741.37M</t>
  </si>
  <si>
    <t>292.84M</t>
  </si>
  <si>
    <t>336.35M</t>
  </si>
  <si>
    <t>355.37M</t>
  </si>
  <si>
    <t>-60.50%</t>
  </si>
  <si>
    <t>14.86%</t>
  </si>
  <si>
    <t>5.66%</t>
  </si>
  <si>
    <t>28.60%</t>
  </si>
  <si>
    <t>442.56M</t>
  </si>
  <si>
    <t>156.26M</t>
  </si>
  <si>
    <t>168.97M</t>
  </si>
  <si>
    <t>191.06M</t>
  </si>
  <si>
    <t>259.65M</t>
  </si>
  <si>
    <t>337.07M</t>
  </si>
  <si>
    <t>107.53M</t>
  </si>
  <si>
    <t>117.74M</t>
  </si>
  <si>
    <t>134.17M</t>
  </si>
  <si>
    <t>183.67M</t>
  </si>
  <si>
    <t>105.49M</t>
  </si>
  <si>
    <t>48.74M</t>
  </si>
  <si>
    <t>51.23M</t>
  </si>
  <si>
    <t>56.89M</t>
  </si>
  <si>
    <t>75.98M</t>
  </si>
  <si>
    <t>96.5M</t>
  </si>
  <si>
    <t>48.34M</t>
  </si>
  <si>
    <t>50.3M</t>
  </si>
  <si>
    <t>55.9M</t>
  </si>
  <si>
    <t>8.99M</t>
  </si>
  <si>
    <t>934000</t>
  </si>
  <si>
    <t>990000</t>
  </si>
  <si>
    <t>-64.69%</t>
  </si>
  <si>
    <t>8.13%</t>
  </si>
  <si>
    <t>13.07%</t>
  </si>
  <si>
    <t>35.90%</t>
  </si>
  <si>
    <t>298.81M</t>
  </si>
  <si>
    <t>136.57M</t>
  </si>
  <si>
    <t>167.38M</t>
  </si>
  <si>
    <t>164.31M</t>
  </si>
  <si>
    <t>197.35M</t>
  </si>
  <si>
    <t>-54.29%</t>
  </si>
  <si>
    <t>22.56%</t>
  </si>
  <si>
    <t>-1.83%</t>
  </si>
  <si>
    <t>20.11%</t>
  </si>
  <si>
    <t>43.18%</t>
  </si>
  <si>
    <t>206.74M</t>
  </si>
  <si>
    <t>70.85M</t>
  </si>
  <si>
    <t>78.84M</t>
  </si>
  <si>
    <t>81.36M</t>
  </si>
  <si>
    <t>125.34M</t>
  </si>
  <si>
    <t>-65.73%</t>
  </si>
  <si>
    <t>11.28%</t>
  </si>
  <si>
    <t>54.07%</t>
  </si>
  <si>
    <t>4.22M</t>
  </si>
  <si>
    <t>12.82M</t>
  </si>
  <si>
    <t>2.96M</t>
  </si>
  <si>
    <t>7.18M</t>
  </si>
  <si>
    <t>29.49M</t>
  </si>
  <si>
    <t>87.86M</t>
  </si>
  <si>
    <t>85.58M</t>
  </si>
  <si>
    <t>75.77M</t>
  </si>
  <si>
    <t>42.52M</t>
  </si>
  <si>
    <t>10.5M</t>
  </si>
  <si>
    <t>1.57M</t>
  </si>
  <si>
    <t>1.01M</t>
  </si>
  <si>
    <t>(16.22M)</t>
  </si>
  <si>
    <t>6.98M</t>
  </si>
  <si>
    <t>406000</t>
  </si>
  <si>
    <t>588000</t>
  </si>
  <si>
    <t>1.24M</t>
  </si>
  <si>
    <t>10.67M</t>
  </si>
  <si>
    <t>8M</t>
  </si>
  <si>
    <t>420000</t>
  </si>
  <si>
    <t>3.94M</t>
  </si>
  <si>
    <t>5.36M</t>
  </si>
  <si>
    <t>-25.05%</t>
  </si>
  <si>
    <t>-94.75%</t>
  </si>
  <si>
    <t>839.05%</t>
  </si>
  <si>
    <t>35.95%</t>
  </si>
  <si>
    <t>91.62M</t>
  </si>
  <si>
    <t>46.47M</t>
  </si>
  <si>
    <t>86.17M</t>
  </si>
  <si>
    <t>56.2M</t>
  </si>
  <si>
    <t>45.37M</t>
  </si>
  <si>
    <t>-49.28%</t>
  </si>
  <si>
    <t>85.42%</t>
  </si>
  <si>
    <t>-34.78%</t>
  </si>
  <si>
    <t>-19.26%</t>
  </si>
  <si>
    <t>38.46M</t>
  </si>
  <si>
    <t>9.54M</t>
  </si>
  <si>
    <t>28.15M</t>
  </si>
  <si>
    <t>24.14M</t>
  </si>
  <si>
    <t>21.16M</t>
  </si>
  <si>
    <t>20M</t>
  </si>
  <si>
    <t>16.11M</t>
  </si>
  <si>
    <t>(1.69M)</t>
  </si>
  <si>
    <t>16.27M</t>
  </si>
  <si>
    <t>11.1M</t>
  </si>
  <si>
    <t>11.79M</t>
  </si>
  <si>
    <t>12.15M</t>
  </si>
  <si>
    <t>7.96M</t>
  </si>
  <si>
    <t>10.53M</t>
  </si>
  <si>
    <t>7.89M</t>
  </si>
  <si>
    <t>(5.1M)</t>
  </si>
  <si>
    <t>5.67M</t>
  </si>
  <si>
    <t>18.4M</t>
  </si>
  <si>
    <t>(2.17M)</t>
  </si>
  <si>
    <t>(537,000)</t>
  </si>
  <si>
    <t>255000</t>
  </si>
  <si>
    <t>(5.78M)</t>
  </si>
  <si>
    <t>(527,000)</t>
  </si>
  <si>
    <t>(3.47M)</t>
  </si>
  <si>
    <t>53.17M</t>
  </si>
  <si>
    <t>36.94M</t>
  </si>
  <si>
    <t>58.02M</t>
  </si>
  <si>
    <t>32.06M</t>
  </si>
  <si>
    <t>24.21M</t>
  </si>
  <si>
    <t>4.24M</t>
  </si>
  <si>
    <t>7.99M</t>
  </si>
  <si>
    <t>10.97M</t>
  </si>
  <si>
    <t>16.22M</t>
  </si>
  <si>
    <t>12.11M</t>
  </si>
  <si>
    <t>48.93M</t>
  </si>
  <si>
    <t>28.95M</t>
  </si>
  <si>
    <t>47.05M</t>
  </si>
  <si>
    <t>15.85M</t>
  </si>
  <si>
    <t>12.1M</t>
  </si>
  <si>
    <t>-40.84%</t>
  </si>
  <si>
    <t>62.53%</t>
  </si>
  <si>
    <t>-66.32%</t>
  </si>
  <si>
    <t>-23.64%</t>
  </si>
  <si>
    <t>2.65%</t>
  </si>
  <si>
    <t>282.77M</t>
  </si>
  <si>
    <t>1.1M</t>
  </si>
  <si>
    <t>278.2M</t>
  </si>
  <si>
    <t>4.57M</t>
  </si>
  <si>
    <t>311.72M</t>
  </si>
  <si>
    <t>48.15M</t>
  </si>
  <si>
    <t>16.94M</t>
  </si>
  <si>
    <t>33.51M</t>
  </si>
  <si>
    <t>3.15</t>
  </si>
  <si>
    <t>2.13</t>
  </si>
  <si>
    <t>2.96</t>
  </si>
  <si>
    <t>0.99</t>
  </si>
  <si>
    <t>-32.25%</t>
  </si>
  <si>
    <t>38.68%</t>
  </si>
  <si>
    <t>-66.58%</t>
  </si>
  <si>
    <t>-24.15%</t>
  </si>
  <si>
    <t>15.53M</t>
  </si>
  <si>
    <t>15.7M</t>
  </si>
  <si>
    <t>15.9M</t>
  </si>
  <si>
    <t>16.02M</t>
  </si>
  <si>
    <t>16.13M</t>
  </si>
  <si>
    <t>3.13</t>
  </si>
  <si>
    <t>2.12</t>
  </si>
  <si>
    <t>2.94</t>
  </si>
  <si>
    <t>0.98</t>
  </si>
  <si>
    <t>-32.31%</t>
  </si>
  <si>
    <t>38.67%</t>
  </si>
  <si>
    <t>-24.05%</t>
  </si>
  <si>
    <t>15.62M</t>
  </si>
  <si>
    <t>15.82M</t>
  </si>
  <si>
    <t>16.01M</t>
  </si>
  <si>
    <t>16.14M</t>
  </si>
  <si>
    <t>16.23M</t>
  </si>
  <si>
    <t>197.56M</t>
  </si>
  <si>
    <t>114.46M</t>
  </si>
  <si>
    <t>139.77M</t>
  </si>
  <si>
    <t>139.84M</t>
  </si>
  <si>
    <t>147.99M</t>
  </si>
  <si>
    <t>-42.06%</t>
  </si>
  <si>
    <t>22.11%</t>
  </si>
  <si>
    <t>0.05%</t>
  </si>
  <si>
    <t>5.82%</t>
  </si>
  <si>
    <t>32.38%</t>
  </si>
  <si>
    <t>136.65M</t>
  </si>
  <si>
    <t>395.61M</t>
  </si>
  <si>
    <t>365.92M</t>
  </si>
  <si>
    <t>392.87M</t>
  </si>
  <si>
    <t>279.48M</t>
  </si>
  <si>
    <t>270.25M</t>
  </si>
  <si>
    <t>9.24M</t>
  </si>
  <si>
    <t>189.51%</t>
  </si>
  <si>
    <t>-7.50%</t>
  </si>
  <si>
    <t>7.37%</t>
  </si>
  <si>
    <t>-28.86%</t>
  </si>
  <si>
    <t>15.00%</t>
  </si>
  <si>
    <t>46.02%</t>
  </si>
  <si>
    <t>39.56%</t>
  </si>
  <si>
    <t>41.57%</t>
  </si>
  <si>
    <t>23.32%</t>
  </si>
  <si>
    <t>73.09M</t>
  </si>
  <si>
    <t>37.68M</t>
  </si>
  <si>
    <t>52.87M</t>
  </si>
  <si>
    <t>39.02M</t>
  </si>
  <si>
    <t>45.42M</t>
  </si>
  <si>
    <t>87.69M</t>
  </si>
  <si>
    <t>47.38M</t>
  </si>
  <si>
    <t>64.22M</t>
  </si>
  <si>
    <t>48.31M</t>
  </si>
  <si>
    <t>58.57M</t>
  </si>
  <si>
    <t>(14.6M)</t>
  </si>
  <si>
    <t>(9.7M)</t>
  </si>
  <si>
    <t>(11.34M)</t>
  </si>
  <si>
    <t>(9.29M)</t>
  </si>
  <si>
    <t>(13.15M)</t>
  </si>
  <si>
    <t>-48.45%</t>
  </si>
  <si>
    <t>40.32%</t>
  </si>
  <si>
    <t>-26.20%</t>
  </si>
  <si>
    <t>16.40%</t>
  </si>
  <si>
    <t>10.14</t>
  </si>
  <si>
    <t>7.77</t>
  </si>
  <si>
    <t>6.36</t>
  </si>
  <si>
    <t>9.11</t>
  </si>
  <si>
    <t>10.06</t>
  </si>
  <si>
    <t>27.08M</t>
  </si>
  <si>
    <t>7.27M</t>
  </si>
  <si>
    <t>10.55M</t>
  </si>
  <si>
    <t>8.22M</t>
  </si>
  <si>
    <t>14.37M</t>
  </si>
  <si>
    <t>31.45M</t>
  </si>
  <si>
    <t>22.04M</t>
  </si>
  <si>
    <t>28.38M</t>
  </si>
  <si>
    <t>28.1M</t>
  </si>
  <si>
    <t>256.15M</t>
  </si>
  <si>
    <t>472M</t>
  </si>
  <si>
    <t>451.37M</t>
  </si>
  <si>
    <t>468.49M</t>
  </si>
  <si>
    <t>367.37M</t>
  </si>
  <si>
    <t>450.55M</t>
  </si>
  <si>
    <t>254.63M</t>
  </si>
  <si>
    <t>369.58M</t>
  </si>
  <si>
    <t>373.5M</t>
  </si>
  <si>
    <t>647.71M</t>
  </si>
  <si>
    <t>869.34M</t>
  </si>
  <si>
    <t>606.91M</t>
  </si>
  <si>
    <t>763.42M</t>
  </si>
  <si>
    <t>807.25M</t>
  </si>
  <si>
    <t>29.62M</t>
  </si>
  <si>
    <t>18M</t>
  </si>
  <si>
    <t>18.08M</t>
  </si>
  <si>
    <t>18.54M</t>
  </si>
  <si>
    <t>43.61M</t>
  </si>
  <si>
    <t>6.84M</t>
  </si>
  <si>
    <t>1.16M</t>
  </si>
  <si>
    <t>1.15M</t>
  </si>
  <si>
    <t>1.2M</t>
  </si>
  <si>
    <t>10.24M</t>
  </si>
  <si>
    <t>53.58M</t>
  </si>
  <si>
    <t>46.68M</t>
  </si>
  <si>
    <t>46.76M</t>
  </si>
  <si>
    <t>54.67M</t>
  </si>
  <si>
    <t>44.15M</t>
  </si>
  <si>
    <t>11.09M</t>
  </si>
  <si>
    <t>5.78M</t>
  </si>
  <si>
    <t>119.56M</t>
  </si>
  <si>
    <t>129.62M</t>
  </si>
  <si>
    <t>123.91M</t>
  </si>
  <si>
    <t>418.8M</t>
  </si>
  <si>
    <t>352.28M</t>
  </si>
  <si>
    <t>393.84M</t>
  </si>
  <si>
    <t>433.74M</t>
  </si>
  <si>
    <t>490.65M</t>
  </si>
  <si>
    <t>39M</t>
  </si>
  <si>
    <t>5.48M</t>
  </si>
  <si>
    <t>20.11M</t>
  </si>
  <si>
    <t>180.9M</t>
  </si>
  <si>
    <t>86.99M</t>
  </si>
  <si>
    <t>91.08M</t>
  </si>
  <si>
    <t>90.04M</t>
  </si>
  <si>
    <t>131.09M</t>
  </si>
  <si>
    <t>45.08M</t>
  </si>
  <si>
    <t>62.87M</t>
  </si>
  <si>
    <t>135.83M</t>
  </si>
  <si>
    <t>41.91M</t>
  </si>
  <si>
    <t>46M</t>
  </si>
  <si>
    <t>44.97M</t>
  </si>
  <si>
    <t>68.22M</t>
  </si>
  <si>
    <t>23.27M</t>
  </si>
  <si>
    <t>7.1M</t>
  </si>
  <si>
    <t>7.52M</t>
  </si>
  <si>
    <t>7.49M</t>
  </si>
  <si>
    <t>31.93M</t>
  </si>
  <si>
    <t>910.88M</t>
  </si>
  <si>
    <t>859.72M</t>
  </si>
  <si>
    <t>925.03M</t>
  </si>
  <si>
    <t>945M</t>
  </si>
  <si>
    <t>1.2B</t>
  </si>
  <si>
    <t>-5.62%</t>
  </si>
  <si>
    <t>7.60%</t>
  </si>
  <si>
    <t>26.80%</t>
  </si>
  <si>
    <t>15.68M</t>
  </si>
  <si>
    <t>6.08M</t>
  </si>
  <si>
    <t>6.28M</t>
  </si>
  <si>
    <t>12.44M</t>
  </si>
  <si>
    <t>50.26M</t>
  </si>
  <si>
    <t>41.71M</t>
  </si>
  <si>
    <t>61.74M</t>
  </si>
  <si>
    <t>44.14M</t>
  </si>
  <si>
    <t>92.71M</t>
  </si>
  <si>
    <t>-17.01%</t>
  </si>
  <si>
    <t>48.02%</t>
  </si>
  <si>
    <t>-28.51%</t>
  </si>
  <si>
    <t>110.05%</t>
  </si>
  <si>
    <t>30.15M</t>
  </si>
  <si>
    <t>1.6M</t>
  </si>
  <si>
    <t>213000</t>
  </si>
  <si>
    <t>13.53M</t>
  </si>
  <si>
    <t>63.11M</t>
  </si>
  <si>
    <t>77.76M</t>
  </si>
  <si>
    <t>36.04M</t>
  </si>
  <si>
    <t>31.43M</t>
  </si>
  <si>
    <t>4.28M</t>
  </si>
  <si>
    <t>4.63M</t>
  </si>
  <si>
    <t>5.14M</t>
  </si>
  <si>
    <t>5.49M</t>
  </si>
  <si>
    <t>73.48M</t>
  </si>
  <si>
    <t>31.41M</t>
  </si>
  <si>
    <t>28.79M</t>
  </si>
  <si>
    <t>25.94M</t>
  </si>
  <si>
    <t>159.21M</t>
  </si>
  <si>
    <t>121.07M</t>
  </si>
  <si>
    <t>104.07M</t>
  </si>
  <si>
    <t>84.36M</t>
  </si>
  <si>
    <t>150.11M</t>
  </si>
  <si>
    <t>250.9M</t>
  </si>
  <si>
    <t>32.79M</t>
  </si>
  <si>
    <t>26.58M</t>
  </si>
  <si>
    <t>144.38M</t>
  </si>
  <si>
    <t>3.4M</t>
  </si>
  <si>
    <t>84.01M</t>
  </si>
  <si>
    <t>26.01M</t>
  </si>
  <si>
    <t>30.37M</t>
  </si>
  <si>
    <t>45.41M</t>
  </si>
  <si>
    <t>46.62M</t>
  </si>
  <si>
    <t>22.52M</t>
  </si>
  <si>
    <t>12.78M</t>
  </si>
  <si>
    <t>19.62M</t>
  </si>
  <si>
    <t>26.84M</t>
  </si>
  <si>
    <t>44.54M</t>
  </si>
  <si>
    <t>516.64M</t>
  </si>
  <si>
    <t>159.86M</t>
  </si>
  <si>
    <t>186.85M</t>
  </si>
  <si>
    <t>183.28M</t>
  </si>
  <si>
    <t>389.05M</t>
  </si>
  <si>
    <t>56.72%</t>
  </si>
  <si>
    <t>18.59%</t>
  </si>
  <si>
    <t>20.20%</t>
  </si>
  <si>
    <t>19.39%</t>
  </si>
  <si>
    <t>32.47%</t>
  </si>
  <si>
    <t>334.15M</t>
  </si>
  <si>
    <t>643.33M</t>
  </si>
  <si>
    <t>677.22M</t>
  </si>
  <si>
    <t>680.3M</t>
  </si>
  <si>
    <t>677.06M</t>
  </si>
  <si>
    <t>160000</t>
  </si>
  <si>
    <t>164000</t>
  </si>
  <si>
    <t>166000</t>
  </si>
  <si>
    <t>168000</t>
  </si>
  <si>
    <t>169000</t>
  </si>
  <si>
    <t>224.32M</t>
  </si>
  <si>
    <t>519.65M</t>
  </si>
  <si>
    <t>549.96M</t>
  </si>
  <si>
    <t>547.32M</t>
  </si>
  <si>
    <t>538.11M</t>
  </si>
  <si>
    <t>(253,000)</t>
  </si>
  <si>
    <t>(249,000)</t>
  </si>
  <si>
    <t>(223,000)</t>
  </si>
  <si>
    <t>(910,000)</t>
  </si>
  <si>
    <t>868000</t>
  </si>
  <si>
    <t>(5.29M)</t>
  </si>
  <si>
    <t>(13.39M)</t>
  </si>
  <si>
    <t>(15.55M)</t>
  </si>
  <si>
    <t>(18.25M)</t>
  </si>
  <si>
    <t>(23.13M)</t>
  </si>
  <si>
    <t>36.68%</t>
  </si>
  <si>
    <t>74.83%</t>
  </si>
  <si>
    <t>73.21%</t>
  </si>
  <si>
    <t>71.99%</t>
  </si>
  <si>
    <t>56.51%</t>
  </si>
  <si>
    <t>60.09M</t>
  </si>
  <si>
    <t>56.53M</t>
  </si>
  <si>
    <t>60.96M</t>
  </si>
  <si>
    <t>81.43M</t>
  </si>
  <si>
    <t>132.11M</t>
  </si>
  <si>
    <t>394.24M</t>
  </si>
  <si>
    <t>699.86M</t>
  </si>
  <si>
    <t>738.18M</t>
  </si>
  <si>
    <t>761.72M</t>
  </si>
  <si>
    <t>809.17M</t>
  </si>
  <si>
    <t>349.21M</t>
  </si>
  <si>
    <t>59.12M</t>
  </si>
  <si>
    <t>33.16M</t>
  </si>
  <si>
    <t>556.81%</t>
  </si>
  <si>
    <t>-83.07%</t>
  </si>
  <si>
    <t>-43.92%</t>
  </si>
  <si>
    <t>-26.97%</t>
  </si>
  <si>
    <t>7.36M</t>
  </si>
  <si>
    <t>(4.85M)</t>
  </si>
  <si>
    <t>(113,000)</t>
  </si>
  <si>
    <t>17.87M</t>
  </si>
  <si>
    <t>(5.64M)</t>
  </si>
  <si>
    <t>8.15M</t>
  </si>
  <si>
    <t>(276.24M)</t>
  </si>
  <si>
    <t>292000</t>
  </si>
  <si>
    <t>23.9M</t>
  </si>
  <si>
    <t>(8.41M)</t>
  </si>
  <si>
    <t>174.16M</t>
  </si>
  <si>
    <t>116.85M</t>
  </si>
  <si>
    <t>110.54M</t>
  </si>
  <si>
    <t>131.82M</t>
  </si>
  <si>
    <t>86.15M</t>
  </si>
  <si>
    <t>(1.09M)</t>
  </si>
  <si>
    <t>13.31M</t>
  </si>
  <si>
    <t>(228.85M)</t>
  </si>
  <si>
    <t>(32.56M)</t>
  </si>
  <si>
    <t>8.51M</t>
  </si>
  <si>
    <t>25.51M</t>
  </si>
  <si>
    <t>(15.47M)</t>
  </si>
  <si>
    <t>16.48M</t>
  </si>
  <si>
    <t>(17.88M)</t>
  </si>
  <si>
    <t>11.74M</t>
  </si>
  <si>
    <t>(1.44M)</t>
  </si>
  <si>
    <t>10.47M</t>
  </si>
  <si>
    <t>7.63M</t>
  </si>
  <si>
    <t>14.84M</t>
  </si>
  <si>
    <t>(13.11M)</t>
  </si>
  <si>
    <t>(6.65M)</t>
  </si>
  <si>
    <t>(12.97M)</t>
  </si>
  <si>
    <t>1.36M</t>
  </si>
  <si>
    <t>187.47M</t>
  </si>
  <si>
    <t>(112M)</t>
  </si>
  <si>
    <t>77.98M</t>
  </si>
  <si>
    <t>139.24M</t>
  </si>
  <si>
    <t>111.66M</t>
  </si>
  <si>
    <t>-159.74%</t>
  </si>
  <si>
    <t>78.56%</t>
  </si>
  <si>
    <t>-19.81%</t>
  </si>
  <si>
    <t>25.29%</t>
  </si>
  <si>
    <t>-38.25%</t>
  </si>
  <si>
    <t>23.18%</t>
  </si>
  <si>
    <t>39.18%</t>
  </si>
  <si>
    <t>24.43%</t>
  </si>
  <si>
    <t>(77.42M)</t>
  </si>
  <si>
    <t>(69.32M)</t>
  </si>
  <si>
    <t>(58.3M)</t>
  </si>
  <si>
    <t>(64.75M)</t>
  </si>
  <si>
    <t>(135.14M)</t>
  </si>
  <si>
    <t>(124.28M)</t>
  </si>
  <si>
    <t>(10.86M)</t>
  </si>
  <si>
    <t>10.47%</t>
  </si>
  <si>
    <t>15.89%</t>
  </si>
  <si>
    <t>-11.07%</t>
  </si>
  <si>
    <t>-108.70%</t>
  </si>
  <si>
    <t>-10.44%</t>
  </si>
  <si>
    <t>-23.67%</t>
  </si>
  <si>
    <t>-17.33%</t>
  </si>
  <si>
    <t>-18.22%</t>
  </si>
  <si>
    <t>-29.57%</t>
  </si>
  <si>
    <t>(50.36M)</t>
  </si>
  <si>
    <t>(11.97M)</t>
  </si>
  <si>
    <t>(156.93M)</t>
  </si>
  <si>
    <t>15.16M</t>
  </si>
  <si>
    <t>1.37M</t>
  </si>
  <si>
    <t>1.42M</t>
  </si>
  <si>
    <t>(21.53M)</t>
  </si>
  <si>
    <t>(5.88M)</t>
  </si>
  <si>
    <t>710.93M</t>
  </si>
  <si>
    <t>38.71M</t>
  </si>
  <si>
    <t>38.88M</t>
  </si>
  <si>
    <t>(62.26M)</t>
  </si>
  <si>
    <t>643.12M</t>
  </si>
  <si>
    <t>(74.47M)</t>
  </si>
  <si>
    <t>(31.97M)</t>
  </si>
  <si>
    <t>(312.17M)</t>
  </si>
  <si>
    <t>1,132.99%</t>
  </si>
  <si>
    <t>-111.58%</t>
  </si>
  <si>
    <t>57.07%</t>
  </si>
  <si>
    <t>-876.43%</t>
  </si>
  <si>
    <t>-8.40%</t>
  </si>
  <si>
    <t>219.62%</t>
  </si>
  <si>
    <t>-22.14%</t>
  </si>
  <si>
    <t>-9.00%</t>
  </si>
  <si>
    <t>-68.31%</t>
  </si>
  <si>
    <t>(18.49M)</t>
  </si>
  <si>
    <t>(12.1M)</t>
  </si>
  <si>
    <t>(17.49M)</t>
  </si>
  <si>
    <t>(19.07M)</t>
  </si>
  <si>
    <t>(20.97M)</t>
  </si>
  <si>
    <t>1.11M</t>
  </si>
  <si>
    <t>(536,000)</t>
  </si>
  <si>
    <t>105000</t>
  </si>
  <si>
    <t>(344,000)</t>
  </si>
  <si>
    <t>(1.47M)</t>
  </si>
  <si>
    <t>(1.67M)</t>
  </si>
  <si>
    <t>(1.89M)</t>
  </si>
  <si>
    <t>(4.11M)</t>
  </si>
  <si>
    <t>2.67M</t>
  </si>
  <si>
    <t>1.13M</t>
  </si>
  <si>
    <t>2M</t>
  </si>
  <si>
    <t>649000</t>
  </si>
  <si>
    <t>(17.51M)</t>
  </si>
  <si>
    <t>(272.15M)</t>
  </si>
  <si>
    <t>(1.95M)</t>
  </si>
  <si>
    <t>(6.91M)</t>
  </si>
  <si>
    <t>89.47M</t>
  </si>
  <si>
    <t>317.81M</t>
  </si>
  <si>
    <t>(12,000)</t>
  </si>
  <si>
    <t>(892,000)</t>
  </si>
  <si>
    <t>123.04M</t>
  </si>
  <si>
    <t>(335.33M)</t>
  </si>
  <si>
    <t>(272.14M)</t>
  </si>
  <si>
    <t>(6.02M)</t>
  </si>
  <si>
    <t>(33.56M)</t>
  </si>
  <si>
    <t>(2.41M)</t>
  </si>
  <si>
    <t>(27.43M)</t>
  </si>
  <si>
    <t>(13.94M)</t>
  </si>
  <si>
    <t>(15.56M)</t>
  </si>
  <si>
    <t>13.78M</t>
  </si>
  <si>
    <t>(27.83M)</t>
  </si>
  <si>
    <t>(16.44M)</t>
  </si>
  <si>
    <t>(16.51M)</t>
  </si>
  <si>
    <t>(8.63M)</t>
  </si>
  <si>
    <t>1.06M</t>
  </si>
  <si>
    <t>408000</t>
  </si>
  <si>
    <t>2.5M</t>
  </si>
  <si>
    <t>950000</t>
  </si>
  <si>
    <t>22.41M</t>
  </si>
  <si>
    <t>(37.3M)</t>
  </si>
  <si>
    <t>(310.47M)</t>
  </si>
  <si>
    <t>(33.9M)</t>
  </si>
  <si>
    <t>(41.44M)</t>
  </si>
  <si>
    <t>78.82M</t>
  </si>
  <si>
    <t>-732.35%</t>
  </si>
  <si>
    <t>89.08%</t>
  </si>
  <si>
    <t>-22.22%</t>
  </si>
  <si>
    <t>290.21%</t>
  </si>
  <si>
    <t>-5.03%</t>
  </si>
  <si>
    <t>-106.02%</t>
  </si>
  <si>
    <t>-10.08%</t>
  </si>
  <si>
    <t>-11.66%</t>
  </si>
  <si>
    <t>17.25%</t>
  </si>
  <si>
    <t>(682,000)</t>
  </si>
  <si>
    <t>(626,000)</t>
  </si>
  <si>
    <t>87.91M</t>
  </si>
  <si>
    <t>219.96M</t>
  </si>
  <si>
    <t>(30.39M)</t>
  </si>
  <si>
    <t>65.83M</t>
  </si>
  <si>
    <t>(122.32M)</t>
  </si>
  <si>
    <t>110.05M</t>
  </si>
  <si>
    <t>(181.32M)</t>
  </si>
  <si>
    <t>19.68M</t>
  </si>
  <si>
    <t>74.49M</t>
  </si>
  <si>
    <t>(12.63M)</t>
  </si>
  <si>
    <t>-264.76%</t>
  </si>
  <si>
    <t>110.85%</t>
  </si>
  <si>
    <t>278.48%</t>
  </si>
  <si>
    <t>-116.95%</t>
  </si>
  <si>
    <t>-2.58%</t>
  </si>
  <si>
    <t>GNCMA</t>
  </si>
  <si>
    <t>General Communication</t>
  </si>
  <si>
    <t>SHEN</t>
  </si>
  <si>
    <t>Shenandoah</t>
  </si>
  <si>
    <t>VG</t>
  </si>
  <si>
    <t>Vonage Holdings</t>
  </si>
  <si>
    <t>CBB</t>
  </si>
  <si>
    <t>Cincinnati Bell</t>
  </si>
  <si>
    <t>CCOI</t>
  </si>
  <si>
    <t>Cogent Communications</t>
  </si>
  <si>
    <t>EGHT</t>
  </si>
  <si>
    <t>8x8</t>
  </si>
  <si>
    <t>-23.08</t>
  </si>
  <si>
    <t>151.54</t>
  </si>
  <si>
    <t>-1.87</t>
  </si>
  <si>
    <t>1.5B</t>
  </si>
  <si>
    <t>-120.08</t>
  </si>
  <si>
    <t>64.89</t>
  </si>
  <si>
    <t>15.80</t>
  </si>
  <si>
    <t>2.51</t>
  </si>
  <si>
    <t>5.00</t>
  </si>
  <si>
    <t>1.49B</t>
  </si>
  <si>
    <t>110.00</t>
  </si>
  <si>
    <t>23.96</t>
  </si>
  <si>
    <t>2.44</t>
  </si>
  <si>
    <t>1.53</t>
  </si>
  <si>
    <t>3.34</t>
  </si>
  <si>
    <t>792.87M</t>
  </si>
  <si>
    <t>5.45</t>
  </si>
  <si>
    <t>89.52</t>
  </si>
  <si>
    <t>-0.45</t>
  </si>
  <si>
    <t>0.67</t>
  </si>
  <si>
    <t>G</t>
  </si>
  <si>
    <t>l</t>
  </si>
  <si>
    <t>Abaxis, Inc. (ABAX)</t>
  </si>
  <si>
    <t>51.80</t>
  </si>
  <si>
    <t>51.37</t>
  </si>
  <si>
    <t>51.61</t>
  </si>
  <si>
    <t>48.77 x 100</t>
  </si>
  <si>
    <t>54.99 x 100</t>
  </si>
  <si>
    <t>51.17 - 51.94</t>
  </si>
  <si>
    <t>44.12 - 55.95</t>
  </si>
  <si>
    <t>85164</t>
  </si>
  <si>
    <t>112692</t>
  </si>
  <si>
    <t>1.24</t>
  </si>
  <si>
    <t>36.05</t>
  </si>
  <si>
    <t>1.44</t>
  </si>
  <si>
    <t>0.56 (1.09%)</t>
  </si>
  <si>
    <t>2017-05-30</t>
  </si>
  <si>
    <t>48.75</t>
  </si>
  <si>
    <t>Current Year (2018)</t>
  </si>
  <si>
    <t>Next Year (2019)</t>
  </si>
  <si>
    <t>8</t>
  </si>
  <si>
    <t>9</t>
  </si>
  <si>
    <t>7</t>
  </si>
  <si>
    <t>60.54M</t>
  </si>
  <si>
    <t>62.45M</t>
  </si>
  <si>
    <t>243.35M</t>
  </si>
  <si>
    <t>264.43M</t>
  </si>
  <si>
    <t>59M</t>
  </si>
  <si>
    <t>60.2M</t>
  </si>
  <si>
    <t>236.74M</t>
  </si>
  <si>
    <t>260M</t>
  </si>
  <si>
    <t>61.88M</t>
  </si>
  <si>
    <t>66M</t>
  </si>
  <si>
    <t>248.77M</t>
  </si>
  <si>
    <t>267.63M</t>
  </si>
  <si>
    <t>57.7M</t>
  </si>
  <si>
    <t>58.55M</t>
  </si>
  <si>
    <t>227.22M</t>
  </si>
  <si>
    <t>4.90%</t>
  </si>
  <si>
    <t>6.70%</t>
  </si>
  <si>
    <t>7.10%</t>
  </si>
  <si>
    <t>8.70%</t>
  </si>
  <si>
    <t>0.32</t>
  </si>
  <si>
    <t>0.35</t>
  </si>
  <si>
    <t>0.34</t>
  </si>
  <si>
    <t>0.3</t>
  </si>
  <si>
    <t>-6.30%</t>
  </si>
  <si>
    <t>-2.90%</t>
  </si>
  <si>
    <t>-3.20%</t>
  </si>
  <si>
    <t>ABAX</t>
  </si>
  <si>
    <t>-11.80%</t>
  </si>
  <si>
    <t>-3.90%</t>
  </si>
  <si>
    <t>18.00%</t>
  </si>
  <si>
    <t>6.33%</t>
  </si>
  <si>
    <t>16.87%</t>
  </si>
  <si>
    <t>35.97</t>
  </si>
  <si>
    <t>6.71</t>
  </si>
  <si>
    <t>5.16</t>
  </si>
  <si>
    <t>14.40%</t>
  </si>
  <si>
    <t>19.58%</t>
  </si>
  <si>
    <t>9.64%</t>
  </si>
  <si>
    <t>13.04%</t>
  </si>
  <si>
    <t>125.84M</t>
  </si>
  <si>
    <t>51.83M</t>
  </si>
  <si>
    <t>32.78M</t>
  </si>
  <si>
    <t>142.89M</t>
  </si>
  <si>
    <t>6.31</t>
  </si>
  <si>
    <t>378k</t>
  </si>
  <si>
    <t>6.97</t>
  </si>
  <si>
    <t>11.81</t>
  </si>
  <si>
    <t>33.15M</t>
  </si>
  <si>
    <t>32.44M</t>
  </si>
  <si>
    <t>5.37%</t>
  </si>
  <si>
    <t>55.95</t>
  </si>
  <si>
    <t>44.12</t>
  </si>
  <si>
    <t>51.88</t>
  </si>
  <si>
    <t>49.61</t>
  </si>
  <si>
    <t>112.69k</t>
  </si>
  <si>
    <t>97.38k</t>
  </si>
  <si>
    <t>22.65M</t>
  </si>
  <si>
    <t>21.59M</t>
  </si>
  <si>
    <t>4.29%</t>
  </si>
  <si>
    <t>106.20%</t>
  </si>
  <si>
    <t>2.4M</t>
  </si>
  <si>
    <t>18.92</t>
  </si>
  <si>
    <t>18.32%</t>
  </si>
  <si>
    <t>1.99M</t>
  </si>
  <si>
    <t>1.09%</t>
  </si>
  <si>
    <t>1.01%</t>
  </si>
  <si>
    <t>36.11%</t>
  </si>
  <si>
    <t>May 30, 2017</t>
  </si>
  <si>
    <t>Mr. Clinton H. Severson</t>
  </si>
  <si>
    <t>Chairman and Chief Exec. Officer</t>
  </si>
  <si>
    <t>1.33M</t>
  </si>
  <si>
    <t>Mr. Donald P. Wood</t>
  </si>
  <si>
    <t>Pres and Chief Operations Officer</t>
  </si>
  <si>
    <t>878.8k</t>
  </si>
  <si>
    <t>Mr. Ross Taylor Jr.</t>
  </si>
  <si>
    <t>Chief Financial Officer, VP of Fin. and Sec.</t>
  </si>
  <si>
    <t>677.1k</t>
  </si>
  <si>
    <t>Dr. Kenneth P. Aron Ph.D.</t>
  </si>
  <si>
    <t>Chief Technology Officer</t>
  </si>
  <si>
    <t>728.95k</t>
  </si>
  <si>
    <t>Dr. Craig M. Tockman DVM</t>
  </si>
  <si>
    <t>VP of Animal Health Sales and Marketing for North America</t>
  </si>
  <si>
    <t>723.98k</t>
  </si>
  <si>
    <t>Fiscal year is April-March. All values USD millions.</t>
  </si>
  <si>
    <t>2017</t>
  </si>
  <si>
    <t>186.03M</t>
  </si>
  <si>
    <t>171.87M</t>
  </si>
  <si>
    <t>202.59M</t>
  </si>
  <si>
    <t>218.9M</t>
  </si>
  <si>
    <t>17.88%</t>
  </si>
  <si>
    <t>8.05%</t>
  </si>
  <si>
    <t>3.80%</t>
  </si>
  <si>
    <t>87.79M</t>
  </si>
  <si>
    <t>88.76M</t>
  </si>
  <si>
    <t>93.62M</t>
  </si>
  <si>
    <t>94.03M</t>
  </si>
  <si>
    <t>98.75M</t>
  </si>
  <si>
    <t>81.5M</t>
  </si>
  <si>
    <t>81.33M</t>
  </si>
  <si>
    <t>86.14M</t>
  </si>
  <si>
    <t>87.34M</t>
  </si>
  <si>
    <t>91.41M</t>
  </si>
  <si>
    <t>6.3M</t>
  </si>
  <si>
    <t>7.43M</t>
  </si>
  <si>
    <t>6.7M</t>
  </si>
  <si>
    <t>7.34M</t>
  </si>
  <si>
    <t>5.43M</t>
  </si>
  <si>
    <t>5.9M</t>
  </si>
  <si>
    <t>7.14M</t>
  </si>
  <si>
    <t>1.53M</t>
  </si>
  <si>
    <t>1.19M</t>
  </si>
  <si>
    <t>200000</t>
  </si>
  <si>
    <t>1.10%</t>
  </si>
  <si>
    <t>5.48%</t>
  </si>
  <si>
    <t>0.44%</t>
  </si>
  <si>
    <t>5.02%</t>
  </si>
  <si>
    <t>98.23M</t>
  </si>
  <si>
    <t>83.11M</t>
  </si>
  <si>
    <t>108.97M</t>
  </si>
  <si>
    <t>124.87M</t>
  </si>
  <si>
    <t>128.47M</t>
  </si>
  <si>
    <t>-15.39%</t>
  </si>
  <si>
    <t>31.12%</t>
  </si>
  <si>
    <t>14.59%</t>
  </si>
  <si>
    <t>2.88%</t>
  </si>
  <si>
    <t>56.54%</t>
  </si>
  <si>
    <t>73.35M</t>
  </si>
  <si>
    <t>62.31M</t>
  </si>
  <si>
    <t>75.05M</t>
  </si>
  <si>
    <t>76.9M</t>
  </si>
  <si>
    <t>13.58M</t>
  </si>
  <si>
    <t>13.65M</t>
  </si>
  <si>
    <t>16.71M</t>
  </si>
  <si>
    <t>18.39M</t>
  </si>
  <si>
    <t>19.8M</t>
  </si>
  <si>
    <t>59.77M</t>
  </si>
  <si>
    <t>48.66M</t>
  </si>
  <si>
    <t>58.34M</t>
  </si>
  <si>
    <t>58.51M</t>
  </si>
  <si>
    <t>61.56M</t>
  </si>
  <si>
    <t>-15.05%</t>
  </si>
  <si>
    <t>20.44%</t>
  </si>
  <si>
    <t>2.46%</t>
  </si>
  <si>
    <t>5.80%</t>
  </si>
  <si>
    <t>1.62M</t>
  </si>
  <si>
    <t>2.62M</t>
  </si>
  <si>
    <t>(17.25M)</t>
  </si>
  <si>
    <t>42.14M</t>
  </si>
  <si>
    <t>(600,000)</t>
  </si>
  <si>
    <t>253000</t>
  </si>
  <si>
    <t>671000</t>
  </si>
  <si>
    <t>7.26M</t>
  </si>
  <si>
    <t>33000</t>
  </si>
  <si>
    <t>37000</t>
  </si>
  <si>
    <t>22000</t>
  </si>
  <si>
    <t>(34,000)</t>
  </si>
  <si>
    <t>1.3M</t>
  </si>
  <si>
    <t>42.39M</t>
  </si>
  <si>
    <t>21.94M</t>
  </si>
  <si>
    <t>32.66M</t>
  </si>
  <si>
    <t>47.15M</t>
  </si>
  <si>
    <t>51.11M</t>
  </si>
  <si>
    <t>-48.23%</t>
  </si>
  <si>
    <t>48.84%</t>
  </si>
  <si>
    <t>44.36%</t>
  </si>
  <si>
    <t>8.41%</t>
  </si>
  <si>
    <t>22.49%</t>
  </si>
  <si>
    <t>14.93M</t>
  </si>
  <si>
    <t>7.76M</t>
  </si>
  <si>
    <t>11.86M</t>
  </si>
  <si>
    <t>16.07M</t>
  </si>
  <si>
    <t>18.33M</t>
  </si>
  <si>
    <t>16.06M</t>
  </si>
  <si>
    <t>7.65M</t>
  </si>
  <si>
    <t>13.72M</t>
  </si>
  <si>
    <t>14.77M</t>
  </si>
  <si>
    <t>18.87M</t>
  </si>
  <si>
    <t>174000</t>
  </si>
  <si>
    <t>892000</t>
  </si>
  <si>
    <t>64000</t>
  </si>
  <si>
    <t>1.29M</t>
  </si>
  <si>
    <t>841000</t>
  </si>
  <si>
    <t>(1.31M)</t>
  </si>
  <si>
    <t>(785,000)</t>
  </si>
  <si>
    <t>(1.52M)</t>
  </si>
  <si>
    <t>50000</t>
  </si>
  <si>
    <t>(1.32M)</t>
  </si>
  <si>
    <t>(26,000)</t>
  </si>
  <si>
    <t>(33,000)</t>
  </si>
  <si>
    <t>(56,000)</t>
  </si>
  <si>
    <t>383000</t>
  </si>
  <si>
    <t>27.46M</t>
  </si>
  <si>
    <t>14.19M</t>
  </si>
  <si>
    <t>31.07M</t>
  </si>
  <si>
    <t>-48.34%</t>
  </si>
  <si>
    <t>46.65%</t>
  </si>
  <si>
    <t>49.37%</t>
  </si>
  <si>
    <t>5.49%</t>
  </si>
  <si>
    <t>14.43%</t>
  </si>
  <si>
    <t>556000</t>
  </si>
  <si>
    <t>(63,000)</t>
  </si>
  <si>
    <t>7.68M</t>
  </si>
  <si>
    <t>559000</t>
  </si>
  <si>
    <t>(1.15M)</t>
  </si>
  <si>
    <t>(3,000)</t>
  </si>
  <si>
    <t>27.33M</t>
  </si>
  <si>
    <t>31.63M</t>
  </si>
  <si>
    <t>32.72M</t>
  </si>
  <si>
    <t>19.65M</t>
  </si>
  <si>
    <t>1.25</t>
  </si>
  <si>
    <t>0.64</t>
  </si>
  <si>
    <t>0.87</t>
  </si>
  <si>
    <t>1.37</t>
  </si>
  <si>
    <t>1.45</t>
  </si>
  <si>
    <t>-48.80%</t>
  </si>
  <si>
    <t>36.47%</t>
  </si>
  <si>
    <t>56.98%</t>
  </si>
  <si>
    <t>5.98%</t>
  </si>
  <si>
    <t>21.95M</t>
  </si>
  <si>
    <t>22.27M</t>
  </si>
  <si>
    <t>22.66M</t>
  </si>
  <si>
    <t>1.23</t>
  </si>
  <si>
    <t>0.63</t>
  </si>
  <si>
    <t>0.86</t>
  </si>
  <si>
    <t>-48.78%</t>
  </si>
  <si>
    <t>36.87%</t>
  </si>
  <si>
    <t>57.46%</t>
  </si>
  <si>
    <t>5.69%</t>
  </si>
  <si>
    <t>22.38M</t>
  </si>
  <si>
    <t>22.79M</t>
  </si>
  <si>
    <t>22.88M</t>
  </si>
  <si>
    <t>22.8M</t>
  </si>
  <si>
    <t>31.18M</t>
  </si>
  <si>
    <t>28.23M</t>
  </si>
  <si>
    <t>41.41M</t>
  </si>
  <si>
    <t>53.05M</t>
  </si>
  <si>
    <t>-9.49%</t>
  </si>
  <si>
    <t>46.70%</t>
  </si>
  <si>
    <t>28.12%</t>
  </si>
  <si>
    <t>-2.31%</t>
  </si>
  <si>
    <t>22.81%</t>
  </si>
  <si>
    <t>78.26M</t>
  </si>
  <si>
    <t>102.69M</t>
  </si>
  <si>
    <t>133.12M</t>
  </si>
  <si>
    <t>129.8M</t>
  </si>
  <si>
    <t>54.91M</t>
  </si>
  <si>
    <t>73.59M</t>
  </si>
  <si>
    <t>107.02M</t>
  </si>
  <si>
    <t>88.32M</t>
  </si>
  <si>
    <t>91.33M</t>
  </si>
  <si>
    <t>23.35M</t>
  </si>
  <si>
    <t>29.1M</t>
  </si>
  <si>
    <t>26.11M</t>
  </si>
  <si>
    <t>41.47M</t>
  </si>
  <si>
    <t>51.56M</t>
  </si>
  <si>
    <t>31.21%</t>
  </si>
  <si>
    <t>29.64%</t>
  </si>
  <si>
    <t>10.09%</t>
  </si>
  <si>
    <t>38.79%</t>
  </si>
  <si>
    <t>47.33%</t>
  </si>
  <si>
    <t>49.48%</t>
  </si>
  <si>
    <t>47.83%</t>
  </si>
  <si>
    <t>46.75%</t>
  </si>
  <si>
    <t>40.01M</t>
  </si>
  <si>
    <t>28.83M</t>
  </si>
  <si>
    <t>29.02M</t>
  </si>
  <si>
    <t>35.15M</t>
  </si>
  <si>
    <t>40.57M</t>
  </si>
  <si>
    <t>40.32M</t>
  </si>
  <si>
    <t>29.26M</t>
  </si>
  <si>
    <t>35.63M</t>
  </si>
  <si>
    <t>40.84M</t>
  </si>
  <si>
    <t>(319,000)</t>
  </si>
  <si>
    <t>(182,000)</t>
  </si>
  <si>
    <t>(247,000)</t>
  </si>
  <si>
    <t>(479,000)</t>
  </si>
  <si>
    <t>(272,000)</t>
  </si>
  <si>
    <t>-27.93%</t>
  </si>
  <si>
    <t>0.63%</t>
  </si>
  <si>
    <t>21.14%</t>
  </si>
  <si>
    <t>15.42%</t>
  </si>
  <si>
    <t>4.65</t>
  </si>
  <si>
    <t>5.96</t>
  </si>
  <si>
    <t>6.98</t>
  </si>
  <si>
    <t>5.60</t>
  </si>
  <si>
    <t>26.79M</t>
  </si>
  <si>
    <t>26.98M</t>
  </si>
  <si>
    <t>36.18M</t>
  </si>
  <si>
    <t>35.13M</t>
  </si>
  <si>
    <t>39.01M</t>
  </si>
  <si>
    <t>9.17M</t>
  </si>
  <si>
    <t>15.76M</t>
  </si>
  <si>
    <t>13.36M</t>
  </si>
  <si>
    <t>18.23M</t>
  </si>
  <si>
    <t>3.46M</t>
  </si>
  <si>
    <t>3.98M</t>
  </si>
  <si>
    <t>6.04M</t>
  </si>
  <si>
    <t>4.21M</t>
  </si>
  <si>
    <t>12.62M</t>
  </si>
  <si>
    <t>14.35M</t>
  </si>
  <si>
    <t>16.44M</t>
  </si>
  <si>
    <t>15.74M</t>
  </si>
  <si>
    <t>16.57M</t>
  </si>
  <si>
    <t>7.91M</t>
  </si>
  <si>
    <t>6.92M</t>
  </si>
  <si>
    <t>11.54M</t>
  </si>
  <si>
    <t>12.12M</t>
  </si>
  <si>
    <t>10.71M</t>
  </si>
  <si>
    <t>152.96M</t>
  </si>
  <si>
    <t>165.42M</t>
  </si>
  <si>
    <t>209.86M</t>
  </si>
  <si>
    <t>212.2M</t>
  </si>
  <si>
    <t>233.18M</t>
  </si>
  <si>
    <t>25.33M</t>
  </si>
  <si>
    <t>27.18M</t>
  </si>
  <si>
    <t>27.32M</t>
  </si>
  <si>
    <t>34.26M</t>
  </si>
  <si>
    <t>52.13M</t>
  </si>
  <si>
    <t>58.96M</t>
  </si>
  <si>
    <t>61.83M</t>
  </si>
  <si>
    <t>66.34M</t>
  </si>
  <si>
    <t>78.59M</t>
  </si>
  <si>
    <t>11.66M</t>
  </si>
  <si>
    <t>14.87M</t>
  </si>
  <si>
    <t>5.84M</t>
  </si>
  <si>
    <t>6.36M</t>
  </si>
  <si>
    <t>6.59M</t>
  </si>
  <si>
    <t>7.88M</t>
  </si>
  <si>
    <t>12.73M</t>
  </si>
  <si>
    <t>3.16M</t>
  </si>
  <si>
    <t>3.88M</t>
  </si>
  <si>
    <t>4.15M</t>
  </si>
  <si>
    <t>26.8M</t>
  </si>
  <si>
    <t>31.78M</t>
  </si>
  <si>
    <t>34.52M</t>
  </si>
  <si>
    <t>39.5M</t>
  </si>
  <si>
    <t>44.33M</t>
  </si>
  <si>
    <t>19.61M</t>
  </si>
  <si>
    <t>21.14M</t>
  </si>
  <si>
    <t>26.86M</t>
  </si>
  <si>
    <t>25.16M</t>
  </si>
  <si>
    <t>25.02M</t>
  </si>
  <si>
    <t>17M</t>
  </si>
  <si>
    <t>18.49M</t>
  </si>
  <si>
    <t>24.18M</t>
  </si>
  <si>
    <t>22.46M</t>
  </si>
  <si>
    <t>22.17M</t>
  </si>
  <si>
    <t>7.48M</t>
  </si>
  <si>
    <t>3.12M</t>
  </si>
  <si>
    <t>1.49M</t>
  </si>
  <si>
    <t>1.32M</t>
  </si>
  <si>
    <t>92000</t>
  </si>
  <si>
    <t>74000</t>
  </si>
  <si>
    <t>119000</t>
  </si>
  <si>
    <t>148000</t>
  </si>
  <si>
    <t>201.76M</t>
  </si>
  <si>
    <t>216.99M</t>
  </si>
  <si>
    <t>269.06M</t>
  </si>
  <si>
    <t>271.38M</t>
  </si>
  <si>
    <t>305.65M</t>
  </si>
  <si>
    <t>7.54%</t>
  </si>
  <si>
    <t>24.00%</t>
  </si>
  <si>
    <t>0.86%</t>
  </si>
  <si>
    <t>12.63%</t>
  </si>
  <si>
    <t>8.12M</t>
  </si>
  <si>
    <t>6.11M</t>
  </si>
  <si>
    <t>7.28M</t>
  </si>
  <si>
    <t>7.29M</t>
  </si>
  <si>
    <t>-24.77%</t>
  </si>
  <si>
    <t>19.08%</t>
  </si>
  <si>
    <t>0.21%</t>
  </si>
  <si>
    <t>3.09%</t>
  </si>
  <si>
    <t>4.83M</t>
  </si>
  <si>
    <t>2.15M</t>
  </si>
  <si>
    <t>11.8M</t>
  </si>
  <si>
    <t>10.65M</t>
  </si>
  <si>
    <t>29.08M</t>
  </si>
  <si>
    <t>21.78M</t>
  </si>
  <si>
    <t>23.68M</t>
  </si>
  <si>
    <t>6.26M</t>
  </si>
  <si>
    <t>4.65M</t>
  </si>
  <si>
    <t>13.32M</t>
  </si>
  <si>
    <t>9.61M</t>
  </si>
  <si>
    <t>5.54M</t>
  </si>
  <si>
    <t>6M</t>
  </si>
  <si>
    <t>17.99M</t>
  </si>
  <si>
    <t>8.46M</t>
  </si>
  <si>
    <t>14.07M</t>
  </si>
  <si>
    <t>20.02M</t>
  </si>
  <si>
    <t>16.87M</t>
  </si>
  <si>
    <t>29.17M</t>
  </si>
  <si>
    <t>33.44M</t>
  </si>
  <si>
    <t>682000</t>
  </si>
  <si>
    <t>581000</t>
  </si>
  <si>
    <t>480000</t>
  </si>
  <si>
    <t>379000</t>
  </si>
  <si>
    <t>278000</t>
  </si>
  <si>
    <t>389000</t>
  </si>
  <si>
    <t>821000</t>
  </si>
  <si>
    <t>1.73M</t>
  </si>
  <si>
    <t>1.93M</t>
  </si>
  <si>
    <t>2.7M</t>
  </si>
  <si>
    <t>(643,000)</t>
  </si>
  <si>
    <t>(1.56M)</t>
  </si>
  <si>
    <t>(3.1M)</t>
  </si>
  <si>
    <t>(3.52M)</t>
  </si>
  <si>
    <t>(4.16M)</t>
  </si>
  <si>
    <t>310000</t>
  </si>
  <si>
    <t>384000</t>
  </si>
  <si>
    <t>234000</t>
  </si>
  <si>
    <t>643000</t>
  </si>
  <si>
    <t>1.56M</t>
  </si>
  <si>
    <t>3.41M</t>
  </si>
  <si>
    <t>3.9M</t>
  </si>
  <si>
    <t>4.39M</t>
  </si>
  <si>
    <t>4.48M</t>
  </si>
  <si>
    <t>4.8M</t>
  </si>
  <si>
    <t>5.06M</t>
  </si>
  <si>
    <t>3.21M</t>
  </si>
  <si>
    <t>2.77M</t>
  </si>
  <si>
    <t>1.84M</t>
  </si>
  <si>
    <t>932000</t>
  </si>
  <si>
    <t>1.31M</t>
  </si>
  <si>
    <t>3.22M</t>
  </si>
  <si>
    <t>2.27M</t>
  </si>
  <si>
    <t>1.46M</t>
  </si>
  <si>
    <t>25.57M</t>
  </si>
  <si>
    <t>23.07M</t>
  </si>
  <si>
    <t>48.87M</t>
  </si>
  <si>
    <t>35.07M</t>
  </si>
  <si>
    <t>39.42M</t>
  </si>
  <si>
    <t>12.67%</t>
  </si>
  <si>
    <t>10.63%</t>
  </si>
  <si>
    <t>18.16%</t>
  </si>
  <si>
    <t>12.92%</t>
  </si>
  <si>
    <t>12.90%</t>
  </si>
  <si>
    <t>176.19M</t>
  </si>
  <si>
    <t>193.92M</t>
  </si>
  <si>
    <t>220.19M</t>
  </si>
  <si>
    <t>236.31M</t>
  </si>
  <si>
    <t>266.22M</t>
  </si>
  <si>
    <t>121.02M</t>
  </si>
  <si>
    <t>124.6M</t>
  </si>
  <si>
    <t>132.56M</t>
  </si>
  <si>
    <t>127.02M</t>
  </si>
  <si>
    <t>135.93M</t>
  </si>
  <si>
    <t>55.13M</t>
  </si>
  <si>
    <t>69.32M</t>
  </si>
  <si>
    <t>87.64M</t>
  </si>
  <si>
    <t>130.3M</t>
  </si>
  <si>
    <t>42000</t>
  </si>
  <si>
    <t>(5,000)</t>
  </si>
  <si>
    <t>(7,000)</t>
  </si>
  <si>
    <t>87.33%</t>
  </si>
  <si>
    <t>89.37%</t>
  </si>
  <si>
    <t>81.84%</t>
  </si>
  <si>
    <t>87.08%</t>
  </si>
  <si>
    <t>87.10%</t>
  </si>
  <si>
    <t>92.68%</t>
  </si>
  <si>
    <t>15.73%</t>
  </si>
  <si>
    <t>3.43%</t>
  </si>
  <si>
    <t>8.49M</t>
  </si>
  <si>
    <t>7.2M</t>
  </si>
  <si>
    <t>(3.95M)</t>
  </si>
  <si>
    <t>5.72M</t>
  </si>
  <si>
    <t>5.52M</t>
  </si>
  <si>
    <t>11.23M</t>
  </si>
  <si>
    <t>10.6M</t>
  </si>
  <si>
    <t>6.29M</t>
  </si>
  <si>
    <t>38.17M</t>
  </si>
  <si>
    <t>43.09M</t>
  </si>
  <si>
    <t>50.25M</t>
  </si>
  <si>
    <t>45.03M</t>
  </si>
  <si>
    <t>(7.68M)</t>
  </si>
  <si>
    <t>(559,000)</t>
  </si>
  <si>
    <t>(8.97M)</t>
  </si>
  <si>
    <t>9.23M</t>
  </si>
  <si>
    <t>989000</t>
  </si>
  <si>
    <t>(21.63M)</t>
  </si>
  <si>
    <t>(11.87M)</t>
  </si>
  <si>
    <t>(9.42M)</t>
  </si>
  <si>
    <t>11.17M</t>
  </si>
  <si>
    <t>(4.91M)</t>
  </si>
  <si>
    <t>(4.56M)</t>
  </si>
  <si>
    <t>1.75M</t>
  </si>
  <si>
    <t>(2.02M)</t>
  </si>
  <si>
    <t>116000</t>
  </si>
  <si>
    <t>(443,000)</t>
  </si>
  <si>
    <t>238000</t>
  </si>
  <si>
    <t>5.39M</t>
  </si>
  <si>
    <t>3.64M</t>
  </si>
  <si>
    <t>6.83M</t>
  </si>
  <si>
    <t>(13.27M)</t>
  </si>
  <si>
    <t>(1.38M)</t>
  </si>
  <si>
    <t>29.2M</t>
  </si>
  <si>
    <t>35.57M</t>
  </si>
  <si>
    <t>36.4M</t>
  </si>
  <si>
    <t>28.06M</t>
  </si>
  <si>
    <t>21.83%</t>
  </si>
  <si>
    <t>2.32%</t>
  </si>
  <si>
    <t>-22.91%</t>
  </si>
  <si>
    <t>15.70%</t>
  </si>
  <si>
    <t>20.70%</t>
  </si>
  <si>
    <t>12.82%</t>
  </si>
  <si>
    <t>(5.55M)</t>
  </si>
  <si>
    <t>(6.08M)</t>
  </si>
  <si>
    <t>(5.19M)</t>
  </si>
  <si>
    <t>(10.17M)</t>
  </si>
  <si>
    <t>1.52%</t>
  </si>
  <si>
    <t>-9.42%</t>
  </si>
  <si>
    <t>14.68%</t>
  </si>
  <si>
    <t>-96.16%</t>
  </si>
  <si>
    <t>-3.03%</t>
  </si>
  <si>
    <t>-3.23%</t>
  </si>
  <si>
    <t>-3.00%</t>
  </si>
  <si>
    <t>-2.37%</t>
  </si>
  <si>
    <t>-4.48%</t>
  </si>
  <si>
    <t>(618,000)</t>
  </si>
  <si>
    <t>(1.13M)</t>
  </si>
  <si>
    <t>4000</t>
  </si>
  <si>
    <t>44000</t>
  </si>
  <si>
    <t>20.13M</t>
  </si>
  <si>
    <t>(7.85M)</t>
  </si>
  <si>
    <t>(3.34M)</t>
  </si>
  <si>
    <t>(14.82M)</t>
  </si>
  <si>
    <t>(4.95M)</t>
  </si>
  <si>
    <t>(18.34M)</t>
  </si>
  <si>
    <t>(32.18M)</t>
  </si>
  <si>
    <t>(36.8M)</t>
  </si>
  <si>
    <t>(63.78M)</t>
  </si>
  <si>
    <t>(59.91M)</t>
  </si>
  <si>
    <t>22.32M</t>
  </si>
  <si>
    <t>24.33M</t>
  </si>
  <si>
    <t>33.47M</t>
  </si>
  <si>
    <t>48.96M</t>
  </si>
  <si>
    <t>54.97M</t>
  </si>
  <si>
    <t>(1.66M)</t>
  </si>
  <si>
    <t>(13.36M)</t>
  </si>
  <si>
    <t>10.09M</t>
  </si>
  <si>
    <t>(20.24M)</t>
  </si>
  <si>
    <t>(15.9M)</t>
  </si>
  <si>
    <t>-706.16%</t>
  </si>
  <si>
    <t>175.56%</t>
  </si>
  <si>
    <t>-300.51%</t>
  </si>
  <si>
    <t>21.42%</t>
  </si>
  <si>
    <t>-0.89%</t>
  </si>
  <si>
    <t>-7.77%</t>
  </si>
  <si>
    <t>4.98%</t>
  </si>
  <si>
    <t>-9.24%</t>
  </si>
  <si>
    <t>-7.00%</t>
  </si>
  <si>
    <t>(22.02M)</t>
  </si>
  <si>
    <t>(9.01M)</t>
  </si>
  <si>
    <t>(9.97M)</t>
  </si>
  <si>
    <t>(11.72M)</t>
  </si>
  <si>
    <t>(1.53M)</t>
  </si>
  <si>
    <t>109000</t>
  </si>
  <si>
    <t>(13.03M)</t>
  </si>
  <si>
    <t>(2.98M)</t>
  </si>
  <si>
    <t>(13.04M)</t>
  </si>
  <si>
    <t>12000</t>
  </si>
  <si>
    <t>(2.52M)</t>
  </si>
  <si>
    <t>(2.07M)</t>
  </si>
  <si>
    <t>(3.63M)</t>
  </si>
  <si>
    <t>(1.9M)</t>
  </si>
  <si>
    <t>(1.63M)</t>
  </si>
  <si>
    <t>(4.68M)</t>
  </si>
  <si>
    <t>(3.03M)</t>
  </si>
  <si>
    <t>(5.25M)</t>
  </si>
  <si>
    <t>(2.23M)</t>
  </si>
  <si>
    <t>2.68M</t>
  </si>
  <si>
    <t>2.16M</t>
  </si>
  <si>
    <t>961000</t>
  </si>
  <si>
    <t>330000</t>
  </si>
  <si>
    <t>(18.17M)</t>
  </si>
  <si>
    <t>(10.96M)</t>
  </si>
  <si>
    <t>(26.63M)</t>
  </si>
  <si>
    <t>(13.62M)</t>
  </si>
  <si>
    <t>77.73%</t>
  </si>
  <si>
    <t>-171.00%</t>
  </si>
  <si>
    <t>-142.90%</t>
  </si>
  <si>
    <t>48.85%</t>
  </si>
  <si>
    <t>-9.76%</t>
  </si>
  <si>
    <t>-2.35%</t>
  </si>
  <si>
    <t>-5.41%</t>
  </si>
  <si>
    <t>-12.16%</t>
  </si>
  <si>
    <t>-5.99%</t>
  </si>
  <si>
    <t>(308,000)</t>
  </si>
  <si>
    <t>510000</t>
  </si>
  <si>
    <t>(2.1M)</t>
  </si>
  <si>
    <t>(621,000)</t>
  </si>
  <si>
    <t>9.07M</t>
  </si>
  <si>
    <t>18.68M</t>
  </si>
  <si>
    <t>33.43M</t>
  </si>
  <si>
    <t>(18.69M)</t>
  </si>
  <si>
    <t>3.01M</t>
  </si>
  <si>
    <t>23.56M</t>
  </si>
  <si>
    <t>30.32M</t>
  </si>
  <si>
    <t>22.87M</t>
  </si>
  <si>
    <t>27.43%</t>
  </si>
  <si>
    <t>1.00%</t>
  </si>
  <si>
    <t>-24.57%</t>
  </si>
  <si>
    <t>0.48%</t>
  </si>
  <si>
    <t>1.02%</t>
  </si>
  <si>
    <t>CMD</t>
  </si>
  <si>
    <t>Cantel Medical</t>
  </si>
  <si>
    <t>MMSI</t>
  </si>
  <si>
    <t>Merit Medical Systems</t>
  </si>
  <si>
    <t>SPNC</t>
  </si>
  <si>
    <t>The Spectranetics</t>
  </si>
  <si>
    <t>AXDX</t>
  </si>
  <si>
    <t>Accelerate Diagnostics</t>
  </si>
  <si>
    <t>ABMD</t>
  </si>
  <si>
    <t>Abiomed</t>
  </si>
  <si>
    <t>ATRI</t>
  </si>
  <si>
    <t>Atrion</t>
  </si>
  <si>
    <t>3.22B</t>
  </si>
  <si>
    <t>45.60</t>
  </si>
  <si>
    <t>33.51</t>
  </si>
  <si>
    <t>2.08</t>
  </si>
  <si>
    <t>4.34</t>
  </si>
  <si>
    <t>6.35</t>
  </si>
  <si>
    <t>1.94B</t>
  </si>
  <si>
    <t>57.73</t>
  </si>
  <si>
    <t>28.99</t>
  </si>
  <si>
    <t>3.80</t>
  </si>
  <si>
    <t>3.05</t>
  </si>
  <si>
    <t>2.97</t>
  </si>
  <si>
    <t>-27.91</t>
  </si>
  <si>
    <t>-52.60</t>
  </si>
  <si>
    <t>-2.25</t>
  </si>
  <si>
    <t>6.05</t>
  </si>
  <si>
    <t>27.63</t>
  </si>
  <si>
    <t>-21.84</t>
  </si>
  <si>
    <t>-31.24</t>
  </si>
  <si>
    <t>-0.78</t>
  </si>
  <si>
    <t>2484.54</t>
  </si>
  <si>
    <t>20.92</t>
  </si>
  <si>
    <t>t</t>
  </si>
  <si>
    <t>M</t>
  </si>
  <si>
    <t>ABIOMED, Inc. (ABMD)</t>
  </si>
  <si>
    <t>148.30</t>
  </si>
  <si>
    <t>147.30</t>
  </si>
  <si>
    <t>147.82</t>
  </si>
  <si>
    <t>147.71 x 1000</t>
  </si>
  <si>
    <t>150.00 x 200</t>
  </si>
  <si>
    <t>147.46 - 149.34</t>
  </si>
  <si>
    <t>95.14 - 149.34</t>
  </si>
  <si>
    <t>503135</t>
  </si>
  <si>
    <t>298400</t>
  </si>
  <si>
    <t>6.53B</t>
  </si>
  <si>
    <t>-0.37</t>
  </si>
  <si>
    <t>126.75</t>
  </si>
  <si>
    <t>1.17</t>
  </si>
  <si>
    <t>153.75</t>
  </si>
  <si>
    <t>130.89M</t>
  </si>
  <si>
    <t>130.91M</t>
  </si>
  <si>
    <t>570.43M</t>
  </si>
  <si>
    <t>729.26M</t>
  </si>
  <si>
    <t>127.3M</t>
  </si>
  <si>
    <t>129M</t>
  </si>
  <si>
    <t>565.04M</t>
  </si>
  <si>
    <t>708.6M</t>
  </si>
  <si>
    <t>133.4M</t>
  </si>
  <si>
    <t>134.1M</t>
  </si>
  <si>
    <t>580.3M</t>
  </si>
  <si>
    <t>765.52M</t>
  </si>
  <si>
    <t>103M</t>
  </si>
  <si>
    <t>102.95M</t>
  </si>
  <si>
    <t>445.3M</t>
  </si>
  <si>
    <t>27.10%</t>
  </si>
  <si>
    <t>27.20%</t>
  </si>
  <si>
    <t>28.10%</t>
  </si>
  <si>
    <t>27.80%</t>
  </si>
  <si>
    <t>0.23</t>
  </si>
  <si>
    <t>0.24</t>
  </si>
  <si>
    <t>0.29</t>
  </si>
  <si>
    <t>0.2</t>
  </si>
  <si>
    <t>0.06</t>
  </si>
  <si>
    <t>26.10%</t>
  </si>
  <si>
    <t>-16.70%</t>
  </si>
  <si>
    <t>17.20%</t>
  </si>
  <si>
    <t>-5.70%</t>
  </si>
  <si>
    <t>44.80%</t>
  </si>
  <si>
    <t>80.00%</t>
  </si>
  <si>
    <t>57.30%</t>
  </si>
  <si>
    <t>41.30%</t>
  </si>
  <si>
    <t>30.00%</t>
  </si>
  <si>
    <t>39.39%</t>
  </si>
  <si>
    <t>57.04</t>
  </si>
  <si>
    <t>2.67</t>
  </si>
  <si>
    <t>14.67</t>
  </si>
  <si>
    <t>14.30</t>
  </si>
  <si>
    <t>20.60%</t>
  </si>
  <si>
    <t>11.77%</t>
  </si>
  <si>
    <t>12.70%</t>
  </si>
  <si>
    <t>10.30</t>
  </si>
  <si>
    <t>32.70%</t>
  </si>
  <si>
    <t>374.68M</t>
  </si>
  <si>
    <t>97.93M</t>
  </si>
  <si>
    <t>52.12M</t>
  </si>
  <si>
    <t>35.50%</t>
  </si>
  <si>
    <t>229.95M</t>
  </si>
  <si>
    <t>5.28</t>
  </si>
  <si>
    <t>16.34M</t>
  </si>
  <si>
    <t>3.61</t>
  </si>
  <si>
    <t>4.70</t>
  </si>
  <si>
    <t>10.37</t>
  </si>
  <si>
    <t>115.12M</t>
  </si>
  <si>
    <t>47.59M</t>
  </si>
  <si>
    <t>28.91%</t>
  </si>
  <si>
    <t>149.34</t>
  </si>
  <si>
    <t>95.14</t>
  </si>
  <si>
    <t>142.98</t>
  </si>
  <si>
    <t>127.45</t>
  </si>
  <si>
    <t>298.4k</t>
  </si>
  <si>
    <t>235.07k</t>
  </si>
  <si>
    <t>44.06M</t>
  </si>
  <si>
    <t>42.71M</t>
  </si>
  <si>
    <t>2.15%</t>
  </si>
  <si>
    <t>98.50%</t>
  </si>
  <si>
    <t>1.48M</t>
  </si>
  <si>
    <t>3.99%</t>
  </si>
  <si>
    <t>Oct 2, 2000</t>
  </si>
  <si>
    <t>Mr. Michael R. Minogue</t>
  </si>
  <si>
    <t>Chairman, Pres &amp; CEO</t>
  </si>
  <si>
    <t>1.58M</t>
  </si>
  <si>
    <t>Mr. Michael John Tomsicek M.B.A</t>
  </si>
  <si>
    <t>VP, CFO &amp; Treasurer</t>
  </si>
  <si>
    <t>576.8k</t>
  </si>
  <si>
    <t>Dr. David M. Weber Ph.D.</t>
  </si>
  <si>
    <t>Chief Operating Officer</t>
  </si>
  <si>
    <t>650.45k</t>
  </si>
  <si>
    <t>9.91M</t>
  </si>
  <si>
    <t>Mr. Michael G. Howley</t>
  </si>
  <si>
    <t>VP &amp; GM of Global Sales</t>
  </si>
  <si>
    <t>574.37k</t>
  </si>
  <si>
    <t>3.24M</t>
  </si>
  <si>
    <t>Mr. William J. Bolt</t>
  </si>
  <si>
    <t>Sr. VP of Global Quality, Regulatory &amp; Clinical Operations</t>
  </si>
  <si>
    <t>567.42k</t>
  </si>
  <si>
    <t>158.12M</t>
  </si>
  <si>
    <t>183.64M</t>
  </si>
  <si>
    <t>230.31M</t>
  </si>
  <si>
    <t>329.54M</t>
  </si>
  <si>
    <t>16.14%</t>
  </si>
  <si>
    <t>25.41%</t>
  </si>
  <si>
    <t>43.09%</t>
  </si>
  <si>
    <t>35.13%</t>
  </si>
  <si>
    <t>31.71M</t>
  </si>
  <si>
    <t>37.32M</t>
  </si>
  <si>
    <t>39.95M</t>
  </si>
  <si>
    <t>50.42M</t>
  </si>
  <si>
    <t>70.63M</t>
  </si>
  <si>
    <t>28.98M</t>
  </si>
  <si>
    <t>34.81M</t>
  </si>
  <si>
    <t>37.18M</t>
  </si>
  <si>
    <t>47.14M</t>
  </si>
  <si>
    <t>64.43M</t>
  </si>
  <si>
    <t>2.72M</t>
  </si>
  <si>
    <t>2.51M</t>
  </si>
  <si>
    <t>3.28M</t>
  </si>
  <si>
    <t>6.2M</t>
  </si>
  <si>
    <t>2.61M</t>
  </si>
  <si>
    <t>111000</t>
  </si>
  <si>
    <t>17.71%</t>
  </si>
  <si>
    <t>7.03%</t>
  </si>
  <si>
    <t>26.22%</t>
  </si>
  <si>
    <t>40.08%</t>
  </si>
  <si>
    <t>126.42M</t>
  </si>
  <si>
    <t>146.32M</t>
  </si>
  <si>
    <t>190.37M</t>
  </si>
  <si>
    <t>279.12M</t>
  </si>
  <si>
    <t>15.74%</t>
  </si>
  <si>
    <t>30.10%</t>
  </si>
  <si>
    <t>46.62%</t>
  </si>
  <si>
    <t>34.23%</t>
  </si>
  <si>
    <t>84.14%</t>
  </si>
  <si>
    <t>109.87M</t>
  </si>
  <si>
    <t>131.76M</t>
  </si>
  <si>
    <t>160.09M</t>
  </si>
  <si>
    <t>212.97M</t>
  </si>
  <si>
    <t>282.95M</t>
  </si>
  <si>
    <t>25.65M</t>
  </si>
  <si>
    <t>30.71M</t>
  </si>
  <si>
    <t>35.46M</t>
  </si>
  <si>
    <t>48.71M</t>
  </si>
  <si>
    <t>64.8M</t>
  </si>
  <si>
    <t>84.23M</t>
  </si>
  <si>
    <t>101.05M</t>
  </si>
  <si>
    <t>124.63M</t>
  </si>
  <si>
    <t>164.26M</t>
  </si>
  <si>
    <t>218.15M</t>
  </si>
  <si>
    <t>19.92%</t>
  </si>
  <si>
    <t>33.03%</t>
  </si>
  <si>
    <t>32.86%</t>
  </si>
  <si>
    <t>1.61M</t>
  </si>
  <si>
    <t>1.05M</t>
  </si>
  <si>
    <t>1.59M</t>
  </si>
  <si>
    <t>8.36M</t>
  </si>
  <si>
    <t>28.67M</t>
  </si>
  <si>
    <t>65.1M</t>
  </si>
  <si>
    <t>90.14M</t>
  </si>
  <si>
    <t>319000</t>
  </si>
  <si>
    <t>49000</t>
  </si>
  <si>
    <t>(97,000)</t>
  </si>
  <si>
    <t>339000</t>
  </si>
  <si>
    <t>(349,000)</t>
  </si>
  <si>
    <t>118000</t>
  </si>
  <si>
    <t>196000</t>
  </si>
  <si>
    <t>395000</t>
  </si>
  <si>
    <t>1.55M</t>
  </si>
  <si>
    <t>16.86M</t>
  </si>
  <si>
    <t>8.53M</t>
  </si>
  <si>
    <t>28.77M</t>
  </si>
  <si>
    <t>65.84M</t>
  </si>
  <si>
    <t>91.34M</t>
  </si>
  <si>
    <t>-49.41%</t>
  </si>
  <si>
    <t>237.22%</t>
  </si>
  <si>
    <t>128.88%</t>
  </si>
  <si>
    <t>38.74%</t>
  </si>
  <si>
    <t>20.51%</t>
  </si>
  <si>
    <t>1.85M</t>
  </si>
  <si>
    <t>1.18M</t>
  </si>
  <si>
    <t>(84.92M)</t>
  </si>
  <si>
    <t>27.69M</t>
  </si>
  <si>
    <t>39.23M</t>
  </si>
  <si>
    <t>97000</t>
  </si>
  <si>
    <t>(206,000)</t>
  </si>
  <si>
    <t>888000</t>
  </si>
  <si>
    <t>12.36M</t>
  </si>
  <si>
    <t>996000</t>
  </si>
  <si>
    <t>525000</t>
  </si>
  <si>
    <t>1.28M</t>
  </si>
  <si>
    <t>1.07M</t>
  </si>
  <si>
    <t>755000</t>
  </si>
  <si>
    <t>860000</t>
  </si>
  <si>
    <t>(79.57M)</t>
  </si>
  <si>
    <t>20.05M</t>
  </si>
  <si>
    <t>(7.52M)</t>
  </si>
  <si>
    <t>3.14M</t>
  </si>
  <si>
    <t>15.01M</t>
  </si>
  <si>
    <t>7.35M</t>
  </si>
  <si>
    <t>113.69M</t>
  </si>
  <si>
    <t>38.15M</t>
  </si>
  <si>
    <t>-51.04%</t>
  </si>
  <si>
    <t>1,446.57%</t>
  </si>
  <si>
    <t>-66.45%</t>
  </si>
  <si>
    <t>36.62%</t>
  </si>
  <si>
    <t>0.38</t>
  </si>
  <si>
    <t>0.19</t>
  </si>
  <si>
    <t>2.80</t>
  </si>
  <si>
    <t>0.90</t>
  </si>
  <si>
    <t>1.21</t>
  </si>
  <si>
    <t>1,373.68%</t>
  </si>
  <si>
    <t>-67.86%</t>
  </si>
  <si>
    <t>39.11M</t>
  </si>
  <si>
    <t>39.33M</t>
  </si>
  <si>
    <t>40.63M</t>
  </si>
  <si>
    <t>42.2M</t>
  </si>
  <si>
    <t>43.24M</t>
  </si>
  <si>
    <t>0.37</t>
  </si>
  <si>
    <t>0.18</t>
  </si>
  <si>
    <t>2.65</t>
  </si>
  <si>
    <t>-51.35%</t>
  </si>
  <si>
    <t>1,372.22%</t>
  </si>
  <si>
    <t>-67.92%</t>
  </si>
  <si>
    <t>37.65%</t>
  </si>
  <si>
    <t>41.05M</t>
  </si>
  <si>
    <t>41.61M</t>
  </si>
  <si>
    <t>42.86M</t>
  </si>
  <si>
    <t>44.9M</t>
  </si>
  <si>
    <t>44.66M</t>
  </si>
  <si>
    <t>19.27M</t>
  </si>
  <si>
    <t>17.07M</t>
  </si>
  <si>
    <t>33.05M</t>
  </si>
  <si>
    <t>69.43M</t>
  </si>
  <si>
    <t>-11.39%</t>
  </si>
  <si>
    <t>93.58%</t>
  </si>
  <si>
    <t>110.11%</t>
  </si>
  <si>
    <t>41.04%</t>
  </si>
  <si>
    <t>21.99%</t>
  </si>
  <si>
    <t>76.71M</t>
  </si>
  <si>
    <t>76.58M</t>
  </si>
  <si>
    <t>131.96M</t>
  </si>
  <si>
    <t>212.05M</t>
  </si>
  <si>
    <t>9.45M</t>
  </si>
  <si>
    <t>20.92M</t>
  </si>
  <si>
    <t>22.4M</t>
  </si>
  <si>
    <t>48.23M</t>
  </si>
  <si>
    <t>39.04M</t>
  </si>
  <si>
    <t>67.26M</t>
  </si>
  <si>
    <t>55.66M</t>
  </si>
  <si>
    <t>109.56M</t>
  </si>
  <si>
    <t>163.82M</t>
  </si>
  <si>
    <t>190.91M</t>
  </si>
  <si>
    <t>-0.17%</t>
  </si>
  <si>
    <t>72.32%</t>
  </si>
  <si>
    <t>60.70%</t>
  </si>
  <si>
    <t>8.44%</t>
  </si>
  <si>
    <t>45.12%</t>
  </si>
  <si>
    <t>37.28%</t>
  </si>
  <si>
    <t>39.00%</t>
  </si>
  <si>
    <t>50.02%</t>
  </si>
  <si>
    <t>41.78%</t>
  </si>
  <si>
    <t>22.95M</t>
  </si>
  <si>
    <t>24.36M</t>
  </si>
  <si>
    <t>31.83M</t>
  </si>
  <si>
    <t>42.82M</t>
  </si>
  <si>
    <t>54.06M</t>
  </si>
  <si>
    <t>23.08M</t>
  </si>
  <si>
    <t>24.54M</t>
  </si>
  <si>
    <t>32.01M</t>
  </si>
  <si>
    <t>42.95M</t>
  </si>
  <si>
    <t>54.34M</t>
  </si>
  <si>
    <t>(136,000)</t>
  </si>
  <si>
    <t>(185,000)</t>
  </si>
  <si>
    <t>(177,000)</t>
  </si>
  <si>
    <t>(124,000)</t>
  </si>
  <si>
    <t>(282,000)</t>
  </si>
  <si>
    <t>6.15%</t>
  </si>
  <si>
    <t>30.67%</t>
  </si>
  <si>
    <t>34.54%</t>
  </si>
  <si>
    <t>26.23%</t>
  </si>
  <si>
    <t>6.89</t>
  </si>
  <si>
    <t>7.54</t>
  </si>
  <si>
    <t>7.24</t>
  </si>
  <si>
    <t>7.70</t>
  </si>
  <si>
    <t>8.24</t>
  </si>
  <si>
    <t>13.95M</t>
  </si>
  <si>
    <t>16.77M</t>
  </si>
  <si>
    <t>26.74M</t>
  </si>
  <si>
    <t>34.93M</t>
  </si>
  <si>
    <t>3.37M</t>
  </si>
  <si>
    <t>2.89M</t>
  </si>
  <si>
    <t>5.6M</t>
  </si>
  <si>
    <t>8.64M</t>
  </si>
  <si>
    <t>5.3M</t>
  </si>
  <si>
    <t>6.47M</t>
  </si>
  <si>
    <t>13.15M</t>
  </si>
  <si>
    <t>16.5M</t>
  </si>
  <si>
    <t>6.27M</t>
  </si>
  <si>
    <t>6.41M</t>
  </si>
  <si>
    <t>7.42M</t>
  </si>
  <si>
    <t>9.78M</t>
  </si>
  <si>
    <t>2.02M</t>
  </si>
  <si>
    <t>3.08M</t>
  </si>
  <si>
    <t>39.58M</t>
  </si>
  <si>
    <t>6.78M</t>
  </si>
  <si>
    <t>8.02M</t>
  </si>
  <si>
    <t>116.61M</t>
  </si>
  <si>
    <t>117.97M</t>
  </si>
  <si>
    <t>220.14M</t>
  </si>
  <si>
    <t>288.39M</t>
  </si>
  <si>
    <t>326.96M</t>
  </si>
  <si>
    <t>6.55M</t>
  </si>
  <si>
    <t>6.89M</t>
  </si>
  <si>
    <t>9.13M</t>
  </si>
  <si>
    <t>23.18M</t>
  </si>
  <si>
    <t>87.78M</t>
  </si>
  <si>
    <t>20.87M</t>
  </si>
  <si>
    <t>24.89M</t>
  </si>
  <si>
    <t>42.27M</t>
  </si>
  <si>
    <t>107.73M</t>
  </si>
  <si>
    <t>10.9M</t>
  </si>
  <si>
    <t>4.05M</t>
  </si>
  <si>
    <t>2.81M</t>
  </si>
  <si>
    <t>2.84M</t>
  </si>
  <si>
    <t>3.87M</t>
  </si>
  <si>
    <t>38.75M</t>
  </si>
  <si>
    <t>12.2M</t>
  </si>
  <si>
    <t>13.98M</t>
  </si>
  <si>
    <t>15.77M</t>
  </si>
  <si>
    <t>19.08M</t>
  </si>
  <si>
    <t>19.95M</t>
  </si>
  <si>
    <t>41.76M</t>
  </si>
  <si>
    <t>14M</t>
  </si>
  <si>
    <t>35.41M</t>
  </si>
  <si>
    <t>37.99M</t>
  </si>
  <si>
    <t>46.25M</t>
  </si>
  <si>
    <t>45.53M</t>
  </si>
  <si>
    <t>31.53M</t>
  </si>
  <si>
    <t>33M</t>
  </si>
  <si>
    <t>31.05M</t>
  </si>
  <si>
    <t>14.71M</t>
  </si>
  <si>
    <t>14.48M</t>
  </si>
  <si>
    <t>29000</t>
  </si>
  <si>
    <t>801000</t>
  </si>
  <si>
    <t>3.65M</t>
  </si>
  <si>
    <t>170M</t>
  </si>
  <si>
    <t>205.41M</t>
  </si>
  <si>
    <t>338.37M</t>
  </si>
  <si>
    <t>423.93M</t>
  </si>
  <si>
    <t>550.41M</t>
  </si>
  <si>
    <t>20.83%</t>
  </si>
  <si>
    <t>64.73%</t>
  </si>
  <si>
    <t>29.84%</t>
  </si>
  <si>
    <t>799000</t>
  </si>
  <si>
    <t>7.7M</t>
  </si>
  <si>
    <t>7.75M</t>
  </si>
  <si>
    <t>9.38M</t>
  </si>
  <si>
    <t>20.62M</t>
  </si>
  <si>
    <t>0.65%</t>
  </si>
  <si>
    <t>34.12%</t>
  </si>
  <si>
    <t>-9.70%</t>
  </si>
  <si>
    <t>119.81%</t>
  </si>
  <si>
    <t>2.11M</t>
  </si>
  <si>
    <t>1.51M</t>
  </si>
  <si>
    <t>2.53M</t>
  </si>
  <si>
    <t>3.18M</t>
  </si>
  <si>
    <t>17.25M</t>
  </si>
  <si>
    <t>21.22M</t>
  </si>
  <si>
    <t>27.42M</t>
  </si>
  <si>
    <t>34.63M</t>
  </si>
  <si>
    <t>45.02M</t>
  </si>
  <si>
    <t>9.66M</t>
  </si>
  <si>
    <t>11.97M</t>
  </si>
  <si>
    <t>15.98M</t>
  </si>
  <si>
    <t>18.36M</t>
  </si>
  <si>
    <t>23.29M</t>
  </si>
  <si>
    <t>7.59M</t>
  </si>
  <si>
    <t>9.25M</t>
  </si>
  <si>
    <t>11.45M</t>
  </si>
  <si>
    <t>21.73M</t>
  </si>
  <si>
    <t>27.06M</t>
  </si>
  <si>
    <t>30.41M</t>
  </si>
  <si>
    <t>39.32M</t>
  </si>
  <si>
    <t>46.54M</t>
  </si>
  <si>
    <t>69.62M</t>
  </si>
  <si>
    <t>15.54M</t>
  </si>
  <si>
    <t>6.51M</t>
  </si>
  <si>
    <t>7.56M</t>
  </si>
  <si>
    <t>9.15M</t>
  </si>
  <si>
    <t>5.55M</t>
  </si>
  <si>
    <t>6.42M</t>
  </si>
  <si>
    <t>(44.41M)</t>
  </si>
  <si>
    <t>(57.7M)</t>
  </si>
  <si>
    <t>(33.94M)</t>
  </si>
  <si>
    <t>795000</t>
  </si>
  <si>
    <t>832000</t>
  </si>
  <si>
    <t>783000</t>
  </si>
  <si>
    <t>45.21M</t>
  </si>
  <si>
    <t>58.53M</t>
  </si>
  <si>
    <t>34.72M</t>
  </si>
  <si>
    <t>309000</t>
  </si>
  <si>
    <t>228000</t>
  </si>
  <si>
    <t>183000</t>
  </si>
  <si>
    <t>220000</t>
  </si>
  <si>
    <t>3.25M</t>
  </si>
  <si>
    <t>32.92M</t>
  </si>
  <si>
    <t>37.05M</t>
  </si>
  <si>
    <t>46.81M</t>
  </si>
  <si>
    <t>55.16M</t>
  </si>
  <si>
    <t>98.34M</t>
  </si>
  <si>
    <t>19.36%</t>
  </si>
  <si>
    <t>18.04%</t>
  </si>
  <si>
    <t>13.83%</t>
  </si>
  <si>
    <t>13.01%</t>
  </si>
  <si>
    <t>17.87%</t>
  </si>
  <si>
    <t>137.08M</t>
  </si>
  <si>
    <t>168.35M</t>
  </si>
  <si>
    <t>291.56M</t>
  </si>
  <si>
    <t>368.78M</t>
  </si>
  <si>
    <t>452.07M</t>
  </si>
  <si>
    <t>397000</t>
  </si>
  <si>
    <t>411000</t>
  </si>
  <si>
    <t>413000</t>
  </si>
  <si>
    <t>426000</t>
  </si>
  <si>
    <t>437000</t>
  </si>
  <si>
    <t>(258.26M)</t>
  </si>
  <si>
    <t>(250.91M)</t>
  </si>
  <si>
    <t>(137.22M)</t>
  </si>
  <si>
    <t>(99.08M)</t>
  </si>
  <si>
    <t>(46.96M)</t>
  </si>
  <si>
    <t>(3.74M)</t>
  </si>
  <si>
    <t>(730,000)</t>
  </si>
  <si>
    <t>(17.33M)</t>
  </si>
  <si>
    <t>(16.13M)</t>
  </si>
  <si>
    <t>(16.55M)</t>
  </si>
  <si>
    <t>(19.35M)</t>
  </si>
  <si>
    <t>(26.66M)</t>
  </si>
  <si>
    <t>(46.76M)</t>
  </si>
  <si>
    <t>80.64%</t>
  </si>
  <si>
    <t>81.96%</t>
  </si>
  <si>
    <t>86.17%</t>
  </si>
  <si>
    <t>86.99%</t>
  </si>
  <si>
    <t>82.13%</t>
  </si>
  <si>
    <t>(87.09M)</t>
  </si>
  <si>
    <t>22.3M</t>
  </si>
  <si>
    <t>25.8M</t>
  </si>
  <si>
    <t>10.72M</t>
  </si>
  <si>
    <t>18.65M</t>
  </si>
  <si>
    <t>28.68M</t>
  </si>
  <si>
    <t>25.66M</t>
  </si>
  <si>
    <t>29.21M</t>
  </si>
  <si>
    <t>24M</t>
  </si>
  <si>
    <t>48.01M</t>
  </si>
  <si>
    <t>92.4M</t>
  </si>
  <si>
    <t>109.78M</t>
  </si>
  <si>
    <t>(2.81M)</t>
  </si>
  <si>
    <t>(530,000)</t>
  </si>
  <si>
    <t>(4.72M)</t>
  </si>
  <si>
    <t>5.33M</t>
  </si>
  <si>
    <t>(2.59M)</t>
  </si>
  <si>
    <t>(7.97M)</t>
  </si>
  <si>
    <t>(10.93M)</t>
  </si>
  <si>
    <t>(11.55M)</t>
  </si>
  <si>
    <t>(54,000)</t>
  </si>
  <si>
    <t>(2.65M)</t>
  </si>
  <si>
    <t>7.57M</t>
  </si>
  <si>
    <t>852000</t>
  </si>
  <si>
    <t>(480,000)</t>
  </si>
  <si>
    <t>830000</t>
  </si>
  <si>
    <t>(572,000)</t>
  </si>
  <si>
    <t>26.4M</t>
  </si>
  <si>
    <t>23.47M</t>
  </si>
  <si>
    <t>43.29M</t>
  </si>
  <si>
    <t>76.8M</t>
  </si>
  <si>
    <t>-11.11%</t>
  </si>
  <si>
    <t>84.48%</t>
  </si>
  <si>
    <t>77.40%</t>
  </si>
  <si>
    <t>49.90%</t>
  </si>
  <si>
    <t>16.70%</t>
  </si>
  <si>
    <t>12.78%</t>
  </si>
  <si>
    <t>18.80%</t>
  </si>
  <si>
    <t>23.30%</t>
  </si>
  <si>
    <t>25.85%</t>
  </si>
  <si>
    <t>(2.84M)</t>
  </si>
  <si>
    <t>(2.76M)</t>
  </si>
  <si>
    <t>(15.62M)</t>
  </si>
  <si>
    <t>(50.42M)</t>
  </si>
  <si>
    <t>2.64%</t>
  </si>
  <si>
    <t>-87.90%</t>
  </si>
  <si>
    <t>-201.16%</t>
  </si>
  <si>
    <t>-222.68%</t>
  </si>
  <si>
    <t>-1.79%</t>
  </si>
  <si>
    <t>-1.50%</t>
  </si>
  <si>
    <t>-2.25%</t>
  </si>
  <si>
    <t>-4.74%</t>
  </si>
  <si>
    <t>-11.32%</t>
  </si>
  <si>
    <t>(15.7M)</t>
  </si>
  <si>
    <t>(7.43M)</t>
  </si>
  <si>
    <t>(19.51M)</t>
  </si>
  <si>
    <t>(28.98M)</t>
  </si>
  <si>
    <t>(42.09M)</t>
  </si>
  <si>
    <t>(75.92M)</t>
  </si>
  <si>
    <t>(49.43M)</t>
  </si>
  <si>
    <t>(87.78M)</t>
  </si>
  <si>
    <t>(100.51M)</t>
  </si>
  <si>
    <t>(261.73M)</t>
  </si>
  <si>
    <t>(281.4M)</t>
  </si>
  <si>
    <t>42M</t>
  </si>
  <si>
    <t>68.27M</t>
  </si>
  <si>
    <t>71.53M</t>
  </si>
  <si>
    <t>219.64M</t>
  </si>
  <si>
    <t>205.48M</t>
  </si>
  <si>
    <t>(10.27M)</t>
  </si>
  <si>
    <t>(49.86M)</t>
  </si>
  <si>
    <t>(57.71M)</t>
  </si>
  <si>
    <t>(126.33M)</t>
  </si>
  <si>
    <t>-116.97%</t>
  </si>
  <si>
    <t>-123.88%</t>
  </si>
  <si>
    <t>-15.74%</t>
  </si>
  <si>
    <t>-118.91%</t>
  </si>
  <si>
    <t>-6.49%</t>
  </si>
  <si>
    <t>-12.13%</t>
  </si>
  <si>
    <t>-21.65%</t>
  </si>
  <si>
    <t>-17.51%</t>
  </si>
  <si>
    <t>-28.37%</t>
  </si>
  <si>
    <t>10.06M</t>
  </si>
  <si>
    <t>11.72M</t>
  </si>
  <si>
    <t>10.91M</t>
  </si>
  <si>
    <t>12.38M</t>
  </si>
  <si>
    <t>(15.05M)</t>
  </si>
  <si>
    <t>3.49M</t>
  </si>
  <si>
    <t>1.72M</t>
  </si>
  <si>
    <t>10.66M</t>
  </si>
  <si>
    <t>(446,000)</t>
  </si>
  <si>
    <t>(257,000)</t>
  </si>
  <si>
    <t>(425,000)</t>
  </si>
  <si>
    <t>(2.2M)</t>
  </si>
  <si>
    <t>(3.75M)</t>
  </si>
  <si>
    <t>(8.07M)</t>
  </si>
  <si>
    <t>(7.31M)</t>
  </si>
  <si>
    <t>(20.11M)</t>
  </si>
  <si>
    <t>606000</t>
  </si>
  <si>
    <t>3.57M</t>
  </si>
  <si>
    <t>12.04M</t>
  </si>
  <si>
    <t>(11.81M)</t>
  </si>
  <si>
    <t>9.63M</t>
  </si>
  <si>
    <t>9.52M</t>
  </si>
  <si>
    <t>7.16M</t>
  </si>
  <si>
    <t>181.55%</t>
  </si>
  <si>
    <t>-1.13%</t>
  </si>
  <si>
    <t>-24.81%</t>
  </si>
  <si>
    <t>-45.99%</t>
  </si>
  <si>
    <t>-7.47%</t>
  </si>
  <si>
    <t>5.24%</t>
  </si>
  <si>
    <t>4.13%</t>
  </si>
  <si>
    <t>2.17%</t>
  </si>
  <si>
    <t>0.87%</t>
  </si>
  <si>
    <t>(862,000)</t>
  </si>
  <si>
    <t>639000</t>
  </si>
  <si>
    <t>(415,000)</t>
  </si>
  <si>
    <t>(1.84M)</t>
  </si>
  <si>
    <t>11.47M</t>
  </si>
  <si>
    <t>25.83M</t>
  </si>
  <si>
    <t>(9.19M)</t>
  </si>
  <si>
    <t>20.71M</t>
  </si>
  <si>
    <t>38.1M</t>
  </si>
  <si>
    <t>61.17M</t>
  </si>
  <si>
    <t>64.7M</t>
  </si>
  <si>
    <t>84.02%</t>
  </si>
  <si>
    <t>60.55%</t>
  </si>
  <si>
    <t>5.77%</t>
  </si>
  <si>
    <t>1.16%</t>
  </si>
  <si>
    <t>TFX</t>
  </si>
  <si>
    <t>Teleflex</t>
  </si>
  <si>
    <t>GKOS</t>
  </si>
  <si>
    <t>Glaukos</t>
  </si>
  <si>
    <t>ABT</t>
  </si>
  <si>
    <t>Abbott Laboratories</t>
  </si>
  <si>
    <t>9.7B</t>
  </si>
  <si>
    <t>44.75</t>
  </si>
  <si>
    <t>22.79</t>
  </si>
  <si>
    <t>5.02</t>
  </si>
  <si>
    <t>384.36</t>
  </si>
  <si>
    <t>78.30</t>
  </si>
  <si>
    <t>1.63</t>
  </si>
  <si>
    <t>11.40</t>
  </si>
  <si>
    <t>11.79</t>
  </si>
  <si>
    <t>88.2B</t>
  </si>
  <si>
    <t>52.89</t>
  </si>
  <si>
    <t>18.28</t>
  </si>
  <si>
    <t>1.81</t>
  </si>
  <si>
    <t>2.81</t>
  </si>
  <si>
    <t>T</t>
  </si>
  <si>
    <t>f</t>
  </si>
  <si>
    <t>x</t>
  </si>
  <si>
    <t>I</t>
  </si>
  <si>
    <t>Acadia Healthcare Company, Inc. (ACHC)</t>
  </si>
  <si>
    <t>51.29</t>
  </si>
  <si>
    <t>51.25</t>
  </si>
  <si>
    <t>51.15</t>
  </si>
  <si>
    <t>49.70 x 300</t>
  </si>
  <si>
    <t>52.50 x 400</t>
  </si>
  <si>
    <t>50.51 - 51.42</t>
  </si>
  <si>
    <t>32.54 - 57.29</t>
  </si>
  <si>
    <t>875225</t>
  </si>
  <si>
    <t>1076673</t>
  </si>
  <si>
    <t>4.5B</t>
  </si>
  <si>
    <t>1.00</t>
  </si>
  <si>
    <t>298.20</t>
  </si>
  <si>
    <t>0.17</t>
  </si>
  <si>
    <t>52.47</t>
  </si>
  <si>
    <t>14</t>
  </si>
  <si>
    <t>716.7M</t>
  </si>
  <si>
    <t>729.13M</t>
  </si>
  <si>
    <t>2.86B</t>
  </si>
  <si>
    <t>3.09B</t>
  </si>
  <si>
    <t>699.51M</t>
  </si>
  <si>
    <t>715.5M</t>
  </si>
  <si>
    <t>730M</t>
  </si>
  <si>
    <t>743.07M</t>
  </si>
  <si>
    <t>2.89B</t>
  </si>
  <si>
    <t>756.55M</t>
  </si>
  <si>
    <t>734.66M</t>
  </si>
  <si>
    <t>-5.30%</t>
  </si>
  <si>
    <t>-0.80%</t>
  </si>
  <si>
    <t>7.90%</t>
  </si>
  <si>
    <t>0.61</t>
  </si>
  <si>
    <t>0.55</t>
  </si>
  <si>
    <t>-0.03</t>
  </si>
  <si>
    <t>0.04</t>
  </si>
  <si>
    <t>-4.90%</t>
  </si>
  <si>
    <t>7.30%</t>
  </si>
  <si>
    <t>ACHC</t>
  </si>
  <si>
    <t>-11.00%</t>
  </si>
  <si>
    <t>13.80%</t>
  </si>
  <si>
    <t>-0.40%</t>
  </si>
  <si>
    <t>15.60%</t>
  </si>
  <si>
    <t>13.55%</t>
  </si>
  <si>
    <t>36.76%</t>
  </si>
  <si>
    <t>18.19</t>
  </si>
  <si>
    <t>1.54</t>
  </si>
  <si>
    <t>1.57</t>
  </si>
  <si>
    <t>1.99</t>
  </si>
  <si>
    <t>0.54%</t>
  </si>
  <si>
    <t>15.47%</t>
  </si>
  <si>
    <t>4.35%</t>
  </si>
  <si>
    <t>0.56%</t>
  </si>
  <si>
    <t>33.16</t>
  </si>
  <si>
    <t>10.10%</t>
  </si>
  <si>
    <t>2.69B</t>
  </si>
  <si>
    <t>585.16M</t>
  </si>
  <si>
    <t>15.41M</t>
  </si>
  <si>
    <t>36.10%</t>
  </si>
  <si>
    <t>0.49</t>
  </si>
  <si>
    <t>3.28B</t>
  </si>
  <si>
    <t>145.61</t>
  </si>
  <si>
    <t>1.26</t>
  </si>
  <si>
    <t>25.73</t>
  </si>
  <si>
    <t>359.83M</t>
  </si>
  <si>
    <t>-5.32%</t>
  </si>
  <si>
    <t>57.29</t>
  </si>
  <si>
    <t>32.54</t>
  </si>
  <si>
    <t>47.66</t>
  </si>
  <si>
    <t>43.41</t>
  </si>
  <si>
    <t>1.08M</t>
  </si>
  <si>
    <t>711.2k</t>
  </si>
  <si>
    <t>87.82M</t>
  </si>
  <si>
    <t>83.96M</t>
  </si>
  <si>
    <t>23.41%</t>
  </si>
  <si>
    <t>24.11M</t>
  </si>
  <si>
    <t>24.79</t>
  </si>
  <si>
    <t>51.46%</t>
  </si>
  <si>
    <t>24.75M</t>
  </si>
  <si>
    <t>1/4</t>
  </si>
  <si>
    <t>Nov 1, 2011</t>
  </si>
  <si>
    <t>Mr. Joey A. Jacobs</t>
  </si>
  <si>
    <t>Mr. William Brent Turner</t>
  </si>
  <si>
    <t>Pres</t>
  </si>
  <si>
    <t>1.21M</t>
  </si>
  <si>
    <t>864.26k</t>
  </si>
  <si>
    <t>Mr. David M. Duckworth</t>
  </si>
  <si>
    <t>Chief Financial Officer, Chief Accounting Officer and Controller</t>
  </si>
  <si>
    <t>Mr. Ronald Morgon Fincher</t>
  </si>
  <si>
    <t>888.48k</t>
  </si>
  <si>
    <t>Mr. Christopher L. Howard Esq.</t>
  </si>
  <si>
    <t>Exec. VP, Gen. Counsel and Sec.</t>
  </si>
  <si>
    <t>746.65k</t>
  </si>
  <si>
    <t>407.46M</t>
  </si>
  <si>
    <t>713.41M</t>
  </si>
  <si>
    <t>75.09%</t>
  </si>
  <si>
    <t>40.82%</t>
  </si>
  <si>
    <t>78.63%</t>
  </si>
  <si>
    <t>56.64%</t>
  </si>
  <si>
    <t>317.73M</t>
  </si>
  <si>
    <t>553.24M</t>
  </si>
  <si>
    <t>779.36M</t>
  </si>
  <si>
    <t>309.75M</t>
  </si>
  <si>
    <t>536.15M</t>
  </si>
  <si>
    <t>746.69M</t>
  </si>
  <si>
    <t>1.29B</t>
  </si>
  <si>
    <t>2.05B</t>
  </si>
  <si>
    <t>7.98M</t>
  </si>
  <si>
    <t>17.09M</t>
  </si>
  <si>
    <t>32.67M</t>
  </si>
  <si>
    <t>63.55M</t>
  </si>
  <si>
    <t>135.1M</t>
  </si>
  <si>
    <t>7.38M</t>
  </si>
  <si>
    <t>16.29M</t>
  </si>
  <si>
    <t>32.07M</t>
  </si>
  <si>
    <t>63.05M</t>
  </si>
  <si>
    <t>134.7M</t>
  </si>
  <si>
    <t>600000</t>
  </si>
  <si>
    <t>500000</t>
  </si>
  <si>
    <t>74.12%</t>
  </si>
  <si>
    <t>40.87%</t>
  </si>
  <si>
    <t>74.15%</t>
  </si>
  <si>
    <t>60.64%</t>
  </si>
  <si>
    <t>89.73M</t>
  </si>
  <si>
    <t>160.17M</t>
  </si>
  <si>
    <t>225.25M</t>
  </si>
  <si>
    <t>437.27M</t>
  </si>
  <si>
    <t>630.63M</t>
  </si>
  <si>
    <t>78.50%</t>
  </si>
  <si>
    <t>40.63%</t>
  </si>
  <si>
    <t>94.13%</t>
  </si>
  <si>
    <t>44.22%</t>
  </si>
  <si>
    <t>22.43%</t>
  </si>
  <si>
    <t>19.02M</t>
  </si>
  <si>
    <t>37.17M</t>
  </si>
  <si>
    <t>52.48M</t>
  </si>
  <si>
    <t>116.46M</t>
  </si>
  <si>
    <t>185.49M</t>
  </si>
  <si>
    <t>95.44%</t>
  </si>
  <si>
    <t>41.19%</t>
  </si>
  <si>
    <t>121.91%</t>
  </si>
  <si>
    <t>59.27%</t>
  </si>
  <si>
    <t>8.11M</t>
  </si>
  <si>
    <t>47.39M</t>
  </si>
  <si>
    <t>52.58M</t>
  </si>
  <si>
    <t>62.6M</t>
  </si>
  <si>
    <t>106.5M</t>
  </si>
  <si>
    <t>159.11M</t>
  </si>
  <si>
    <t>273.42M</t>
  </si>
  <si>
    <t>392.57M</t>
  </si>
  <si>
    <t>15.26M</t>
  </si>
  <si>
    <t>(1.93M)</t>
  </si>
  <si>
    <t>(178.29M)</t>
  </si>
  <si>
    <t>29.77M</t>
  </si>
  <si>
    <t>37.25M</t>
  </si>
  <si>
    <t>48.22M</t>
  </si>
  <si>
    <t>106.74M</t>
  </si>
  <si>
    <t>181.33M</t>
  </si>
  <si>
    <t>25.13%</t>
  </si>
  <si>
    <t>29.45%</t>
  </si>
  <si>
    <t>121.36%</t>
  </si>
  <si>
    <t>69.87%</t>
  </si>
  <si>
    <t>32.83M</t>
  </si>
  <si>
    <t>69.25M</t>
  </si>
  <si>
    <t>126.15M</t>
  </si>
  <si>
    <t>164.75M</t>
  </si>
  <si>
    <t>32.96M</t>
  </si>
  <si>
    <t>110.93%</t>
  </si>
  <si>
    <t>82.18%</t>
  </si>
  <si>
    <t>30.60%</t>
  </si>
  <si>
    <t>-80.00%</t>
  </si>
  <si>
    <t>1.17%</t>
  </si>
  <si>
    <t>12.33M</t>
  </si>
  <si>
    <t>25.98M</t>
  </si>
  <si>
    <t>42.92M</t>
  </si>
  <si>
    <t>53.39M</t>
  </si>
  <si>
    <t>28.78M</t>
  </si>
  <si>
    <t>9.6M</t>
  </si>
  <si>
    <t>15.72M</t>
  </si>
  <si>
    <t>34.79M</t>
  </si>
  <si>
    <t>3.86M</t>
  </si>
  <si>
    <t>(291,000)</t>
  </si>
  <si>
    <t>177000</t>
  </si>
  <si>
    <t>5.92M</t>
  </si>
  <si>
    <t>423000</t>
  </si>
  <si>
    <t>2.73M</t>
  </si>
  <si>
    <t>9.59M</t>
  </si>
  <si>
    <t>3.02M</t>
  </si>
  <si>
    <t>45.98M</t>
  </si>
  <si>
    <t>46.57M</t>
  </si>
  <si>
    <t>495000</t>
  </si>
  <si>
    <t>4.2M</t>
  </si>
  <si>
    <t>(2.37M)</t>
  </si>
  <si>
    <t>(17.92M)</t>
  </si>
  <si>
    <t>43.27M</t>
  </si>
  <si>
    <t>83.23M</t>
  </si>
  <si>
    <t>111.37M</t>
  </si>
  <si>
    <t>4.18M</t>
  </si>
  <si>
    <t>(1.08M)</t>
  </si>
  <si>
    <t>(1.97M)</t>
  </si>
  <si>
    <t>112.44M</t>
  </si>
  <si>
    <t>6.14M</t>
  </si>
  <si>
    <t>111.03%</t>
  </si>
  <si>
    <t>92.35%</t>
  </si>
  <si>
    <t>35.10%</t>
  </si>
  <si>
    <t>-94.54%</t>
  </si>
  <si>
    <t>0.22%</t>
  </si>
  <si>
    <t>(101,000)</t>
  </si>
  <si>
    <t>(691,000)</t>
  </si>
  <si>
    <t>(192,000)</t>
  </si>
  <si>
    <t>20.4M</t>
  </si>
  <si>
    <t>42.58M</t>
  </si>
  <si>
    <t>83.04M</t>
  </si>
  <si>
    <t>112.55M</t>
  </si>
  <si>
    <t>1.51</t>
  </si>
  <si>
    <t>1.65</t>
  </si>
  <si>
    <t>0.07</t>
  </si>
  <si>
    <t>60.38%</t>
  </si>
  <si>
    <t>77.65%</t>
  </si>
  <si>
    <t>9.27%</t>
  </si>
  <si>
    <t>-95.76%</t>
  </si>
  <si>
    <t>38.48M</t>
  </si>
  <si>
    <t>50M</t>
  </si>
  <si>
    <t>55.06M</t>
  </si>
  <si>
    <t>68.09M</t>
  </si>
  <si>
    <t>85.7M</t>
  </si>
  <si>
    <t>1.50</t>
  </si>
  <si>
    <t>76.47%</t>
  </si>
  <si>
    <t>9.71%</t>
  </si>
  <si>
    <t>-95.75%</t>
  </si>
  <si>
    <t>38.7M</t>
  </si>
  <si>
    <t>55.33M</t>
  </si>
  <si>
    <t>68.39M</t>
  </si>
  <si>
    <t>85.97M</t>
  </si>
  <si>
    <t>78.69M</t>
  </si>
  <si>
    <t>140.09M</t>
  </si>
  <si>
    <t>205.43M</t>
  </si>
  <si>
    <t>384.36M</t>
  </si>
  <si>
    <t>580.25M</t>
  </si>
  <si>
    <t>78.02%</t>
  </si>
  <si>
    <t>50.96%</t>
  </si>
  <si>
    <t>20.64%</t>
  </si>
  <si>
    <t>49.4M</t>
  </si>
  <si>
    <t>94.04M</t>
  </si>
  <si>
    <t>11.22M</t>
  </si>
  <si>
    <t>57.06M</t>
  </si>
  <si>
    <t>-90.75%</t>
  </si>
  <si>
    <t>1,958.22%</t>
  </si>
  <si>
    <t>-88.07%</t>
  </si>
  <si>
    <t>408.81%</t>
  </si>
  <si>
    <t>0.37%</t>
  </si>
  <si>
    <t>4.23%</t>
  </si>
  <si>
    <t>0.26%</t>
  </si>
  <si>
    <t>0.95%</t>
  </si>
  <si>
    <t>71.85M</t>
  </si>
  <si>
    <t>110.12M</t>
  </si>
  <si>
    <t>137.99M</t>
  </si>
  <si>
    <t>245.97M</t>
  </si>
  <si>
    <t>326.49M</t>
  </si>
  <si>
    <t>95.89M</t>
  </si>
  <si>
    <t>118.38M</t>
  </si>
  <si>
    <t>216.63M</t>
  </si>
  <si>
    <t>263.33M</t>
  </si>
  <si>
    <t>71.35M</t>
  </si>
  <si>
    <t>114.23M</t>
  </si>
  <si>
    <t>140.83M</t>
  </si>
  <si>
    <t>245.96M</t>
  </si>
  <si>
    <t>302.24M</t>
  </si>
  <si>
    <t>(7.48M)</t>
  </si>
  <si>
    <t>(18.35M)</t>
  </si>
  <si>
    <t>(22.45M)</t>
  </si>
  <si>
    <t>(29.33M)</t>
  </si>
  <si>
    <t>(38.92M)</t>
  </si>
  <si>
    <t>29.35M</t>
  </si>
  <si>
    <t>63.16M</t>
  </si>
  <si>
    <t>53.27%</t>
  </si>
  <si>
    <t>25.31%</t>
  </si>
  <si>
    <t>78.25%</t>
  </si>
  <si>
    <t>32.73%</t>
  </si>
  <si>
    <t>5.67</t>
  </si>
  <si>
    <t>6.48</t>
  </si>
  <si>
    <t>7.28</t>
  </si>
  <si>
    <t>7.30</t>
  </si>
  <si>
    <t>8.61</t>
  </si>
  <si>
    <t>4.68M</t>
  </si>
  <si>
    <t>19.73M</t>
  </si>
  <si>
    <t>30.43M</t>
  </si>
  <si>
    <t>42.11M</t>
  </si>
  <si>
    <t>32.87M</t>
  </si>
  <si>
    <t>24.04M</t>
  </si>
  <si>
    <t>11.05M</t>
  </si>
  <si>
    <t>12.29M</t>
  </si>
  <si>
    <t>140.98M</t>
  </si>
  <si>
    <t>145.13M</t>
  </si>
  <si>
    <t>274.14M</t>
  </si>
  <si>
    <t>294.74M</t>
  </si>
  <si>
    <t>427.93M</t>
  </si>
  <si>
    <t>236.94M</t>
  </si>
  <si>
    <t>370.11M</t>
  </si>
  <si>
    <t>1.71B</t>
  </si>
  <si>
    <t>2.7B</t>
  </si>
  <si>
    <t>249.97M</t>
  </si>
  <si>
    <t>399.4M</t>
  </si>
  <si>
    <t>1.83B</t>
  </si>
  <si>
    <t>2.92B</t>
  </si>
  <si>
    <t>171.77M</t>
  </si>
  <si>
    <t>259.52M</t>
  </si>
  <si>
    <t>858.06M</t>
  </si>
  <si>
    <t>1.28B</t>
  </si>
  <si>
    <t>39.13M</t>
  </si>
  <si>
    <t>58.95M</t>
  </si>
  <si>
    <t>132.41M</t>
  </si>
  <si>
    <t>214.14M</t>
  </si>
  <si>
    <t>411.33M</t>
  </si>
  <si>
    <t>13.03M</t>
  </si>
  <si>
    <t>60.61M</t>
  </si>
  <si>
    <t>119.47M</t>
  </si>
  <si>
    <t>2.3M</t>
  </si>
  <si>
    <t>75.81M</t>
  </si>
  <si>
    <t>1.4M</t>
  </si>
  <si>
    <t>16M</t>
  </si>
  <si>
    <t>19.4M</t>
  </si>
  <si>
    <t>573.39M</t>
  </si>
  <si>
    <t>682.12M</t>
  </si>
  <si>
    <t>824.62M</t>
  </si>
  <si>
    <t>2.76B</t>
  </si>
  <si>
    <t>557.4M</t>
  </si>
  <si>
    <t>661.55M</t>
  </si>
  <si>
    <t>802.99M</t>
  </si>
  <si>
    <t>2.13B</t>
  </si>
  <si>
    <t>2.68B</t>
  </si>
  <si>
    <t>15.99M</t>
  </si>
  <si>
    <t>20.57M</t>
  </si>
  <si>
    <t>21.64M</t>
  </si>
  <si>
    <t>59.58M</t>
  </si>
  <si>
    <t>83.31M</t>
  </si>
  <si>
    <t>30.7M</t>
  </si>
  <si>
    <t>17.21M</t>
  </si>
  <si>
    <t>20.22M</t>
  </si>
  <si>
    <t>983.41M</t>
  </si>
  <si>
    <t>4.28B</t>
  </si>
  <si>
    <t>6.02B</t>
  </si>
  <si>
    <t>24.53%</t>
  </si>
  <si>
    <t>81.57%</t>
  </si>
  <si>
    <t>92.45%</t>
  </si>
  <si>
    <t>40.79%</t>
  </si>
  <si>
    <t>15.2M</t>
  </si>
  <si>
    <t>26.97M</t>
  </si>
  <si>
    <t>45.36M</t>
  </si>
  <si>
    <t>36.03M</t>
  </si>
  <si>
    <t>80.03M</t>
  </si>
  <si>
    <t>88.81%</t>
  </si>
  <si>
    <t>35.17%</t>
  </si>
  <si>
    <t>87.57%</t>
  </si>
  <si>
    <t>-12.38%</t>
  </si>
  <si>
    <t>2.2M</t>
  </si>
  <si>
    <t>7.37M</t>
  </si>
  <si>
    <t>527000</t>
  </si>
  <si>
    <t>42.89M</t>
  </si>
  <si>
    <t>61.27M</t>
  </si>
  <si>
    <t>90.17M</t>
  </si>
  <si>
    <t>146.14M</t>
  </si>
  <si>
    <t>227.5M</t>
  </si>
  <si>
    <t>28.75M</t>
  </si>
  <si>
    <t>37.72M</t>
  </si>
  <si>
    <t>59.32M</t>
  </si>
  <si>
    <t>80.7M</t>
  </si>
  <si>
    <t>105.07M</t>
  </si>
  <si>
    <t>14.14M</t>
  </si>
  <si>
    <t>23.55M</t>
  </si>
  <si>
    <t>30.86M</t>
  </si>
  <si>
    <t>65.44M</t>
  </si>
  <si>
    <t>122.43M</t>
  </si>
  <si>
    <t>114.69M</t>
  </si>
  <si>
    <t>165.93M</t>
  </si>
  <si>
    <t>290.2M</t>
  </si>
  <si>
    <t>342.87M</t>
  </si>
  <si>
    <t>465.64M</t>
  </si>
  <si>
    <t>601.94M</t>
  </si>
  <si>
    <t>2.2B</t>
  </si>
  <si>
    <t>3.25B</t>
  </si>
  <si>
    <t>10.7M</t>
  </si>
  <si>
    <t>998000</t>
  </si>
  <si>
    <t>7.97M</t>
  </si>
  <si>
    <t>50.74M</t>
  </si>
  <si>
    <t>(25.18M)</t>
  </si>
  <si>
    <t>74.74M</t>
  </si>
  <si>
    <t>63.88M</t>
  </si>
  <si>
    <t>23.94M</t>
  </si>
  <si>
    <t>78.52M</t>
  </si>
  <si>
    <t>13.14M</t>
  </si>
  <si>
    <t>49.11M</t>
  </si>
  <si>
    <t>3.78M</t>
  </si>
  <si>
    <t>19.35M</t>
  </si>
  <si>
    <t>33.91M</t>
  </si>
  <si>
    <t>75.8M</t>
  </si>
  <si>
    <t>154.16M</t>
  </si>
  <si>
    <t>550.86M</t>
  </si>
  <si>
    <t>743.95M</t>
  </si>
  <si>
    <t>2.59B</t>
  </si>
  <si>
    <t>3.84B</t>
  </si>
  <si>
    <t>56.02%</t>
  </si>
  <si>
    <t>60.75%</t>
  </si>
  <si>
    <t>60.48%</t>
  </si>
  <si>
    <t>63.72%</t>
  </si>
  <si>
    <t>432.55M</t>
  </si>
  <si>
    <t>480.71M</t>
  </si>
  <si>
    <t>880.97M</t>
  </si>
  <si>
    <t>2.17B</t>
  </si>
  <si>
    <t>499000</t>
  </si>
  <si>
    <t>501000</t>
  </si>
  <si>
    <t>592000</t>
  </si>
  <si>
    <t>707000</t>
  </si>
  <si>
    <t>867000</t>
  </si>
  <si>
    <t>(24.18M)</t>
  </si>
  <si>
    <t>101.44M</t>
  </si>
  <si>
    <t>214M</t>
  </si>
  <si>
    <t>(584.08M)</t>
  </si>
  <si>
    <t>43.98%</t>
  </si>
  <si>
    <t>39.25%</t>
  </si>
  <si>
    <t>39.62%</t>
  </si>
  <si>
    <t>39.33%</t>
  </si>
  <si>
    <t>35.98%</t>
  </si>
  <si>
    <t>8.06M</t>
  </si>
  <si>
    <t>17.75M</t>
  </si>
  <si>
    <t>111.48M</t>
  </si>
  <si>
    <t>108.69%</t>
  </si>
  <si>
    <t>95.03%</t>
  </si>
  <si>
    <t>34.24%</t>
  </si>
  <si>
    <t>-96.25%</t>
  </si>
  <si>
    <t>2.85M</t>
  </si>
  <si>
    <t>10.08M</t>
  </si>
  <si>
    <t>7.22M</t>
  </si>
  <si>
    <t>28.65M</t>
  </si>
  <si>
    <t>10.85M</t>
  </si>
  <si>
    <t>17.81M</t>
  </si>
  <si>
    <t>39.69M</t>
  </si>
  <si>
    <t>215.67M</t>
  </si>
  <si>
    <t>87.56M</t>
  </si>
  <si>
    <t>121.4M</t>
  </si>
  <si>
    <t>258.33M</t>
  </si>
  <si>
    <t>383.59M</t>
  </si>
  <si>
    <t>(8.18M)</t>
  </si>
  <si>
    <t>(22M)</t>
  </si>
  <si>
    <t>(6.11M)</t>
  </si>
  <si>
    <t>(17.93M)</t>
  </si>
  <si>
    <t>(22.12M)</t>
  </si>
  <si>
    <t>(16.73M)</t>
  </si>
  <si>
    <t>(21.24M)</t>
  </si>
  <si>
    <t>(15.11M)</t>
  </si>
  <si>
    <t>(24.95M)</t>
  </si>
  <si>
    <t>(15.72M)</t>
  </si>
  <si>
    <t>485000</t>
  </si>
  <si>
    <t>(848,000)</t>
  </si>
  <si>
    <t>2.79M</t>
  </si>
  <si>
    <t>6.87M</t>
  </si>
  <si>
    <t>22.69M</t>
  </si>
  <si>
    <t>2.92M</t>
  </si>
  <si>
    <t>(2.71M)</t>
  </si>
  <si>
    <t>(20.52M)</t>
  </si>
  <si>
    <t>33.9M</t>
  </si>
  <si>
    <t>65.56M</t>
  </si>
  <si>
    <t>115.29M</t>
  </si>
  <si>
    <t>240.4M</t>
  </si>
  <si>
    <t>361.48M</t>
  </si>
  <si>
    <t>93.41%</t>
  </si>
  <si>
    <t>75.84%</t>
  </si>
  <si>
    <t>108.53%</t>
  </si>
  <si>
    <t>50.36%</t>
  </si>
  <si>
    <t>8.32%</t>
  </si>
  <si>
    <t>9.19%</t>
  </si>
  <si>
    <t>11.48%</t>
  </si>
  <si>
    <t>12.86%</t>
  </si>
  <si>
    <t>(27.6M)</t>
  </si>
  <si>
    <t>(68.94M)</t>
  </si>
  <si>
    <t>(113.24M)</t>
  </si>
  <si>
    <t>(276.05M)</t>
  </si>
  <si>
    <t>(307.47M)</t>
  </si>
  <si>
    <t>-149.83%</t>
  </si>
  <si>
    <t>-64.26%</t>
  </si>
  <si>
    <t>-143.76%</t>
  </si>
  <si>
    <t>-11.38%</t>
  </si>
  <si>
    <t>-6.77%</t>
  </si>
  <si>
    <t>-9.66%</t>
  </si>
  <si>
    <t>-11.27%</t>
  </si>
  <si>
    <t>-15.38%</t>
  </si>
  <si>
    <t>-10.94%</t>
  </si>
  <si>
    <t>(443.47M)</t>
  </si>
  <si>
    <t>(164.02M)</t>
  </si>
  <si>
    <t>(738.7M)</t>
  </si>
  <si>
    <t>(574.78M)</t>
  </si>
  <si>
    <t>(683.46M)</t>
  </si>
  <si>
    <t>373.27M</t>
  </si>
  <si>
    <t>(53.16M)</t>
  </si>
  <si>
    <t>(8.09M)</t>
  </si>
  <si>
    <t>(23.18M)</t>
  </si>
  <si>
    <t>(26.62M)</t>
  </si>
  <si>
    <t>(40.76M)</t>
  </si>
  <si>
    <t>(417,000)</t>
  </si>
  <si>
    <t>(913,000)</t>
  </si>
  <si>
    <t>(7.03M)</t>
  </si>
  <si>
    <t>523000</t>
  </si>
  <si>
    <t>(524.64M)</t>
  </si>
  <si>
    <t>(242.98M)</t>
  </si>
  <si>
    <t>(860.77M)</t>
  </si>
  <si>
    <t>(884.47M)</t>
  </si>
  <si>
    <t>(660.37M)</t>
  </si>
  <si>
    <t>53.69%</t>
  </si>
  <si>
    <t>-254.26%</t>
  </si>
  <si>
    <t>-2.75%</t>
  </si>
  <si>
    <t>25.34%</t>
  </si>
  <si>
    <t>-128.76%</t>
  </si>
  <si>
    <t>-34.06%</t>
  </si>
  <si>
    <t>-85.68%</t>
  </si>
  <si>
    <t>-49.29%</t>
  </si>
  <si>
    <t>-23.49%</t>
  </si>
  <si>
    <t>(205,000)</t>
  </si>
  <si>
    <t>374.43M</t>
  </si>
  <si>
    <t>331.31M</t>
  </si>
  <si>
    <t>685.1M</t>
  </si>
  <si>
    <t>311.84M</t>
  </si>
  <si>
    <t>960000</t>
  </si>
  <si>
    <t>165.51M</t>
  </si>
  <si>
    <t>139.01M</t>
  </si>
  <si>
    <t>468.31M</t>
  </si>
  <si>
    <t>240.17M</t>
  </si>
  <si>
    <t>(313.57M)</t>
  </si>
  <si>
    <t>171.51M</t>
  </si>
  <si>
    <t>207.19M</t>
  </si>
  <si>
    <t>760.01M</t>
  </si>
  <si>
    <t>1.59B</t>
  </si>
  <si>
    <t>(6M)</t>
  </si>
  <si>
    <t>(68.18M)</t>
  </si>
  <si>
    <t>(291.7M)</t>
  </si>
  <si>
    <t>(1.35B)</t>
  </si>
  <si>
    <t>(1.94B)</t>
  </si>
  <si>
    <t>714000</t>
  </si>
  <si>
    <t>(6.22M)</t>
  </si>
  <si>
    <t>(4.77M)</t>
  </si>
  <si>
    <t>(7.87M)</t>
  </si>
  <si>
    <t>(12.68M)</t>
  </si>
  <si>
    <t>(8M)</t>
  </si>
  <si>
    <t>(9.39M)</t>
  </si>
  <si>
    <t>1.78M</t>
  </si>
  <si>
    <t>479.03M</t>
  </si>
  <si>
    <t>132.59M</t>
  </si>
  <si>
    <t>837.97M</t>
  </si>
  <si>
    <t>563.6M</t>
  </si>
  <si>
    <t>358.84M</t>
  </si>
  <si>
    <t>-72.32%</t>
  </si>
  <si>
    <t>532.02%</t>
  </si>
  <si>
    <t>-32.74%</t>
  </si>
  <si>
    <t>-36.33%</t>
  </si>
  <si>
    <t>117.56%</t>
  </si>
  <si>
    <t>18.58%</t>
  </si>
  <si>
    <t>83.41%</t>
  </si>
  <si>
    <t>31.41%</t>
  </si>
  <si>
    <t>12.77%</t>
  </si>
  <si>
    <t>(3.01M)</t>
  </si>
  <si>
    <t>(2.36M)</t>
  </si>
  <si>
    <t>(14.11M)</t>
  </si>
  <si>
    <t>(44.83M)</t>
  </si>
  <si>
    <t>(82.83M)</t>
  </si>
  <si>
    <t>45.85M</t>
  </si>
  <si>
    <t>(3.38M)</t>
  </si>
  <si>
    <t>2.04M</t>
  </si>
  <si>
    <t>(35.64M)</t>
  </si>
  <si>
    <t>54.01M</t>
  </si>
  <si>
    <t>-153.61%</t>
  </si>
  <si>
    <t>160.43%</t>
  </si>
  <si>
    <t>-1,845.54%</t>
  </si>
  <si>
    <t>251.51%</t>
  </si>
  <si>
    <t>CYH</t>
  </si>
  <si>
    <t>Community Health Systems</t>
  </si>
  <si>
    <t>THC</t>
  </si>
  <si>
    <t>Tenet Healthcare</t>
  </si>
  <si>
    <t>LPNT</t>
  </si>
  <si>
    <t>LifePoint Health</t>
  </si>
  <si>
    <t>SEM</t>
  </si>
  <si>
    <t>Select Medical Holdings</t>
  </si>
  <si>
    <t>UHS</t>
  </si>
  <si>
    <t>Universal Health Services</t>
  </si>
  <si>
    <t>HLS</t>
  </si>
  <si>
    <t>Healthsouth</t>
  </si>
  <si>
    <t>973.09M</t>
  </si>
  <si>
    <t>-0.50</t>
  </si>
  <si>
    <t>10.62</t>
  </si>
  <si>
    <t>2.02</t>
  </si>
  <si>
    <t>0.68</t>
  </si>
  <si>
    <t>1.96B</t>
  </si>
  <si>
    <t>-10.46</t>
  </si>
  <si>
    <t>11.42</t>
  </si>
  <si>
    <t>0.10</t>
  </si>
  <si>
    <t>4.56</t>
  </si>
  <si>
    <t>2.57B</t>
  </si>
  <si>
    <t>16.81</t>
  </si>
  <si>
    <t>13.82</t>
  </si>
  <si>
    <t>0.40</t>
  </si>
  <si>
    <t>1.14</t>
  </si>
  <si>
    <t>29.07</t>
  </si>
  <si>
    <t>16.94</t>
  </si>
  <si>
    <t>1.28</t>
  </si>
  <si>
    <t>2.75</t>
  </si>
  <si>
    <t>m</t>
  </si>
  <si>
    <t>u</t>
  </si>
  <si>
    <t>i</t>
  </si>
  <si>
    <t>y</t>
  </si>
  <si>
    <t>Acorda Therapeutics, Inc. (ACOR)</t>
  </si>
  <si>
    <t>22.85</t>
  </si>
  <si>
    <t>22.40</t>
  </si>
  <si>
    <t>22.55</t>
  </si>
  <si>
    <t>13.55 x 500</t>
  </si>
  <si>
    <t>23.00 x 200</t>
  </si>
  <si>
    <t>22.30 - 23.20</t>
  </si>
  <si>
    <t>13.60 - 33.00</t>
  </si>
  <si>
    <t>1037508</t>
  </si>
  <si>
    <t>868892</t>
  </si>
  <si>
    <t>1.49</t>
  </si>
  <si>
    <t>-19.61</t>
  </si>
  <si>
    <t>-1.16</t>
  </si>
  <si>
    <t>27.13</t>
  </si>
  <si>
    <t>140.07M</t>
  </si>
  <si>
    <t>149.99M</t>
  </si>
  <si>
    <t>565.95M</t>
  </si>
  <si>
    <t>461.04M</t>
  </si>
  <si>
    <t>136.7M</t>
  </si>
  <si>
    <t>146.92M</t>
  </si>
  <si>
    <t>559.2M</t>
  </si>
  <si>
    <t>331M</t>
  </si>
  <si>
    <t>144.7M</t>
  </si>
  <si>
    <t>155M</t>
  </si>
  <si>
    <t>569.8M</t>
  </si>
  <si>
    <t>630.65M</t>
  </si>
  <si>
    <t>127.46M</t>
  </si>
  <si>
    <t>135.61M</t>
  </si>
  <si>
    <t>519.6M</t>
  </si>
  <si>
    <t>9.90%</t>
  </si>
  <si>
    <t>10.60%</t>
  </si>
  <si>
    <t>8.90%</t>
  </si>
  <si>
    <t>-18.50%</t>
  </si>
  <si>
    <t>0.11</t>
  </si>
  <si>
    <t>0.12</t>
  </si>
  <si>
    <t>0.09</t>
  </si>
  <si>
    <t>-0.13</t>
  </si>
  <si>
    <t>-0.15</t>
  </si>
  <si>
    <t>-0.07</t>
  </si>
  <si>
    <t>-65.00%</t>
  </si>
  <si>
    <t>-136.40%</t>
  </si>
  <si>
    <t>-58.30%</t>
  </si>
  <si>
    <t>-188.90%</t>
  </si>
  <si>
    <t>ACOR</t>
  </si>
  <si>
    <t>585.70%</t>
  </si>
  <si>
    <t>1,875.00%</t>
  </si>
  <si>
    <t>688.00%</t>
  </si>
  <si>
    <t>-55.30%</t>
  </si>
  <si>
    <t>29.00%</t>
  </si>
  <si>
    <t>3.31%</t>
  </si>
  <si>
    <t>25.97</t>
  </si>
  <si>
    <t>2.04</t>
  </si>
  <si>
    <t>1.58</t>
  </si>
  <si>
    <t>-10.13%</t>
  </si>
  <si>
    <t>-0.51%</t>
  </si>
  <si>
    <t>-0.13%</t>
  </si>
  <si>
    <t>-7.94%</t>
  </si>
  <si>
    <t>523.08M</t>
  </si>
  <si>
    <t>11.49</t>
  </si>
  <si>
    <t>411.49M</t>
  </si>
  <si>
    <t>-53M</t>
  </si>
  <si>
    <t>133.62M</t>
  </si>
  <si>
    <t>2.86</t>
  </si>
  <si>
    <t>327.12M</t>
  </si>
  <si>
    <t>48.38</t>
  </si>
  <si>
    <t>14.46</t>
  </si>
  <si>
    <t>58.75M</t>
  </si>
  <si>
    <t>-13.55%</t>
  </si>
  <si>
    <t>33.00</t>
  </si>
  <si>
    <t>13.60</t>
  </si>
  <si>
    <t>18.95</t>
  </si>
  <si>
    <t>20.26</t>
  </si>
  <si>
    <t>868.89k</t>
  </si>
  <si>
    <t>706.43k</t>
  </si>
  <si>
    <t>46.66M</t>
  </si>
  <si>
    <t>34.24M</t>
  </si>
  <si>
    <t>1.87%</t>
  </si>
  <si>
    <t>107.60%</t>
  </si>
  <si>
    <t>5.75M</t>
  </si>
  <si>
    <t>6.56</t>
  </si>
  <si>
    <t>20.95%</t>
  </si>
  <si>
    <t>7.55M</t>
  </si>
  <si>
    <t>Dr. Ron Cohen M.D.</t>
  </si>
  <si>
    <t>Founder, Chief Exec. Officer, Pres and Director</t>
  </si>
  <si>
    <t>1.03M</t>
  </si>
  <si>
    <t>Mr. David Lawrence M.B.A.</t>
  </si>
  <si>
    <t>Chief of Bus. Operations and Principal Accounting Officer</t>
  </si>
  <si>
    <t>623.05k</t>
  </si>
  <si>
    <t>8.29k</t>
  </si>
  <si>
    <t>Ms. Jane Wasman J.D.</t>
  </si>
  <si>
    <t>Pres of International, Gen. Counsel and Corp. Sec.</t>
  </si>
  <si>
    <t>900.13k</t>
  </si>
  <si>
    <t>52.13k</t>
  </si>
  <si>
    <t>Mr. Andrew Asa Hindman M.B.A</t>
  </si>
  <si>
    <t>Chief Bus. Devel. Officer</t>
  </si>
  <si>
    <t>707.83k</t>
  </si>
  <si>
    <t>Dr. Burkhard Blank M.D.</t>
  </si>
  <si>
    <t>Chief Medical Officer</t>
  </si>
  <si>
    <t>305.81M</t>
  </si>
  <si>
    <t>336.43M</t>
  </si>
  <si>
    <t>401.48M</t>
  </si>
  <si>
    <t>492.66M</t>
  </si>
  <si>
    <t>10.01%</t>
  </si>
  <si>
    <t>19.34%</t>
  </si>
  <si>
    <t>22.71%</t>
  </si>
  <si>
    <t>5.47%</t>
  </si>
  <si>
    <t>57.64M</t>
  </si>
  <si>
    <t>66.64M</t>
  </si>
  <si>
    <t>80.62M</t>
  </si>
  <si>
    <t>92.93M</t>
  </si>
  <si>
    <t>108.11M</t>
  </si>
  <si>
    <t>52.98M</t>
  </si>
  <si>
    <t>59.64M</t>
  </si>
  <si>
    <t>72.14M</t>
  </si>
  <si>
    <t>77.92M</t>
  </si>
  <si>
    <t>86.53M</t>
  </si>
  <si>
    <t>4.66M</t>
  </si>
  <si>
    <t>7M</t>
  </si>
  <si>
    <t>8.47M</t>
  </si>
  <si>
    <t>21.58M</t>
  </si>
  <si>
    <t>4.6M</t>
  </si>
  <si>
    <t>5.17M</t>
  </si>
  <si>
    <t>11.91M</t>
  </si>
  <si>
    <t>12.48M</t>
  </si>
  <si>
    <t>2.06M</t>
  </si>
  <si>
    <t>3.3M</t>
  </si>
  <si>
    <t>9.1M</t>
  </si>
  <si>
    <t>15.62%</t>
  </si>
  <si>
    <t>20.97%</t>
  </si>
  <si>
    <t>15.28%</t>
  </si>
  <si>
    <t>16.33%</t>
  </si>
  <si>
    <t>248.17M</t>
  </si>
  <si>
    <t>269.79M</t>
  </si>
  <si>
    <t>320.87M</t>
  </si>
  <si>
    <t>399.73M</t>
  </si>
  <si>
    <t>8.71%</t>
  </si>
  <si>
    <t>24.58%</t>
  </si>
  <si>
    <t>2.94%</t>
  </si>
  <si>
    <t>79.19%</t>
  </si>
  <si>
    <t>222.61M</t>
  </si>
  <si>
    <t>238.57M</t>
  </si>
  <si>
    <t>268.47M</t>
  </si>
  <si>
    <t>354.84M</t>
  </si>
  <si>
    <t>421.27M</t>
  </si>
  <si>
    <t>53.88M</t>
  </si>
  <si>
    <t>73.47M</t>
  </si>
  <si>
    <t>203.44M</t>
  </si>
  <si>
    <t>168.73M</t>
  </si>
  <si>
    <t>184.7M</t>
  </si>
  <si>
    <t>195M</t>
  </si>
  <si>
    <t>205.63M</t>
  </si>
  <si>
    <t>217.84M</t>
  </si>
  <si>
    <t>7.17%</t>
  </si>
  <si>
    <t>12.53%</t>
  </si>
  <si>
    <t>32.17%</t>
  </si>
  <si>
    <t>18.72%</t>
  </si>
  <si>
    <t>664000</t>
  </si>
  <si>
    <t>16.16M</t>
  </si>
  <si>
    <t>26.2M</t>
  </si>
  <si>
    <t>24.9M</t>
  </si>
  <si>
    <t>30.18M</t>
  </si>
  <si>
    <t>36.24M</t>
  </si>
  <si>
    <t>33.99M</t>
  </si>
  <si>
    <t>(35.98M)</t>
  </si>
  <si>
    <t>695000</t>
  </si>
  <si>
    <t>182000</t>
  </si>
  <si>
    <t>9.9M</t>
  </si>
  <si>
    <t>552000</t>
  </si>
  <si>
    <t>668000</t>
  </si>
  <si>
    <t>674000</t>
  </si>
  <si>
    <t>440000</t>
  </si>
  <si>
    <t>1.88M</t>
  </si>
  <si>
    <t>2.17M</t>
  </si>
  <si>
    <t>9.29M</t>
  </si>
  <si>
    <t>15.47M</t>
  </si>
  <si>
    <t>15.43%</t>
  </si>
  <si>
    <t>328.02%</t>
  </si>
  <si>
    <t>66.58%</t>
  </si>
  <si>
    <t>6.82%</t>
  </si>
  <si>
    <t>24.27M</t>
  </si>
  <si>
    <t>28.86M</t>
  </si>
  <si>
    <t>28.01M</t>
  </si>
  <si>
    <t>19.37M</t>
  </si>
  <si>
    <t>(42.27M)</t>
  </si>
  <si>
    <t>-2.96%</t>
  </si>
  <si>
    <t>-30.85%</t>
  </si>
  <si>
    <t>-318.22%</t>
  </si>
  <si>
    <t>-8.13%</t>
  </si>
  <si>
    <t>(130.69M)</t>
  </si>
  <si>
    <t>12.42M</t>
  </si>
  <si>
    <t>8.31M</t>
  </si>
  <si>
    <t>(6.67M)</t>
  </si>
  <si>
    <t>3.38M</t>
  </si>
  <si>
    <t>5.37M</t>
  </si>
  <si>
    <t>574000</t>
  </si>
  <si>
    <t>154000</t>
  </si>
  <si>
    <t>732000</t>
  </si>
  <si>
    <t>(781,000)</t>
  </si>
  <si>
    <t>(133.04M)</t>
  </si>
  <si>
    <t>9.55M</t>
  </si>
  <si>
    <t>6.68M</t>
  </si>
  <si>
    <t>(11.25M)</t>
  </si>
  <si>
    <t>154.96M</t>
  </si>
  <si>
    <t>17.67M</t>
  </si>
  <si>
    <t>11.06M</t>
  </si>
  <si>
    <t>(35.6M)</t>
  </si>
  <si>
    <t>(985,000)</t>
  </si>
  <si>
    <t>(34.62M)</t>
  </si>
  <si>
    <t>-89.39%</t>
  </si>
  <si>
    <t>7.49%</t>
  </si>
  <si>
    <t>-37.43%</t>
  </si>
  <si>
    <t>-413.06%</t>
  </si>
  <si>
    <t>-6.66%</t>
  </si>
  <si>
    <t>3.93</t>
  </si>
  <si>
    <t>0.43</t>
  </si>
  <si>
    <t>0.26</t>
  </si>
  <si>
    <t>(0.76)</t>
  </si>
  <si>
    <t>-89.57%</t>
  </si>
  <si>
    <t>-39.53%</t>
  </si>
  <si>
    <t>-392.31%</t>
  </si>
  <si>
    <t>39.46M</t>
  </si>
  <si>
    <t>40.21M</t>
  </si>
  <si>
    <t>41.15M</t>
  </si>
  <si>
    <t>42.23M</t>
  </si>
  <si>
    <t>45.26M</t>
  </si>
  <si>
    <t>3.84</t>
  </si>
  <si>
    <t>0.25</t>
  </si>
  <si>
    <t>-89.84%</t>
  </si>
  <si>
    <t>7.69%</t>
  </si>
  <si>
    <t>-40.48%</t>
  </si>
  <si>
    <t>-404.00%</t>
  </si>
  <si>
    <t>40.33M</t>
  </si>
  <si>
    <t>41.68M</t>
  </si>
  <si>
    <t>42.54M</t>
  </si>
  <si>
    <t>43.62M</t>
  </si>
  <si>
    <t>30.23M</t>
  </si>
  <si>
    <t>38.21M</t>
  </si>
  <si>
    <t>60.87M</t>
  </si>
  <si>
    <t>59.9M</t>
  </si>
  <si>
    <t>26.42%</t>
  </si>
  <si>
    <t>59.30%</t>
  </si>
  <si>
    <t>-1.59%</t>
  </si>
  <si>
    <t>-80.30%</t>
  </si>
  <si>
    <t>2.27%</t>
  </si>
  <si>
    <t>234.21M</t>
  </si>
  <si>
    <t>274.21M</t>
  </si>
  <si>
    <t>308.82M</t>
  </si>
  <si>
    <t>359.34M</t>
  </si>
  <si>
    <t>158.62M</t>
  </si>
  <si>
    <t>42.26M</t>
  </si>
  <si>
    <t>183.38M</t>
  </si>
  <si>
    <t>159.24M</t>
  </si>
  <si>
    <t>191.95M</t>
  </si>
  <si>
    <t>225.89M</t>
  </si>
  <si>
    <t>125.45M</t>
  </si>
  <si>
    <t>200.1M</t>
  </si>
  <si>
    <t>17.08%</t>
  </si>
  <si>
    <t>12.62%</t>
  </si>
  <si>
    <t>16.36%</t>
  </si>
  <si>
    <t>-55.86%</t>
  </si>
  <si>
    <t>41.43%</t>
  </si>
  <si>
    <t>45.16%</t>
  </si>
  <si>
    <t>28.58%</t>
  </si>
  <si>
    <t>32.19%</t>
  </si>
  <si>
    <t>11.82%</t>
  </si>
  <si>
    <t>26.33M</t>
  </si>
  <si>
    <t>30.78M</t>
  </si>
  <si>
    <t>32.21M</t>
  </si>
  <si>
    <t>31.47M</t>
  </si>
  <si>
    <t>52.24M</t>
  </si>
  <si>
    <t>26.88M</t>
  </si>
  <si>
    <t>31.48M</t>
  </si>
  <si>
    <t>32.98M</t>
  </si>
  <si>
    <t>32.35M</t>
  </si>
  <si>
    <t>53.2M</t>
  </si>
  <si>
    <t>(555,000)</t>
  </si>
  <si>
    <t>(698,000)</t>
  </si>
  <si>
    <t>(771,000)</t>
  </si>
  <si>
    <t>(884,000)</t>
  </si>
  <si>
    <t>(964,000)</t>
  </si>
  <si>
    <t>16.93%</t>
  </si>
  <si>
    <t>4.64%</t>
  </si>
  <si>
    <t>66.02%</t>
  </si>
  <si>
    <t>11.62</t>
  </si>
  <si>
    <t>10.93</t>
  </si>
  <si>
    <t>12.46</t>
  </si>
  <si>
    <t>15.66</t>
  </si>
  <si>
    <t>9.95</t>
  </si>
  <si>
    <t>20.96M</t>
  </si>
  <si>
    <t>26.17M</t>
  </si>
  <si>
    <t>36.48M</t>
  </si>
  <si>
    <t>43.14M</t>
  </si>
  <si>
    <t>51.57M</t>
  </si>
  <si>
    <t>36.17M</t>
  </si>
  <si>
    <t>41.27M</t>
  </si>
  <si>
    <t>18.67M</t>
  </si>
  <si>
    <t>27.77M</t>
  </si>
  <si>
    <t>25.74M</t>
  </si>
  <si>
    <t>5.76M</t>
  </si>
  <si>
    <t>333.06M</t>
  </si>
  <si>
    <t>367.33M</t>
  </si>
  <si>
    <t>409.14M</t>
  </si>
  <si>
    <t>451.32M</t>
  </si>
  <si>
    <t>272.66M</t>
  </si>
  <si>
    <t>46.09M</t>
  </si>
  <si>
    <t>40.2M</t>
  </si>
  <si>
    <t>34.31M</t>
  </si>
  <si>
    <t>25.84M</t>
  </si>
  <si>
    <t>25.08M</t>
  </si>
  <si>
    <t>59.82M</t>
  </si>
  <si>
    <t>74.11M</t>
  </si>
  <si>
    <t>8.65M</t>
  </si>
  <si>
    <t>15.78M</t>
  </si>
  <si>
    <t>16.93M</t>
  </si>
  <si>
    <t>21.2M</t>
  </si>
  <si>
    <t>13.73M</t>
  </si>
  <si>
    <t>25.63M</t>
  </si>
  <si>
    <t>39.8M</t>
  </si>
  <si>
    <t>99.36M</t>
  </si>
  <si>
    <t>93.3M</t>
  </si>
  <si>
    <t>9.32M</t>
  </si>
  <si>
    <t>17.46M</t>
  </si>
  <si>
    <t>615.77M</t>
  </si>
  <si>
    <t>614.49M</t>
  </si>
  <si>
    <t>182.95M</t>
  </si>
  <si>
    <t>280.6M</t>
  </si>
  <si>
    <t>432.82M</t>
  </si>
  <si>
    <t>430.86M</t>
  </si>
  <si>
    <t>742.24M</t>
  </si>
  <si>
    <t>5.25M</t>
  </si>
  <si>
    <t>4.53M</t>
  </si>
  <si>
    <t>9.68M</t>
  </si>
  <si>
    <t>8.13M</t>
  </si>
  <si>
    <t>352000</t>
  </si>
  <si>
    <t>5.86M</t>
  </si>
  <si>
    <t>565.33M</t>
  </si>
  <si>
    <t>607.13M</t>
  </si>
  <si>
    <t>1.08B</t>
  </si>
  <si>
    <t>1.12B</t>
  </si>
  <si>
    <t>78.00%</t>
  </si>
  <si>
    <t>20.24%</t>
  </si>
  <si>
    <t>2.28M</t>
  </si>
  <si>
    <t>2.01M</t>
  </si>
  <si>
    <t>7.02M</t>
  </si>
  <si>
    <t>15.92M</t>
  </si>
  <si>
    <t>14.23M</t>
  </si>
  <si>
    <t>26.93M</t>
  </si>
  <si>
    <t>-29.24%</t>
  </si>
  <si>
    <t>11.49%</t>
  </si>
  <si>
    <t>-19.82%</t>
  </si>
  <si>
    <t>89.23%</t>
  </si>
  <si>
    <t>74.09M</t>
  </si>
  <si>
    <t>78.72M</t>
  </si>
  <si>
    <t>94.6M</t>
  </si>
  <si>
    <t>75.19M</t>
  </si>
  <si>
    <t>113.95M</t>
  </si>
  <si>
    <t>7.9M</t>
  </si>
  <si>
    <t>20.72M</t>
  </si>
  <si>
    <t>67.73M</t>
  </si>
  <si>
    <t>70.82M</t>
  </si>
  <si>
    <t>83.9M</t>
  </si>
  <si>
    <t>58.62M</t>
  </si>
  <si>
    <t>93.23M</t>
  </si>
  <si>
    <t>98.87M</t>
  </si>
  <si>
    <t>96.64M</t>
  </si>
  <si>
    <t>114.38M</t>
  </si>
  <si>
    <t>90.59M</t>
  </si>
  <si>
    <t>147.9M</t>
  </si>
  <si>
    <t>5.68M</t>
  </si>
  <si>
    <t>289.88M</t>
  </si>
  <si>
    <t>296.58M</t>
  </si>
  <si>
    <t>324.03M</t>
  </si>
  <si>
    <t>1.44M</t>
  </si>
  <si>
    <t>640000</t>
  </si>
  <si>
    <t>287.7M</t>
  </si>
  <si>
    <t>2.18M</t>
  </si>
  <si>
    <t>52.6M</t>
  </si>
  <si>
    <t>63.5M</t>
  </si>
  <si>
    <t>72.1M</t>
  </si>
  <si>
    <t>(101.64M)</t>
  </si>
  <si>
    <t>(107.99M)</t>
  </si>
  <si>
    <t>23.89M</t>
  </si>
  <si>
    <t>10.02M</t>
  </si>
  <si>
    <t>88.41M</t>
  </si>
  <si>
    <t>92.81M</t>
  </si>
  <si>
    <t>101.64M</t>
  </si>
  <si>
    <t>107.99M</t>
  </si>
  <si>
    <t>2.13M</t>
  </si>
  <si>
    <t>4.4M</t>
  </si>
  <si>
    <t>74.86M</t>
  </si>
  <si>
    <t>66.26M</t>
  </si>
  <si>
    <t>59.67M</t>
  </si>
  <si>
    <t>50.5M</t>
  </si>
  <si>
    <t>6.17M</t>
  </si>
  <si>
    <t>6.64M</t>
  </si>
  <si>
    <t>8.83M</t>
  </si>
  <si>
    <t>68.69M</t>
  </si>
  <si>
    <t>59.63M</t>
  </si>
  <si>
    <t>50.57M</t>
  </si>
  <si>
    <t>41.51M</t>
  </si>
  <si>
    <t>32.46M</t>
  </si>
  <si>
    <t>179.41M</t>
  </si>
  <si>
    <t>166.77M</t>
  </si>
  <si>
    <t>540.42M</t>
  </si>
  <si>
    <t>513.32M</t>
  </si>
  <si>
    <t>678.12M</t>
  </si>
  <si>
    <t>31.74%</t>
  </si>
  <si>
    <t>27.47%</t>
  </si>
  <si>
    <t>50.01%</t>
  </si>
  <si>
    <t>50.52%</t>
  </si>
  <si>
    <t>385.92M</t>
  </si>
  <si>
    <t>440.35M</t>
  </si>
  <si>
    <t>540.26M</t>
  </si>
  <si>
    <t>603.03M</t>
  </si>
  <si>
    <t>664.21M</t>
  </si>
  <si>
    <t>40000</t>
  </si>
  <si>
    <t>41000</t>
  </si>
  <si>
    <t>43000</t>
  </si>
  <si>
    <t>46000</t>
  </si>
  <si>
    <t>(254.52M)</t>
  </si>
  <si>
    <t>(238.08M)</t>
  </si>
  <si>
    <t>(220.41M)</t>
  </si>
  <si>
    <t>(209.35M)</t>
  </si>
  <si>
    <t>(243.97M)</t>
  </si>
  <si>
    <t>62000</t>
  </si>
  <si>
    <t>(74,000)</t>
  </si>
  <si>
    <t>(119,000)</t>
  </si>
  <si>
    <t>(329,000)</t>
  </si>
  <si>
    <t>68.26%</t>
  </si>
  <si>
    <t>72.53%</t>
  </si>
  <si>
    <t>49.99%</t>
  </si>
  <si>
    <t>54.02%</t>
  </si>
  <si>
    <t>-421.97%</t>
  </si>
  <si>
    <t>(11.19M)</t>
  </si>
  <si>
    <t>27.44M</t>
  </si>
  <si>
    <t>46.37M</t>
  </si>
  <si>
    <t>45.33M</t>
  </si>
  <si>
    <t>52.41M</t>
  </si>
  <si>
    <t>60.4M</t>
  </si>
  <si>
    <t>79.2M</t>
  </si>
  <si>
    <t>63.98M</t>
  </si>
  <si>
    <t>20.12M</t>
  </si>
  <si>
    <t>(213,000)</t>
  </si>
  <si>
    <t>(21.22M)</t>
  </si>
  <si>
    <t>(4.25M)</t>
  </si>
  <si>
    <t>(20.29M)</t>
  </si>
  <si>
    <t>9.53M</t>
  </si>
  <si>
    <t>(3.5M)</t>
  </si>
  <si>
    <t>(1.43M)</t>
  </si>
  <si>
    <t>744000</t>
  </si>
  <si>
    <t>(19.97M)</t>
  </si>
  <si>
    <t>(5.79M)</t>
  </si>
  <si>
    <t>13.18M</t>
  </si>
  <si>
    <t>37.63M</t>
  </si>
  <si>
    <t>(15.88M)</t>
  </si>
  <si>
    <t>(5.85M)</t>
  </si>
  <si>
    <t>(15.34M)</t>
  </si>
  <si>
    <t>(11.4M)</t>
  </si>
  <si>
    <t>52.2M</t>
  </si>
  <si>
    <t>39.18M</t>
  </si>
  <si>
    <t>74.95M</t>
  </si>
  <si>
    <t>43.68M</t>
  </si>
  <si>
    <t>29.65M</t>
  </si>
  <si>
    <t>-24.93%</t>
  </si>
  <si>
    <t>91.28%</t>
  </si>
  <si>
    <t>-41.72%</t>
  </si>
  <si>
    <t>-32.12%</t>
  </si>
  <si>
    <t>17.07%</t>
  </si>
  <si>
    <t>11.65%</t>
  </si>
  <si>
    <t>18.67%</t>
  </si>
  <si>
    <t>8.87%</t>
  </si>
  <si>
    <t>5.71%</t>
  </si>
  <si>
    <t>(13.58M)</t>
  </si>
  <si>
    <t>(7.16M)</t>
  </si>
  <si>
    <t>(7.78M)</t>
  </si>
  <si>
    <t>(7.07M)</t>
  </si>
  <si>
    <t>(7.09M)</t>
  </si>
  <si>
    <t>(10.38M)</t>
  </si>
  <si>
    <t>(4.04M)</t>
  </si>
  <si>
    <t>(5.08M)</t>
  </si>
  <si>
    <t>(5.92M)</t>
  </si>
  <si>
    <t>(6.19M)</t>
  </si>
  <si>
    <t>(3.19M)</t>
  </si>
  <si>
    <t>(3.12M)</t>
  </si>
  <si>
    <t>(2.7M)</t>
  </si>
  <si>
    <t>(893,000)</t>
  </si>
  <si>
    <t>47.24%</t>
  </si>
  <si>
    <t>-8.64%</t>
  </si>
  <si>
    <t>9.21%</t>
  </si>
  <si>
    <t>-0.27%</t>
  </si>
  <si>
    <t>-4.44%</t>
  </si>
  <si>
    <t>-2.13%</t>
  </si>
  <si>
    <t>-1.94%</t>
  </si>
  <si>
    <t>-1.43%</t>
  </si>
  <si>
    <t>-1.36%</t>
  </si>
  <si>
    <t>(7.5M)</t>
  </si>
  <si>
    <t>(476.15M)</t>
  </si>
  <si>
    <t>(294.4M)</t>
  </si>
  <si>
    <t>(30.43M)</t>
  </si>
  <si>
    <t>190.11M</t>
  </si>
  <si>
    <t>(78.17M)</t>
  </si>
  <si>
    <t>199.75M</t>
  </si>
  <si>
    <t>(322.46M)</t>
  </si>
  <si>
    <t>(221.43M)</t>
  </si>
  <si>
    <t>(580.38M)</t>
  </si>
  <si>
    <t>(434.67M)</t>
  </si>
  <si>
    <t>(40.22M)</t>
  </si>
  <si>
    <t>264.75M</t>
  </si>
  <si>
    <t>191M</t>
  </si>
  <si>
    <t>770.49M</t>
  </si>
  <si>
    <t>356.5M</t>
  </si>
  <si>
    <t>239.97M</t>
  </si>
  <si>
    <t>(71.28M)</t>
  </si>
  <si>
    <t>(45.09M)</t>
  </si>
  <si>
    <t>(293.83M)</t>
  </si>
  <si>
    <t>(85.24M)</t>
  </si>
  <si>
    <t>(101.73M)</t>
  </si>
  <si>
    <t>36.74%</t>
  </si>
  <si>
    <t>-551.61%</t>
  </si>
  <si>
    <t>70.99%</t>
  </si>
  <si>
    <t>-19.35%</t>
  </si>
  <si>
    <t>-23.31%</t>
  </si>
  <si>
    <t>-13.40%</t>
  </si>
  <si>
    <t>-73.19%</t>
  </si>
  <si>
    <t>-17.30%</t>
  </si>
  <si>
    <t>-19.58%</t>
  </si>
  <si>
    <t>4.34M</t>
  </si>
  <si>
    <t>12.79M</t>
  </si>
  <si>
    <t>18.1M</t>
  </si>
  <si>
    <t>75.52M</t>
  </si>
  <si>
    <t>(1.25M)</t>
  </si>
  <si>
    <t>(909,000)</t>
  </si>
  <si>
    <t>336.92M</t>
  </si>
  <si>
    <t>(875,000)</t>
  </si>
  <si>
    <t>(1.59M)</t>
  </si>
  <si>
    <t>(374,000)</t>
  </si>
  <si>
    <t>(501,000)</t>
  </si>
  <si>
    <t>337.48M</t>
  </si>
  <si>
    <t>(562,000)</t>
  </si>
  <si>
    <t>91000</t>
  </si>
  <si>
    <t>194000</t>
  </si>
  <si>
    <t>3.09M</t>
  </si>
  <si>
    <t>352.94M</t>
  </si>
  <si>
    <t>17.42M</t>
  </si>
  <si>
    <t>73.88M</t>
  </si>
  <si>
    <t>287.82%</t>
  </si>
  <si>
    <t>2,849.01%</t>
  </si>
  <si>
    <t>-95.07%</t>
  </si>
  <si>
    <t>324.21%</t>
  </si>
  <si>
    <t>3.56%</t>
  </si>
  <si>
    <t>87.91%</t>
  </si>
  <si>
    <t>3.53%</t>
  </si>
  <si>
    <t>14.22%</t>
  </si>
  <si>
    <t>1000</t>
  </si>
  <si>
    <t>(2.16M)</t>
  </si>
  <si>
    <t>(16M)</t>
  </si>
  <si>
    <t>6.06M</t>
  </si>
  <si>
    <t>134.06M</t>
  </si>
  <si>
    <t>(24.14M)</t>
  </si>
  <si>
    <t>(365,000)</t>
  </si>
  <si>
    <t>41.81M</t>
  </si>
  <si>
    <t>35.14M</t>
  </si>
  <si>
    <t>69.87M</t>
  </si>
  <si>
    <t>37.76M</t>
  </si>
  <si>
    <t>23.46M</t>
  </si>
  <si>
    <t>-15.96%</t>
  </si>
  <si>
    <t>98.82%</t>
  </si>
  <si>
    <t>-45.95%</t>
  </si>
  <si>
    <t>-37.88%</t>
  </si>
  <si>
    <t>RTIX</t>
  </si>
  <si>
    <t>RTI Surgical</t>
  </si>
  <si>
    <t>AGEN</t>
  </si>
  <si>
    <t>Agenus</t>
  </si>
  <si>
    <t>AHPI</t>
  </si>
  <si>
    <t>Allied Healthcare Prods</t>
  </si>
  <si>
    <t>ALOG</t>
  </si>
  <si>
    <t>Analogic</t>
  </si>
  <si>
    <t>ANGO</t>
  </si>
  <si>
    <t>AngioDynamics</t>
  </si>
  <si>
    <t>TNDM</t>
  </si>
  <si>
    <t>Tandem Diabetes Care</t>
  </si>
  <si>
    <t>330.85M</t>
  </si>
  <si>
    <t>-14.52</t>
  </si>
  <si>
    <t>37.67</t>
  </si>
  <si>
    <t>4.71</t>
  </si>
  <si>
    <t>1.20</t>
  </si>
  <si>
    <t>2.01</t>
  </si>
  <si>
    <t>509.48M</t>
  </si>
  <si>
    <t>-4.05</t>
  </si>
  <si>
    <t>-3.70</t>
  </si>
  <si>
    <t>11.69</t>
  </si>
  <si>
    <t>57.11</t>
  </si>
  <si>
    <t>-4.75</t>
  </si>
  <si>
    <t>879.17M</t>
  </si>
  <si>
    <t>-21.45</t>
  </si>
  <si>
    <t>24.56</t>
  </si>
  <si>
    <t>1.80</t>
  </si>
  <si>
    <t>1.71</t>
  </si>
  <si>
    <t>1.83</t>
  </si>
  <si>
    <t>R</t>
  </si>
  <si>
    <t>S</t>
  </si>
  <si>
    <t>g</t>
  </si>
  <si>
    <t>PT Alam Sutera Realty Tbk (ASRI.JK)</t>
  </si>
  <si>
    <t>304.00</t>
  </si>
  <si>
    <t>310.00</t>
  </si>
  <si>
    <t>312.00</t>
  </si>
  <si>
    <t>0.00 x</t>
  </si>
  <si>
    <t>302.00 - 314.00</t>
  </si>
  <si>
    <t>302.00 - 585.00</t>
  </si>
  <si>
    <t>28407800</t>
  </si>
  <si>
    <t>12615100</t>
  </si>
  <si>
    <t>5.97T</t>
  </si>
  <si>
    <t>414.50</t>
  </si>
  <si>
    <t>6</t>
  </si>
  <si>
    <t>3.68B</t>
  </si>
  <si>
    <t>3.94B</t>
  </si>
  <si>
    <t>4.08B</t>
  </si>
  <si>
    <t>5.05B</t>
  </si>
  <si>
    <t>2.72B</t>
  </si>
  <si>
    <t>35.60%</t>
  </si>
  <si>
    <t>Invalid Date</t>
  </si>
  <si>
    <t>Invalid Date.1</t>
  </si>
  <si>
    <t>12/31/2016</t>
  </si>
  <si>
    <t>3/31/2017</t>
  </si>
  <si>
    <t>12.96</t>
  </si>
  <si>
    <t>-7.68</t>
  </si>
  <si>
    <t>8.96</t>
  </si>
  <si>
    <t>-18.3</t>
  </si>
  <si>
    <t>-4</t>
  </si>
  <si>
    <t>-172.30%</t>
  </si>
  <si>
    <t>-30.90%</t>
  </si>
  <si>
    <t>ASRI.JK</t>
  </si>
  <si>
    <t>64.30%</t>
  </si>
  <si>
    <t>27.40%</t>
  </si>
  <si>
    <t>5.73%</t>
  </si>
  <si>
    <t>-9.44%</t>
  </si>
  <si>
    <t>15.18M</t>
  </si>
  <si>
    <t>Alkermes plc (ALKS)</t>
  </si>
  <si>
    <t>57.99</t>
  </si>
  <si>
    <t>58.63</t>
  </si>
  <si>
    <t>58.82</t>
  </si>
  <si>
    <t>40.14 x 100</t>
  </si>
  <si>
    <t>59.00 x 100</t>
  </si>
  <si>
    <t>57.43 - 58.82</t>
  </si>
  <si>
    <t>41.93 - 63.40</t>
  </si>
  <si>
    <t>657044</t>
  </si>
  <si>
    <t>841077</t>
  </si>
  <si>
    <t>8.88B</t>
  </si>
  <si>
    <t>2.40</t>
  </si>
  <si>
    <t>-43.93</t>
  </si>
  <si>
    <t>-1.32</t>
  </si>
  <si>
    <t>63.42</t>
  </si>
  <si>
    <t>10</t>
  </si>
  <si>
    <t>216.9M</t>
  </si>
  <si>
    <t>231.6M</t>
  </si>
  <si>
    <t>890.51M</t>
  </si>
  <si>
    <t>207.95M</t>
  </si>
  <si>
    <t>225.9M</t>
  </si>
  <si>
    <t>874.8M</t>
  </si>
  <si>
    <t>985.1M</t>
  </si>
  <si>
    <t>228M</t>
  </si>
  <si>
    <t>236.88M</t>
  </si>
  <si>
    <t>911.47M</t>
  </si>
  <si>
    <t>195.16M</t>
  </si>
  <si>
    <t>180.24M</t>
  </si>
  <si>
    <t>745.69M</t>
  </si>
  <si>
    <t>11.10%</t>
  </si>
  <si>
    <t>28.50%</t>
  </si>
  <si>
    <t>19.40%</t>
  </si>
  <si>
    <t>19.00%</t>
  </si>
  <si>
    <t>-0.09</t>
  </si>
  <si>
    <t>-0.18</t>
  </si>
  <si>
    <t>90.00%</t>
  </si>
  <si>
    <t>-100.00%</t>
  </si>
  <si>
    <t>ALKS</t>
  </si>
  <si>
    <t>133.30%</t>
  </si>
  <si>
    <t>1,275.00%</t>
  </si>
  <si>
    <t>-28.41%</t>
  </si>
  <si>
    <t>-30.79%</t>
  </si>
  <si>
    <t>123.38</t>
  </si>
  <si>
    <t>50.80</t>
  </si>
  <si>
    <t>11.38</t>
  </si>
  <si>
    <t>-25.60%</t>
  </si>
  <si>
    <t>-25.96%</t>
  </si>
  <si>
    <t>-7.19%</t>
  </si>
  <si>
    <t>-16.11%</t>
  </si>
  <si>
    <t>780.7M</t>
  </si>
  <si>
    <t>5.14</t>
  </si>
  <si>
    <t>22.30%</t>
  </si>
  <si>
    <t>613.57M</t>
  </si>
  <si>
    <t>-107.33M</t>
  </si>
  <si>
    <t>-199.9M</t>
  </si>
  <si>
    <t>476.42M</t>
  </si>
  <si>
    <t>3.11</t>
  </si>
  <si>
    <t>283.11M</t>
  </si>
  <si>
    <t>23.27</t>
  </si>
  <si>
    <t>3.60</t>
  </si>
  <si>
    <t>7.95</t>
  </si>
  <si>
    <t>-20.34M</t>
  </si>
  <si>
    <t>-10.86M</t>
  </si>
  <si>
    <t>14.94%</t>
  </si>
  <si>
    <t>63.40</t>
  </si>
  <si>
    <t>41.93</t>
  </si>
  <si>
    <t>58.54</t>
  </si>
  <si>
    <t>57.51</t>
  </si>
  <si>
    <t>841.08k</t>
  </si>
  <si>
    <t>792.5k</t>
  </si>
  <si>
    <t>153.19M</t>
  </si>
  <si>
    <t>151.57M</t>
  </si>
  <si>
    <t>0.73%</t>
  </si>
  <si>
    <t>100.50%</t>
  </si>
  <si>
    <t>8.77</t>
  </si>
  <si>
    <t>May 15, 2000</t>
  </si>
  <si>
    <t>Mr. Richard F. Pops</t>
  </si>
  <si>
    <t>2.57M</t>
  </si>
  <si>
    <t>6.43M</t>
  </si>
  <si>
    <t>Mr. Shane Martin Cooke</t>
  </si>
  <si>
    <t>Dr. Floyd E. Bloom M.D.</t>
  </si>
  <si>
    <t>Co-Founder and Director</t>
  </si>
  <si>
    <t>85.5k</t>
  </si>
  <si>
    <t>Mr. James M. Frates</t>
  </si>
  <si>
    <t>Chief Financial Officer, Sr. VP and Treasurer</t>
  </si>
  <si>
    <t>876.25k</t>
  </si>
  <si>
    <t>Ms. Kathryn L. Biberstein</t>
  </si>
  <si>
    <t>Chief Admin. Officer, Chief Compliance Officer, Chief Risk Officer, EVP and Sec.</t>
  </si>
  <si>
    <t>1.66M</t>
  </si>
  <si>
    <t>389.98M</t>
  </si>
  <si>
    <t>577.21M</t>
  </si>
  <si>
    <t>618.79M</t>
  </si>
  <si>
    <t>628.34M</t>
  </si>
  <si>
    <t>48.01%</t>
  </si>
  <si>
    <t>7.20%</t>
  </si>
  <si>
    <t>1.54%</t>
  </si>
  <si>
    <t>18.68%</t>
  </si>
  <si>
    <t>152.93M</t>
  </si>
  <si>
    <t>242.19M</t>
  </si>
  <si>
    <t>202.87M</t>
  </si>
  <si>
    <t>200.98M</t>
  </si>
  <si>
    <t>105.05M</t>
  </si>
  <si>
    <t>135.96M</t>
  </si>
  <si>
    <t>144.1M</t>
  </si>
  <si>
    <t>117.28M</t>
  </si>
  <si>
    <t>106.73M</t>
  </si>
  <si>
    <t>47.88M</t>
  </si>
  <si>
    <t>94.35M</t>
  </si>
  <si>
    <t>98.09M</t>
  </si>
  <si>
    <t>85.6M</t>
  </si>
  <si>
    <t>94.26M</t>
  </si>
  <si>
    <t>22.53M</t>
  </si>
  <si>
    <t>43.12M</t>
  </si>
  <si>
    <t>39.93M</t>
  </si>
  <si>
    <t>27.91M</t>
  </si>
  <si>
    <t>25.36M</t>
  </si>
  <si>
    <t>51.24M</t>
  </si>
  <si>
    <t>58.15M</t>
  </si>
  <si>
    <t>57.69M</t>
  </si>
  <si>
    <t>50.60%</t>
  </si>
  <si>
    <t>5.16%</t>
  </si>
  <si>
    <t>-16.23%</t>
  </si>
  <si>
    <t>-0.93%</t>
  </si>
  <si>
    <t>237.04M</t>
  </si>
  <si>
    <t>346.9M</t>
  </si>
  <si>
    <t>376.6M</t>
  </si>
  <si>
    <t>425.46M</t>
  </si>
  <si>
    <t>544.71M</t>
  </si>
  <si>
    <t>46.34%</t>
  </si>
  <si>
    <t>8.56%</t>
  </si>
  <si>
    <t>12.97%</t>
  </si>
  <si>
    <t>28.03%</t>
  </si>
  <si>
    <t>73.05%</t>
  </si>
  <si>
    <t>250.43M</t>
  </si>
  <si>
    <t>326.24M</t>
  </si>
  <si>
    <t>463.75M</t>
  </si>
  <si>
    <t>649.76M</t>
  </si>
  <si>
    <t>753.38M</t>
  </si>
  <si>
    <t>141.89M</t>
  </si>
  <si>
    <t>170.83M</t>
  </si>
  <si>
    <t>263.84M</t>
  </si>
  <si>
    <t>338.2M</t>
  </si>
  <si>
    <t>379.25M</t>
  </si>
  <si>
    <t>108.53M</t>
  </si>
  <si>
    <t>155.41M</t>
  </si>
  <si>
    <t>199.91M</t>
  </si>
  <si>
    <t>311.56M</t>
  </si>
  <si>
    <t>374.13M</t>
  </si>
  <si>
    <t>30.28%</t>
  </si>
  <si>
    <t>42.15%</t>
  </si>
  <si>
    <t>40.11%</t>
  </si>
  <si>
    <t>15.95%</t>
  </si>
  <si>
    <t>75M</t>
  </si>
  <si>
    <t>(300,000)</t>
  </si>
  <si>
    <t>(7.9M)</t>
  </si>
  <si>
    <t>(88.38M)</t>
  </si>
  <si>
    <t>(226.6M)</t>
  </si>
  <si>
    <t>(200.77M)</t>
  </si>
  <si>
    <t>584000</t>
  </si>
  <si>
    <t>(971,998)</t>
  </si>
  <si>
    <t>84.57M</t>
  </si>
  <si>
    <t>12.51M</t>
  </si>
  <si>
    <t>(2.49M)</t>
  </si>
  <si>
    <t>1.52M</t>
  </si>
  <si>
    <t>947998</t>
  </si>
  <si>
    <t>1.97M</t>
  </si>
  <si>
    <t>3.33M</t>
  </si>
  <si>
    <t>3.75M</t>
  </si>
  <si>
    <t>28.11M</t>
  </si>
  <si>
    <t>13.84M</t>
  </si>
  <si>
    <t>13.43M</t>
  </si>
  <si>
    <t>13.25M</t>
  </si>
  <si>
    <t>14.89M</t>
  </si>
  <si>
    <t>-50.77%</t>
  </si>
  <si>
    <t>-2.95%</t>
  </si>
  <si>
    <t>12.40%</t>
  </si>
  <si>
    <t>(114.39M)</t>
  </si>
  <si>
    <t>(224.01M)</t>
  </si>
  <si>
    <t>(214.39M)</t>
  </si>
  <si>
    <t>-297.70%</t>
  </si>
  <si>
    <t>-1,496.73%</t>
  </si>
  <si>
    <t>-28.75%</t>
  </si>
  <si>
    <t>(714,000)</t>
  </si>
  <si>
    <t>(16.34M)</t>
  </si>
  <si>
    <t>16.03M</t>
  </si>
  <si>
    <t>(5.94M)</t>
  </si>
  <si>
    <t>13.97M</t>
  </si>
  <si>
    <t>880000</t>
  </si>
  <si>
    <t>31.57M</t>
  </si>
  <si>
    <t>28000</t>
  </si>
  <si>
    <t>118666</t>
  </si>
  <si>
    <t>36.06M</t>
  </si>
  <si>
    <t>171000</t>
  </si>
  <si>
    <t>103000</t>
  </si>
  <si>
    <t>(10.16M)</t>
  </si>
  <si>
    <t>(27.01M)</t>
  </si>
  <si>
    <t>(565,000)</t>
  </si>
  <si>
    <t>(18.94M)</t>
  </si>
  <si>
    <t>(9.55M)</t>
  </si>
  <si>
    <t>(4.55M)</t>
  </si>
  <si>
    <t>(4.57M)</t>
  </si>
  <si>
    <t>(20.35M)</t>
  </si>
  <si>
    <t>(9.65M)</t>
  </si>
  <si>
    <t>(142,000)</t>
  </si>
  <si>
    <t>(113.68M)</t>
  </si>
  <si>
    <t>23.43M</t>
  </si>
  <si>
    <t>(30.06M)</t>
  </si>
  <si>
    <t>(227.16M)</t>
  </si>
  <si>
    <t>(208.44M)</t>
  </si>
  <si>
    <t>120.61%</t>
  </si>
  <si>
    <t>-228.29%</t>
  </si>
  <si>
    <t>-655.67%</t>
  </si>
  <si>
    <t>8.24%</t>
  </si>
  <si>
    <t>-27.95%</t>
  </si>
  <si>
    <t>(0.99)</t>
  </si>
  <si>
    <t>(0.21)</t>
  </si>
  <si>
    <t>(1.52)</t>
  </si>
  <si>
    <t>(1.38)</t>
  </si>
  <si>
    <t>117.40%</t>
  </si>
  <si>
    <t>-221.88%</t>
  </si>
  <si>
    <t>-623.81%</t>
  </si>
  <si>
    <t>114.7M</t>
  </si>
  <si>
    <t>145.27M</t>
  </si>
  <si>
    <t>151.48M</t>
  </si>
  <si>
    <t>0.16</t>
  </si>
  <si>
    <t>116.32%</t>
  </si>
  <si>
    <t>-229.95%</t>
  </si>
  <si>
    <t>144.96M</t>
  </si>
  <si>
    <t>34.5M</t>
  </si>
  <si>
    <t>115.01M</t>
  </si>
  <si>
    <t>10.94M</t>
  </si>
  <si>
    <t>(138.71M)</t>
  </si>
  <si>
    <t>(114.41M)</t>
  </si>
  <si>
    <t>233.34%</t>
  </si>
  <si>
    <t>-90.49%</t>
  </si>
  <si>
    <t>-1,367.52%</t>
  </si>
  <si>
    <t>17.52%</t>
  </si>
  <si>
    <t>-15.34%</t>
  </si>
  <si>
    <t>190.45M</t>
  </si>
  <si>
    <t>362.23M</t>
  </si>
  <si>
    <t>631.17M</t>
  </si>
  <si>
    <t>534.78M</t>
  </si>
  <si>
    <t>497.23M</t>
  </si>
  <si>
    <t>83.6M</t>
  </si>
  <si>
    <t>167.56M</t>
  </si>
  <si>
    <t>224.06M</t>
  </si>
  <si>
    <t>181.11M</t>
  </si>
  <si>
    <t>186.38M</t>
  </si>
  <si>
    <t>106.85M</t>
  </si>
  <si>
    <t>194.67M</t>
  </si>
  <si>
    <t>407.1M</t>
  </si>
  <si>
    <t>353.67M</t>
  </si>
  <si>
    <t>310.86M</t>
  </si>
  <si>
    <t>90.20%</t>
  </si>
  <si>
    <t>74.24%</t>
  </si>
  <si>
    <t>-15.27%</t>
  </si>
  <si>
    <t>-7.02%</t>
  </si>
  <si>
    <t>13.27%</t>
  </si>
  <si>
    <t>22.96%</t>
  </si>
  <si>
    <t>32.85%</t>
  </si>
  <si>
    <t>28.82%</t>
  </si>
  <si>
    <t>28.80%</t>
  </si>
  <si>
    <t>96.38M</t>
  </si>
  <si>
    <t>134.15M</t>
  </si>
  <si>
    <t>151.55M</t>
  </si>
  <si>
    <t>155.49M</t>
  </si>
  <si>
    <t>191.1M</t>
  </si>
  <si>
    <t>155.59M</t>
  </si>
  <si>
    <t>191.2M</t>
  </si>
  <si>
    <t>(100,000)</t>
  </si>
  <si>
    <t>39.19%</t>
  </si>
  <si>
    <t>22.91%</t>
  </si>
  <si>
    <t>4.05</t>
  </si>
  <si>
    <t>4.30</t>
  </si>
  <si>
    <t>4.08</t>
  </si>
  <si>
    <t>4.04</t>
  </si>
  <si>
    <t>3.90</t>
  </si>
  <si>
    <t>39.76M</t>
  </si>
  <si>
    <t>46.22M</t>
  </si>
  <si>
    <t>51.36M</t>
  </si>
  <si>
    <t>38.41M</t>
  </si>
  <si>
    <t>16.97M</t>
  </si>
  <si>
    <t>12.23M</t>
  </si>
  <si>
    <t>15.43M</t>
  </si>
  <si>
    <t>21.77M</t>
  </si>
  <si>
    <t>15.58M</t>
  </si>
  <si>
    <t>14.82M</t>
  </si>
  <si>
    <t>21.81M</t>
  </si>
  <si>
    <t>18.41M</t>
  </si>
  <si>
    <t>21.1M</t>
  </si>
  <si>
    <t>16.45M</t>
  </si>
  <si>
    <t>19.41M</t>
  </si>
  <si>
    <t>381000</t>
  </si>
  <si>
    <t>12.57M</t>
  </si>
  <si>
    <t>27.54M</t>
  </si>
  <si>
    <t>42.72M</t>
  </si>
  <si>
    <t>26.1M</t>
  </si>
  <si>
    <t>39.16M</t>
  </si>
  <si>
    <t>339.15M</t>
  </si>
  <si>
    <t>570.14M</t>
  </si>
  <si>
    <t>876.79M</t>
  </si>
  <si>
    <t>754.77M</t>
  </si>
  <si>
    <t>790.49M</t>
  </si>
  <si>
    <t>303M</t>
  </si>
  <si>
    <t>274.49M</t>
  </si>
  <si>
    <t>265.74M</t>
  </si>
  <si>
    <t>254.82M</t>
  </si>
  <si>
    <t>264.79M</t>
  </si>
  <si>
    <t>416.3M</t>
  </si>
  <si>
    <t>428.14M</t>
  </si>
  <si>
    <t>435.9M</t>
  </si>
  <si>
    <t>429.57M</t>
  </si>
  <si>
    <t>470.72M</t>
  </si>
  <si>
    <t>127.58M</t>
  </si>
  <si>
    <t>148.04M</t>
  </si>
  <si>
    <t>149.16M</t>
  </si>
  <si>
    <t>136.8M</t>
  </si>
  <si>
    <t>152.87M</t>
  </si>
  <si>
    <t>8.89M</t>
  </si>
  <si>
    <t>8.16M</t>
  </si>
  <si>
    <t>5.91M</t>
  </si>
  <si>
    <t>235.06M</t>
  </si>
  <si>
    <t>244.96M</t>
  </si>
  <si>
    <t>238.81M</t>
  </si>
  <si>
    <t>235.32M</t>
  </si>
  <si>
    <t>270.68M</t>
  </si>
  <si>
    <t>113.31M</t>
  </si>
  <si>
    <t>153.65M</t>
  </si>
  <si>
    <t>170.16M</t>
  </si>
  <si>
    <t>174.75M</t>
  </si>
  <si>
    <t>205.93M</t>
  </si>
  <si>
    <t>66.39M</t>
  </si>
  <si>
    <t>89.76M</t>
  </si>
  <si>
    <t>171.68M</t>
  </si>
  <si>
    <t>265.67M</t>
  </si>
  <si>
    <t>121.93M</t>
  </si>
  <si>
    <t>55.69M</t>
  </si>
  <si>
    <t>170.48M</t>
  </si>
  <si>
    <t>264.07M</t>
  </si>
  <si>
    <t>710.59M</t>
  </si>
  <si>
    <t>630.31M</t>
  </si>
  <si>
    <t>573.62M</t>
  </si>
  <si>
    <t>472.06M</t>
  </si>
  <si>
    <t>411.1M</t>
  </si>
  <si>
    <t>92.74M</t>
  </si>
  <si>
    <t>94.21M</t>
  </si>
  <si>
    <t>92.87M</t>
  </si>
  <si>
    <t>617.85M</t>
  </si>
  <si>
    <t>537.57M</t>
  </si>
  <si>
    <t>479.41M</t>
  </si>
  <si>
    <t>379.19M</t>
  </si>
  <si>
    <t>318.23M</t>
  </si>
  <si>
    <t>16.09M</t>
  </si>
  <si>
    <t>12.89M</t>
  </si>
  <si>
    <t>67.57M</t>
  </si>
  <si>
    <t>90.35M</t>
  </si>
  <si>
    <t>4.29M</t>
  </si>
  <si>
    <t>66.33M</t>
  </si>
  <si>
    <t>89.3M</t>
  </si>
  <si>
    <t>1.58B</t>
  </si>
  <si>
    <t>1.92B</t>
  </si>
  <si>
    <t>1.86B</t>
  </si>
  <si>
    <t>1.73B</t>
  </si>
  <si>
    <t>9.92%</t>
  </si>
  <si>
    <t>21.79%</t>
  </si>
  <si>
    <t>-3.41%</t>
  </si>
  <si>
    <t>-6.97%</t>
  </si>
  <si>
    <t>6.75M</t>
  </si>
  <si>
    <t>65.74M</t>
  </si>
  <si>
    <t>19.49M</t>
  </si>
  <si>
    <t>32.34M</t>
  </si>
  <si>
    <t>37.4M</t>
  </si>
  <si>
    <t>46.28M</t>
  </si>
  <si>
    <t>5.94%</t>
  </si>
  <si>
    <t>65.88%</t>
  </si>
  <si>
    <t>15.67%</t>
  </si>
  <si>
    <t>899000</t>
  </si>
  <si>
    <t>67.66M</t>
  </si>
  <si>
    <t>74.65M</t>
  </si>
  <si>
    <t>91.5M</t>
  </si>
  <si>
    <t>133.07M</t>
  </si>
  <si>
    <t>161.82M</t>
  </si>
  <si>
    <t>36.85M</t>
  </si>
  <si>
    <t>40.37M</t>
  </si>
  <si>
    <t>45.62M</t>
  </si>
  <si>
    <t>42.64M</t>
  </si>
  <si>
    <t>46.55M</t>
  </si>
  <si>
    <t>54.64M</t>
  </si>
  <si>
    <t>92.7M</t>
  </si>
  <si>
    <t>116.2M</t>
  </si>
  <si>
    <t>89.16M</t>
  </si>
  <si>
    <t>100.9M</t>
  </si>
  <si>
    <t>130.58M</t>
  </si>
  <si>
    <t>236.21M</t>
  </si>
  <si>
    <t>211.99M</t>
  </si>
  <si>
    <t>441.36M</t>
  </si>
  <si>
    <t>357.54M</t>
  </si>
  <si>
    <t>351.22M</t>
  </si>
  <si>
    <t>284.21M</t>
  </si>
  <si>
    <t>280.67M</t>
  </si>
  <si>
    <t>34.51M</t>
  </si>
  <si>
    <t>18.92M</t>
  </si>
  <si>
    <t>(40.39M)</t>
  </si>
  <si>
    <t>(47.77M)</t>
  </si>
  <si>
    <t>470000</t>
  </si>
  <si>
    <t>40.86M</t>
  </si>
  <si>
    <t>16.33M</t>
  </si>
  <si>
    <t>24.79M</t>
  </si>
  <si>
    <t>23.72M</t>
  </si>
  <si>
    <t>20.59M</t>
  </si>
  <si>
    <t>24.28M</t>
  </si>
  <si>
    <t>8.75M</t>
  </si>
  <si>
    <t>12.58M</t>
  </si>
  <si>
    <t>12.61M</t>
  </si>
  <si>
    <t>17.16M</t>
  </si>
  <si>
    <t>7.58M</t>
  </si>
  <si>
    <t>12.21M</t>
  </si>
  <si>
    <t>7.12M</t>
  </si>
  <si>
    <t>581.37M</t>
  </si>
  <si>
    <t>512.4M</t>
  </si>
  <si>
    <t>524.44M</t>
  </si>
  <si>
    <t>541.47M</t>
  </si>
  <si>
    <t>516.94M</t>
  </si>
  <si>
    <t>40.51%</t>
  </si>
  <si>
    <t>32.48%</t>
  </si>
  <si>
    <t>27.30%</t>
  </si>
  <si>
    <t>29.18%</t>
  </si>
  <si>
    <t>29.94%</t>
  </si>
  <si>
    <t>853.85M</t>
  </si>
  <si>
    <t>1.4B</t>
  </si>
  <si>
    <t>1.31B</t>
  </si>
  <si>
    <t>1.21B</t>
  </si>
  <si>
    <t>1.38M</t>
  </si>
  <si>
    <t>1.54M</t>
  </si>
  <si>
    <t>(524.91M)</t>
  </si>
  <si>
    <t>(482.27M)</t>
  </si>
  <si>
    <t>(512.34M)</t>
  </si>
  <si>
    <t>(739.5M)</t>
  </si>
  <si>
    <t>(947.94M)</t>
  </si>
  <si>
    <t>(571,000)</t>
  </si>
  <si>
    <t>(17.83M)</t>
  </si>
  <si>
    <t>(32.05M)</t>
  </si>
  <si>
    <t>(58.66M)</t>
  </si>
  <si>
    <t>(72.64M)</t>
  </si>
  <si>
    <t>59.49%</t>
  </si>
  <si>
    <t>67.52%</t>
  </si>
  <si>
    <t>72.70%</t>
  </si>
  <si>
    <t>70.82%</t>
  </si>
  <si>
    <t>70.06%</t>
  </si>
  <si>
    <t>17.65M</t>
  </si>
  <si>
    <t>115.53%</t>
  </si>
  <si>
    <t>-270.33%</t>
  </si>
  <si>
    <t>70.77M</t>
  </si>
  <si>
    <t>25.38M</t>
  </si>
  <si>
    <t>38.43M</t>
  </si>
  <si>
    <t>(14.56M)</t>
  </si>
  <si>
    <t>(15.39M)</t>
  </si>
  <si>
    <t>(19.19M)</t>
  </si>
  <si>
    <t>(37.58M)</t>
  </si>
  <si>
    <t>(9.69M)</t>
  </si>
  <si>
    <t>78.97M</t>
  </si>
  <si>
    <t>14.9M</t>
  </si>
  <si>
    <t>(48.56M)</t>
  </si>
  <si>
    <t>56.81M</t>
  </si>
  <si>
    <t>87.28M</t>
  </si>
  <si>
    <t>87.92M</t>
  </si>
  <si>
    <t>279000</t>
  </si>
  <si>
    <t>(122.34M)</t>
  </si>
  <si>
    <t>(36.6M)</t>
  </si>
  <si>
    <t>(1.1M)</t>
  </si>
  <si>
    <t>4.3M</t>
  </si>
  <si>
    <t>10.86M</t>
  </si>
  <si>
    <t>81.98M</t>
  </si>
  <si>
    <t>(27.2M)</t>
  </si>
  <si>
    <t>(14.01M)</t>
  </si>
  <si>
    <t>(9.53M)</t>
  </si>
  <si>
    <t>(17.4M)</t>
  </si>
  <si>
    <t>(16.46M)</t>
  </si>
  <si>
    <t>(35.62M)</t>
  </si>
  <si>
    <t>76.16M</t>
  </si>
  <si>
    <t>45.87M</t>
  </si>
  <si>
    <t>(28.64M)</t>
  </si>
  <si>
    <t>22.28M</t>
  </si>
  <si>
    <t>(11.08M)</t>
  </si>
  <si>
    <t>(2.48M)</t>
  </si>
  <si>
    <t>92.22M</t>
  </si>
  <si>
    <t>11.14M</t>
  </si>
  <si>
    <t>(40.36M)</t>
  </si>
  <si>
    <t>(63.8M)</t>
  </si>
  <si>
    <t>3,815.59%</t>
  </si>
  <si>
    <t>-87.92%</t>
  </si>
  <si>
    <t>-462.33%</t>
  </si>
  <si>
    <t>-58.08%</t>
  </si>
  <si>
    <t>-0.64%</t>
  </si>
  <si>
    <t>15.98%</t>
  </si>
  <si>
    <t>1.80%</t>
  </si>
  <si>
    <t>-6.42%</t>
  </si>
  <si>
    <t>-8.56%</t>
  </si>
  <si>
    <t>(16.99M)</t>
  </si>
  <si>
    <t>(19.05M)</t>
  </si>
  <si>
    <t>(33.65M)</t>
  </si>
  <si>
    <t>(52.88M)</t>
  </si>
  <si>
    <t>(43.66M)</t>
  </si>
  <si>
    <t>-76.61%</t>
  </si>
  <si>
    <t>-57.13%</t>
  </si>
  <si>
    <t>17.44%</t>
  </si>
  <si>
    <t>-4.36%</t>
  </si>
  <si>
    <t>-3.30%</t>
  </si>
  <si>
    <t>-5.44%</t>
  </si>
  <si>
    <t>-8.42%</t>
  </si>
  <si>
    <t>-5.85%</t>
  </si>
  <si>
    <t>(494.77M)</t>
  </si>
  <si>
    <t>35000</t>
  </si>
  <si>
    <t>52000</t>
  </si>
  <si>
    <t>44.37M</t>
  </si>
  <si>
    <t>94.57M</t>
  </si>
  <si>
    <t>(46.36M)</t>
  </si>
  <si>
    <t>(274.11M)</t>
  </si>
  <si>
    <t>(41.11M)</t>
  </si>
  <si>
    <t>170.71M</t>
  </si>
  <si>
    <t>(228.46M)</t>
  </si>
  <si>
    <t>(136.83M)</t>
  </si>
  <si>
    <t>(642.46M)</t>
  </si>
  <si>
    <t>(508.68M)</t>
  </si>
  <si>
    <t>(390.1M)</t>
  </si>
  <si>
    <t>323.03M</t>
  </si>
  <si>
    <t>90.47M</t>
  </si>
  <si>
    <t>368.34M</t>
  </si>
  <si>
    <t>467.57M</t>
  </si>
  <si>
    <t>560.81M</t>
  </si>
  <si>
    <t>(417.16M)</t>
  </si>
  <si>
    <t>(65.37M)</t>
  </si>
  <si>
    <t>(263.4M)</t>
  </si>
  <si>
    <t>(43.49M)</t>
  </si>
  <si>
    <t>127.24M</t>
  </si>
  <si>
    <t>84.33%</t>
  </si>
  <si>
    <t>-302.96%</t>
  </si>
  <si>
    <t>83.49%</t>
  </si>
  <si>
    <t>392.61%</t>
  </si>
  <si>
    <t>-106.97%</t>
  </si>
  <si>
    <t>-42.57%</t>
  </si>
  <si>
    <t>-6.92%</t>
  </si>
  <si>
    <t>17.06%</t>
  </si>
  <si>
    <t>17.19M</t>
  </si>
  <si>
    <t>49.08M</t>
  </si>
  <si>
    <t>295.98M</t>
  </si>
  <si>
    <t>19.07M</t>
  </si>
  <si>
    <t>20.31M</t>
  </si>
  <si>
    <t>248.41M</t>
  </si>
  <si>
    <t>(25.9M)</t>
  </si>
  <si>
    <t>47.58M</t>
  </si>
  <si>
    <t>443.33M</t>
  </si>
  <si>
    <t>(5.06M)</t>
  </si>
  <si>
    <t>(6.75M)</t>
  </si>
  <si>
    <t>(69.24M)</t>
  </si>
  <si>
    <t>444.1M</t>
  </si>
  <si>
    <t>(3.43M)</t>
  </si>
  <si>
    <t>(775,000)</t>
  </si>
  <si>
    <t>(65.81M)</t>
  </si>
  <si>
    <t>(271,000)</t>
  </si>
  <si>
    <t>19.53M</t>
  </si>
  <si>
    <t>28.58M</t>
  </si>
  <si>
    <t>(9.24M)</t>
  </si>
  <si>
    <t>(11.67M)</t>
  </si>
  <si>
    <t>(12.84M)</t>
  </si>
  <si>
    <t>(13.47M)</t>
  </si>
  <si>
    <t>11.39M</t>
  </si>
  <si>
    <t>32.37M</t>
  </si>
  <si>
    <t>4.23M</t>
  </si>
  <si>
    <t>464.85M</t>
  </si>
  <si>
    <t>43.75M</t>
  </si>
  <si>
    <t>308.76M</t>
  </si>
  <si>
    <t>40.89M</t>
  </si>
  <si>
    <t>(58.17M)</t>
  </si>
  <si>
    <t>-90.59%</t>
  </si>
  <si>
    <t>605.80%</t>
  </si>
  <si>
    <t>-86.76%</t>
  </si>
  <si>
    <t>-242.26%</t>
  </si>
  <si>
    <t>119.20%</t>
  </si>
  <si>
    <t>7.58%</t>
  </si>
  <si>
    <t>6.51%</t>
  </si>
  <si>
    <t>-7.80%</t>
  </si>
  <si>
    <t>70.6M</t>
  </si>
  <si>
    <t>56.5M</t>
  </si>
  <si>
    <t>(42.96M)</t>
  </si>
  <si>
    <t>(19.47M)</t>
  </si>
  <si>
    <t>73.17M</t>
  </si>
  <si>
    <t>(22.51M)</t>
  </si>
  <si>
    <t>(93.24M)</t>
  </si>
  <si>
    <t>(107.46M)</t>
  </si>
  <si>
    <t>475.79%</t>
  </si>
  <si>
    <t>-130.77%</t>
  </si>
  <si>
    <t>-314.17%</t>
  </si>
  <si>
    <t>-15.25%</t>
  </si>
  <si>
    <t>-1.28%</t>
  </si>
  <si>
    <t>ENDP</t>
  </si>
  <si>
    <t>Endo International</t>
  </si>
  <si>
    <t>PRTA</t>
  </si>
  <si>
    <t>Prothena Corp</t>
  </si>
  <si>
    <t>AMRN</t>
  </si>
  <si>
    <t>Amarin Corp</t>
  </si>
  <si>
    <t>JAZZ</t>
  </si>
  <si>
    <t>Jazz Pharmaceuticals</t>
  </si>
  <si>
    <t>HZNP</t>
  </si>
  <si>
    <t>Horizon Pharma</t>
  </si>
  <si>
    <t>ACAD</t>
  </si>
  <si>
    <t>ACADIA Pharmaceuticals</t>
  </si>
  <si>
    <t>-0.76</t>
  </si>
  <si>
    <t>3.52</t>
  </si>
  <si>
    <t>-0.23</t>
  </si>
  <si>
    <t>1.18</t>
  </si>
  <si>
    <t>2.5B</t>
  </si>
  <si>
    <t>-13.59</t>
  </si>
  <si>
    <t>-13.05</t>
  </si>
  <si>
    <t>0.83</t>
  </si>
  <si>
    <t>2378.71</t>
  </si>
  <si>
    <t>-11.98</t>
  </si>
  <si>
    <t>-101.50</t>
  </si>
  <si>
    <t>-2.02</t>
  </si>
  <si>
    <t>7.90</t>
  </si>
  <si>
    <t>9.69B</t>
  </si>
  <si>
    <t>24.37</t>
  </si>
  <si>
    <t>12.34</t>
  </si>
  <si>
    <t>0.82</t>
  </si>
  <si>
    <t>6.34</t>
  </si>
  <si>
    <t>E</t>
  </si>
  <si>
    <t>Allegion plc (ALLE)</t>
  </si>
  <si>
    <t>79.10</t>
  </si>
  <si>
    <t>80.31</t>
  </si>
  <si>
    <t>80.82</t>
  </si>
  <si>
    <t>78.51 x 200</t>
  </si>
  <si>
    <t>79.80 x 300</t>
  </si>
  <si>
    <t>78.75 - 81.07</t>
  </si>
  <si>
    <t>61.47 - 82.90</t>
  </si>
  <si>
    <t>680739</t>
  </si>
  <si>
    <t>683061</t>
  </si>
  <si>
    <t>7.54B</t>
  </si>
  <si>
    <t>1.22</t>
  </si>
  <si>
    <t>32.04</t>
  </si>
  <si>
    <t>2.47</t>
  </si>
  <si>
    <t>0.64 (0.80%)</t>
  </si>
  <si>
    <t>2017-06-13</t>
  </si>
  <si>
    <t>86.33</t>
  </si>
  <si>
    <t>11</t>
  </si>
  <si>
    <t>613.32M</t>
  </si>
  <si>
    <t>621.91M</t>
  </si>
  <si>
    <t>2.39B</t>
  </si>
  <si>
    <t>2.51B</t>
  </si>
  <si>
    <t>603.78M</t>
  </si>
  <si>
    <t>617M</t>
  </si>
  <si>
    <t>2.49B</t>
  </si>
  <si>
    <t>620.3M</t>
  </si>
  <si>
    <t>627.1M</t>
  </si>
  <si>
    <t>2.41B</t>
  </si>
  <si>
    <t>2.55B</t>
  </si>
  <si>
    <t>584.9M</t>
  </si>
  <si>
    <t>581.1M</t>
  </si>
  <si>
    <t>2.24B</t>
  </si>
  <si>
    <t>7.00%</t>
  </si>
  <si>
    <t>6.90%</t>
  </si>
  <si>
    <t>0.9</t>
  </si>
  <si>
    <t>0.95</t>
  </si>
  <si>
    <t>0.93</t>
  </si>
  <si>
    <t>0.81</t>
  </si>
  <si>
    <t>-2.10%</t>
  </si>
  <si>
    <t>-6.90%</t>
  </si>
  <si>
    <t>ALLE</t>
  </si>
  <si>
    <t>13.70%</t>
  </si>
  <si>
    <t>13.31%</t>
  </si>
  <si>
    <t>17.35%</t>
  </si>
  <si>
    <t>18.66</t>
  </si>
  <si>
    <t>3.30</t>
  </si>
  <si>
    <t>49.78</t>
  </si>
  <si>
    <t>10.50%</t>
  </si>
  <si>
    <t>19.44%</t>
  </si>
  <si>
    <t>12.46%</t>
  </si>
  <si>
    <t>207.22%</t>
  </si>
  <si>
    <t>2.28B</t>
  </si>
  <si>
    <t>23.88</t>
  </si>
  <si>
    <t>9.30%</t>
  </si>
  <si>
    <t>985.3M</t>
  </si>
  <si>
    <t>494.5M</t>
  </si>
  <si>
    <t>239.8M</t>
  </si>
  <si>
    <t>18.50%</t>
  </si>
  <si>
    <t>189.6M</t>
  </si>
  <si>
    <t>936.77</t>
  </si>
  <si>
    <t>1.59</t>
  </si>
  <si>
    <t>337.4M</t>
  </si>
  <si>
    <t>309.72M</t>
  </si>
  <si>
    <t>10.83%</t>
  </si>
  <si>
    <t>82.90</t>
  </si>
  <si>
    <t>61.47</t>
  </si>
  <si>
    <t>80.57</t>
  </si>
  <si>
    <t>75.40</t>
  </si>
  <si>
    <t>683.06k</t>
  </si>
  <si>
    <t>364.9k</t>
  </si>
  <si>
    <t>95.29M</t>
  </si>
  <si>
    <t>95.03M</t>
  </si>
  <si>
    <t>0.16%</t>
  </si>
  <si>
    <t>87.60%</t>
  </si>
  <si>
    <t>2.46M</t>
  </si>
  <si>
    <t>3.42</t>
  </si>
  <si>
    <t>2.56M</t>
  </si>
  <si>
    <t>0.80%</t>
  </si>
  <si>
    <t>21.05%</t>
  </si>
  <si>
    <t>Jun 30, 2017</t>
  </si>
  <si>
    <t>Jun 13, 2017</t>
  </si>
  <si>
    <t>Mr. David D. Petratis</t>
  </si>
  <si>
    <t>Chairman, Chief Exec. Officer &amp; Pres</t>
  </si>
  <si>
    <t>3.17M</t>
  </si>
  <si>
    <t>Mr. Patrick S. Shannon</t>
  </si>
  <si>
    <t>Mr. Jeffrey N. Braun</t>
  </si>
  <si>
    <t>Sr. VP and Gen. Counsel</t>
  </si>
  <si>
    <t>822.73k</t>
  </si>
  <si>
    <t>Mr. Timothy P. Eckersley</t>
  </si>
  <si>
    <t>Sr. VP and Pres of the Americas Region</t>
  </si>
  <si>
    <t>Ms. Lucia Veiga Moretti</t>
  </si>
  <si>
    <t>Sr. VP and Pres of the Europe, Middle East, India, &amp; Africa Region</t>
  </si>
  <si>
    <t>2.09B</t>
  </si>
  <si>
    <t>2.12B</t>
  </si>
  <si>
    <t>2.29%</t>
  </si>
  <si>
    <t>1.18%</t>
  </si>
  <si>
    <t>8.22%</t>
  </si>
  <si>
    <t>1.23B</t>
  </si>
  <si>
    <t>43.8M</t>
  </si>
  <si>
    <t>46.1M</t>
  </si>
  <si>
    <t>48.8M</t>
  </si>
  <si>
    <t>66.9M</t>
  </si>
  <si>
    <t>41.3M</t>
  </si>
  <si>
    <t>46.4M</t>
  </si>
  <si>
    <t>11.9M</t>
  </si>
  <si>
    <t>0.99%</t>
  </si>
  <si>
    <t>2.91%</t>
  </si>
  <si>
    <t>-5.80%</t>
  </si>
  <si>
    <t>829.2M</t>
  </si>
  <si>
    <t>864M</t>
  </si>
  <si>
    <t>853M</t>
  </si>
  <si>
    <t>876.2M</t>
  </si>
  <si>
    <t>980.8M</t>
  </si>
  <si>
    <t>-1.27%</t>
  </si>
  <si>
    <t>2.72%</t>
  </si>
  <si>
    <t>11.94%</t>
  </si>
  <si>
    <t>43.82%</t>
  </si>
  <si>
    <t>452.9M</t>
  </si>
  <si>
    <t>483.5M</t>
  </si>
  <si>
    <t>493.5M</t>
  </si>
  <si>
    <t>491.1M</t>
  </si>
  <si>
    <t>557.6M</t>
  </si>
  <si>
    <t>38.2M</t>
  </si>
  <si>
    <t>39.6M</t>
  </si>
  <si>
    <t>43.3M</t>
  </si>
  <si>
    <t>45.2M</t>
  </si>
  <si>
    <t>47.3M</t>
  </si>
  <si>
    <t>414.7M</t>
  </si>
  <si>
    <t>443.9M</t>
  </si>
  <si>
    <t>450.2M</t>
  </si>
  <si>
    <t>445.9M</t>
  </si>
  <si>
    <t>510.3M</t>
  </si>
  <si>
    <t>2.07%</t>
  </si>
  <si>
    <t>-0.49%</t>
  </si>
  <si>
    <t>13.54%</t>
  </si>
  <si>
    <t>33.2M</t>
  </si>
  <si>
    <t>26.5M</t>
  </si>
  <si>
    <t>(2.3M)</t>
  </si>
  <si>
    <t>368.6M</t>
  </si>
  <si>
    <t>235.8M</t>
  </si>
  <si>
    <t>326.3M</t>
  </si>
  <si>
    <t>358.6M</t>
  </si>
  <si>
    <t>425.5M</t>
  </si>
  <si>
    <t>(3.3M)</t>
  </si>
  <si>
    <t>(97.9M)</t>
  </si>
  <si>
    <t>(71.7M)</t>
  </si>
  <si>
    <t>1.9M</t>
  </si>
  <si>
    <t>10.2M</t>
  </si>
  <si>
    <t>53.8M</t>
  </si>
  <si>
    <t>580.00%</t>
  </si>
  <si>
    <t>427.45%</t>
  </si>
  <si>
    <t>-1.67%</t>
  </si>
  <si>
    <t>21.55%</t>
  </si>
  <si>
    <t>363.9M</t>
  </si>
  <si>
    <t>218.5M</t>
  </si>
  <si>
    <t>267.9M</t>
  </si>
  <si>
    <t>209.3M</t>
  </si>
  <si>
    <t>291.4M</t>
  </si>
  <si>
    <t>-39.96%</t>
  </si>
  <si>
    <t>22.61%</t>
  </si>
  <si>
    <t>-21.87%</t>
  </si>
  <si>
    <t>39.23%</t>
  </si>
  <si>
    <t>13.02%</t>
  </si>
  <si>
    <t>135.9M</t>
  </si>
  <si>
    <t>174.2M</t>
  </si>
  <si>
    <t>84.2M</t>
  </si>
  <si>
    <t>54.6M</t>
  </si>
  <si>
    <t>63.8M</t>
  </si>
  <si>
    <t>118.5M</t>
  </si>
  <si>
    <t>53.4M</t>
  </si>
  <si>
    <t>37.6M</t>
  </si>
  <si>
    <t>14.1M</t>
  </si>
  <si>
    <t>3.5M</t>
  </si>
  <si>
    <t>13.8M</t>
  </si>
  <si>
    <t>6.9M</t>
  </si>
  <si>
    <t>15.6M</t>
  </si>
  <si>
    <t>14.4M</t>
  </si>
  <si>
    <t>11.2M</t>
  </si>
  <si>
    <t>(4.4M)</t>
  </si>
  <si>
    <t>(8.2M)</t>
  </si>
  <si>
    <t>44.3M</t>
  </si>
  <si>
    <t>183.7M</t>
  </si>
  <si>
    <t>154.7M</t>
  </si>
  <si>
    <t>231.2M</t>
  </si>
  <si>
    <t>5.7M</t>
  </si>
  <si>
    <t>12.5M</t>
  </si>
  <si>
    <t>(2.6M)</t>
  </si>
  <si>
    <t>222.3M</t>
  </si>
  <si>
    <t>186.3M</t>
  </si>
  <si>
    <t>154.3M</t>
  </si>
  <si>
    <t>229.1M</t>
  </si>
  <si>
    <t>-85.70%</t>
  </si>
  <si>
    <t>485.85%</t>
  </si>
  <si>
    <t>-17.18%</t>
  </si>
  <si>
    <t>48.48%</t>
  </si>
  <si>
    <t>10.24%</t>
  </si>
  <si>
    <t>(800,000)</t>
  </si>
  <si>
    <t>(11.1M)</t>
  </si>
  <si>
    <t>(500,000)</t>
  </si>
  <si>
    <t>219.6M</t>
  </si>
  <si>
    <t>31M</t>
  </si>
  <si>
    <t>175.2M</t>
  </si>
  <si>
    <t>153.9M</t>
  </si>
  <si>
    <t>31.5M</t>
  </si>
  <si>
    <t>2.21</t>
  </si>
  <si>
    <t>1.82</t>
  </si>
  <si>
    <t>1.60</t>
  </si>
  <si>
    <t>2.39</t>
  </si>
  <si>
    <t>-85.07%</t>
  </si>
  <si>
    <t>451.52%</t>
  </si>
  <si>
    <t>-12.09%</t>
  </si>
  <si>
    <t>49.38%</t>
  </si>
  <si>
    <t>96M</t>
  </si>
  <si>
    <t>96.1M</t>
  </si>
  <si>
    <t>95.9M</t>
  </si>
  <si>
    <t>95.8M</t>
  </si>
  <si>
    <t>2.36</t>
  </si>
  <si>
    <t>445.45%</t>
  </si>
  <si>
    <t>-11.67%</t>
  </si>
  <si>
    <t>48.43%</t>
  </si>
  <si>
    <t>99.5M</t>
  </si>
  <si>
    <t>97.2M</t>
  </si>
  <si>
    <t>96.9M</t>
  </si>
  <si>
    <t>420.1M</t>
  </si>
  <si>
    <t>426.6M</t>
  </si>
  <si>
    <t>408.3M</t>
  </si>
  <si>
    <t>438.3M</t>
  </si>
  <si>
    <t>490.1M</t>
  </si>
  <si>
    <t>1.55%</t>
  </si>
  <si>
    <t>-4.29%</t>
  </si>
  <si>
    <t>7.35%</t>
  </si>
  <si>
    <t>317.5M</t>
  </si>
  <si>
    <t>267.6M</t>
  </si>
  <si>
    <t>294.8M</t>
  </si>
  <si>
    <t>202.5M</t>
  </si>
  <si>
    <t>313.4M</t>
  </si>
  <si>
    <t>290.5M</t>
  </si>
  <si>
    <t>199.7M</t>
  </si>
  <si>
    <t>312.4M</t>
  </si>
  <si>
    <t>-15.72%</t>
  </si>
  <si>
    <t>10.16%</t>
  </si>
  <si>
    <t>-31.31%</t>
  </si>
  <si>
    <t>54.77%</t>
  </si>
  <si>
    <t>13.52%</t>
  </si>
  <si>
    <t>14.62%</t>
  </si>
  <si>
    <t>8.86%</t>
  </si>
  <si>
    <t>13.95%</t>
  </si>
  <si>
    <t>381.9M</t>
  </si>
  <si>
    <t>424.9M</t>
  </si>
  <si>
    <t>441M</t>
  </si>
  <si>
    <t>303.4M</t>
  </si>
  <si>
    <t>271.9M</t>
  </si>
  <si>
    <t>11.26%</t>
  </si>
  <si>
    <t>3.79%</t>
  </si>
  <si>
    <t>-31.20%</t>
  </si>
  <si>
    <t>-10.38%</t>
  </si>
  <si>
    <t>5.36</t>
  </si>
  <si>
    <t>4.93</t>
  </si>
  <si>
    <t>4.80</t>
  </si>
  <si>
    <t>6.82</t>
  </si>
  <si>
    <t>8.23</t>
  </si>
  <si>
    <t>166.4M</t>
  </si>
  <si>
    <t>155.8M</t>
  </si>
  <si>
    <t>179.5M</t>
  </si>
  <si>
    <t>204.1M</t>
  </si>
  <si>
    <t>220.6M</t>
  </si>
  <si>
    <t>95.5M</t>
  </si>
  <si>
    <t>86.8M</t>
  </si>
  <si>
    <t>92.6M</t>
  </si>
  <si>
    <t>115.2M</t>
  </si>
  <si>
    <t>140.3M</t>
  </si>
  <si>
    <t>22.2M</t>
  </si>
  <si>
    <t>32.1M</t>
  </si>
  <si>
    <t>30M</t>
  </si>
  <si>
    <t>23.6M</t>
  </si>
  <si>
    <t>80.4M</t>
  </si>
  <si>
    <t>68.3M</t>
  </si>
  <si>
    <t>54.8M</t>
  </si>
  <si>
    <t>58.9M</t>
  </si>
  <si>
    <t>56.7M</t>
  </si>
  <si>
    <t>(31.7M)</t>
  </si>
  <si>
    <t>(33.8M)</t>
  </si>
  <si>
    <t>44.1M</t>
  </si>
  <si>
    <t>74.9M</t>
  </si>
  <si>
    <t>58.5M</t>
  </si>
  <si>
    <t>25.1M</t>
  </si>
  <si>
    <t>23.4M</t>
  </si>
  <si>
    <t>909.9M</t>
  </si>
  <si>
    <t>923.2M</t>
  </si>
  <si>
    <t>973.8M</t>
  </si>
  <si>
    <t>735.1M</t>
  </si>
  <si>
    <t>829.3M</t>
  </si>
  <si>
    <t>232M</t>
  </si>
  <si>
    <t>203M</t>
  </si>
  <si>
    <t>211.2M</t>
  </si>
  <si>
    <t>224.8M</t>
  </si>
  <si>
    <t>226.6M</t>
  </si>
  <si>
    <t>586.8M</t>
  </si>
  <si>
    <t>569.2M</t>
  </si>
  <si>
    <t>616.5M</t>
  </si>
  <si>
    <t>640.4M</t>
  </si>
  <si>
    <t>132.7M</t>
  </si>
  <si>
    <t>126.3M</t>
  </si>
  <si>
    <t>120.5M</t>
  </si>
  <si>
    <t>125.9M</t>
  </si>
  <si>
    <t>14.5M</t>
  </si>
  <si>
    <t>81.3M</t>
  </si>
  <si>
    <t>82M</t>
  </si>
  <si>
    <t>96.8M</t>
  </si>
  <si>
    <t>101.9M</t>
  </si>
  <si>
    <t>126.5M</t>
  </si>
  <si>
    <t>354.8M</t>
  </si>
  <si>
    <t>366.2M</t>
  </si>
  <si>
    <t>375.6M</t>
  </si>
  <si>
    <t>391.7M</t>
  </si>
  <si>
    <t>413.8M</t>
  </si>
  <si>
    <t>20.2M</t>
  </si>
  <si>
    <t>17.9M</t>
  </si>
  <si>
    <t>14.2M</t>
  </si>
  <si>
    <t>788.4M</t>
  </si>
  <si>
    <t>651M</t>
  </si>
  <si>
    <t>631.7M</t>
  </si>
  <si>
    <t>637.9M</t>
  </si>
  <si>
    <t>504.9M</t>
  </si>
  <si>
    <t>506M</t>
  </si>
  <si>
    <t>714.1M</t>
  </si>
  <si>
    <t>716.8M</t>
  </si>
  <si>
    <t>150.5M</t>
  </si>
  <si>
    <t>146.1M</t>
  </si>
  <si>
    <t>125.7M</t>
  </si>
  <si>
    <t>372.4M</t>
  </si>
  <si>
    <t>357.4M</t>
  </si>
  <si>
    <t>182.5M</t>
  </si>
  <si>
    <t>132.8M</t>
  </si>
  <si>
    <t>40.4M</t>
  </si>
  <si>
    <t>2.29B</t>
  </si>
  <si>
    <t>2.25B</t>
  </si>
  <si>
    <t>-0.20%</t>
  </si>
  <si>
    <t>1.82%</t>
  </si>
  <si>
    <t>13.36%</t>
  </si>
  <si>
    <t>-1.66%</t>
  </si>
  <si>
    <t>49.6M</t>
  </si>
  <si>
    <t>65.6M</t>
  </si>
  <si>
    <t>227.2M</t>
  </si>
  <si>
    <t>211.3M</t>
  </si>
  <si>
    <t>249.5M</t>
  </si>
  <si>
    <t>175.1M</t>
  </si>
  <si>
    <t>179.9M</t>
  </si>
  <si>
    <t>18.08%</t>
  </si>
  <si>
    <t>36.3M</t>
  </si>
  <si>
    <t>153.3M</t>
  </si>
  <si>
    <t>183.4M</t>
  </si>
  <si>
    <t>195.9M</t>
  </si>
  <si>
    <t>197.3M</t>
  </si>
  <si>
    <t>198.8M</t>
  </si>
  <si>
    <t>60.5M</t>
  </si>
  <si>
    <t>71.8M</t>
  </si>
  <si>
    <t>74M</t>
  </si>
  <si>
    <t>72.4M</t>
  </si>
  <si>
    <t>81M</t>
  </si>
  <si>
    <t>92.8M</t>
  </si>
  <si>
    <t>111.6M</t>
  </si>
  <si>
    <t>121.9M</t>
  </si>
  <si>
    <t>124.9M</t>
  </si>
  <si>
    <t>117.8M</t>
  </si>
  <si>
    <t>382.7M</t>
  </si>
  <si>
    <t>490.5M</t>
  </si>
  <si>
    <t>531.3M</t>
  </si>
  <si>
    <t>447.1M</t>
  </si>
  <si>
    <t>429.6M</t>
  </si>
  <si>
    <t>121.5M</t>
  </si>
  <si>
    <t>110.6M</t>
  </si>
  <si>
    <t>122M</t>
  </si>
  <si>
    <t>145.4M</t>
  </si>
  <si>
    <t>134.5M</t>
  </si>
  <si>
    <t>92M</t>
  </si>
  <si>
    <t>86.7M</t>
  </si>
  <si>
    <t>58M</t>
  </si>
  <si>
    <t>118.7M</t>
  </si>
  <si>
    <t>72.3M</t>
  </si>
  <si>
    <t>91.9M</t>
  </si>
  <si>
    <t>18.6M</t>
  </si>
  <si>
    <t>71.1M</t>
  </si>
  <si>
    <t>63.3M</t>
  </si>
  <si>
    <t>32.6M</t>
  </si>
  <si>
    <t>617.6M</t>
  </si>
  <si>
    <t>2.04B</t>
  </si>
  <si>
    <t>2.26B</t>
  </si>
  <si>
    <t>102.81%</t>
  </si>
  <si>
    <t>99.08%</t>
  </si>
  <si>
    <t>98.70%</t>
  </si>
  <si>
    <t>94.82%</t>
  </si>
  <si>
    <t>(86.8M)</t>
  </si>
  <si>
    <t>(4.8M)</t>
  </si>
  <si>
    <t>25.6M</t>
  </si>
  <si>
    <t>113.3M</t>
  </si>
  <si>
    <t>142.4M</t>
  </si>
  <si>
    <t>232.4M</t>
  </si>
  <si>
    <t>77.1M</t>
  </si>
  <si>
    <t>(47.8M)</t>
  </si>
  <si>
    <t>(147.2M)</t>
  </si>
  <si>
    <t>67.71%</t>
  </si>
  <si>
    <t>-4.38%</t>
  </si>
  <si>
    <t>-0.24%</t>
  </si>
  <si>
    <t>1.12%</t>
  </si>
  <si>
    <t>5.04%</t>
  </si>
  <si>
    <t>23M</t>
  </si>
  <si>
    <t>31.1M</t>
  </si>
  <si>
    <t>23.3M</t>
  </si>
  <si>
    <t>4.1M</t>
  </si>
  <si>
    <t>1.37B</t>
  </si>
  <si>
    <t>(55.7M)</t>
  </si>
  <si>
    <t>18.5M</t>
  </si>
  <si>
    <t>29.7M</t>
  </si>
  <si>
    <t>116.4M</t>
  </si>
  <si>
    <t>225.3M</t>
  </si>
  <si>
    <t>43.5M</t>
  </si>
  <si>
    <t>172.6M</t>
  </si>
  <si>
    <t>-80.69%</t>
  </si>
  <si>
    <t>296.78%</t>
  </si>
  <si>
    <t>49.84%</t>
  </si>
  <si>
    <t>16.8M</t>
  </si>
  <si>
    <t>17.2M</t>
  </si>
  <si>
    <t>12.9M</t>
  </si>
  <si>
    <t>102M</t>
  </si>
  <si>
    <t>31.6M</t>
  </si>
  <si>
    <t>93M</t>
  </si>
  <si>
    <t>79M</t>
  </si>
  <si>
    <t>278.1M</t>
  </si>
  <si>
    <t>208.4M</t>
  </si>
  <si>
    <t>270.2M</t>
  </si>
  <si>
    <t>298.5M</t>
  </si>
  <si>
    <t>383.4M</t>
  </si>
  <si>
    <t>(8.9M)</t>
  </si>
  <si>
    <t>15.5M</t>
  </si>
  <si>
    <t>(41.5M)</t>
  </si>
  <si>
    <t>(5.9M)</t>
  </si>
  <si>
    <t>(13.5M)</t>
  </si>
  <si>
    <t>(16.7M)</t>
  </si>
  <si>
    <t>43.4M</t>
  </si>
  <si>
    <t>(14.7M)</t>
  </si>
  <si>
    <t>(18.2M)</t>
  </si>
  <si>
    <t>(53.1M)</t>
  </si>
  <si>
    <t>269.2M</t>
  </si>
  <si>
    <t>223.9M</t>
  </si>
  <si>
    <t>255.9M</t>
  </si>
  <si>
    <t>257M</t>
  </si>
  <si>
    <t>377.5M</t>
  </si>
  <si>
    <t>-16.83%</t>
  </si>
  <si>
    <t>14.29%</t>
  </si>
  <si>
    <t>0.43%</t>
  </si>
  <si>
    <t>46.89%</t>
  </si>
  <si>
    <t>13.15%</t>
  </si>
  <si>
    <t>10.70%</t>
  </si>
  <si>
    <t>12.08%</t>
  </si>
  <si>
    <t>12.43%</t>
  </si>
  <si>
    <t>(19.6M)</t>
  </si>
  <si>
    <t>(20.2M)</t>
  </si>
  <si>
    <t>(51.5M)</t>
  </si>
  <si>
    <t>(35.2M)</t>
  </si>
  <si>
    <t>-3.06%</t>
  </si>
  <si>
    <t>-154.95%</t>
  </si>
  <si>
    <t>31.65%</t>
  </si>
  <si>
    <t>-20.74%</t>
  </si>
  <si>
    <t>-0.96%</t>
  </si>
  <si>
    <t>-1.70%</t>
  </si>
  <si>
    <t>-1.90%</t>
  </si>
  <si>
    <t>(25.2M)</t>
  </si>
  <si>
    <t>(511.3M)</t>
  </si>
  <si>
    <t>(35.7M)</t>
  </si>
  <si>
    <t>41.7M</t>
  </si>
  <si>
    <t>12.3M</t>
  </si>
  <si>
    <t>(40.2M)</t>
  </si>
  <si>
    <t>(17.5M)</t>
  </si>
  <si>
    <t>(18.7M)</t>
  </si>
  <si>
    <t>(34.8M)</t>
  </si>
  <si>
    <t>(533.8M)</t>
  </si>
  <si>
    <t>(64M)</t>
  </si>
  <si>
    <t>-6.86%</t>
  </si>
  <si>
    <t>-86.10%</t>
  </si>
  <si>
    <t>-1,433.91%</t>
  </si>
  <si>
    <t>88.01%</t>
  </si>
  <si>
    <t>-0.86%</t>
  </si>
  <si>
    <t>-1.64%</t>
  </si>
  <si>
    <t>-25.81%</t>
  </si>
  <si>
    <t>-2.86%</t>
  </si>
  <si>
    <t>(30M)</t>
  </si>
  <si>
    <t>(38.3M)</t>
  </si>
  <si>
    <t>(46M)</t>
  </si>
  <si>
    <t>(79.3M)</t>
  </si>
  <si>
    <t>(85.1M)</t>
  </si>
  <si>
    <t>5.8M</t>
  </si>
  <si>
    <t>(83.8M)</t>
  </si>
  <si>
    <t>269.3M</t>
  </si>
  <si>
    <t>(64.7M)</t>
  </si>
  <si>
    <t>38.9M</t>
  </si>
  <si>
    <t>18.8M</t>
  </si>
  <si>
    <t>(61.8M)</t>
  </si>
  <si>
    <t>250.5M</t>
  </si>
  <si>
    <t>(47.3M)</t>
  </si>
  <si>
    <t>950.5M</t>
  </si>
  <si>
    <t>691M</t>
  </si>
  <si>
    <t>(1.01B)</t>
  </si>
  <si>
    <t>(440.5M)</t>
  </si>
  <si>
    <t>(47M)</t>
  </si>
  <si>
    <t>(316.8M)</t>
  </si>
  <si>
    <t>(1.6B)</t>
  </si>
  <si>
    <t>(17M)</t>
  </si>
  <si>
    <t>(20.3M)</t>
  </si>
  <si>
    <t>4.5M</t>
  </si>
  <si>
    <t>(317.9M)</t>
  </si>
  <si>
    <t>(292.4M)</t>
  </si>
  <si>
    <t>(150M)</t>
  </si>
  <si>
    <t>(196M)</t>
  </si>
  <si>
    <t>8.02%</t>
  </si>
  <si>
    <t>48.70%</t>
  </si>
  <si>
    <t>230.00%</t>
  </si>
  <si>
    <t>-200.51%</t>
  </si>
  <si>
    <t>-15.53%</t>
  </si>
  <si>
    <t>-13.97%</t>
  </si>
  <si>
    <t>-7.08%</t>
  </si>
  <si>
    <t>9.43%</t>
  </si>
  <si>
    <t>(9M)</t>
  </si>
  <si>
    <t>(59.3M)</t>
  </si>
  <si>
    <t>(90.1M)</t>
  </si>
  <si>
    <t>63.1M</t>
  </si>
  <si>
    <t>(90.8M)</t>
  </si>
  <si>
    <t>112.7M</t>
  </si>
  <si>
    <t>249.6M</t>
  </si>
  <si>
    <t>203.7M</t>
  </si>
  <si>
    <t>204.4M</t>
  </si>
  <si>
    <t>221.8M</t>
  </si>
  <si>
    <t>335M</t>
  </si>
  <si>
    <t>-18.39%</t>
  </si>
  <si>
    <t>0.34%</t>
  </si>
  <si>
    <t>8.51%</t>
  </si>
  <si>
    <t>51.04%</t>
  </si>
  <si>
    <t>4.66%</t>
  </si>
  <si>
    <t>AER</t>
  </si>
  <si>
    <t>AerCap Holdings</t>
  </si>
  <si>
    <t>MSA</t>
  </si>
  <si>
    <t>MSA Safety</t>
  </si>
  <si>
    <t>AVY</t>
  </si>
  <si>
    <t>Avery Dennison</t>
  </si>
  <si>
    <t>AAXN</t>
  </si>
  <si>
    <t>Axon Enterprise</t>
  </si>
  <si>
    <t>HY</t>
  </si>
  <si>
    <t>Hyster-Yale Materials</t>
  </si>
  <si>
    <t>8.33B</t>
  </si>
  <si>
    <t>8.33</t>
  </si>
  <si>
    <t>7.21</t>
  </si>
  <si>
    <t>0.89</t>
  </si>
  <si>
    <t>1.68</t>
  </si>
  <si>
    <t>0.96</t>
  </si>
  <si>
    <t>3.03B</t>
  </si>
  <si>
    <t>32.31</t>
  </si>
  <si>
    <t>21.66</t>
  </si>
  <si>
    <t>1.64</t>
  </si>
  <si>
    <t>8.08B</t>
  </si>
  <si>
    <t>23.97</t>
  </si>
  <si>
    <t>18.11</t>
  </si>
  <si>
    <t>1.84</t>
  </si>
  <si>
    <t>1.31</t>
  </si>
  <si>
    <t>7.98</t>
  </si>
  <si>
    <t>3.24B</t>
  </si>
  <si>
    <t>22.74</t>
  </si>
  <si>
    <t>20.09</t>
  </si>
  <si>
    <t>2.32</t>
  </si>
  <si>
    <t>2.66</t>
  </si>
  <si>
    <t>A</t>
  </si>
  <si>
    <t>p</t>
  </si>
  <si>
    <t>H</t>
  </si>
  <si>
    <t>AllianceBernstein Holding L.P. (AB)</t>
  </si>
  <si>
    <t>25.10</t>
  </si>
  <si>
    <t>24.75</t>
  </si>
  <si>
    <t>25.05 x 100</t>
  </si>
  <si>
    <t>25.20 x 100</t>
  </si>
  <si>
    <t>24.70 - 25.15</t>
  </si>
  <si>
    <t>20.40 - 25.15</t>
  </si>
  <si>
    <t>260756</t>
  </si>
  <si>
    <t>471707</t>
  </si>
  <si>
    <t>2.42B</t>
  </si>
  <si>
    <t>11.72</t>
  </si>
  <si>
    <t>2.14</t>
  </si>
  <si>
    <t>1.98 (8.00%)</t>
  </si>
  <si>
    <t>2017-05-04</t>
  </si>
  <si>
    <t>25.71</t>
  </si>
  <si>
    <t>771.88M</t>
  </si>
  <si>
    <t>777.35M</t>
  </si>
  <si>
    <t>3.14B</t>
  </si>
  <si>
    <t>758.8M</t>
  </si>
  <si>
    <t>767.9M</t>
  </si>
  <si>
    <t>2.79B</t>
  </si>
  <si>
    <t>788.02M</t>
  </si>
  <si>
    <t>782.37M</t>
  </si>
  <si>
    <t>3.34B</t>
  </si>
  <si>
    <t>725.81M</t>
  </si>
  <si>
    <t>747.59M</t>
  </si>
  <si>
    <t>6.30%</t>
  </si>
  <si>
    <t>4.00%</t>
  </si>
  <si>
    <t>0.30%</t>
  </si>
  <si>
    <t>3.60%</t>
  </si>
  <si>
    <t>0.4</t>
  </si>
  <si>
    <t>0.45</t>
  </si>
  <si>
    <t>0.46</t>
  </si>
  <si>
    <t>-9.10%</t>
  </si>
  <si>
    <t>4.70%</t>
  </si>
  <si>
    <t>36.70%</t>
  </si>
  <si>
    <t>AB</t>
  </si>
  <si>
    <t>17.50%</t>
  </si>
  <si>
    <t>5.70%</t>
  </si>
  <si>
    <t>7.40%</t>
  </si>
  <si>
    <t>9.44%</t>
  </si>
  <si>
    <t>11.51</t>
  </si>
  <si>
    <t>10.59</t>
  </si>
  <si>
    <t>89.96%</t>
  </si>
  <si>
    <t>100.00%</t>
  </si>
  <si>
    <t>228.88M</t>
  </si>
  <si>
    <t>2.38</t>
  </si>
  <si>
    <t>-17.50%</t>
  </si>
  <si>
    <t>205.9M</t>
  </si>
  <si>
    <t>-19.60%</t>
  </si>
  <si>
    <t>177.89M</t>
  </si>
  <si>
    <t>25.15</t>
  </si>
  <si>
    <t>20.40</t>
  </si>
  <si>
    <t>23.69</t>
  </si>
  <si>
    <t>22.92</t>
  </si>
  <si>
    <t>471.71k</t>
  </si>
  <si>
    <t>198.58k</t>
  </si>
  <si>
    <t>96.47M</t>
  </si>
  <si>
    <t>86.91M</t>
  </si>
  <si>
    <t>5.76%</t>
  </si>
  <si>
    <t>2.55</t>
  </si>
  <si>
    <t>1.19%</t>
  </si>
  <si>
    <t>1.98</t>
  </si>
  <si>
    <t>8.00%</t>
  </si>
  <si>
    <t>6.95</t>
  </si>
  <si>
    <t>71.03%</t>
  </si>
  <si>
    <t>May 18, 2017</t>
  </si>
  <si>
    <t>May 4, 2017</t>
  </si>
  <si>
    <t>Apr 3, 1998</t>
  </si>
  <si>
    <t>Mr. John Charles Weisenseel CPA</t>
  </si>
  <si>
    <t>Mr. James Andrew Gingrich</t>
  </si>
  <si>
    <t>4.77M</t>
  </si>
  <si>
    <t>Mr. Laurence Edward Cranch J.D.</t>
  </si>
  <si>
    <t>Gen. Counsel</t>
  </si>
  <si>
    <t>Mr. Robert P. van Brugge</t>
  </si>
  <si>
    <t>Chairman &amp; C.E.O of AB Bernstein Research Services</t>
  </si>
  <si>
    <t>Mr. Seth Perry Bernstein</t>
  </si>
  <si>
    <t>CEO, Pres &amp; Director of Alliancebernstein Corp</t>
  </si>
  <si>
    <t>Total Investment Income</t>
  </si>
  <si>
    <t>Sundry Revenue/Income</t>
  </si>
  <si>
    <t>Trading Account Income</t>
  </si>
  <si>
    <t>Trust Income, Commissions &amp; Fees</t>
  </si>
  <si>
    <t>Commission &amp; Fee Income</t>
  </si>
  <si>
    <t>Total Expense</t>
  </si>
  <si>
    <t>Total Interest Expense</t>
  </si>
  <si>
    <t>Operating Income</t>
  </si>
  <si>
    <t>Operating Income Growth</t>
  </si>
  <si>
    <t>Non-Operating Income (Expense)</t>
  </si>
  <si>
    <t>70.81M</t>
  </si>
  <si>
    <t>185.91M</t>
  </si>
  <si>
    <t>203.28M</t>
  </si>
  <si>
    <t>210.08M</t>
  </si>
  <si>
    <t>239.39M</t>
  </si>
  <si>
    <t>Miscellaneous Non Operating Expense</t>
  </si>
  <si>
    <t>162.56%</t>
  </si>
  <si>
    <t>9.34%</t>
  </si>
  <si>
    <t>3.35%</t>
  </si>
  <si>
    <t>Income Taxes</t>
  </si>
  <si>
    <t>19.72M</t>
  </si>
  <si>
    <t>20.41M</t>
  </si>
  <si>
    <t>24.32M</t>
  </si>
  <si>
    <t>Income Tax - Current - Domestic</t>
  </si>
  <si>
    <t>Income Tax - Current - Foreign</t>
  </si>
  <si>
    <t>Income Tax - Deferred - Domestic</t>
  </si>
  <si>
    <t>Income Tax - Deferred - Foreign</t>
  </si>
  <si>
    <t>51.09M</t>
  </si>
  <si>
    <t>165.5M</t>
  </si>
  <si>
    <t>180.81M</t>
  </si>
  <si>
    <t>185.76M</t>
  </si>
  <si>
    <t>216.59M</t>
  </si>
  <si>
    <t>223.97%</t>
  </si>
  <si>
    <t>16.59%</t>
  </si>
  <si>
    <t>Net Margin</t>
  </si>
  <si>
    <t>1.72</t>
  </si>
  <si>
    <t>1.87</t>
  </si>
  <si>
    <t>2.24</t>
  </si>
  <si>
    <t>EPS (Basic) - Growth</t>
  </si>
  <si>
    <t>237.25%</t>
  </si>
  <si>
    <t>8.72%</t>
  </si>
  <si>
    <t>0.00%</t>
  </si>
  <si>
    <t>19.79%</t>
  </si>
  <si>
    <t>101.07M</t>
  </si>
  <si>
    <t>96.46M</t>
  </si>
  <si>
    <t>99.48M</t>
  </si>
  <si>
    <t>96.83M</t>
  </si>
  <si>
    <t>2.23</t>
  </si>
  <si>
    <t>235.29%</t>
  </si>
  <si>
    <t>8.77%</t>
  </si>
  <si>
    <t>19.89%</t>
  </si>
  <si>
    <t>97.42M</t>
  </si>
  <si>
    <t>97.95M</t>
  </si>
  <si>
    <t>100.51M</t>
  </si>
  <si>
    <t>97.39M</t>
  </si>
  <si>
    <t>Total Short-Term Investments</t>
  </si>
  <si>
    <t>Short-Term Receivables</t>
  </si>
  <si>
    <t>Short Term Receivables Growth</t>
  </si>
  <si>
    <t>Investment Securities</t>
  </si>
  <si>
    <t>Investment Securities Growth</t>
  </si>
  <si>
    <t>Securities in Custody</t>
  </si>
  <si>
    <t>Custody Securities Growth</t>
  </si>
  <si>
    <t>Other Investments</t>
  </si>
  <si>
    <t>Other Assets (Including Intangibles)</t>
  </si>
  <si>
    <t>5.96M</t>
  </si>
  <si>
    <t>152000</t>
  </si>
  <si>
    <t>1.57B</t>
  </si>
  <si>
    <t>1.63B</t>
  </si>
  <si>
    <t>Total Assets Growth</t>
  </si>
  <si>
    <t>6.14%</t>
  </si>
  <si>
    <t>-3.18%</t>
  </si>
  <si>
    <t>-2.26%</t>
  </si>
  <si>
    <t>Return On Average Assets</t>
  </si>
  <si>
    <t>13.84%</t>
  </si>
  <si>
    <t>Total Debt</t>
  </si>
  <si>
    <t>LT Debt excl. Capitalized Leases</t>
  </si>
  <si>
    <t>Total Debt Growth</t>
  </si>
  <si>
    <t>Total Debt / Total Assets</t>
  </si>
  <si>
    <t>776000</t>
  </si>
  <si>
    <t>382000</t>
  </si>
  <si>
    <t>274000</t>
  </si>
  <si>
    <t>619000</t>
  </si>
  <si>
    <t>Total Liabilities Growth</t>
  </si>
  <si>
    <t>-28.27%</t>
  </si>
  <si>
    <t>125.91%</t>
  </si>
  <si>
    <t>1.56B</t>
  </si>
  <si>
    <t>1.72B</t>
  </si>
  <si>
    <t>1.67B</t>
  </si>
  <si>
    <t>Additional Paid-In Capital/Capital Surplus</t>
  </si>
  <si>
    <t>Other Appropriated Reserves</t>
  </si>
  <si>
    <t>(164.46M)</t>
  </si>
  <si>
    <t>(26.58M)</t>
  </si>
  <si>
    <t>(42.45M)</t>
  </si>
  <si>
    <t>(45.35M)</t>
  </si>
  <si>
    <t>(53.76M)</t>
  </si>
  <si>
    <t>Unappropriated Reserves</t>
  </si>
  <si>
    <t>99.50%</t>
  </si>
  <si>
    <t>99.86%</t>
  </si>
  <si>
    <t>99.89%</t>
  </si>
  <si>
    <t>99.90%</t>
  </si>
  <si>
    <t>99.87%</t>
  </si>
  <si>
    <t>Return On Average Total Equity</t>
  </si>
  <si>
    <t>13.85%</t>
  </si>
  <si>
    <t>1.41M</t>
  </si>
  <si>
    <t>(11.6M)</t>
  </si>
  <si>
    <t>(29.21M)</t>
  </si>
  <si>
    <t>(18.96M)</t>
  </si>
  <si>
    <t>(9.72M)</t>
  </si>
  <si>
    <t>(5.91M)</t>
  </si>
  <si>
    <t>(88.35M)</t>
  </si>
  <si>
    <t>(142.95M)</t>
  </si>
  <si>
    <t>(182.72M)</t>
  </si>
  <si>
    <t>(192.3M)</t>
  </si>
  <si>
    <t>(169.73M)</t>
  </si>
  <si>
    <t>Cash Dividend Growth</t>
  </si>
  <si>
    <t>-61.81%</t>
  </si>
  <si>
    <t>-27.82%</t>
  </si>
  <si>
    <t>-5.24%</t>
  </si>
  <si>
    <t>11.74%</t>
  </si>
  <si>
    <t>15.14M</t>
  </si>
  <si>
    <t>18.96M</t>
  </si>
  <si>
    <t>1.81M</t>
  </si>
  <si>
    <t>(126.25M)</t>
  </si>
  <si>
    <t>(161.96M)</t>
  </si>
  <si>
    <t>(183.07M)</t>
  </si>
  <si>
    <t>(163.62M)</t>
  </si>
  <si>
    <t>-42.90%</t>
  </si>
  <si>
    <t>-28.28%</t>
  </si>
  <si>
    <t>-13.04%</t>
  </si>
  <si>
    <t>10.62%</t>
  </si>
  <si>
    <t>99.94M</t>
  </si>
  <si>
    <t>155.46M</t>
  </si>
  <si>
    <t>180.91M</t>
  </si>
  <si>
    <t>192.79M</t>
  </si>
  <si>
    <t>169.53M</t>
  </si>
  <si>
    <t>55.55%</t>
  </si>
  <si>
    <t>16.37%</t>
  </si>
  <si>
    <t>-12.06%</t>
  </si>
  <si>
    <t>-0.01%</t>
  </si>
  <si>
    <t>FII</t>
  </si>
  <si>
    <t>Federated Investors</t>
  </si>
  <si>
    <t>SEIC</t>
  </si>
  <si>
    <t>SEI Investments</t>
  </si>
  <si>
    <t>KKR</t>
  </si>
  <si>
    <t>KKR &amp; Co</t>
  </si>
  <si>
    <t>EVR</t>
  </si>
  <si>
    <t>Evercore Partners</t>
  </si>
  <si>
    <t>LM</t>
  </si>
  <si>
    <t>Legg Mason</t>
  </si>
  <si>
    <t>OZM</t>
  </si>
  <si>
    <t>Och-Ziff Capital Mgmt Gr</t>
  </si>
  <si>
    <t>14.32</t>
  </si>
  <si>
    <t>14.25</t>
  </si>
  <si>
    <t>6.03</t>
  </si>
  <si>
    <t>4.76</t>
  </si>
  <si>
    <t>9.08B</t>
  </si>
  <si>
    <t>27.11</t>
  </si>
  <si>
    <t>21.35</t>
  </si>
  <si>
    <t>1.85</t>
  </si>
  <si>
    <t>6.66</t>
  </si>
  <si>
    <t>15.82B</t>
  </si>
  <si>
    <t>11.04</t>
  </si>
  <si>
    <t>8.07</t>
  </si>
  <si>
    <t>18.94</t>
  </si>
  <si>
    <t>14.87</t>
  </si>
  <si>
    <t>3.18</t>
  </si>
  <si>
    <t>5.73</t>
  </si>
  <si>
    <t>F</t>
  </si>
  <si>
    <t>AltaGas Ltd. (ALA.TO)</t>
  </si>
  <si>
    <t>29.16</t>
  </si>
  <si>
    <t>29.19</t>
  </si>
  <si>
    <t>29.24</t>
  </si>
  <si>
    <t>29.14 x</t>
  </si>
  <si>
    <t>29.16 x</t>
  </si>
  <si>
    <t>29.02 - 29.40</t>
  </si>
  <si>
    <t>28.95 - 35.55</t>
  </si>
  <si>
    <t>378362</t>
  </si>
  <si>
    <t>510550</t>
  </si>
  <si>
    <t>4.96B</t>
  </si>
  <si>
    <t>35.96</t>
  </si>
  <si>
    <t>Oct 19, 2017</t>
  </si>
  <si>
    <t>1.63 (7.00%)</t>
  </si>
  <si>
    <t>2017-06-22</t>
  </si>
  <si>
    <t>34.94</t>
  </si>
  <si>
    <t>583.03M</t>
  </si>
  <si>
    <t>579.23M</t>
  </si>
  <si>
    <t>2.66B</t>
  </si>
  <si>
    <t>3.52B</t>
  </si>
  <si>
    <t>445M</t>
  </si>
  <si>
    <t>542.18M</t>
  </si>
  <si>
    <t>670.98M</t>
  </si>
  <si>
    <t>633.51M</t>
  </si>
  <si>
    <t>2.93B</t>
  </si>
  <si>
    <t>4.83B</t>
  </si>
  <si>
    <t>426M</t>
  </si>
  <si>
    <t>492M</t>
  </si>
  <si>
    <t>36.90%</t>
  </si>
  <si>
    <t>17.70%</t>
  </si>
  <si>
    <t>21.30%</t>
  </si>
  <si>
    <t>32.40%</t>
  </si>
  <si>
    <t>-9.40%</t>
  </si>
  <si>
    <t>18.20%</t>
  </si>
  <si>
    <t>ALA.TO</t>
  </si>
  <si>
    <t>-42.10%</t>
  </si>
  <si>
    <t>-21.70%</t>
  </si>
  <si>
    <t>12.00%</t>
  </si>
  <si>
    <t>-0.50%</t>
  </si>
  <si>
    <t>-6.61%</t>
  </si>
  <si>
    <t>28.31</t>
  </si>
  <si>
    <t>-63.46</t>
  </si>
  <si>
    <t>2.09</t>
  </si>
  <si>
    <t>1.38</t>
  </si>
  <si>
    <t>17.43%</t>
  </si>
  <si>
    <t>2.63%</t>
  </si>
  <si>
    <t>4.26%</t>
  </si>
  <si>
    <t>2.37B</t>
  </si>
  <si>
    <t>14.59</t>
  </si>
  <si>
    <t>28.00%</t>
  </si>
  <si>
    <t>691.9M</t>
  </si>
  <si>
    <t>131.9M</t>
  </si>
  <si>
    <t>-32.50%</t>
  </si>
  <si>
    <t>32.4M</t>
  </si>
  <si>
    <t>3.49B</t>
  </si>
  <si>
    <t>71.63</t>
  </si>
  <si>
    <t>21.07</t>
  </si>
  <si>
    <t>520.5M</t>
  </si>
  <si>
    <t>-10.95M</t>
  </si>
  <si>
    <t>-11.09%</t>
  </si>
  <si>
    <t>13.90%</t>
  </si>
  <si>
    <t>35.55</t>
  </si>
  <si>
    <t>28.95</t>
  </si>
  <si>
    <t>29.73</t>
  </si>
  <si>
    <t>30.83</t>
  </si>
  <si>
    <t>510.55k</t>
  </si>
  <si>
    <t>310.6k</t>
  </si>
  <si>
    <t>170.22M</t>
  </si>
  <si>
    <t>166.35M</t>
  </si>
  <si>
    <t>5.63</t>
  </si>
  <si>
    <t>2.75M</t>
  </si>
  <si>
    <t>2.06</t>
  </si>
  <si>
    <t>7.06%</t>
  </si>
  <si>
    <t>235.63%</t>
  </si>
  <si>
    <t>Aug 15, 2017</t>
  </si>
  <si>
    <t>Jun 22, 2017</t>
  </si>
  <si>
    <t>Mr. David M. Harris B.Sc., MBA, P.Eng.</t>
  </si>
  <si>
    <t>Pres, CEO &amp; Non-Independent Director</t>
  </si>
  <si>
    <t>Mr. Timothy William Watson CFA, ICD.D</t>
  </si>
  <si>
    <t>CFO &amp; Exec. VP</t>
  </si>
  <si>
    <t>783.57k</t>
  </si>
  <si>
    <t>Mr. John Edward Lowe B.A., LLB</t>
  </si>
  <si>
    <t>Exec. VP</t>
  </si>
  <si>
    <t>804.4k</t>
  </si>
  <si>
    <t>Mr. Joy Sumanan Thakur</t>
  </si>
  <si>
    <t>Sr. VP of Commercial &amp; Bus. Operations</t>
  </si>
  <si>
    <t>714.14k</t>
  </si>
  <si>
    <t>Mr. John D. O'Brien Jr.</t>
  </si>
  <si>
    <t>Pres of Altagas Services (U.S.) Inc</t>
  </si>
  <si>
    <t>898.97k</t>
  </si>
  <si>
    <t>565.03M</t>
  </si>
  <si>
    <t>-35.73</t>
  </si>
  <si>
    <t>29.80</t>
  </si>
  <si>
    <t>114.81</t>
  </si>
  <si>
    <t>2.43</t>
  </si>
  <si>
    <t>81.02M</t>
  </si>
  <si>
    <t>-3.78</t>
  </si>
  <si>
    <t>19.29</t>
  </si>
  <si>
    <t>-0.38</t>
  </si>
  <si>
    <t>Amerisafe, Inc. (AMSF)</t>
  </si>
  <si>
    <t>58.65</t>
  </si>
  <si>
    <t>56.65</t>
  </si>
  <si>
    <t>56.80</t>
  </si>
  <si>
    <t>57.05 x 200</t>
  </si>
  <si>
    <t>59.20 x 100</t>
  </si>
  <si>
    <t>56.75 - 58.80</t>
  </si>
  <si>
    <t>51.20 - 69.40</t>
  </si>
  <si>
    <t>92976</t>
  </si>
  <si>
    <t>122742</t>
  </si>
  <si>
    <t>16.85</t>
  </si>
  <si>
    <t>3.48</t>
  </si>
  <si>
    <t>0.80 (1.41%)</t>
  </si>
  <si>
    <t>2017-06-07</t>
  </si>
  <si>
    <t>64.67</t>
  </si>
  <si>
    <t>1</t>
  </si>
  <si>
    <t>95.57M</t>
  </si>
  <si>
    <t>95.21M</t>
  </si>
  <si>
    <t>382.41M</t>
  </si>
  <si>
    <t>97.56M</t>
  </si>
  <si>
    <t>98.21M</t>
  </si>
  <si>
    <t>397.16M</t>
  </si>
  <si>
    <t>-2.00%</t>
  </si>
  <si>
    <t>-3.70%</t>
  </si>
  <si>
    <t>0.91</t>
  </si>
  <si>
    <t>1.04</t>
  </si>
  <si>
    <t>0.03</t>
  </si>
  <si>
    <t>-0.2</t>
  </si>
  <si>
    <t>-4.50%</t>
  </si>
  <si>
    <t>-22.00%</t>
  </si>
  <si>
    <t>AMSF</t>
  </si>
  <si>
    <t>-15.10%</t>
  </si>
  <si>
    <t>-22.60%</t>
  </si>
  <si>
    <t>-0.30%</t>
  </si>
  <si>
    <t>26.86%</t>
  </si>
  <si>
    <t>18.68</t>
  </si>
  <si>
    <t>2.88</t>
  </si>
  <si>
    <t>17.13%</t>
  </si>
  <si>
    <t>24.79%</t>
  </si>
  <si>
    <t>3.93%</t>
  </si>
  <si>
    <t>14.19%</t>
  </si>
  <si>
    <t>391.87M</t>
  </si>
  <si>
    <t>20.49</t>
  </si>
  <si>
    <t>-4.70%</t>
  </si>
  <si>
    <t>141.92M</t>
  </si>
  <si>
    <t>98.32M</t>
  </si>
  <si>
    <t>67.13M</t>
  </si>
  <si>
    <t>-44.20%</t>
  </si>
  <si>
    <t>3.77</t>
  </si>
  <si>
    <t>1.75</t>
  </si>
  <si>
    <t>24.39</t>
  </si>
  <si>
    <t>107.67M</t>
  </si>
  <si>
    <t>38.68M</t>
  </si>
  <si>
    <t>-8.57%</t>
  </si>
  <si>
    <t>69.40</t>
  </si>
  <si>
    <t>51.20</t>
  </si>
  <si>
    <t>55.74</t>
  </si>
  <si>
    <t>60.10</t>
  </si>
  <si>
    <t>122.74k</t>
  </si>
  <si>
    <t>101.65k</t>
  </si>
  <si>
    <t>19.23M</t>
  </si>
  <si>
    <t>18.71M</t>
  </si>
  <si>
    <t>705.78k</t>
  </si>
  <si>
    <t>6.58</t>
  </si>
  <si>
    <t>4.24%</t>
  </si>
  <si>
    <t>802.73k</t>
  </si>
  <si>
    <t>0.8</t>
  </si>
  <si>
    <t>1.41%</t>
  </si>
  <si>
    <t>0.74</t>
  </si>
  <si>
    <t>1.31%</t>
  </si>
  <si>
    <t>21.26%</t>
  </si>
  <si>
    <t>Jun 23, 2017</t>
  </si>
  <si>
    <t>Jun 7, 2017</t>
  </si>
  <si>
    <t>Ms. G. Janelle Frost</t>
  </si>
  <si>
    <t>Chief Exec. Officer, Pres &amp; Director</t>
  </si>
  <si>
    <t>Mr. Neal A. Fuller</t>
  </si>
  <si>
    <t>CFO and Exec. VP</t>
  </si>
  <si>
    <t>583.51k</t>
  </si>
  <si>
    <t>Ms. Kathryn Housh Shirley</t>
  </si>
  <si>
    <t>384.04k</t>
  </si>
  <si>
    <t>Mr. Vincent J. Gagliano</t>
  </si>
  <si>
    <t>Chief Risk Officer and Exec. Vice-Pres</t>
  </si>
  <si>
    <t>423.39k</t>
  </si>
  <si>
    <t>256.15k</t>
  </si>
  <si>
    <t>Mr. David Ronald Morton</t>
  </si>
  <si>
    <t>Sr. VP of Sales and Marketing</t>
  </si>
  <si>
    <t>321.25M</t>
  </si>
  <si>
    <t>357.76M</t>
  </si>
  <si>
    <t>402.63M</t>
  </si>
  <si>
    <t>403.51M</t>
  </si>
  <si>
    <t>395.1M</t>
  </si>
  <si>
    <t>Premiums Earned</t>
  </si>
  <si>
    <t>290.69M</t>
  </si>
  <si>
    <t>329.98M</t>
  </si>
  <si>
    <t>375.75M</t>
  </si>
  <si>
    <t>375.89M</t>
  </si>
  <si>
    <t>368.7M</t>
  </si>
  <si>
    <t>27.26M</t>
  </si>
  <si>
    <t>26.23M</t>
  </si>
  <si>
    <t>27.05M</t>
  </si>
  <si>
    <t>27.28M</t>
  </si>
  <si>
    <t>Realized Gains (Losses)</t>
  </si>
  <si>
    <t>2.74M</t>
  </si>
  <si>
    <t>299000</t>
  </si>
  <si>
    <t>15000</t>
  </si>
  <si>
    <t>(837,000)</t>
  </si>
  <si>
    <t>Other Operating Income</t>
  </si>
  <si>
    <t>562000</t>
  </si>
  <si>
    <t>427000</t>
  </si>
  <si>
    <t>(464,000)</t>
  </si>
  <si>
    <t>316000</t>
  </si>
  <si>
    <t>347000</t>
  </si>
  <si>
    <t>11.37%</t>
  </si>
  <si>
    <t>12.54%</t>
  </si>
  <si>
    <t>-2.08%</t>
  </si>
  <si>
    <t>Losses, Claims &amp; Reserves</t>
  </si>
  <si>
    <t>222.11M</t>
  </si>
  <si>
    <t>230.02M</t>
  </si>
  <si>
    <t>245.31M</t>
  </si>
  <si>
    <t>215.87M</t>
  </si>
  <si>
    <t>203.25M</t>
  </si>
  <si>
    <t>Losses, Benefits &amp; Adjustments</t>
  </si>
  <si>
    <t>219.9M</t>
  </si>
  <si>
    <t>228.97M</t>
  </si>
  <si>
    <t>244.92M</t>
  </si>
  <si>
    <t>214.57M</t>
  </si>
  <si>
    <t>199.03M</t>
  </si>
  <si>
    <t>Losses, Claims &amp; Reserves Growth</t>
  </si>
  <si>
    <t>6.65%</t>
  </si>
  <si>
    <t>-12.00%</t>
  </si>
  <si>
    <t>Loss Ratio</t>
  </si>
  <si>
    <t>53.98%</t>
  </si>
  <si>
    <t>Selling, General &amp; Admin. Expenses &amp; Other</t>
  </si>
  <si>
    <t>61.43M</t>
  </si>
  <si>
    <t>67.12M</t>
  </si>
  <si>
    <t>84.96M</t>
  </si>
  <si>
    <t>84.11M</t>
  </si>
  <si>
    <t>80.59M</t>
  </si>
  <si>
    <t>Selling, General &amp; Admin. Expenses</t>
  </si>
  <si>
    <t>Other Selling, General &amp; Admin. Expense</t>
  </si>
  <si>
    <t>20.84M</t>
  </si>
  <si>
    <t>22.86M</t>
  </si>
  <si>
    <t>24.52M</t>
  </si>
  <si>
    <t>24.44M</t>
  </si>
  <si>
    <t>24.88M</t>
  </si>
  <si>
    <t>Underwriting &amp; Commissions</t>
  </si>
  <si>
    <t>40.59M</t>
  </si>
  <si>
    <t>44.25M</t>
  </si>
  <si>
    <t>60.45M</t>
  </si>
  <si>
    <t>55.71M</t>
  </si>
  <si>
    <t>26.59%</t>
  </si>
  <si>
    <t>-1.00%</t>
  </si>
  <si>
    <t>-4.18%</t>
  </si>
  <si>
    <t>Operating Income Before Interest Expense</t>
  </si>
  <si>
    <t>37.71M</t>
  </si>
  <si>
    <t>72.36M</t>
  </si>
  <si>
    <t>103.52M</t>
  </si>
  <si>
    <t>111.25M</t>
  </si>
  <si>
    <t>Interest Expense, Net of Interest Capitalized</t>
  </si>
  <si>
    <t>566000</t>
  </si>
  <si>
    <t>Interest Expense (excl. Interest Capitalized)</t>
  </si>
  <si>
    <t>Operating Income After Interest Expense</t>
  </si>
  <si>
    <t>37.14M</t>
  </si>
  <si>
    <t>60.78%</t>
  </si>
  <si>
    <t>19.35%</t>
  </si>
  <si>
    <t>43.06%</t>
  </si>
  <si>
    <t>7.47%</t>
  </si>
  <si>
    <t>803000</t>
  </si>
  <si>
    <t>99000</t>
  </si>
  <si>
    <t>(664,000)</t>
  </si>
  <si>
    <t>(1,000)</t>
  </si>
  <si>
    <t>763000</t>
  </si>
  <si>
    <t>2.23M</t>
  </si>
  <si>
    <t>222000</t>
  </si>
  <si>
    <t>2.65M</t>
  </si>
  <si>
    <t>59.2M</t>
  </si>
  <si>
    <t>73.75M</t>
  </si>
  <si>
    <t>100.97M</t>
  </si>
  <si>
    <t>112.82M</t>
  </si>
  <si>
    <t>59.39%</t>
  </si>
  <si>
    <t>24.57%</t>
  </si>
  <si>
    <t>36.91%</t>
  </si>
  <si>
    <t>7.79M</t>
  </si>
  <si>
    <t>15.57M</t>
  </si>
  <si>
    <t>20.08M</t>
  </si>
  <si>
    <t>30.51M</t>
  </si>
  <si>
    <t>34.96M</t>
  </si>
  <si>
    <t>7.67M</t>
  </si>
  <si>
    <t>21.5M</t>
  </si>
  <si>
    <t>29.06M</t>
  </si>
  <si>
    <t>37.21M</t>
  </si>
  <si>
    <t>(207,000)</t>
  </si>
  <si>
    <t>(1.41M)</t>
  </si>
  <si>
    <t>(2.25M)</t>
  </si>
  <si>
    <t>53.67M</t>
  </si>
  <si>
    <t>70.46M</t>
  </si>
  <si>
    <t>77.87M</t>
  </si>
  <si>
    <t>48.18%</t>
  </si>
  <si>
    <t>23.38%</t>
  </si>
  <si>
    <t>31.30%</t>
  </si>
  <si>
    <t>10.51%</t>
  </si>
  <si>
    <t>19.71%</t>
  </si>
  <si>
    <t>1.62</t>
  </si>
  <si>
    <t>2.37</t>
  </si>
  <si>
    <t>3.72</t>
  </si>
  <si>
    <t>46.30%</t>
  </si>
  <si>
    <t>21.52%</t>
  </si>
  <si>
    <t>29.17%</t>
  </si>
  <si>
    <t>9.68%</t>
  </si>
  <si>
    <t>18.17M</t>
  </si>
  <si>
    <t>18.37M</t>
  </si>
  <si>
    <t>19.11M</t>
  </si>
  <si>
    <t>2.84</t>
  </si>
  <si>
    <t>3.69</t>
  </si>
  <si>
    <t>46.84%</t>
  </si>
  <si>
    <t>22.41%</t>
  </si>
  <si>
    <t>29.93%</t>
  </si>
  <si>
    <t>9.76%</t>
  </si>
  <si>
    <t>18.58M</t>
  </si>
  <si>
    <t>18.93M</t>
  </si>
  <si>
    <t>19.12M</t>
  </si>
  <si>
    <t>19.2M</t>
  </si>
  <si>
    <t>92.68M</t>
  </si>
  <si>
    <t>123.08M</t>
  </si>
  <si>
    <t>90.96M</t>
  </si>
  <si>
    <t>69.48M</t>
  </si>
  <si>
    <t>58.94M</t>
  </si>
  <si>
    <t>Cash Growth</t>
  </si>
  <si>
    <t>32.80%</t>
  </si>
  <si>
    <t>-26.10%</t>
  </si>
  <si>
    <t>-23.61%</t>
  </si>
  <si>
    <t>-15.18%</t>
  </si>
  <si>
    <t>Total Investment Assets</t>
  </si>
  <si>
    <t>808.12M</t>
  </si>
  <si>
    <t>868.18M</t>
  </si>
  <si>
    <t>Total Fixed Income Securities Investment</t>
  </si>
  <si>
    <t>732.43M</t>
  </si>
  <si>
    <t>774.46M</t>
  </si>
  <si>
    <t>970.87M</t>
  </si>
  <si>
    <t>Bonds</t>
  </si>
  <si>
    <t>Total Equity Securities Investment</t>
  </si>
  <si>
    <t>6.77M</t>
  </si>
  <si>
    <t>9.3M</t>
  </si>
  <si>
    <t>31000</t>
  </si>
  <si>
    <t>Common Stocks</t>
  </si>
  <si>
    <t>Real Estate Assets</t>
  </si>
  <si>
    <t>Mortgage, Policy &amp; Other Loans</t>
  </si>
  <si>
    <t>68.92M</t>
  </si>
  <si>
    <t>84.42M</t>
  </si>
  <si>
    <t>33.68M</t>
  </si>
  <si>
    <t>7.72M</t>
  </si>
  <si>
    <t>29.58M</t>
  </si>
  <si>
    <t>Investments Growth</t>
  </si>
  <si>
    <t>7.43%</t>
  </si>
  <si>
    <t>15.71%</t>
  </si>
  <si>
    <t>2.82%</t>
  </si>
  <si>
    <t>Yield On Investment</t>
  </si>
  <si>
    <t>2.56%</t>
  </si>
  <si>
    <t>Premium Balance Receivables</t>
  </si>
  <si>
    <t>243.3M</t>
  </si>
  <si>
    <t>246.91M</t>
  </si>
  <si>
    <t>264.81M</t>
  </si>
  <si>
    <t>276.44M</t>
  </si>
  <si>
    <t>266.67M</t>
  </si>
  <si>
    <t>Premium Balance Growth</t>
  </si>
  <si>
    <t>1.48%</t>
  </si>
  <si>
    <t>7.25%</t>
  </si>
  <si>
    <t>4.39%</t>
  </si>
  <si>
    <t>-3.53%</t>
  </si>
  <si>
    <t>7.71M</t>
  </si>
  <si>
    <t>7.24M</t>
  </si>
  <si>
    <t>6.18M</t>
  </si>
  <si>
    <t>Investment in Unconsolidated Subs.</t>
  </si>
  <si>
    <t>10.59M</t>
  </si>
  <si>
    <t>11.75M</t>
  </si>
  <si>
    <t>12.22M</t>
  </si>
  <si>
    <t>13.33M</t>
  </si>
  <si>
    <t>39.62M</t>
  </si>
  <si>
    <t>74.89M</t>
  </si>
  <si>
    <t>68.33M</t>
  </si>
  <si>
    <t>Separate &amp; Variable Account Assets</t>
  </si>
  <si>
    <t>Deferred Charges</t>
  </si>
  <si>
    <t>18.42M</t>
  </si>
  <si>
    <t>19.17M</t>
  </si>
  <si>
    <t>19.3M</t>
  </si>
  <si>
    <t>19.88M</t>
  </si>
  <si>
    <t>27.01M</t>
  </si>
  <si>
    <t>54.47M</t>
  </si>
  <si>
    <t>49.03M</t>
  </si>
  <si>
    <t>1.47B</t>
  </si>
  <si>
    <t>Assets - Total - 1 Year Growth</t>
  </si>
  <si>
    <t>8.34%</t>
  </si>
  <si>
    <t>9.89%</t>
  </si>
  <si>
    <t>3.03%</t>
  </si>
  <si>
    <t>0.93%</t>
  </si>
  <si>
    <t>5.12%</t>
  </si>
  <si>
    <t>Insurance Policy Liabilities (Insurance)</t>
  </si>
  <si>
    <t>750.07M</t>
  </si>
  <si>
    <t>823.47M</t>
  </si>
  <si>
    <t>904.9M</t>
  </si>
  <si>
    <t>934.4M</t>
  </si>
  <si>
    <t>953.93M</t>
  </si>
  <si>
    <t>Unearned Premiums</t>
  </si>
  <si>
    <t>140.53M</t>
  </si>
  <si>
    <t>164.3M</t>
  </si>
  <si>
    <t>168.58M</t>
  </si>
  <si>
    <t>167.98M</t>
  </si>
  <si>
    <t>162.03M</t>
  </si>
  <si>
    <t>Policy Claims</t>
  </si>
  <si>
    <t>570.45M</t>
  </si>
  <si>
    <t>614.56M</t>
  </si>
  <si>
    <t>687.6M</t>
  </si>
  <si>
    <t>718.03M</t>
  </si>
  <si>
    <t>742.78M</t>
  </si>
  <si>
    <t>Other Insurance Liabilities</t>
  </si>
  <si>
    <t>106000</t>
  </si>
  <si>
    <t>67000</t>
  </si>
  <si>
    <t>ST Debt &amp; Current Portion of LTD</t>
  </si>
  <si>
    <t>38000</t>
  </si>
  <si>
    <t>39000</t>
  </si>
  <si>
    <t>56000</t>
  </si>
  <si>
    <t>Current Portion of LT Debt</t>
  </si>
  <si>
    <t>68000</t>
  </si>
  <si>
    <t>126000</t>
  </si>
  <si>
    <t>LT Debt excl. Capital Lease Obligations</t>
  </si>
  <si>
    <t>-36.79%</t>
  </si>
  <si>
    <t>171.64%</t>
  </si>
  <si>
    <t>(29.52M)</t>
  </si>
  <si>
    <t>(31.23M)</t>
  </si>
  <si>
    <t>(29.91M)</t>
  </si>
  <si>
    <t>(33.81M)</t>
  </si>
  <si>
    <t>12.91M</t>
  </si>
  <si>
    <t>7.74M</t>
  </si>
  <si>
    <t>11.73M</t>
  </si>
  <si>
    <t>11.37M</t>
  </si>
  <si>
    <t>42.43M</t>
  </si>
  <si>
    <t>41.38M</t>
  </si>
  <si>
    <t>42.96M</t>
  </si>
  <si>
    <t>42.47M</t>
  </si>
  <si>
    <t>89.66M</t>
  </si>
  <si>
    <t>88.71M</t>
  </si>
  <si>
    <t>105.25M</t>
  </si>
  <si>
    <t>108.59M</t>
  </si>
  <si>
    <t>852.63M</t>
  </si>
  <si>
    <t>919.93M</t>
  </si>
  <si>
    <t>7.89%</t>
  </si>
  <si>
    <t>11.09%</t>
  </si>
  <si>
    <t>3.66%</t>
  </si>
  <si>
    <t>1.13%</t>
  </si>
  <si>
    <t>381.22M</t>
  </si>
  <si>
    <t>416.81M</t>
  </si>
  <si>
    <t>446.97M</t>
  </si>
  <si>
    <t>453.98M</t>
  </si>
  <si>
    <t>456.15M</t>
  </si>
  <si>
    <t>195000</t>
  </si>
  <si>
    <t>198000</t>
  </si>
  <si>
    <t>201000</t>
  </si>
  <si>
    <t>203000</t>
  </si>
  <si>
    <t>204000</t>
  </si>
  <si>
    <t>187.4M</t>
  </si>
  <si>
    <t>192.54M</t>
  </si>
  <si>
    <t>199.14M</t>
  </si>
  <si>
    <t>204.69M</t>
  </si>
  <si>
    <t>208.39M</t>
  </si>
  <si>
    <t>213.02M</t>
  </si>
  <si>
    <t>250.74M</t>
  </si>
  <si>
    <t>267.19M</t>
  </si>
  <si>
    <t>268.87M</t>
  </si>
  <si>
    <t>270.42M</t>
  </si>
  <si>
    <t>2.98M</t>
  </si>
  <si>
    <t>(22.37M)</t>
  </si>
  <si>
    <t>30.90%</t>
  </si>
  <si>
    <t>31.18%</t>
  </si>
  <si>
    <t>30.43%</t>
  </si>
  <si>
    <t>29.86%</t>
  </si>
  <si>
    <t>17.11%</t>
  </si>
  <si>
    <t>(1.14M)</t>
  </si>
  <si>
    <t>(989,000)</t>
  </si>
  <si>
    <t>(953,000)</t>
  </si>
  <si>
    <t>(1.64M)</t>
  </si>
  <si>
    <t>4.68%</t>
  </si>
  <si>
    <t>13.25%</t>
  </si>
  <si>
    <t>3.64%</t>
  </si>
  <si>
    <t>-71.88%</t>
  </si>
  <si>
    <t>(8.13M)</t>
  </si>
  <si>
    <t>(95.82M)</t>
  </si>
  <si>
    <t>(140.02M)</t>
  </si>
  <si>
    <t>(48.87M)</t>
  </si>
  <si>
    <t>(48.84M)</t>
  </si>
  <si>
    <t>(267.75M)</t>
  </si>
  <si>
    <t>(355.65M)</t>
  </si>
  <si>
    <t>(455.2M)</t>
  </si>
  <si>
    <t>(326.17M)</t>
  </si>
  <si>
    <t>(354.59M)</t>
  </si>
  <si>
    <t>259.61M</t>
  </si>
  <si>
    <t>259.83M</t>
  </si>
  <si>
    <t>315.18M</t>
  </si>
  <si>
    <t>277.3M</t>
  </si>
  <si>
    <t>305.75M</t>
  </si>
  <si>
    <t>(9.33M)</t>
  </si>
  <si>
    <t>(96.96M)</t>
  </si>
  <si>
    <t>(141.01M)</t>
  </si>
  <si>
    <t>(49.82M)</t>
  </si>
  <si>
    <t>(50.48M)</t>
  </si>
  <si>
    <t>-939.23%</t>
  </si>
  <si>
    <t>-45.43%</t>
  </si>
  <si>
    <t>64.67%</t>
  </si>
  <si>
    <t>-1.32%</t>
  </si>
  <si>
    <t>(37.07M)</t>
  </si>
  <si>
    <t>(68.56M)</t>
  </si>
  <si>
    <t>(76.11M)</t>
  </si>
  <si>
    <t>-527.21%</t>
  </si>
  <si>
    <t>-84.96%</t>
  </si>
  <si>
    <t>-11.01%</t>
  </si>
  <si>
    <t>781000</t>
  </si>
  <si>
    <t>2.34M</t>
  </si>
  <si>
    <t>837000</t>
  </si>
  <si>
    <t>(25.78M)</t>
  </si>
  <si>
    <t>421000</t>
  </si>
  <si>
    <t>995000</t>
  </si>
  <si>
    <t>(24.58M)</t>
  </si>
  <si>
    <t>(1.54M)</t>
  </si>
  <si>
    <t>(31.55M)</t>
  </si>
  <si>
    <t>(64.51M)</t>
  </si>
  <si>
    <t>(74.28M)</t>
  </si>
  <si>
    <t>93.73%</t>
  </si>
  <si>
    <t>-1,946.24%</t>
  </si>
  <si>
    <t>-104.46%</t>
  </si>
  <si>
    <t>-15.14%</t>
  </si>
  <si>
    <t>30.4M</t>
  </si>
  <si>
    <t>(32.12M)</t>
  </si>
  <si>
    <t>(21.48M)</t>
  </si>
  <si>
    <t>(10.55M)</t>
  </si>
  <si>
    <t>79.85M</t>
  </si>
  <si>
    <t>127.76M</t>
  </si>
  <si>
    <t>139.45M</t>
  </si>
  <si>
    <t>91.91M</t>
  </si>
  <si>
    <t>112.57M</t>
  </si>
  <si>
    <t>60.00%</t>
  </si>
  <si>
    <t>9.15%</t>
  </si>
  <si>
    <t>-34.09%</t>
  </si>
  <si>
    <t>3.05%</t>
  </si>
  <si>
    <t>SIGI</t>
  </si>
  <si>
    <t>Selective Insurance Group</t>
  </si>
  <si>
    <t>IPCC</t>
  </si>
  <si>
    <t>Infinity Prop &amp; Casualty</t>
  </si>
  <si>
    <t>RDN</t>
  </si>
  <si>
    <t>Radian Group</t>
  </si>
  <si>
    <t>AFG</t>
  </si>
  <si>
    <t>American Financial Group</t>
  </si>
  <si>
    <t>AFSI</t>
  </si>
  <si>
    <t>AmTrust Financial Servs</t>
  </si>
  <si>
    <t>ANAT</t>
  </si>
  <si>
    <t>American National Ins Co</t>
  </si>
  <si>
    <t>2.99B</t>
  </si>
  <si>
    <t>17.57</t>
  </si>
  <si>
    <t>16.29</t>
  </si>
  <si>
    <t>1.88</t>
  </si>
  <si>
    <t>23.95</t>
  </si>
  <si>
    <t>19.88</t>
  </si>
  <si>
    <t>2.56</t>
  </si>
  <si>
    <t>3.71B</t>
  </si>
  <si>
    <t>12.07</t>
  </si>
  <si>
    <t>9.07</t>
  </si>
  <si>
    <t>1.27</t>
  </si>
  <si>
    <t>9.01B</t>
  </si>
  <si>
    <t>13.00</t>
  </si>
  <si>
    <t>15.16</t>
  </si>
  <si>
    <t>2.92</t>
  </si>
  <si>
    <t>1.40</t>
  </si>
  <si>
    <t>v</t>
  </si>
  <si>
    <t>Apartment Investment and Management Company (AIV)</t>
  </si>
  <si>
    <t>43.43</t>
  </si>
  <si>
    <t>43.68</t>
  </si>
  <si>
    <t>43.69</t>
  </si>
  <si>
    <t>47.43 x 100</t>
  </si>
  <si>
    <t>43.34 - 43.75</t>
  </si>
  <si>
    <t>39.66 - 47.91</t>
  </si>
  <si>
    <t>758015</t>
  </si>
  <si>
    <t>1254495</t>
  </si>
  <si>
    <t>7.15B</t>
  </si>
  <si>
    <t>16.78</t>
  </si>
  <si>
    <t>2.59</t>
  </si>
  <si>
    <t>1.44 (3.26%)</t>
  </si>
  <si>
    <t>2017-05-17</t>
  </si>
  <si>
    <t>46.79</t>
  </si>
  <si>
    <t>12</t>
  </si>
  <si>
    <t>242.8M</t>
  </si>
  <si>
    <t>247.46M</t>
  </si>
  <si>
    <t>970.76M</t>
  </si>
  <si>
    <t>996.1M</t>
  </si>
  <si>
    <t>227.56M</t>
  </si>
  <si>
    <t>229.59M</t>
  </si>
  <si>
    <t>885M</t>
  </si>
  <si>
    <t>915.5M</t>
  </si>
  <si>
    <t>248.2M</t>
  </si>
  <si>
    <t>255.03M</t>
  </si>
  <si>
    <t>242.87M</t>
  </si>
  <si>
    <t>244.12M</t>
  </si>
  <si>
    <t>974.53M</t>
  </si>
  <si>
    <t>0.22</t>
  </si>
  <si>
    <t>1.41</t>
  </si>
  <si>
    <t>1.03</t>
  </si>
  <si>
    <t>513.00%</t>
  </si>
  <si>
    <t>-46.20%</t>
  </si>
  <si>
    <t>368.20%</t>
  </si>
  <si>
    <t>-30.00%</t>
  </si>
  <si>
    <t>AIV</t>
  </si>
  <si>
    <t>-91.50%</t>
  </si>
  <si>
    <t>85.70%</t>
  </si>
  <si>
    <t>-81.30%</t>
  </si>
  <si>
    <t>2.00%</t>
  </si>
  <si>
    <t>6.62%</t>
  </si>
  <si>
    <t>85.16</t>
  </si>
  <si>
    <t>12.30</t>
  </si>
  <si>
    <t>7.32</t>
  </si>
  <si>
    <t>24.68%</t>
  </si>
  <si>
    <t>2.44%</t>
  </si>
  <si>
    <t>25.03%</t>
  </si>
  <si>
    <t>976.84M</t>
  </si>
  <si>
    <t>6.26</t>
  </si>
  <si>
    <t>639.09M</t>
  </si>
  <si>
    <t>572.56M</t>
  </si>
  <si>
    <t>406.05M</t>
  </si>
  <si>
    <t>-47.40%</t>
  </si>
  <si>
    <t>65.07M</t>
  </si>
  <si>
    <t>3.97B</t>
  </si>
  <si>
    <t>205.05</t>
  </si>
  <si>
    <t>372.29M</t>
  </si>
  <si>
    <t>-41.49M</t>
  </si>
  <si>
    <t>-1.80%</t>
  </si>
  <si>
    <t>47.91</t>
  </si>
  <si>
    <t>39.66</t>
  </si>
  <si>
    <t>43.64</t>
  </si>
  <si>
    <t>44.13</t>
  </si>
  <si>
    <t>1.25M</t>
  </si>
  <si>
    <t>157.02M</t>
  </si>
  <si>
    <t>155.67M</t>
  </si>
  <si>
    <t>0.91%</t>
  </si>
  <si>
    <t>102.90%</t>
  </si>
  <si>
    <t>4.47M</t>
  </si>
  <si>
    <t>3.7</t>
  </si>
  <si>
    <t>4.06%</t>
  </si>
  <si>
    <t>4.69M</t>
  </si>
  <si>
    <t>3.26%</t>
  </si>
  <si>
    <t>3.16%</t>
  </si>
  <si>
    <t>2.98</t>
  </si>
  <si>
    <t>1,124.06%</t>
  </si>
  <si>
    <t>May 31, 2017</t>
  </si>
  <si>
    <t>May 17, 2017</t>
  </si>
  <si>
    <t>5/4</t>
  </si>
  <si>
    <t>Jun 9, 2011</t>
  </si>
  <si>
    <t>Mr. Terry Considine J.D.</t>
  </si>
  <si>
    <t>2.07M</t>
  </si>
  <si>
    <t>10.74M</t>
  </si>
  <si>
    <t>Mr. Paul L. Beldin CPA</t>
  </si>
  <si>
    <t>Chief Financial Officer and Exec. VP</t>
  </si>
  <si>
    <t>830.47k</t>
  </si>
  <si>
    <t>Mr. John E. Bezzant</t>
  </si>
  <si>
    <t>Chief Investment Officer and Exec. VP</t>
  </si>
  <si>
    <t>Ms. Lisa R. Cohn</t>
  </si>
  <si>
    <t>138.3k</t>
  </si>
  <si>
    <t>Mr. Keith M. Kimmel</t>
  </si>
  <si>
    <t>Exec. VP of Property Operations</t>
  </si>
  <si>
    <t>972.83M</t>
  </si>
  <si>
    <t>984.75M</t>
  </si>
  <si>
    <t>977.93M</t>
  </si>
  <si>
    <t>992.57M</t>
  </si>
  <si>
    <t>1.68M</t>
  </si>
  <si>
    <t>1.69M</t>
  </si>
  <si>
    <t>(1.68M)</t>
  </si>
  <si>
    <t>41.77M</t>
  </si>
  <si>
    <t>34.82M</t>
  </si>
  <si>
    <t>21.32M</t>
  </si>
  <si>
    <t>-5.54%</t>
  </si>
  <si>
    <t>1.22%</t>
  </si>
  <si>
    <t>-0.69%</t>
  </si>
  <si>
    <t>1.50%</t>
  </si>
  <si>
    <t>960.86M</t>
  </si>
  <si>
    <t>941.55M</t>
  </si>
  <si>
    <t>921.4M</t>
  </si>
  <si>
    <t>942.16M</t>
  </si>
  <si>
    <t>262.31M</t>
  </si>
  <si>
    <t>238.68M</t>
  </si>
  <si>
    <t>197.96M</t>
  </si>
  <si>
    <t>194.76M</t>
  </si>
  <si>
    <t>341.78M</t>
  </si>
  <si>
    <t>289.01M</t>
  </si>
  <si>
    <t>281.31M</t>
  </si>
  <si>
    <t>304.6M</t>
  </si>
  <si>
    <t>331.37M</t>
  </si>
  <si>
    <t>7.45M</t>
  </si>
  <si>
    <t>12.81M</t>
  </si>
  <si>
    <t>10.41M</t>
  </si>
  <si>
    <t>14.34M</t>
  </si>
  <si>
    <t>(53.85M)</t>
  </si>
  <si>
    <t>43.2M</t>
  </si>
  <si>
    <t>50.41M</t>
  </si>
  <si>
    <t>122.23%</t>
  </si>
  <si>
    <t>260.86%</t>
  </si>
  <si>
    <t>30.86%</t>
  </si>
  <si>
    <t>-10.83%</t>
  </si>
  <si>
    <t>27.39M</t>
  </si>
  <si>
    <t>18.78M</t>
  </si>
  <si>
    <t>6.05M</t>
  </si>
  <si>
    <t>13.87M</t>
  </si>
  <si>
    <t>6.88M</t>
  </si>
  <si>
    <t>6.95M</t>
  </si>
  <si>
    <t>21.89M</t>
  </si>
  <si>
    <t>1.8M</t>
  </si>
  <si>
    <t>(829,000)</t>
  </si>
  <si>
    <t>387000</t>
  </si>
  <si>
    <t>6.07M</t>
  </si>
  <si>
    <t>(4.41M)</t>
  </si>
  <si>
    <t>926000</t>
  </si>
  <si>
    <t>(10.63M)</t>
  </si>
  <si>
    <t>(1.88M)</t>
  </si>
  <si>
    <t>1.82M</t>
  </si>
  <si>
    <t>(15.84M)</t>
  </si>
  <si>
    <t>32.64M</t>
  </si>
  <si>
    <t>47.43M</t>
  </si>
  <si>
    <t>64.28M</t>
  </si>
  <si>
    <t>306.11%</t>
  </si>
  <si>
    <t>45.32%</t>
  </si>
  <si>
    <t>34.66%</t>
  </si>
  <si>
    <t>0.64%</t>
  </si>
  <si>
    <t>6.48%</t>
  </si>
  <si>
    <t>(929,000)</t>
  </si>
  <si>
    <t>(1.96M)</t>
  </si>
  <si>
    <t>(20.05M)</t>
  </si>
  <si>
    <t>(27.52M)</t>
  </si>
  <si>
    <t>(25.21M)</t>
  </si>
  <si>
    <t>7.95M</t>
  </si>
  <si>
    <t>(28.43M)</t>
  </si>
  <si>
    <t>1.76M</t>
  </si>
  <si>
    <t>6.37M</t>
  </si>
  <si>
    <t>(422,000)</t>
  </si>
  <si>
    <t>(813,000)</t>
  </si>
  <si>
    <t>(950,000)</t>
  </si>
  <si>
    <t>(635,000)</t>
  </si>
  <si>
    <t>(15.33M)</t>
  </si>
  <si>
    <t>33.78M</t>
  </si>
  <si>
    <t>90.44M</t>
  </si>
  <si>
    <t>88.85M</t>
  </si>
  <si>
    <t>(10.56M)</t>
  </si>
  <si>
    <t>46.86M</t>
  </si>
  <si>
    <t>52.86M</t>
  </si>
  <si>
    <t>(29.06M)</t>
  </si>
  <si>
    <t>44.34M</t>
  </si>
  <si>
    <t>67.17M</t>
  </si>
  <si>
    <t>35.99M</t>
  </si>
  <si>
    <t>252.57%</t>
  </si>
  <si>
    <t>-55.95%</t>
  </si>
  <si>
    <t>243.90%</t>
  </si>
  <si>
    <t>-46.42%</t>
  </si>
  <si>
    <t>3.63%</t>
  </si>
  <si>
    <t>161.1M</t>
  </si>
  <si>
    <t>162.14M</t>
  </si>
  <si>
    <t>288.64M</t>
  </si>
  <si>
    <t>180.59M</t>
  </si>
  <si>
    <t>393.79M</t>
  </si>
  <si>
    <t>200.6M</t>
  </si>
  <si>
    <t>(38.46M)</t>
  </si>
  <si>
    <t>(190.16M)</t>
  </si>
  <si>
    <t>(117.8M)</t>
  </si>
  <si>
    <t>(269.11M)</t>
  </si>
  <si>
    <t>(113.43M)</t>
  </si>
  <si>
    <t>(357.81M)</t>
  </si>
  <si>
    <t>49.89M</t>
  </si>
  <si>
    <t>11.99M</t>
  </si>
  <si>
    <t>82.15M</t>
  </si>
  <si>
    <t>3.07M</t>
  </si>
  <si>
    <t>11.58M</t>
  </si>
  <si>
    <t>55.37M</t>
  </si>
  <si>
    <t>23.99M</t>
  </si>
  <si>
    <t>-96.52%</t>
  </si>
  <si>
    <t>275.00%</t>
  </si>
  <si>
    <t>348.81%</t>
  </si>
  <si>
    <t>-56.89%</t>
  </si>
  <si>
    <t>134.48M</t>
  </si>
  <si>
    <t>145.29M</t>
  </si>
  <si>
    <t>145.64M</t>
  </si>
  <si>
    <t>155.18M</t>
  </si>
  <si>
    <t>156M</t>
  </si>
  <si>
    <t>-96.54%</t>
  </si>
  <si>
    <t>275.83%</t>
  </si>
  <si>
    <t>348.80%</t>
  </si>
  <si>
    <t>-56.90%</t>
  </si>
  <si>
    <t>145.53M</t>
  </si>
  <si>
    <t>146M</t>
  </si>
  <si>
    <t>156.39M</t>
  </si>
  <si>
    <t>231.27M</t>
  </si>
  <si>
    <t>182.79M</t>
  </si>
  <si>
    <t>120.42M</t>
  </si>
  <si>
    <t>137.75M</t>
  </si>
  <si>
    <t>131.15M</t>
  </si>
  <si>
    <t>-20.96%</t>
  </si>
  <si>
    <t>-34.12%</t>
  </si>
  <si>
    <t>14.39%</t>
  </si>
  <si>
    <t>-4.79%</t>
  </si>
  <si>
    <t>38.42M</t>
  </si>
  <si>
    <t>58.41M</t>
  </si>
  <si>
    <t>61.04M</t>
  </si>
  <si>
    <t>65.5M</t>
  </si>
  <si>
    <t>76.06M</t>
  </si>
  <si>
    <t>511.14M</t>
  </si>
  <si>
    <t>232.73M</t>
  </si>
  <si>
    <t>265.36M</t>
  </si>
  <si>
    <t>344.46M</t>
  </si>
  <si>
    <t>250.14M</t>
  </si>
  <si>
    <t>429.14M</t>
  </si>
  <si>
    <t>161.73M</t>
  </si>
  <si>
    <t>196.22M</t>
  </si>
  <si>
    <t>282.61M</t>
  </si>
  <si>
    <t>196.87M</t>
  </si>
  <si>
    <t>71M</t>
  </si>
  <si>
    <t>69.14M</t>
  </si>
  <si>
    <t>61.85M</t>
  </si>
  <si>
    <t>53.27M</t>
  </si>
  <si>
    <t>6.4B</t>
  </si>
  <si>
    <t>6.08B</t>
  </si>
  <si>
    <t>6.1B</t>
  </si>
  <si>
    <t>6.12B</t>
  </si>
  <si>
    <t>6.23B</t>
  </si>
  <si>
    <t>0.29%</t>
  </si>
  <si>
    <t>0.36%</t>
  </si>
  <si>
    <t>0.58%</t>
  </si>
  <si>
    <t>4.69B</t>
  </si>
  <si>
    <t>4.14B</t>
  </si>
  <si>
    <t>3.85B</t>
  </si>
  <si>
    <t>3.88B</t>
  </si>
  <si>
    <t>268.6M</t>
  </si>
  <si>
    <t>328.27M</t>
  </si>
  <si>
    <t>50.4M</t>
  </si>
  <si>
    <t>112.33M</t>
  </si>
  <si>
    <t>170.2M</t>
  </si>
  <si>
    <t>4.42B</t>
  </si>
  <si>
    <t>4.17B</t>
  </si>
  <si>
    <t>3.81B</t>
  </si>
  <si>
    <t>-6.40%</t>
  </si>
  <si>
    <t>-5.77%</t>
  </si>
  <si>
    <t>0.92%</t>
  </si>
  <si>
    <t>73.24%</t>
  </si>
  <si>
    <t>72.18%</t>
  </si>
  <si>
    <t>67.82%</t>
  </si>
  <si>
    <t>62.91%</t>
  </si>
  <si>
    <t>62.33%</t>
  </si>
  <si>
    <t>(30.35M)</t>
  </si>
  <si>
    <t>(252,000)</t>
  </si>
  <si>
    <t>(26.12M)</t>
  </si>
  <si>
    <t>477.99M</t>
  </si>
  <si>
    <t>438.53M</t>
  </si>
  <si>
    <t>431.85M</t>
  </si>
  <si>
    <t>417.71M</t>
  </si>
  <si>
    <t>300.02M</t>
  </si>
  <si>
    <t>349.42M</t>
  </si>
  <si>
    <t>330.76M</t>
  </si>
  <si>
    <t>349.97M</t>
  </si>
  <si>
    <t>353.66M</t>
  </si>
  <si>
    <t>250.65M</t>
  </si>
  <si>
    <t>5.17B</t>
  </si>
  <si>
    <t>4.57B</t>
  </si>
  <si>
    <t>4.27B</t>
  </si>
  <si>
    <t>4.18B</t>
  </si>
  <si>
    <t>-6.58%</t>
  </si>
  <si>
    <t>-5.38%</t>
  </si>
  <si>
    <t>-6.57%</t>
  </si>
  <si>
    <t>-1.93%</t>
  </si>
  <si>
    <t>68.11M</t>
  </si>
  <si>
    <t>186.13M</t>
  </si>
  <si>
    <t>159.13M</t>
  </si>
  <si>
    <t>125M</t>
  </si>
  <si>
    <t>847.31M</t>
  </si>
  <si>
    <t>899.34M</t>
  </si>
  <si>
    <t>3.7B</t>
  </si>
  <si>
    <t>4.06B</t>
  </si>
  <si>
    <t>4.05B</t>
  </si>
  <si>
    <t>(2.86B)</t>
  </si>
  <si>
    <t>(2.8B)</t>
  </si>
  <si>
    <t>(2.65B)</t>
  </si>
  <si>
    <t>(2.6B)</t>
  </si>
  <si>
    <t>(2.39B)</t>
  </si>
  <si>
    <t>(3.54M)</t>
  </si>
  <si>
    <t>(6.46M)</t>
  </si>
  <si>
    <t>(6.04M)</t>
  </si>
  <si>
    <t>13.24%</t>
  </si>
  <si>
    <t>23.91%</t>
  </si>
  <si>
    <t>26.78%</t>
  </si>
  <si>
    <t>915.43M</t>
  </si>
  <si>
    <t>967.46M</t>
  </si>
  <si>
    <t>14.30%</t>
  </si>
  <si>
    <t>15.91%</t>
  </si>
  <si>
    <t>20.14%</t>
  </si>
  <si>
    <t>26.52%</t>
  </si>
  <si>
    <t>28.78%</t>
  </si>
  <si>
    <t>2.11%</t>
  </si>
  <si>
    <t>319.52M</t>
  </si>
  <si>
    <t>285.24M</t>
  </si>
  <si>
    <t>302.31M</t>
  </si>
  <si>
    <t>229.44M</t>
  </si>
  <si>
    <t>254.26M</t>
  </si>
  <si>
    <t>(270.21M)</t>
  </si>
  <si>
    <t>(350.34M)</t>
  </si>
  <si>
    <t>(367.32M)</t>
  </si>
  <si>
    <t>(367.18M)</t>
  </si>
  <si>
    <t>(346.65M)</t>
  </si>
  <si>
    <t>-29.65%</t>
  </si>
  <si>
    <t>-4.85%</t>
  </si>
  <si>
    <t>0.04%</t>
  </si>
  <si>
    <t>5.59%</t>
  </si>
  <si>
    <t>395.19M</t>
  </si>
  <si>
    <t>306.02M</t>
  </si>
  <si>
    <t>356M</t>
  </si>
  <si>
    <t>186.94M</t>
  </si>
  <si>
    <t>210.76M</t>
  </si>
  <si>
    <t>(89.72M)</t>
  </si>
  <si>
    <t>(51.29M)</t>
  </si>
  <si>
    <t>(284.04M)</t>
  </si>
  <si>
    <t>(180.63M)</t>
  </si>
  <si>
    <t>(324.75M)</t>
  </si>
  <si>
    <t>484.9M</t>
  </si>
  <si>
    <t>357.31M</t>
  </si>
  <si>
    <t>640.04M</t>
  </si>
  <si>
    <t>367.57M</t>
  </si>
  <si>
    <t>535.51M</t>
  </si>
  <si>
    <t>(44.5M)</t>
  </si>
  <si>
    <t>(8.48M)</t>
  </si>
  <si>
    <t>31.19M</t>
  </si>
  <si>
    <t>23.95M</t>
  </si>
  <si>
    <t>33.48M</t>
  </si>
  <si>
    <t>10.25M</t>
  </si>
  <si>
    <t>111.67M</t>
  </si>
  <si>
    <t>65.19M</t>
  </si>
  <si>
    <t>(174.99M)</t>
  </si>
  <si>
    <t>(125.63M)</t>
  </si>
  <si>
    <t>(141.03M)</t>
  </si>
  <si>
    <t>(142.86M)</t>
  </si>
  <si>
    <t>(159.08M)</t>
  </si>
  <si>
    <t>(195.18M)</t>
  </si>
  <si>
    <t>(216.29M)</t>
  </si>
  <si>
    <t>(104.01M)</t>
  </si>
  <si>
    <t>(140.05M)</t>
  </si>
  <si>
    <t>(152M)</t>
  </si>
  <si>
    <t>(184.08M)</t>
  </si>
  <si>
    <t>(206.28M)</t>
  </si>
  <si>
    <t>(37.02M)</t>
  </si>
  <si>
    <t>(2.8M)</t>
  </si>
  <si>
    <t>(10.01M)</t>
  </si>
  <si>
    <t>-1.30%</t>
  </si>
  <si>
    <t>-11.35%</t>
  </si>
  <si>
    <t>-22.70%</t>
  </si>
  <si>
    <t>-10.82%</t>
  </si>
  <si>
    <t>52.17M</t>
  </si>
  <si>
    <t>993000</t>
  </si>
  <si>
    <t>339.58M</t>
  </si>
  <si>
    <t>(600.94M)</t>
  </si>
  <si>
    <t>(9.52M)</t>
  </si>
  <si>
    <t>653.1M</t>
  </si>
  <si>
    <t>124.32M</t>
  </si>
  <si>
    <t>366.58M</t>
  </si>
  <si>
    <t>604.2M</t>
  </si>
  <si>
    <t>48.91M</t>
  </si>
  <si>
    <t>768000</t>
  </si>
  <si>
    <t>(204.54M)</t>
  </si>
  <si>
    <t>(188.91M)</t>
  </si>
  <si>
    <t>(263.17M)</t>
  </si>
  <si>
    <t>(247.02M)</t>
  </si>
  <si>
    <t>36.7M</t>
  </si>
  <si>
    <t>61.93M</t>
  </si>
  <si>
    <t>(325.1M)</t>
  </si>
  <si>
    <t>243.25M</t>
  </si>
  <si>
    <t>283.37M</t>
  </si>
  <si>
    <t>188.5M</t>
  </si>
  <si>
    <t>352.6M</t>
  </si>
  <si>
    <t>(447.79M)</t>
  </si>
  <si>
    <t>(472.28M)</t>
  </si>
  <si>
    <t>(513.6M)</t>
  </si>
  <si>
    <t>(599.62M)</t>
  </si>
  <si>
    <t>(381.02M)</t>
  </si>
  <si>
    <t>(141.75M)</t>
  </si>
  <si>
    <t>(88.68M)</t>
  </si>
  <si>
    <t>(54.44M)</t>
  </si>
  <si>
    <t>(60.04M)</t>
  </si>
  <si>
    <t>(28.62M)</t>
  </si>
  <si>
    <t>(35.71M)</t>
  </si>
  <si>
    <t>7.09M</t>
  </si>
  <si>
    <t>(435.15M)</t>
  </si>
  <si>
    <t>(419.45M)</t>
  </si>
  <si>
    <t>(361.88M)</t>
  </si>
  <si>
    <t>(162.66M)</t>
  </si>
  <si>
    <t>(243.01M)</t>
  </si>
  <si>
    <t>3.61%</t>
  </si>
  <si>
    <t>13.72%</t>
  </si>
  <si>
    <t>55.05%</t>
  </si>
  <si>
    <t>-49.40%</t>
  </si>
  <si>
    <t>(28.66M)</t>
  </si>
  <si>
    <t>(26.78M)</t>
  </si>
  <si>
    <t>22.25M</t>
  </si>
  <si>
    <t>9.08M</t>
  </si>
  <si>
    <t>(24.74M)</t>
  </si>
  <si>
    <t>(45.9M)</t>
  </si>
  <si>
    <t>(7.29M)</t>
  </si>
  <si>
    <t>31.08M</t>
  </si>
  <si>
    <t>-153.08%</t>
  </si>
  <si>
    <t>-85.51%</t>
  </si>
  <si>
    <t>84.12%</t>
  </si>
  <si>
    <t>526.38%</t>
  </si>
  <si>
    <t>-2.61%</t>
  </si>
  <si>
    <t>AGNC</t>
  </si>
  <si>
    <t>AGNC Investment</t>
  </si>
  <si>
    <t>CPT</t>
  </si>
  <si>
    <t>Camden Property Trust</t>
  </si>
  <si>
    <t>TWO</t>
  </si>
  <si>
    <t>Two Harbors Investment</t>
  </si>
  <si>
    <t>EQR</t>
  </si>
  <si>
    <t>Equity Residential</t>
  </si>
  <si>
    <t>ACC</t>
  </si>
  <si>
    <t>American Campus</t>
  </si>
  <si>
    <t>ALEX</t>
  </si>
  <si>
    <t>Alexander &amp; Baldwin</t>
  </si>
  <si>
    <t>7.49B</t>
  </si>
  <si>
    <t>4.83</t>
  </si>
  <si>
    <t>8.81</t>
  </si>
  <si>
    <t>-9.47</t>
  </si>
  <si>
    <t>7.86B</t>
  </si>
  <si>
    <t>9.76</t>
  </si>
  <si>
    <t>45.55</t>
  </si>
  <si>
    <t>8.05</t>
  </si>
  <si>
    <t>3.38B</t>
  </si>
  <si>
    <t>9.14</t>
  </si>
  <si>
    <t>5.29</t>
  </si>
  <si>
    <t>25.17B</t>
  </si>
  <si>
    <t>28.73</t>
  </si>
  <si>
    <t>48.23</t>
  </si>
  <si>
    <t>18.02</t>
  </si>
  <si>
    <t>10.44</t>
  </si>
  <si>
    <t>N</t>
  </si>
  <si>
    <t>s</t>
  </si>
  <si>
    <t>Athens Bancshares Corporation (AFCB)</t>
  </si>
  <si>
    <t>40.00</t>
  </si>
  <si>
    <t>40.00 - 40.00</t>
  </si>
  <si>
    <t>26.00 - 45.00</t>
  </si>
  <si>
    <t>100</t>
  </si>
  <si>
    <t>274</t>
  </si>
  <si>
    <t>72.25M</t>
  </si>
  <si>
    <t>19.79</t>
  </si>
  <si>
    <t>Jul 27, 2017 - Jul 31, 2017</t>
  </si>
  <si>
    <t>0.20 (0.55%)</t>
  </si>
  <si>
    <t>2017-04-27</t>
  </si>
  <si>
    <t>Invalid Date.2</t>
  </si>
  <si>
    <t>Invalid Date.3</t>
  </si>
  <si>
    <t>AFCB</t>
  </si>
  <si>
    <t>3.32</t>
  </si>
  <si>
    <t>16.66%</t>
  </si>
  <si>
    <t>25.46%</t>
  </si>
  <si>
    <t>13.15</t>
  </si>
  <si>
    <t>16.80%</t>
  </si>
  <si>
    <t>3.63M</t>
  </si>
  <si>
    <t>33.60%</t>
  </si>
  <si>
    <t>38.65%</t>
  </si>
  <si>
    <t>45.00</t>
  </si>
  <si>
    <t>26.00</t>
  </si>
  <si>
    <t>37.83</t>
  </si>
  <si>
    <t>35.26</t>
  </si>
  <si>
    <t>150</t>
  </si>
  <si>
    <t>57.60%</t>
  </si>
  <si>
    <t>2.70%</t>
  </si>
  <si>
    <t>2.21k</t>
  </si>
  <si>
    <t>25.17</t>
  </si>
  <si>
    <t>0.23%</t>
  </si>
  <si>
    <t>1.84k</t>
  </si>
  <si>
    <t>0.55%</t>
  </si>
  <si>
    <t>0.20</t>
  </si>
  <si>
    <t>10.42%</t>
  </si>
  <si>
    <t>Apr 27, 2017</t>
  </si>
  <si>
    <t>Mr. Jeffrey L. Cunningham</t>
  </si>
  <si>
    <t>CEO, Pres &amp; Director</t>
  </si>
  <si>
    <t>685.41k</t>
  </si>
  <si>
    <t>Mr. Michael R. Hutsell</t>
  </si>
  <si>
    <t>CFO, COO, Principal Accounting Officer, VP &amp; Treasurer</t>
  </si>
  <si>
    <t>302.29k</t>
  </si>
  <si>
    <t>Mr. Jay Leggett Jr.</t>
  </si>
  <si>
    <t>City Pres of Cleveland of Athens Federal Community Bank</t>
  </si>
  <si>
    <t>338.35k</t>
  </si>
  <si>
    <t>Ms. Nicole Gibbs</t>
  </si>
  <si>
    <t>VP of Marketing and Communications</t>
  </si>
  <si>
    <t>Mr. Ross A. Millsaps</t>
  </si>
  <si>
    <t>Chief Credit Officer &amp; VP</t>
  </si>
  <si>
    <t>Interest Income</t>
  </si>
  <si>
    <t>14.47M</t>
  </si>
  <si>
    <t>13.7M</t>
  </si>
  <si>
    <t>14.16M</t>
  </si>
  <si>
    <t>14.11M</t>
  </si>
  <si>
    <t>16.43M</t>
  </si>
  <si>
    <t>Interest and Fees on Loans</t>
  </si>
  <si>
    <t>13.42M</t>
  </si>
  <si>
    <t>13.16M</t>
  </si>
  <si>
    <t>14.26M</t>
  </si>
  <si>
    <t>Interest Income on Fed. Funds</t>
  </si>
  <si>
    <t>Interest Income on Fed. Repos</t>
  </si>
  <si>
    <t>Interest on Bank Deposits</t>
  </si>
  <si>
    <t>Other Interest or Dividend Income</t>
  </si>
  <si>
    <t>903788</t>
  </si>
  <si>
    <t>1.23M</t>
  </si>
  <si>
    <t>952577</t>
  </si>
  <si>
    <t>Interest Income Growth</t>
  </si>
  <si>
    <t>-5.36%</t>
  </si>
  <si>
    <t>3.40%</t>
  </si>
  <si>
    <t>-0.35%</t>
  </si>
  <si>
    <t>16.38%</t>
  </si>
  <si>
    <t>2.64M</t>
  </si>
  <si>
    <t>Interest Expense on Bank Deposits</t>
  </si>
  <si>
    <t>2.05M</t>
  </si>
  <si>
    <t>1.39M</t>
  </si>
  <si>
    <t>Other Interest Expense</t>
  </si>
  <si>
    <t>131220</t>
  </si>
  <si>
    <t>78278</t>
  </si>
  <si>
    <t>2703</t>
  </si>
  <si>
    <t>11410</t>
  </si>
  <si>
    <t>198858</t>
  </si>
  <si>
    <t>Interest Expense on Debt</t>
  </si>
  <si>
    <t>Other Borrowed Funds</t>
  </si>
  <si>
    <t>Total Interest Expense Growth</t>
  </si>
  <si>
    <t>-19.10%</t>
  </si>
  <si>
    <t>-16.52%</t>
  </si>
  <si>
    <t>-21.35%</t>
  </si>
  <si>
    <t>25.80%</t>
  </si>
  <si>
    <t>Net Interest Income</t>
  </si>
  <si>
    <t>11.84M</t>
  </si>
  <si>
    <t>11.56M</t>
  </si>
  <si>
    <t>12.71M</t>
  </si>
  <si>
    <t>14.66M</t>
  </si>
  <si>
    <t>Net Interest Income Growth</t>
  </si>
  <si>
    <t>-2.30%</t>
  </si>
  <si>
    <t>7.08%</t>
  </si>
  <si>
    <t>15.34%</t>
  </si>
  <si>
    <t>Loan Loss Provision</t>
  </si>
  <si>
    <t>316393</t>
  </si>
  <si>
    <t>109621</t>
  </si>
  <si>
    <t>303671</t>
  </si>
  <si>
    <t>312351</t>
  </si>
  <si>
    <t>Loan Loss Provision Growth</t>
  </si>
  <si>
    <t>-70.71%</t>
  </si>
  <si>
    <t>-65.35%</t>
  </si>
  <si>
    <t>177.02%</t>
  </si>
  <si>
    <t>2.86%</t>
  </si>
  <si>
    <t>Net Interest Income after Provision</t>
  </si>
  <si>
    <t>10.76M</t>
  </si>
  <si>
    <t>11.25M</t>
  </si>
  <si>
    <t>12.27M</t>
  </si>
  <si>
    <t>12.41M</t>
  </si>
  <si>
    <t>Net Interest Inc After Loan Loss Prov Growth</t>
  </si>
  <si>
    <t>4.57%</t>
  </si>
  <si>
    <t>9.12%</t>
  </si>
  <si>
    <t>15.65%</t>
  </si>
  <si>
    <t>Net Interest Margin</t>
  </si>
  <si>
    <t>Non-Interest Income</t>
  </si>
  <si>
    <t>5.19M</t>
  </si>
  <si>
    <t>4.85M</t>
  </si>
  <si>
    <t>6.34M</t>
  </si>
  <si>
    <t>Securities Gain</t>
  </si>
  <si>
    <t>4.25M</t>
  </si>
  <si>
    <t>4.33M</t>
  </si>
  <si>
    <t>4.55M</t>
  </si>
  <si>
    <t>4.94M</t>
  </si>
  <si>
    <t>935395</t>
  </si>
  <si>
    <t>515929</t>
  </si>
  <si>
    <t>999347</t>
  </si>
  <si>
    <t>Non-Interest Expense</t>
  </si>
  <si>
    <t>11.87M</t>
  </si>
  <si>
    <t>13.08M</t>
  </si>
  <si>
    <t>13.07M</t>
  </si>
  <si>
    <t>13.64M</t>
  </si>
  <si>
    <t>15.88M</t>
  </si>
  <si>
    <t>Labor &amp; Related Expense</t>
  </si>
  <si>
    <t>7.07M</t>
  </si>
  <si>
    <t>7.78M</t>
  </si>
  <si>
    <t>8.24M</t>
  </si>
  <si>
    <t>8.92M</t>
  </si>
  <si>
    <t>Equipment Expense</t>
  </si>
  <si>
    <t>1.96M</t>
  </si>
  <si>
    <t>2.91M</t>
  </si>
  <si>
    <t>4.37M</t>
  </si>
  <si>
    <t>3.35M</t>
  </si>
  <si>
    <t>4.32M</t>
  </si>
  <si>
    <t>-20.36%</t>
  </si>
  <si>
    <t>6.55%</t>
  </si>
  <si>
    <t>11.23%</t>
  </si>
  <si>
    <t>Operating Income Margin</t>
  </si>
  <si>
    <t>21.10%</t>
  </si>
  <si>
    <t>1.04M</t>
  </si>
  <si>
    <t>1.63M</t>
  </si>
  <si>
    <t>1.71M</t>
  </si>
  <si>
    <t>982025</t>
  </si>
  <si>
    <t>(102,768)</t>
  </si>
  <si>
    <t>60322</t>
  </si>
  <si>
    <t>71795</t>
  </si>
  <si>
    <t>(126,508)</t>
  </si>
  <si>
    <t>81758</t>
  </si>
  <si>
    <t>2.31M</t>
  </si>
  <si>
    <t>2.87M</t>
  </si>
  <si>
    <t>-11.19%</t>
  </si>
  <si>
    <t>6.39%</t>
  </si>
  <si>
    <t>10.75%</t>
  </si>
  <si>
    <t>13.96%</t>
  </si>
  <si>
    <t>1.12</t>
  </si>
  <si>
    <t>1.92</t>
  </si>
  <si>
    <t>5.36%</t>
  </si>
  <si>
    <t>38.14%</t>
  </si>
  <si>
    <t>6.13%</t>
  </si>
  <si>
    <t>10.98%</t>
  </si>
  <si>
    <t>2.33M</t>
  </si>
  <si>
    <t>1.65M</t>
  </si>
  <si>
    <t>1.13</t>
  </si>
  <si>
    <t>1.61</t>
  </si>
  <si>
    <t>1.79</t>
  </si>
  <si>
    <t>3.67%</t>
  </si>
  <si>
    <t>34.51%</t>
  </si>
  <si>
    <t>5.92%</t>
  </si>
  <si>
    <t>11.18%</t>
  </si>
  <si>
    <t>Total Cash &amp; Due from Banks</t>
  </si>
  <si>
    <t>16.24M</t>
  </si>
  <si>
    <t>11.12M</t>
  </si>
  <si>
    <t>Cash &amp; Due from Banks Growth</t>
  </si>
  <si>
    <t>-31.51%</t>
  </si>
  <si>
    <t>-10.88%</t>
  </si>
  <si>
    <t>66.78%</t>
  </si>
  <si>
    <t>209.90%</t>
  </si>
  <si>
    <t>Investments - Total</t>
  </si>
  <si>
    <t>39.81M</t>
  </si>
  <si>
    <t>39.24M</t>
  </si>
  <si>
    <t>29.99M</t>
  </si>
  <si>
    <t>76.77M</t>
  </si>
  <si>
    <t>Trading Account Securities</t>
  </si>
  <si>
    <t>Federal Funds Sold &amp; Securities Purchased</t>
  </si>
  <si>
    <t>7.39M</t>
  </si>
  <si>
    <t>Federal Funds Sold</t>
  </si>
  <si>
    <t>Securities Bought Under Resale Agreement</t>
  </si>
  <si>
    <t>Treasury Securities</t>
  </si>
  <si>
    <t>13.35M</t>
  </si>
  <si>
    <t>2.63M</t>
  </si>
  <si>
    <t>Federal Agency Securities</t>
  </si>
  <si>
    <t>2.9M</t>
  </si>
  <si>
    <t>2.55M</t>
  </si>
  <si>
    <t>3.2M</t>
  </si>
  <si>
    <t>State &amp; Municipal Securities</t>
  </si>
  <si>
    <t>5.82M</t>
  </si>
  <si>
    <t>13.1M</t>
  </si>
  <si>
    <t>13.06M</t>
  </si>
  <si>
    <t>Mortgage Backed Securities</t>
  </si>
  <si>
    <t>12.98M</t>
  </si>
  <si>
    <t>14.64M</t>
  </si>
  <si>
    <t>13.04M</t>
  </si>
  <si>
    <t>52.4M</t>
  </si>
  <si>
    <t>Other Securities</t>
  </si>
  <si>
    <t>750000</t>
  </si>
  <si>
    <t>4.26M</t>
  </si>
  <si>
    <t>4.02M</t>
  </si>
  <si>
    <t>1.02M</t>
  </si>
  <si>
    <t>17011</t>
  </si>
  <si>
    <t>-1.42%</t>
  </si>
  <si>
    <t>-12.76%</t>
  </si>
  <si>
    <t>-12.41%</t>
  </si>
  <si>
    <t>155.98%</t>
  </si>
  <si>
    <t>Net Loans</t>
  </si>
  <si>
    <t>217.27M</t>
  </si>
  <si>
    <t>226.21M</t>
  </si>
  <si>
    <t>238.56M</t>
  </si>
  <si>
    <t>257.89M</t>
  </si>
  <si>
    <t>285.22M</t>
  </si>
  <si>
    <t>Gross Loans - Net of Unearned Income</t>
  </si>
  <si>
    <t>221.75M</t>
  </si>
  <si>
    <t>230.64M</t>
  </si>
  <si>
    <t>242.47M</t>
  </si>
  <si>
    <t>261.86M</t>
  </si>
  <si>
    <t>289.37M</t>
  </si>
  <si>
    <t>Commercial &amp; Industrial Loans</t>
  </si>
  <si>
    <t>12.59M</t>
  </si>
  <si>
    <t>14.36M</t>
  </si>
  <si>
    <t>15.96M</t>
  </si>
  <si>
    <t>Consumer &amp; Installment Loans</t>
  </si>
  <si>
    <t>27.99M</t>
  </si>
  <si>
    <t>24.73M</t>
  </si>
  <si>
    <t>24.7M</t>
  </si>
  <si>
    <t>29.61M</t>
  </si>
  <si>
    <t>37.74M</t>
  </si>
  <si>
    <t>Real Estate Mortgage Loans</t>
  </si>
  <si>
    <t>181.91M</t>
  </si>
  <si>
    <t>193.63M</t>
  </si>
  <si>
    <t>204.17M</t>
  </si>
  <si>
    <t>217.3M</t>
  </si>
  <si>
    <t>229.93M</t>
  </si>
  <si>
    <t>Lease Financing Loans</t>
  </si>
  <si>
    <t>Foreign Loans</t>
  </si>
  <si>
    <t>Broker &amp; Financial Institution Loans</t>
  </si>
  <si>
    <t>Unspecified/Other Loans</t>
  </si>
  <si>
    <t>Unearned Income</t>
  </si>
  <si>
    <t>(744,852)</t>
  </si>
  <si>
    <t>(785,719)</t>
  </si>
  <si>
    <t>(759,337)</t>
  </si>
  <si>
    <t>(998,000)</t>
  </si>
  <si>
    <t>Loan Loss Allowances (Reserves)</t>
  </si>
  <si>
    <t>(4.48M)</t>
  </si>
  <si>
    <t>(4.43M)</t>
  </si>
  <si>
    <t>(3.91M)</t>
  </si>
  <si>
    <t>(3.98M)</t>
  </si>
  <si>
    <t>(4.15M)</t>
  </si>
  <si>
    <t>Customer Liability on Acceptances</t>
  </si>
  <si>
    <t>Loans - 1 Yr Growth Rate</t>
  </si>
  <si>
    <t>5.46%</t>
  </si>
  <si>
    <t>8.10%</t>
  </si>
  <si>
    <t>Loans (Total) / Total Deposits</t>
  </si>
  <si>
    <t>Loans (Total) / Total Assets</t>
  </si>
  <si>
    <t>7.54M</t>
  </si>
  <si>
    <t>12.32M</t>
  </si>
  <si>
    <t>11.89M</t>
  </si>
  <si>
    <t>15.55M</t>
  </si>
  <si>
    <t>3.39M</t>
  </si>
  <si>
    <t>Interest Receivables</t>
  </si>
  <si>
    <t>914361</t>
  </si>
  <si>
    <t>978201</t>
  </si>
  <si>
    <t>949423</t>
  </si>
  <si>
    <t>291.63M</t>
  </si>
  <si>
    <t>294.81M</t>
  </si>
  <si>
    <t>303.63M</t>
  </si>
  <si>
    <t>325.08M</t>
  </si>
  <si>
    <t>441.18M</t>
  </si>
  <si>
    <t>Assets - Total Growth</t>
  </si>
  <si>
    <t>2.99%</t>
  </si>
  <si>
    <t>35.71%</t>
  </si>
  <si>
    <t>0.83%</t>
  </si>
  <si>
    <t>Total Deposits</t>
  </si>
  <si>
    <t>234.25M</t>
  </si>
  <si>
    <t>248.57M</t>
  </si>
  <si>
    <t>261.77M</t>
  </si>
  <si>
    <t>377.4M</t>
  </si>
  <si>
    <t>Demand Deposits</t>
  </si>
  <si>
    <t>15.64M</t>
  </si>
  <si>
    <t>18.25M</t>
  </si>
  <si>
    <t>23.98M</t>
  </si>
  <si>
    <t>27.53M</t>
  </si>
  <si>
    <t>47.1M</t>
  </si>
  <si>
    <t>Savings/Time Deposits</t>
  </si>
  <si>
    <t>218.61M</t>
  </si>
  <si>
    <t>229.92M</t>
  </si>
  <si>
    <t>224.59M</t>
  </si>
  <si>
    <t>234.24M</t>
  </si>
  <si>
    <t>330.3M</t>
  </si>
  <si>
    <t>Foreign Office Deposits</t>
  </si>
  <si>
    <t>Deposits Growth</t>
  </si>
  <si>
    <t>5.31%</t>
  </si>
  <si>
    <t>44.17%</t>
  </si>
  <si>
    <t>5.11M</t>
  </si>
  <si>
    <t>9.18M</t>
  </si>
  <si>
    <t>5M</t>
  </si>
  <si>
    <t>276000</t>
  </si>
  <si>
    <t>Long Term Debt Growth</t>
  </si>
  <si>
    <t>1.75%</t>
  </si>
  <si>
    <t>3.50%</t>
  </si>
  <si>
    <t>2.08%</t>
  </si>
  <si>
    <t>4.27M</t>
  </si>
  <si>
    <t>4.64M</t>
  </si>
  <si>
    <t>5.45M</t>
  </si>
  <si>
    <t>243.63M</t>
  </si>
  <si>
    <t>253.7M</t>
  </si>
  <si>
    <t>260.95M</t>
  </si>
  <si>
    <t>279.29M</t>
  </si>
  <si>
    <t>393.34M</t>
  </si>
  <si>
    <t>48M</t>
  </si>
  <si>
    <t>41.11M</t>
  </si>
  <si>
    <t>42.68M</t>
  </si>
  <si>
    <t>45.79M</t>
  </si>
  <si>
    <t>47.84M</t>
  </si>
  <si>
    <t>23586</t>
  </si>
  <si>
    <t>18910</t>
  </si>
  <si>
    <t>18017</t>
  </si>
  <si>
    <t>18063</t>
  </si>
  <si>
    <t>17834</t>
  </si>
  <si>
    <t>22.77M</t>
  </si>
  <si>
    <t>18.52M</t>
  </si>
  <si>
    <t>17.96M</t>
  </si>
  <si>
    <t>18.27M</t>
  </si>
  <si>
    <t>28.63M</t>
  </si>
  <si>
    <t>31.11M</t>
  </si>
  <si>
    <t>(1.78M)</t>
  </si>
  <si>
    <t>(1.48M)</t>
  </si>
  <si>
    <t>(1.33M)</t>
  </si>
  <si>
    <t>542182</t>
  </si>
  <si>
    <t>(68,681)</t>
  </si>
  <si>
    <t>337601</t>
  </si>
  <si>
    <t>303163</t>
  </si>
  <si>
    <t>(878,732)</t>
  </si>
  <si>
    <t>(616,575)</t>
  </si>
  <si>
    <t>(354,313)</t>
  </si>
  <si>
    <t>(92,052)</t>
  </si>
  <si>
    <t>(462,015)</t>
  </si>
  <si>
    <t>(1.18M)</t>
  </si>
  <si>
    <t>16.46%</t>
  </si>
  <si>
    <t>13.94%</t>
  </si>
  <si>
    <t>14.06%</t>
  </si>
  <si>
    <t>14.09%</t>
  </si>
  <si>
    <t>10.84%</t>
  </si>
  <si>
    <t>6.79%</t>
  </si>
  <si>
    <t>(503,940)</t>
  </si>
  <si>
    <t>(731,582)</t>
  </si>
  <si>
    <t>(113,890)</t>
  </si>
  <si>
    <t>(767,053)</t>
  </si>
  <si>
    <t>(1.01M)</t>
  </si>
  <si>
    <t>237105</t>
  </si>
  <si>
    <t>1200</t>
  </si>
  <si>
    <t>(532,151)</t>
  </si>
  <si>
    <t>4.11M</t>
  </si>
  <si>
    <t>(41.46M)</t>
  </si>
  <si>
    <t>(12.72M)</t>
  </si>
  <si>
    <t>(3.05M)</t>
  </si>
  <si>
    <t>(556,350)</t>
  </si>
  <si>
    <t>(47.6M)</t>
  </si>
  <si>
    <t>7.15M</t>
  </si>
  <si>
    <t>Increase in Loans</t>
  </si>
  <si>
    <t>(14.34M)</t>
  </si>
  <si>
    <t>(9.54M)</t>
  </si>
  <si>
    <t>(14.25M)</t>
  </si>
  <si>
    <t>(19.99M)</t>
  </si>
  <si>
    <t>(17.52M)</t>
  </si>
  <si>
    <t>Decrease in Loans</t>
  </si>
  <si>
    <t>249000</t>
  </si>
  <si>
    <t>989833</t>
  </si>
  <si>
    <t>(12.58M)</t>
  </si>
  <si>
    <t>(10.32M)</t>
  </si>
  <si>
    <t>(10.26M)</t>
  </si>
  <si>
    <t>(16.75M)</t>
  </si>
  <si>
    <t>17.98%</t>
  </si>
  <si>
    <t>0.57%</t>
  </si>
  <si>
    <t>-63.19%</t>
  </si>
  <si>
    <t>179.79%</t>
  </si>
  <si>
    <t>Net Investing Cash Flow / Interest Income</t>
  </si>
  <si>
    <t>-86.94%</t>
  </si>
  <si>
    <t>-75.34%</t>
  </si>
  <si>
    <t>-72.45%</t>
  </si>
  <si>
    <t>-118.64%</t>
  </si>
  <si>
    <t>81.34%</t>
  </si>
  <si>
    <t>(473,169)</t>
  </si>
  <si>
    <t>(401,217)</t>
  </si>
  <si>
    <t>(332,339)</t>
  </si>
  <si>
    <t>(330,789)</t>
  </si>
  <si>
    <t>(331,791)</t>
  </si>
  <si>
    <t>15.21%</t>
  </si>
  <si>
    <t>17.17%</t>
  </si>
  <si>
    <t>0.47%</t>
  </si>
  <si>
    <t>Decrease in Deposits</t>
  </si>
  <si>
    <t>Increase in Deposits</t>
  </si>
  <si>
    <t>10.14M</t>
  </si>
  <si>
    <t>13.92M</t>
  </si>
  <si>
    <t>400179</t>
  </si>
  <si>
    <t>13.2M</t>
  </si>
  <si>
    <t>(5.16M)</t>
  </si>
  <si>
    <t>(8.82M)</t>
  </si>
  <si>
    <t>(181,565)</t>
  </si>
  <si>
    <t>(582,290)</t>
  </si>
  <si>
    <t>82121</t>
  </si>
  <si>
    <t>(254,586)</t>
  </si>
  <si>
    <t>(3.81M)</t>
  </si>
  <si>
    <t>5.21M</t>
  </si>
  <si>
    <t>4.88M</t>
  </si>
  <si>
    <t>(2.21M)</t>
  </si>
  <si>
    <t>(155,467)</t>
  </si>
  <si>
    <t>(805,752)</t>
  </si>
  <si>
    <t>(9.71M)</t>
  </si>
  <si>
    <t>(99,119)</t>
  </si>
  <si>
    <t>(3M)</t>
  </si>
  <si>
    <t>7.5M</t>
  </si>
  <si>
    <t>901623</t>
  </si>
  <si>
    <t>17.56M</t>
  </si>
  <si>
    <t>22.72M</t>
  </si>
  <si>
    <t>-78.77%</t>
  </si>
  <si>
    <t>276.58%</t>
  </si>
  <si>
    <t>417.31%</t>
  </si>
  <si>
    <t>29.33%</t>
  </si>
  <si>
    <t>Net Financing Cash Flow / Interest Income</t>
  </si>
  <si>
    <t>29.35%</t>
  </si>
  <si>
    <t>6.58%</t>
  </si>
  <si>
    <t>23.97%</t>
  </si>
  <si>
    <t>124.44%</t>
  </si>
  <si>
    <t>138.29%</t>
  </si>
  <si>
    <t>(5.12M)</t>
  </si>
  <si>
    <t>(3.21M)</t>
  </si>
  <si>
    <t>5.62M</t>
  </si>
  <si>
    <t>41.08M</t>
  </si>
  <si>
    <t>4.51M</t>
  </si>
  <si>
    <t>4.03M</t>
  </si>
  <si>
    <t>3.99M</t>
  </si>
  <si>
    <t>-20.77%</t>
  </si>
  <si>
    <t>-0.77%</t>
  </si>
  <si>
    <t>13.81%</t>
  </si>
  <si>
    <t>AMNB</t>
  </si>
  <si>
    <t>American National</t>
  </si>
  <si>
    <t>AMRB</t>
  </si>
  <si>
    <t>American River Bankshares</t>
  </si>
  <si>
    <t>ANCX</t>
  </si>
  <si>
    <t>Access National</t>
  </si>
  <si>
    <t>AROW</t>
  </si>
  <si>
    <t>Arrow Financial</t>
  </si>
  <si>
    <t>ASRV</t>
  </si>
  <si>
    <t>AmeriServ Financial</t>
  </si>
  <si>
    <t>ATLO</t>
  </si>
  <si>
    <t>Ames National</t>
  </si>
  <si>
    <t>328.43M</t>
  </si>
  <si>
    <t>20.21</t>
  </si>
  <si>
    <t>15.83</t>
  </si>
  <si>
    <t>4.59</t>
  </si>
  <si>
    <t>5.07</t>
  </si>
  <si>
    <t>539.13M</t>
  </si>
  <si>
    <t>19.13</t>
  </si>
  <si>
    <t>14.43</t>
  </si>
  <si>
    <t>2.54</t>
  </si>
  <si>
    <t>7.46</t>
  </si>
  <si>
    <t>2.31</t>
  </si>
  <si>
    <t>440.93M</t>
  </si>
  <si>
    <t>16.57</t>
  </si>
  <si>
    <t>13.49</t>
  </si>
  <si>
    <t>2.16</t>
  </si>
  <si>
    <t>4.42</t>
  </si>
  <si>
    <t>Atlassian Corporation Plc (TEAM)</t>
  </si>
  <si>
    <t>38.00</t>
  </si>
  <si>
    <t>36.41</t>
  </si>
  <si>
    <t>36.94</t>
  </si>
  <si>
    <t>36.00 x 100</t>
  </si>
  <si>
    <t>38.91 x 100</t>
  </si>
  <si>
    <t>36.94 - 38.49</t>
  </si>
  <si>
    <t>23.80 - 38.49</t>
  </si>
  <si>
    <t>1086674</t>
  </si>
  <si>
    <t>705053</t>
  </si>
  <si>
    <t>8.57B</t>
  </si>
  <si>
    <t>-316.67</t>
  </si>
  <si>
    <t>-0.12</t>
  </si>
  <si>
    <t>14.00</t>
  </si>
  <si>
    <t>Current Year (2010)</t>
  </si>
  <si>
    <t>Next Year (2011)</t>
  </si>
  <si>
    <t>276.68M</t>
  </si>
  <si>
    <t>3/30/2008</t>
  </si>
  <si>
    <t>6/29/2008</t>
  </si>
  <si>
    <t>9/29/2008</t>
  </si>
  <si>
    <t>0.21</t>
  </si>
  <si>
    <t>-11.10%</t>
  </si>
  <si>
    <t>-36.80%</t>
  </si>
  <si>
    <t>-12.50%</t>
  </si>
  <si>
    <t>TEAM</t>
  </si>
  <si>
    <t>33.90%</t>
  </si>
  <si>
    <t>14.95</t>
  </si>
  <si>
    <t>10.04</t>
  </si>
  <si>
    <t>Jun 30, 2016</t>
  </si>
  <si>
    <t>-4.62%</t>
  </si>
  <si>
    <t>-7.37%</t>
  </si>
  <si>
    <t>-2.42%</t>
  </si>
  <si>
    <t>-3.40%</t>
  </si>
  <si>
    <t>573.19M</t>
  </si>
  <si>
    <t>2.61</t>
  </si>
  <si>
    <t>381.27M</t>
  </si>
  <si>
    <t>-9.31M</t>
  </si>
  <si>
    <t>-25.99M</t>
  </si>
  <si>
    <t>503.56M</t>
  </si>
  <si>
    <t>3.79</t>
  </si>
  <si>
    <t>183.78M</t>
  </si>
  <si>
    <t>173.07M</t>
  </si>
  <si>
    <t>38.49</t>
  </si>
  <si>
    <t>23.80</t>
  </si>
  <si>
    <t>35.50</t>
  </si>
  <si>
    <t>32.01</t>
  </si>
  <si>
    <t>705.05k</t>
  </si>
  <si>
    <t>301.7k</t>
  </si>
  <si>
    <t>88.77M</t>
  </si>
  <si>
    <t>86.07M</t>
  </si>
  <si>
    <t>4.82M</t>
  </si>
  <si>
    <t>5.23</t>
  </si>
  <si>
    <t>7.05%</t>
  </si>
  <si>
    <t>Mr. Michael Cannon-Brookes</t>
  </si>
  <si>
    <t>Co-Founder, Co-Chief Exec. Officer and Director</t>
  </si>
  <si>
    <t>Mr. Scott Farquhar</t>
  </si>
  <si>
    <t>Mr. Murray J. Demo</t>
  </si>
  <si>
    <t>Mr. Jay Simons</t>
  </si>
  <si>
    <t>Mr. Sridatta Viswanath</t>
  </si>
  <si>
    <t>Fiscal year is July-June. All values USD millions.</t>
  </si>
  <si>
    <t>Unnamed: 1</t>
  </si>
  <si>
    <t>148.51M</t>
  </si>
  <si>
    <t>215.11M</t>
  </si>
  <si>
    <t>457.06M</t>
  </si>
  <si>
    <t>44.84%</t>
  </si>
  <si>
    <t>48.54%</t>
  </si>
  <si>
    <t>43.04%</t>
  </si>
  <si>
    <t>38.08M</t>
  </si>
  <si>
    <t>52.97M</t>
  </si>
  <si>
    <t>75.87M</t>
  </si>
  <si>
    <t>24.77M</t>
  </si>
  <si>
    <t>37.46M</t>
  </si>
  <si>
    <t>53.94M</t>
  </si>
  <si>
    <t>12.06M</t>
  </si>
  <si>
    <t>15.51M</t>
  </si>
  <si>
    <t>21.93M</t>
  </si>
  <si>
    <t>5.63M</t>
  </si>
  <si>
    <t>9.05M</t>
  </si>
  <si>
    <t>14.44M</t>
  </si>
  <si>
    <t>7.69M</t>
  </si>
  <si>
    <t>6.46M</t>
  </si>
  <si>
    <t>14.85%</t>
  </si>
  <si>
    <t>39.09%</t>
  </si>
  <si>
    <t>43.22%</t>
  </si>
  <si>
    <t>115.35M</t>
  </si>
  <si>
    <t>177.03M</t>
  </si>
  <si>
    <t>266.55M</t>
  </si>
  <si>
    <t>381.19M</t>
  </si>
  <si>
    <t>53.47%</t>
  </si>
  <si>
    <t>50.57%</t>
  </si>
  <si>
    <t>43.01%</t>
  </si>
  <si>
    <t>83.40%</t>
  </si>
  <si>
    <t>102.23M</t>
  </si>
  <si>
    <t>266.13M</t>
  </si>
  <si>
    <t>387.07M</t>
  </si>
  <si>
    <t>57.3M</t>
  </si>
  <si>
    <t>78.64M</t>
  </si>
  <si>
    <t>140.85M</t>
  </si>
  <si>
    <t>208.31M</t>
  </si>
  <si>
    <t>44.93M</t>
  </si>
  <si>
    <t>76.85M</t>
  </si>
  <si>
    <t>125.28M</t>
  </si>
  <si>
    <t>178.76M</t>
  </si>
  <si>
    <t>52.10%</t>
  </si>
  <si>
    <t>71.15%</t>
  </si>
  <si>
    <t>45.44%</t>
  </si>
  <si>
    <t>(1.92M)</t>
  </si>
  <si>
    <t>608000</t>
  </si>
  <si>
    <t>474000</t>
  </si>
  <si>
    <t>317000</t>
  </si>
  <si>
    <t>226000</t>
  </si>
  <si>
    <t>2.12M</t>
  </si>
  <si>
    <t>272000</t>
  </si>
  <si>
    <t>-16.18%</t>
  </si>
  <si>
    <t>-67.54%</t>
  </si>
  <si>
    <t>22.23M</t>
  </si>
  <si>
    <t>(749,000)</t>
  </si>
  <si>
    <t>94.93%</t>
  </si>
  <si>
    <t>-103.37%</t>
  </si>
  <si>
    <t>-555.14%</t>
  </si>
  <si>
    <t>-1.07%</t>
  </si>
  <si>
    <t>642000</t>
  </si>
  <si>
    <t>(9.28M)</t>
  </si>
  <si>
    <t>10.48M</t>
  </si>
  <si>
    <t>12.02M</t>
  </si>
  <si>
    <t>(2.06M)</t>
  </si>
  <si>
    <t>(7.23M)</t>
  </si>
  <si>
    <t>(19.54M)</t>
  </si>
  <si>
    <t>(14.77M)</t>
  </si>
  <si>
    <t>18.98M</t>
  </si>
  <si>
    <t>76.40%</t>
  </si>
  <si>
    <t>-64.31%</t>
  </si>
  <si>
    <t>-35.45%</t>
  </si>
  <si>
    <t>0.96%</t>
  </si>
  <si>
    <t>-66.67%</t>
  </si>
  <si>
    <t>-33.33%</t>
  </si>
  <si>
    <t>208.68M</t>
  </si>
  <si>
    <t>182.77M</t>
  </si>
  <si>
    <t>193.48M</t>
  </si>
  <si>
    <t>25.18M</t>
  </si>
  <si>
    <t>34.85M</t>
  </si>
  <si>
    <t>15.93M</t>
  </si>
  <si>
    <t>16.05M</t>
  </si>
  <si>
    <t>38.40%</t>
  </si>
  <si>
    <t>3.51%</t>
  </si>
  <si>
    <t>162M</t>
  </si>
  <si>
    <t>217.35M</t>
  </si>
  <si>
    <t>743.11M</t>
  </si>
  <si>
    <t>132M</t>
  </si>
  <si>
    <t>187.31M</t>
  </si>
  <si>
    <t>259.71M</t>
  </si>
  <si>
    <t>30.04M</t>
  </si>
  <si>
    <t>483.41M</t>
  </si>
  <si>
    <t>34.16%</t>
  </si>
  <si>
    <t>241.91%</t>
  </si>
  <si>
    <t>61.82%</t>
  </si>
  <si>
    <t>54.72%</t>
  </si>
  <si>
    <t>74.99%</t>
  </si>
  <si>
    <t>6.16M</t>
  </si>
  <si>
    <t>14.31M</t>
  </si>
  <si>
    <t>25.77M</t>
  </si>
  <si>
    <t>3.82M</t>
  </si>
  <si>
    <t>11.85M</t>
  </si>
  <si>
    <t>(4,000)</t>
  </si>
  <si>
    <t>(107,000)</t>
  </si>
  <si>
    <t>2.35M</t>
  </si>
  <si>
    <t>10.54M</t>
  </si>
  <si>
    <t>132.23%</t>
  </si>
  <si>
    <t>80.08%</t>
  </si>
  <si>
    <t>34.91</t>
  </si>
  <si>
    <t>22.33</t>
  </si>
  <si>
    <t>17.74</t>
  </si>
  <si>
    <t>171.2M</t>
  </si>
  <si>
    <t>238.63M</t>
  </si>
  <si>
    <t>778.54M</t>
  </si>
  <si>
    <t>16.04M</t>
  </si>
  <si>
    <t>41.95M</t>
  </si>
  <si>
    <t>58.76M</t>
  </si>
  <si>
    <t>60.98M</t>
  </si>
  <si>
    <t>86.06M</t>
  </si>
  <si>
    <t>16.37M</t>
  </si>
  <si>
    <t>36.46M</t>
  </si>
  <si>
    <t>52.14M</t>
  </si>
  <si>
    <t>30.52M</t>
  </si>
  <si>
    <t>19.03M</t>
  </si>
  <si>
    <t>27.3M</t>
  </si>
  <si>
    <t>5.28M</t>
  </si>
  <si>
    <t>28.25M</t>
  </si>
  <si>
    <t>477000</t>
  </si>
  <si>
    <t>764000</t>
  </si>
  <si>
    <t>262.04M</t>
  </si>
  <si>
    <t>990.97M</t>
  </si>
  <si>
    <t>51.57%</t>
  </si>
  <si>
    <t>149.51%</t>
  </si>
  <si>
    <t>4.44M</t>
  </si>
  <si>
    <t>9.56M</t>
  </si>
  <si>
    <t>138.86%</t>
  </si>
  <si>
    <t>-9.78%</t>
  </si>
  <si>
    <t>2.54M</t>
  </si>
  <si>
    <t>119.55M</t>
  </si>
  <si>
    <t>173.58M</t>
  </si>
  <si>
    <t>221.64M</t>
  </si>
  <si>
    <t>17.71M</t>
  </si>
  <si>
    <t>19.54M</t>
  </si>
  <si>
    <t>105.61M</t>
  </si>
  <si>
    <t>155.87M</t>
  </si>
  <si>
    <t>202.1M</t>
  </si>
  <si>
    <t>126.53M</t>
  </si>
  <si>
    <t>188.15M</t>
  </si>
  <si>
    <t>236.5M</t>
  </si>
  <si>
    <t>1.87M</t>
  </si>
  <si>
    <t>(45.29M)</t>
  </si>
  <si>
    <t>(76.6M)</t>
  </si>
  <si>
    <t>2.94M</t>
  </si>
  <si>
    <t>4.92M</t>
  </si>
  <si>
    <t>81.52M</t>
  </si>
  <si>
    <t>127.41M</t>
  </si>
  <si>
    <t>12.16M</t>
  </si>
  <si>
    <t>32000</t>
  </si>
  <si>
    <t>2.48M</t>
  </si>
  <si>
    <t>5.46M</t>
  </si>
  <si>
    <t>12.35M</t>
  </si>
  <si>
    <t>136.71M</t>
  </si>
  <si>
    <t>207.11M</t>
  </si>
  <si>
    <t>259.31M</t>
  </si>
  <si>
    <t>52.17%</t>
  </si>
  <si>
    <t>52.15%</t>
  </si>
  <si>
    <t>26.17%</t>
  </si>
  <si>
    <t>122.59M</t>
  </si>
  <si>
    <t>731.66M</t>
  </si>
  <si>
    <t>15.45M</t>
  </si>
  <si>
    <t>21.62M</t>
  </si>
  <si>
    <t>43.07M</t>
  </si>
  <si>
    <t>49.85M</t>
  </si>
  <si>
    <t>54.22M</t>
  </si>
  <si>
    <t>4.04M</t>
  </si>
  <si>
    <t>550000</t>
  </si>
  <si>
    <t>46.78%</t>
  </si>
  <si>
    <t>47.16%</t>
  </si>
  <si>
    <t>73.83%</t>
  </si>
  <si>
    <t>125.33M</t>
  </si>
  <si>
    <t>190.05M</t>
  </si>
  <si>
    <t>47.85%</t>
  </si>
  <si>
    <t>8.67M</t>
  </si>
  <si>
    <t>37.84M</t>
  </si>
  <si>
    <t>64.09M</t>
  </si>
  <si>
    <t>44.21M</t>
  </si>
  <si>
    <t>52.61M</t>
  </si>
  <si>
    <t>81.11M</t>
  </si>
  <si>
    <t>29.95M</t>
  </si>
  <si>
    <t>48.44M</t>
  </si>
  <si>
    <t>(3.49M)</t>
  </si>
  <si>
    <t>30.01M</t>
  </si>
  <si>
    <t>33.77M</t>
  </si>
  <si>
    <t>54.1M</t>
  </si>
  <si>
    <t>51.92M</t>
  </si>
  <si>
    <t>54.31M</t>
  </si>
  <si>
    <t>75.28M</t>
  </si>
  <si>
    <t>98.22M</t>
  </si>
  <si>
    <t>38.61%</t>
  </si>
  <si>
    <t>30.47%</t>
  </si>
  <si>
    <t>31.89%</t>
  </si>
  <si>
    <t>36.57%</t>
  </si>
  <si>
    <t>35.00%</t>
  </si>
  <si>
    <t>30.74%</t>
  </si>
  <si>
    <t>28.34%</t>
  </si>
  <si>
    <t>(7.25M)</t>
  </si>
  <si>
    <t>(32.68M)</t>
  </si>
  <si>
    <t>(34.21M)</t>
  </si>
  <si>
    <t>(8.11M)</t>
  </si>
  <si>
    <t>(31.78M)</t>
  </si>
  <si>
    <t>(2.15M)</t>
  </si>
  <si>
    <t>(900,000)</t>
  </si>
  <si>
    <t>-41.58%</t>
  </si>
  <si>
    <t>-218.51%</t>
  </si>
  <si>
    <t>-4.88%</t>
  </si>
  <si>
    <t>-4.77%</t>
  </si>
  <si>
    <t>-10.23%</t>
  </si>
  <si>
    <t>-7.49%</t>
  </si>
  <si>
    <t>(10.62M)</t>
  </si>
  <si>
    <t>(33.86M)</t>
  </si>
  <si>
    <t>14.73M</t>
  </si>
  <si>
    <t>(454.27M)</t>
  </si>
  <si>
    <t>(12.19M)</t>
  </si>
  <si>
    <t>(45.5M)</t>
  </si>
  <si>
    <t>(50.03M)</t>
  </si>
  <si>
    <t>(569.07M)</t>
  </si>
  <si>
    <t>11.64M</t>
  </si>
  <si>
    <t>64.76M</t>
  </si>
  <si>
    <t>(2.44M)</t>
  </si>
  <si>
    <t>(1.03M)</t>
  </si>
  <si>
    <t>(12.44M)</t>
  </si>
  <si>
    <t>(46.55M)</t>
  </si>
  <si>
    <t>(28.57M)</t>
  </si>
  <si>
    <t>(489.51M)</t>
  </si>
  <si>
    <t>-274.17%</t>
  </si>
  <si>
    <t>38.64%</t>
  </si>
  <si>
    <t>-1,613.61%</t>
  </si>
  <si>
    <t>-8.38%</t>
  </si>
  <si>
    <t>-21.64%</t>
  </si>
  <si>
    <t>-8.94%</t>
  </si>
  <si>
    <t>-107.10%</t>
  </si>
  <si>
    <t>438.18M</t>
  </si>
  <si>
    <t>431.45M</t>
  </si>
  <si>
    <t>6.73M</t>
  </si>
  <si>
    <t>(5.4M)</t>
  </si>
  <si>
    <t>(2.57M)</t>
  </si>
  <si>
    <t>432.78M</t>
  </si>
  <si>
    <t>-190.50%</t>
  </si>
  <si>
    <t>190.94%</t>
  </si>
  <si>
    <t>18,410.86%</t>
  </si>
  <si>
    <t>1.91%</t>
  </si>
  <si>
    <t>-1.20%</t>
  </si>
  <si>
    <t>94.69%</t>
  </si>
  <si>
    <t>(1.35M)</t>
  </si>
  <si>
    <t>445000</t>
  </si>
  <si>
    <t>(201,000)</t>
  </si>
  <si>
    <t>43.36M</t>
  </si>
  <si>
    <t>26.6M</t>
  </si>
  <si>
    <t>70.33M</t>
  </si>
  <si>
    <t>72.62M</t>
  </si>
  <si>
    <t>47.06M</t>
  </si>
  <si>
    <t>66.45M</t>
  </si>
  <si>
    <t>95.33M</t>
  </si>
  <si>
    <t>-1.08%</t>
  </si>
  <si>
    <t>43.47%</t>
  </si>
  <si>
    <t>ELLI</t>
  </si>
  <si>
    <t>Ellie Mae</t>
  </si>
  <si>
    <t>NATI</t>
  </si>
  <si>
    <t>National Instruments</t>
  </si>
  <si>
    <t>ALRM</t>
  </si>
  <si>
    <t>Alarm.com Holdings</t>
  </si>
  <si>
    <t>86.23</t>
  </si>
  <si>
    <t>45.78</t>
  </si>
  <si>
    <t>3.17</t>
  </si>
  <si>
    <t>10.23</t>
  </si>
  <si>
    <t>5.62</t>
  </si>
  <si>
    <t>24.30</t>
  </si>
  <si>
    <t>25.33</t>
  </si>
  <si>
    <t>2.64</t>
  </si>
  <si>
    <t>4.29</t>
  </si>
  <si>
    <t>3.85</t>
  </si>
  <si>
    <t>,</t>
  </si>
  <si>
    <t>AtriCure, Inc. (ATRC)</t>
  </si>
  <si>
    <t>23.47</t>
  </si>
  <si>
    <t>23.58</t>
  </si>
  <si>
    <t>23.59</t>
  </si>
  <si>
    <t>22.56 x 100</t>
  </si>
  <si>
    <t>23.43 - 23.78</t>
  </si>
  <si>
    <t>13.45 - 25.11</t>
  </si>
  <si>
    <t>131173</t>
  </si>
  <si>
    <t>171707</t>
  </si>
  <si>
    <t>796.72M</t>
  </si>
  <si>
    <t>-22.06</t>
  </si>
  <si>
    <t>-1.06</t>
  </si>
  <si>
    <t>23.50</t>
  </si>
  <si>
    <t>43.34M</t>
  </si>
  <si>
    <t>175.95M</t>
  </si>
  <si>
    <t>41.93M</t>
  </si>
  <si>
    <t>171.71M</t>
  </si>
  <si>
    <t>44.8M</t>
  </si>
  <si>
    <t>43.9M</t>
  </si>
  <si>
    <t>177.3M</t>
  </si>
  <si>
    <t>206.3M</t>
  </si>
  <si>
    <t>39.67M</t>
  </si>
  <si>
    <t>38.34M</t>
  </si>
  <si>
    <t>155.11M</t>
  </si>
  <si>
    <t>11.40%</t>
  </si>
  <si>
    <t>13.50%</t>
  </si>
  <si>
    <t>-0.3</t>
  </si>
  <si>
    <t>-0.28</t>
  </si>
  <si>
    <t>-0.31</t>
  </si>
  <si>
    <t>-0.35</t>
  </si>
  <si>
    <t>-0.26</t>
  </si>
  <si>
    <t>-0.21</t>
  </si>
  <si>
    <t>-0.32</t>
  </si>
  <si>
    <t>13.30%</t>
  </si>
  <si>
    <t>ATRC</t>
  </si>
  <si>
    <t>31.20%</t>
  </si>
  <si>
    <t>-35.56</t>
  </si>
  <si>
    <t>-1.23</t>
  </si>
  <si>
    <t>4.95</t>
  </si>
  <si>
    <t>-21.07%</t>
  </si>
  <si>
    <t>-18.94%</t>
  </si>
  <si>
    <t>-19.77%</t>
  </si>
  <si>
    <t>160.44M</t>
  </si>
  <si>
    <t>5.05</t>
  </si>
  <si>
    <t>14.80%</t>
  </si>
  <si>
    <t>111.1M</t>
  </si>
  <si>
    <t>-21M</t>
  </si>
  <si>
    <t>-33.8M</t>
  </si>
  <si>
    <t>34.47M</t>
  </si>
  <si>
    <t>1.01</t>
  </si>
  <si>
    <t>38.83M</t>
  </si>
  <si>
    <t>24.14</t>
  </si>
  <si>
    <t>2.79</t>
  </si>
  <si>
    <t>4.74</t>
  </si>
  <si>
    <t>-13.73M</t>
  </si>
  <si>
    <t>-8.16M</t>
  </si>
  <si>
    <t>57.73%</t>
  </si>
  <si>
    <t>25.11</t>
  </si>
  <si>
    <t>13.45</t>
  </si>
  <si>
    <t>19.94</t>
  </si>
  <si>
    <t>171.71k</t>
  </si>
  <si>
    <t>148.17k</t>
  </si>
  <si>
    <t>33.95M</t>
  </si>
  <si>
    <t>5.41%</t>
  </si>
  <si>
    <t>96.90%</t>
  </si>
  <si>
    <t>3.34M</t>
  </si>
  <si>
    <t>14.02</t>
  </si>
  <si>
    <t>12.55%</t>
  </si>
  <si>
    <t>2.37M</t>
  </si>
  <si>
    <t>Mr. Michael H. Carrel</t>
  </si>
  <si>
    <t>850.56k</t>
  </si>
  <si>
    <t>Mr. M. Andrew Wade CPA</t>
  </si>
  <si>
    <t>392.85k</t>
  </si>
  <si>
    <t>Mr. Douglas J. Seith</t>
  </si>
  <si>
    <t>512.25k</t>
  </si>
  <si>
    <t>9.1k</t>
  </si>
  <si>
    <t>Mr. Justin J. Noznesky</t>
  </si>
  <si>
    <t>Sr. VP of Marketing and Bus. Devel.</t>
  </si>
  <si>
    <t>359.53k</t>
  </si>
  <si>
    <t>Dr. Andrew L. Lux Ph.D.</t>
  </si>
  <si>
    <t>Sr. VP of Operations &amp; Quality Assurance</t>
  </si>
  <si>
    <t>364.15k</t>
  </si>
  <si>
    <t>70.25M</t>
  </si>
  <si>
    <t>81.89M</t>
  </si>
  <si>
    <t>107.45M</t>
  </si>
  <si>
    <t>129.09M</t>
  </si>
  <si>
    <t>16.57%</t>
  </si>
  <si>
    <t>31.22%</t>
  </si>
  <si>
    <t>20.13%</t>
  </si>
  <si>
    <t>20.16%</t>
  </si>
  <si>
    <t>20.23M</t>
  </si>
  <si>
    <t>22.33M</t>
  </si>
  <si>
    <t>31.7M</t>
  </si>
  <si>
    <t>36.88M</t>
  </si>
  <si>
    <t>44.01M</t>
  </si>
  <si>
    <t>30.6M</t>
  </si>
  <si>
    <t>34.71M</t>
  </si>
  <si>
    <t>1.89M</t>
  </si>
  <si>
    <t>4.98M</t>
  </si>
  <si>
    <t>7.66M</t>
  </si>
  <si>
    <t>13000</t>
  </si>
  <si>
    <t>1.64M</t>
  </si>
  <si>
    <t>10.34%</t>
  </si>
  <si>
    <t>42.00%</t>
  </si>
  <si>
    <t>19.33%</t>
  </si>
  <si>
    <t>50.01M</t>
  </si>
  <si>
    <t>59.56M</t>
  </si>
  <si>
    <t>92.21M</t>
  </si>
  <si>
    <t>19.09%</t>
  </si>
  <si>
    <t>27.18%</t>
  </si>
  <si>
    <t>21.73%</t>
  </si>
  <si>
    <t>20.49%</t>
  </si>
  <si>
    <t>71.63%</t>
  </si>
  <si>
    <t>57.21M</t>
  </si>
  <si>
    <t>84.08M</t>
  </si>
  <si>
    <t>117.11M</t>
  </si>
  <si>
    <t>141.27M</t>
  </si>
  <si>
    <t>13.44M</t>
  </si>
  <si>
    <t>35.82M</t>
  </si>
  <si>
    <t>45.07M</t>
  </si>
  <si>
    <t>55.81M</t>
  </si>
  <si>
    <t>65.48M</t>
  </si>
  <si>
    <t>91.36M</t>
  </si>
  <si>
    <t>105.45M</t>
  </si>
  <si>
    <t>21.04%</t>
  </si>
  <si>
    <t>39.28%</t>
  </si>
  <si>
    <t>20.63%</t>
  </si>
  <si>
    <t>(667,000)</t>
  </si>
  <si>
    <t>935000</t>
  </si>
  <si>
    <t>969000</t>
  </si>
  <si>
    <t>(16.54M)</t>
  </si>
  <si>
    <t>(31.14M)</t>
  </si>
  <si>
    <t>505000</t>
  </si>
  <si>
    <t>(275,000)</t>
  </si>
  <si>
    <t>(157,000)</t>
  </si>
  <si>
    <t>(332,000)</t>
  </si>
  <si>
    <t>(586,000)</t>
  </si>
  <si>
    <t>11000</t>
  </si>
  <si>
    <t>16000</t>
  </si>
  <si>
    <t>96000</t>
  </si>
  <si>
    <t>190000</t>
  </si>
  <si>
    <t>227000</t>
  </si>
  <si>
    <t>802000</t>
  </si>
  <si>
    <t>305000</t>
  </si>
  <si>
    <t>-29.43%</t>
  </si>
  <si>
    <t>-46.11%</t>
  </si>
  <si>
    <t>-4.26%</t>
  </si>
  <si>
    <t>516.78%</t>
  </si>
  <si>
    <t>(11.44M)</t>
  </si>
  <si>
    <t>(16.18M)</t>
  </si>
  <si>
    <t>(27.18M)</t>
  </si>
  <si>
    <t>(33.3M)</t>
  </si>
  <si>
    <t>-52.91%</t>
  </si>
  <si>
    <t>-41.37%</t>
  </si>
  <si>
    <t>-67.98%</t>
  </si>
  <si>
    <t>-22.53%</t>
  </si>
  <si>
    <t>-21.47%</t>
  </si>
  <si>
    <t>18000</t>
  </si>
  <si>
    <t>36000</t>
  </si>
  <si>
    <t>5.34M</t>
  </si>
  <si>
    <t>8.54M</t>
  </si>
  <si>
    <t>8.33M</t>
  </si>
  <si>
    <t>8000</t>
  </si>
  <si>
    <t>(2.34M)</t>
  </si>
  <si>
    <t>(3.73M)</t>
  </si>
  <si>
    <t>(5.31M)</t>
  </si>
  <si>
    <t>(8.51M)</t>
  </si>
  <si>
    <t>(7.12M)</t>
  </si>
  <si>
    <t>(7.53M)</t>
  </si>
  <si>
    <t>(11.46M)</t>
  </si>
  <si>
    <t>(16.21M)</t>
  </si>
  <si>
    <t>(27.21M)</t>
  </si>
  <si>
    <t>(33.34M)</t>
  </si>
  <si>
    <t>-52.14%</t>
  </si>
  <si>
    <t>-41.43%</t>
  </si>
  <si>
    <t>-22.51%</t>
  </si>
  <si>
    <t>-21.49%</t>
  </si>
  <si>
    <t>(0.47)</t>
  </si>
  <si>
    <t>(0.56)</t>
  </si>
  <si>
    <t>(0.61)</t>
  </si>
  <si>
    <t>(0.97)</t>
  </si>
  <si>
    <t>(1.05)</t>
  </si>
  <si>
    <t>-19.15%</t>
  </si>
  <si>
    <t>-8.93%</t>
  </si>
  <si>
    <t>-59.02%</t>
  </si>
  <si>
    <t>-8.25%</t>
  </si>
  <si>
    <t>20.43M</t>
  </si>
  <si>
    <t>26.37M</t>
  </si>
  <si>
    <t>31.61M</t>
  </si>
  <si>
    <t>(5.3M)</t>
  </si>
  <si>
    <t>(7.66M)</t>
  </si>
  <si>
    <t>(3.55M)</t>
  </si>
  <si>
    <t>(17.95M)</t>
  </si>
  <si>
    <t>(20.87M)</t>
  </si>
  <si>
    <t>-44.63%</t>
  </si>
  <si>
    <t>53.63%</t>
  </si>
  <si>
    <t>-405.15%</t>
  </si>
  <si>
    <t>-16.25%</t>
  </si>
  <si>
    <t>-13.46%</t>
  </si>
  <si>
    <t>12M</t>
  </si>
  <si>
    <t>26.21M</t>
  </si>
  <si>
    <t>59.65M</t>
  </si>
  <si>
    <t>34.58M</t>
  </si>
  <si>
    <t>23.76M</t>
  </si>
  <si>
    <t>11.32M</t>
  </si>
  <si>
    <t>31.27M</t>
  </si>
  <si>
    <t>10.81M</t>
  </si>
  <si>
    <t>118.43%</t>
  </si>
  <si>
    <t>127.57%</t>
  </si>
  <si>
    <t>-42.03%</t>
  </si>
  <si>
    <t>27.27%</t>
  </si>
  <si>
    <t>37.00%</t>
  </si>
  <si>
    <t>37.66%</t>
  </si>
  <si>
    <t>12.66%</t>
  </si>
  <si>
    <t>15.92%</t>
  </si>
  <si>
    <t>9.95M</t>
  </si>
  <si>
    <t>21.09M</t>
  </si>
  <si>
    <t>13.75M</t>
  </si>
  <si>
    <t>17.63M</t>
  </si>
  <si>
    <t>19.55M</t>
  </si>
  <si>
    <t>21.34M</t>
  </si>
  <si>
    <t>(49,000)</t>
  </si>
  <si>
    <t>(94,000)</t>
  </si>
  <si>
    <t>(68,000)</t>
  </si>
  <si>
    <t>(246,000)</t>
  </si>
  <si>
    <t>37.23%</t>
  </si>
  <si>
    <t>28.61%</t>
  </si>
  <si>
    <t>10.54%</t>
  </si>
  <si>
    <t>7.06</t>
  </si>
  <si>
    <t>6.00</t>
  </si>
  <si>
    <t>6.12</t>
  </si>
  <si>
    <t>6.65</t>
  </si>
  <si>
    <t>7.35</t>
  </si>
  <si>
    <t>10.21M</t>
  </si>
  <si>
    <t>17.66M</t>
  </si>
  <si>
    <t>675000</t>
  </si>
  <si>
    <t>1.47M</t>
  </si>
  <si>
    <t>974000</t>
  </si>
  <si>
    <t>4.43M</t>
  </si>
  <si>
    <t>873000</t>
  </si>
  <si>
    <t>2.41M</t>
  </si>
  <si>
    <t>3.11M</t>
  </si>
  <si>
    <t>2.95M</t>
  </si>
  <si>
    <t>28.54M</t>
  </si>
  <si>
    <t>52.49M</t>
  </si>
  <si>
    <t>93.51M</t>
  </si>
  <si>
    <t>74.75M</t>
  </si>
  <si>
    <t>85.72M</t>
  </si>
  <si>
    <t>3.43M</t>
  </si>
  <si>
    <t>5.64M</t>
  </si>
  <si>
    <t>11.55M</t>
  </si>
  <si>
    <t>31.28M</t>
  </si>
  <si>
    <t>9.7M</t>
  </si>
  <si>
    <t>12.47M</t>
  </si>
  <si>
    <t>2.44M</t>
  </si>
  <si>
    <t>5.32M</t>
  </si>
  <si>
    <t>212000</t>
  </si>
  <si>
    <t>817000</t>
  </si>
  <si>
    <t>45.69M</t>
  </si>
  <si>
    <t>44.26M</t>
  </si>
  <si>
    <t>159.03M</t>
  </si>
  <si>
    <t>157.39M</t>
  </si>
  <si>
    <t>35.39M</t>
  </si>
  <si>
    <t>105.26M</t>
  </si>
  <si>
    <t>10.3M</t>
  </si>
  <si>
    <t>53.78M</t>
  </si>
  <si>
    <t>430000</t>
  </si>
  <si>
    <t>218000</t>
  </si>
  <si>
    <t>186000</t>
  </si>
  <si>
    <t>323000</t>
  </si>
  <si>
    <t>321000</t>
  </si>
  <si>
    <t>32.43M</t>
  </si>
  <si>
    <t>111.95M</t>
  </si>
  <si>
    <t>158.4M</t>
  </si>
  <si>
    <t>273.09M</t>
  </si>
  <si>
    <t>276.42M</t>
  </si>
  <si>
    <t>245.19%</t>
  </si>
  <si>
    <t>41.50%</t>
  </si>
  <si>
    <t>72.40%</t>
  </si>
  <si>
    <t>2.03M</t>
  </si>
  <si>
    <t>450000</t>
  </si>
  <si>
    <t>5.1M</t>
  </si>
  <si>
    <t>8.61M</t>
  </si>
  <si>
    <t>7.62M</t>
  </si>
  <si>
    <t>12.74M</t>
  </si>
  <si>
    <t>68.63%</t>
  </si>
  <si>
    <t>-11.44%</t>
  </si>
  <si>
    <t>67.22%</t>
  </si>
  <si>
    <t>546000</t>
  </si>
  <si>
    <t>5.07M</t>
  </si>
  <si>
    <t>15.52M</t>
  </si>
  <si>
    <t>17.98M</t>
  </si>
  <si>
    <t>16.47M</t>
  </si>
  <si>
    <t>16.17M</t>
  </si>
  <si>
    <t>3.79M</t>
  </si>
  <si>
    <t>6.31M</t>
  </si>
  <si>
    <t>2.22M</t>
  </si>
  <si>
    <t>9.27M</t>
  </si>
  <si>
    <t>26.71M</t>
  </si>
  <si>
    <t>25.64M</t>
  </si>
  <si>
    <t>31.59M</t>
  </si>
  <si>
    <t>4.41M</t>
  </si>
  <si>
    <t>13.71M</t>
  </si>
  <si>
    <t>117000</t>
  </si>
  <si>
    <t>149000</t>
  </si>
  <si>
    <t>19.93M</t>
  </si>
  <si>
    <t>39.34M</t>
  </si>
  <si>
    <t>25.87M</t>
  </si>
  <si>
    <t>86.41M</t>
  </si>
  <si>
    <t>107.98M</t>
  </si>
  <si>
    <t>61.46%</t>
  </si>
  <si>
    <t>35.14%</t>
  </si>
  <si>
    <t>31.64%</t>
  </si>
  <si>
    <t>39.06%</t>
  </si>
  <si>
    <t>72.6M</t>
  </si>
  <si>
    <t>132.54M</t>
  </si>
  <si>
    <t>186.69M</t>
  </si>
  <si>
    <t>168.44M</t>
  </si>
  <si>
    <t>17000</t>
  </si>
  <si>
    <t>23000</t>
  </si>
  <si>
    <t>(110.75M)</t>
  </si>
  <si>
    <t>(122.21M)</t>
  </si>
  <si>
    <t>(138.42M)</t>
  </si>
  <si>
    <t>(165.64M)</t>
  </si>
  <si>
    <t>(198.97M)</t>
  </si>
  <si>
    <t>76000</t>
  </si>
  <si>
    <t>(133,000)</t>
  </si>
  <si>
    <t>(294,000)</t>
  </si>
  <si>
    <t>(447,000)</t>
  </si>
  <si>
    <t>(6,000)</t>
  </si>
  <si>
    <t>(39,000)</t>
  </si>
  <si>
    <t>(21,000)</t>
  </si>
  <si>
    <t>38.54%</t>
  </si>
  <si>
    <t>64.86%</t>
  </si>
  <si>
    <t>83.67%</t>
  </si>
  <si>
    <t>68.36%</t>
  </si>
  <si>
    <t>60.94%</t>
  </si>
  <si>
    <t>3.62M</t>
  </si>
  <si>
    <t>3.45M</t>
  </si>
  <si>
    <t>875000</t>
  </si>
  <si>
    <t>10.49M</t>
  </si>
  <si>
    <t>(2.01M)</t>
  </si>
  <si>
    <t>(5.99M)</t>
  </si>
  <si>
    <t>(10.45M)</t>
  </si>
  <si>
    <t>(10.04M)</t>
  </si>
  <si>
    <t>78000</t>
  </si>
  <si>
    <t>766000</t>
  </si>
  <si>
    <t>(11.04M)</t>
  </si>
  <si>
    <t>(4.17M)</t>
  </si>
  <si>
    <t>(1.98M)</t>
  </si>
  <si>
    <t>(132,000)</t>
  </si>
  <si>
    <t>(944,000)</t>
  </si>
  <si>
    <t>(1.07M)</t>
  </si>
  <si>
    <t>(141,000)</t>
  </si>
  <si>
    <t>(1.26M)</t>
  </si>
  <si>
    <t>264000</t>
  </si>
  <si>
    <t>(630,000)</t>
  </si>
  <si>
    <t>(31,000)</t>
  </si>
  <si>
    <t>(1.94M)</t>
  </si>
  <si>
    <t>(5.22M)</t>
  </si>
  <si>
    <t>(21.6M)</t>
  </si>
  <si>
    <t>(7.84M)</t>
  </si>
  <si>
    <t>(15.12M)</t>
  </si>
  <si>
    <t>-169.73%</t>
  </si>
  <si>
    <t>-313.63%</t>
  </si>
  <si>
    <t>-92.80%</t>
  </si>
  <si>
    <t>-2.76%</t>
  </si>
  <si>
    <t>-6.38%</t>
  </si>
  <si>
    <t>-20.10%</t>
  </si>
  <si>
    <t>-6.07%</t>
  </si>
  <si>
    <t>-9.75%</t>
  </si>
  <si>
    <t>(2.99M)</t>
  </si>
  <si>
    <t>(2.86M)</t>
  </si>
  <si>
    <t>(9.21M)</t>
  </si>
  <si>
    <t>(13.45M)</t>
  </si>
  <si>
    <t>(7.69M)</t>
  </si>
  <si>
    <t>4.05%</t>
  </si>
  <si>
    <t>-221.47%</t>
  </si>
  <si>
    <t>-46.03%</t>
  </si>
  <si>
    <t>42.79%</t>
  </si>
  <si>
    <t>-4.25%</t>
  </si>
  <si>
    <t>-3.50%</t>
  </si>
  <si>
    <t>-10.42%</t>
  </si>
  <si>
    <t>-4.96%</t>
  </si>
  <si>
    <t>(7.58M)</t>
  </si>
  <si>
    <t>24000</t>
  </si>
  <si>
    <t>3.76M</t>
  </si>
  <si>
    <t>77000</t>
  </si>
  <si>
    <t>3000</t>
  </si>
  <si>
    <t>(15.04M)</t>
  </si>
  <si>
    <t>(21.49M)</t>
  </si>
  <si>
    <t>21.08M</t>
  </si>
  <si>
    <t>(4.39M)</t>
  </si>
  <si>
    <t>(19.53M)</t>
  </si>
  <si>
    <t>(28.59M)</t>
  </si>
  <si>
    <t>9.4M</t>
  </si>
  <si>
    <t>24.2M</t>
  </si>
  <si>
    <t>(14.15M)</t>
  </si>
  <si>
    <t>(30.62M)</t>
  </si>
  <si>
    <t>(10.5M)</t>
  </si>
  <si>
    <t>(12.08M)</t>
  </si>
  <si>
    <t>-405.93%</t>
  </si>
  <si>
    <t>-116.40%</t>
  </si>
  <si>
    <t>65.71%</t>
  </si>
  <si>
    <t>-15.03%</t>
  </si>
  <si>
    <t>-3.98%</t>
  </si>
  <si>
    <t>-17.28%</t>
  </si>
  <si>
    <t>-7.79%</t>
  </si>
  <si>
    <t>885000</t>
  </si>
  <si>
    <t>68.74M</t>
  </si>
  <si>
    <t>(401,000)</t>
  </si>
  <si>
    <t>(398,000)</t>
  </si>
  <si>
    <t>(331,000)</t>
  </si>
  <si>
    <t>(782,000)</t>
  </si>
  <si>
    <t>69.07M</t>
  </si>
  <si>
    <t>4.96M</t>
  </si>
  <si>
    <t>790000</t>
  </si>
  <si>
    <t>67.15M</t>
  </si>
  <si>
    <t>1.92M</t>
  </si>
  <si>
    <t>(325,000)</t>
  </si>
  <si>
    <t>9.87M</t>
  </si>
  <si>
    <t>(99,000)</t>
  </si>
  <si>
    <t>3.52M</t>
  </si>
  <si>
    <t>(62,000)</t>
  </si>
  <si>
    <t>(8.1M)</t>
  </si>
  <si>
    <t>(6.38M)</t>
  </si>
  <si>
    <t>(263,000)</t>
  </si>
  <si>
    <t>(439,000)</t>
  </si>
  <si>
    <t>26.87M</t>
  </si>
  <si>
    <t>10.89M</t>
  </si>
  <si>
    <t>2.66M</t>
  </si>
  <si>
    <t>26.83M</t>
  </si>
  <si>
    <t>65.87M</t>
  </si>
  <si>
    <t>13.96M</t>
  </si>
  <si>
    <t>27.7M</t>
  </si>
  <si>
    <t>907.81%</t>
  </si>
  <si>
    <t>145.53%</t>
  </si>
  <si>
    <t>-78.81%</t>
  </si>
  <si>
    <t>98.37%</t>
  </si>
  <si>
    <t>32.76%</t>
  </si>
  <si>
    <t>61.30%</t>
  </si>
  <si>
    <t>10.82%</t>
  </si>
  <si>
    <t>17.86%</t>
  </si>
  <si>
    <t>65000</t>
  </si>
  <si>
    <t>(316,000)</t>
  </si>
  <si>
    <t>(156,000)</t>
  </si>
  <si>
    <t>(238,000)</t>
  </si>
  <si>
    <t>(53,000)</t>
  </si>
  <si>
    <t>13.49M</t>
  </si>
  <si>
    <t>(4.62M)</t>
  </si>
  <si>
    <t>444000</t>
  </si>
  <si>
    <t>(4.92M)</t>
  </si>
  <si>
    <t>(30.81M)</t>
  </si>
  <si>
    <t>(21.29M)</t>
  </si>
  <si>
    <t>(22.81M)</t>
  </si>
  <si>
    <t>-64.32%</t>
  </si>
  <si>
    <t>-280.99%</t>
  </si>
  <si>
    <t>-7.16%</t>
  </si>
  <si>
    <t>-3.69%</t>
  </si>
  <si>
    <t>ELGX</t>
  </si>
  <si>
    <t>Endologix</t>
  </si>
  <si>
    <t>ARAY</t>
  </si>
  <si>
    <t>Accuray</t>
  </si>
  <si>
    <t>ATEC</t>
  </si>
  <si>
    <t>Alphatec Holdings</t>
  </si>
  <si>
    <t>BVX</t>
  </si>
  <si>
    <t>Bovie Medical</t>
  </si>
  <si>
    <t>440.6M</t>
  </si>
  <si>
    <t>-3.41</t>
  </si>
  <si>
    <t>-11.30</t>
  </si>
  <si>
    <t>-0.22</t>
  </si>
  <si>
    <t>2.28</t>
  </si>
  <si>
    <t>4.64</t>
  </si>
  <si>
    <t>629.84M</t>
  </si>
  <si>
    <t>-24.42</t>
  </si>
  <si>
    <t>23.14</t>
  </si>
  <si>
    <t>1.94</t>
  </si>
  <si>
    <t>1.77</t>
  </si>
  <si>
    <t>369.35M</t>
  </si>
  <si>
    <t>-11.41</t>
  </si>
  <si>
    <t>-27.81</t>
  </si>
  <si>
    <t>8.12</t>
  </si>
  <si>
    <t>432.92M</t>
  </si>
  <si>
    <t>-0.95</t>
  </si>
  <si>
    <t>2.42</t>
  </si>
  <si>
    <t>40.23</t>
  </si>
  <si>
    <t>BJ's Restaurants, Inc. (BJRI)</t>
  </si>
  <si>
    <t>35.675</t>
  </si>
  <si>
    <t>36.250</t>
  </si>
  <si>
    <t>35.650 x 300</t>
  </si>
  <si>
    <t>39.300 x 100</t>
  </si>
  <si>
    <t>35.100 - 36.500</t>
  </si>
  <si>
    <t>32.240 - 47.550</t>
  </si>
  <si>
    <t>812385</t>
  </si>
  <si>
    <t>503298</t>
  </si>
  <si>
    <t>769.1M</t>
  </si>
  <si>
    <t>0.94</t>
  </si>
  <si>
    <t>19.46</t>
  </si>
  <si>
    <t>43.80</t>
  </si>
  <si>
    <t>270.19M</t>
  </si>
  <si>
    <t>256.99M</t>
  </si>
  <si>
    <t>267.57M</t>
  </si>
  <si>
    <t>253.43M</t>
  </si>
  <si>
    <t>273.8M</t>
  </si>
  <si>
    <t>260.7M</t>
  </si>
  <si>
    <t>250.33M</t>
  </si>
  <si>
    <t>233.7M</t>
  </si>
  <si>
    <t>993.05M</t>
  </si>
  <si>
    <t>5.40%</t>
  </si>
  <si>
    <t>37.50%</t>
  </si>
  <si>
    <t>BJRI</t>
  </si>
  <si>
    <t>-8.90%</t>
  </si>
  <si>
    <t>26.70%</t>
  </si>
  <si>
    <t>-4.30%</t>
  </si>
  <si>
    <t>14.20%</t>
  </si>
  <si>
    <t>17.80%</t>
  </si>
  <si>
    <t>17.84</t>
  </si>
  <si>
    <t>1.42</t>
  </si>
  <si>
    <t>3.00</t>
  </si>
  <si>
    <t>Jan 3, 2017</t>
  </si>
  <si>
    <t>Apr 4, 2017</t>
  </si>
  <si>
    <t>6.07%</t>
  </si>
  <si>
    <t>5.57%</t>
  </si>
  <si>
    <t>15.35%</t>
  </si>
  <si>
    <t>43.35</t>
  </si>
  <si>
    <t>5.90%</t>
  </si>
  <si>
    <t>537.01M</t>
  </si>
  <si>
    <t>126.56M</t>
  </si>
  <si>
    <t>43.18M</t>
  </si>
  <si>
    <t>-20.40%</t>
  </si>
  <si>
    <t>182.7M</t>
  </si>
  <si>
    <t>71.15</t>
  </si>
  <si>
    <t>0.50</t>
  </si>
  <si>
    <t>11.90</t>
  </si>
  <si>
    <t>112.97M</t>
  </si>
  <si>
    <t>3.83M</t>
  </si>
  <si>
    <t>-14.97%</t>
  </si>
  <si>
    <t>47.550</t>
  </si>
  <si>
    <t>32.240</t>
  </si>
  <si>
    <t>37.887</t>
  </si>
  <si>
    <t>39.307</t>
  </si>
  <si>
    <t>503.3k</t>
  </si>
  <si>
    <t>755.07k</t>
  </si>
  <si>
    <t>21.56M</t>
  </si>
  <si>
    <t>20.15%</t>
  </si>
  <si>
    <t>75.10%</t>
  </si>
  <si>
    <t>43k</t>
  </si>
  <si>
    <t>4.4</t>
  </si>
  <si>
    <t>9.95%</t>
  </si>
  <si>
    <t>1.83M</t>
  </si>
  <si>
    <t>Mr. Gregory A. Trojan</t>
  </si>
  <si>
    <t>Mr. Gregory S. Levin</t>
  </si>
  <si>
    <t>Chief Financial Officer, Exec. VP and Sec.</t>
  </si>
  <si>
    <t>571.41k</t>
  </si>
  <si>
    <t>Mr. Lon F. Ledwith</t>
  </si>
  <si>
    <t>Exec. VP of Operations</t>
  </si>
  <si>
    <t>408.68k</t>
  </si>
  <si>
    <t>141.3k</t>
  </si>
  <si>
    <t>Mr. Kevin E. Mayer</t>
  </si>
  <si>
    <t>Chief Marketing Officer and Exec. VP</t>
  </si>
  <si>
    <t>484.57k</t>
  </si>
  <si>
    <t>25.17k</t>
  </si>
  <si>
    <t>Mr. Gregory S. Lynds</t>
  </si>
  <si>
    <t>Chief Devel. Officer and Exec. VP</t>
  </si>
  <si>
    <t>518.55k</t>
  </si>
  <si>
    <t>708.33M</t>
  </si>
  <si>
    <t>775.13M</t>
  </si>
  <si>
    <t>845.57M</t>
  </si>
  <si>
    <t>919.6M</t>
  </si>
  <si>
    <t>9.09%</t>
  </si>
  <si>
    <t>8.75%</t>
  </si>
  <si>
    <t>7.99%</t>
  </si>
  <si>
    <t>612.37M</t>
  </si>
  <si>
    <t>688.34M</t>
  </si>
  <si>
    <t>749.22M</t>
  </si>
  <si>
    <t>796.15M</t>
  </si>
  <si>
    <t>865.69M</t>
  </si>
  <si>
    <t>571.03M</t>
  </si>
  <si>
    <t>639.33M</t>
  </si>
  <si>
    <t>693.83M</t>
  </si>
  <si>
    <t>736.73M</t>
  </si>
  <si>
    <t>801.41M</t>
  </si>
  <si>
    <t>41.35M</t>
  </si>
  <si>
    <t>49.01M</t>
  </si>
  <si>
    <t>55.39M</t>
  </si>
  <si>
    <t>59.42M</t>
  </si>
  <si>
    <t>8.84%</t>
  </si>
  <si>
    <t>6.26%</t>
  </si>
  <si>
    <t>8.73%</t>
  </si>
  <si>
    <t>95.95M</t>
  </si>
  <si>
    <t>86.79M</t>
  </si>
  <si>
    <t>96.35M</t>
  </si>
  <si>
    <t>123.45M</t>
  </si>
  <si>
    <t>127.36M</t>
  </si>
  <si>
    <t>-9.55%</t>
  </si>
  <si>
    <t>11.02%</t>
  </si>
  <si>
    <t>12.83%</t>
  </si>
  <si>
    <t>53.57M</t>
  </si>
  <si>
    <t>58.24M</t>
  </si>
  <si>
    <t>60.39M</t>
  </si>
  <si>
    <t>62.35M</t>
  </si>
  <si>
    <t>-2.93%</t>
  </si>
  <si>
    <t>3.25%</t>
  </si>
  <si>
    <t>162000</t>
  </si>
  <si>
    <t>3.91M</t>
  </si>
  <si>
    <t>(2.51M)</t>
  </si>
  <si>
    <t>402000</t>
  </si>
  <si>
    <t>42.22M</t>
  </si>
  <si>
    <t>24.64M</t>
  </si>
  <si>
    <t>37.09M</t>
  </si>
  <si>
    <t>65.57M</t>
  </si>
  <si>
    <t>64.61M</t>
  </si>
  <si>
    <t>215000</t>
  </si>
  <si>
    <t>240000</t>
  </si>
  <si>
    <t>(528,000)</t>
  </si>
  <si>
    <t>(2.45M)</t>
  </si>
  <si>
    <t>(1.79M)</t>
  </si>
  <si>
    <t>133000</t>
  </si>
  <si>
    <t>54000</t>
  </si>
  <si>
    <t>326.47%</t>
  </si>
  <si>
    <t>70.44%</t>
  </si>
  <si>
    <t>42.66M</t>
  </si>
  <si>
    <t>25.01M</t>
  </si>
  <si>
    <t>36.32M</t>
  </si>
  <si>
    <t>62.11M</t>
  </si>
  <si>
    <t>61.09M</t>
  </si>
  <si>
    <t>-41.36%</t>
  </si>
  <si>
    <t>45.22%</t>
  </si>
  <si>
    <t>8.93M</t>
  </si>
  <si>
    <t>16.78M</t>
  </si>
  <si>
    <t>11.46M</t>
  </si>
  <si>
    <t>6.76M</t>
  </si>
  <si>
    <t>4.42M</t>
  </si>
  <si>
    <t>21.02M</t>
  </si>
  <si>
    <t>27.4M</t>
  </si>
  <si>
    <t>45.56M</t>
  </si>
  <si>
    <t>-33.07%</t>
  </si>
  <si>
    <t>30.33%</t>
  </si>
  <si>
    <t>65.44%</t>
  </si>
  <si>
    <t>0.51%</t>
  </si>
  <si>
    <t>4.59%</t>
  </si>
  <si>
    <t>1.91</t>
  </si>
  <si>
    <t>-33.04%</t>
  </si>
  <si>
    <t>32.00%</t>
  </si>
  <si>
    <t>77.78%</t>
  </si>
  <si>
    <t>8.52%</t>
  </si>
  <si>
    <t>28.19M</t>
  </si>
  <si>
    <t>27.71M</t>
  </si>
  <si>
    <t>25.72M</t>
  </si>
  <si>
    <t>23.82M</t>
  </si>
  <si>
    <t>0.97</t>
  </si>
  <si>
    <t>-33.03%</t>
  </si>
  <si>
    <t>32.88%</t>
  </si>
  <si>
    <t>78.35%</t>
  </si>
  <si>
    <t>8.67%</t>
  </si>
  <si>
    <t>28.9M</t>
  </si>
  <si>
    <t>28.32M</t>
  </si>
  <si>
    <t>24.23M</t>
  </si>
  <si>
    <t>83.73M</t>
  </si>
  <si>
    <t>77.56M</t>
  </si>
  <si>
    <t>122.48M</t>
  </si>
  <si>
    <t>129.29M</t>
  </si>
  <si>
    <t>22.76%</t>
  </si>
  <si>
    <t>28.64%</t>
  </si>
  <si>
    <t>5.56%</t>
  </si>
  <si>
    <t>33.39M</t>
  </si>
  <si>
    <t>30.98M</t>
  </si>
  <si>
    <t>22.76M</t>
  </si>
  <si>
    <t>15.07M</t>
  </si>
  <si>
    <t>18.32M</t>
  </si>
  <si>
    <t>-7.21%</t>
  </si>
  <si>
    <t>-0.97%</t>
  </si>
  <si>
    <t>-34.22%</t>
  </si>
  <si>
    <t>5.89%</t>
  </si>
  <si>
    <t>5.07%</t>
  </si>
  <si>
    <t>4.74%</t>
  </si>
  <si>
    <t>5.08%</t>
  </si>
  <si>
    <t>3.21%</t>
  </si>
  <si>
    <t>14.7M</t>
  </si>
  <si>
    <t>8.23M</t>
  </si>
  <si>
    <t>8.29M</t>
  </si>
  <si>
    <t>17.13M</t>
  </si>
  <si>
    <t>-32.51%</t>
  </si>
  <si>
    <t>47.12%</t>
  </si>
  <si>
    <t>34.94%</t>
  </si>
  <si>
    <t>-42.05%</t>
  </si>
  <si>
    <t>37.42</t>
  </si>
  <si>
    <t>60.67</t>
  </si>
  <si>
    <t>44.99</t>
  </si>
  <si>
    <t>36.26</t>
  </si>
  <si>
    <t>67.56</t>
  </si>
  <si>
    <t>8.01M</t>
  </si>
  <si>
    <t>24.34M</t>
  </si>
  <si>
    <t>19.64M</t>
  </si>
  <si>
    <t>23.83M</t>
  </si>
  <si>
    <t>29.71M</t>
  </si>
  <si>
    <t>82.72M</t>
  </si>
  <si>
    <t>70.84M</t>
  </si>
  <si>
    <t>81.32M</t>
  </si>
  <si>
    <t>77.07M</t>
  </si>
  <si>
    <t>457.5M</t>
  </si>
  <si>
    <t>513.6M</t>
  </si>
  <si>
    <t>541.35M</t>
  </si>
  <si>
    <t>561.83M</t>
  </si>
  <si>
    <t>601.32M</t>
  </si>
  <si>
    <t>646.14M</t>
  </si>
  <si>
    <t>752.5M</t>
  </si>
  <si>
    <t>832.97M</t>
  </si>
  <si>
    <t>907.6M</t>
  </si>
  <si>
    <t>211.06M</t>
  </si>
  <si>
    <t>253.26M</t>
  </si>
  <si>
    <t>278.91M</t>
  </si>
  <si>
    <t>308.88M</t>
  </si>
  <si>
    <t>344.45M</t>
  </si>
  <si>
    <t>7.53M</t>
  </si>
  <si>
    <t>10.4M</t>
  </si>
  <si>
    <t>10.93M</t>
  </si>
  <si>
    <t>251.51M</t>
  </si>
  <si>
    <t>286.34M</t>
  </si>
  <si>
    <t>310.11M</t>
  </si>
  <si>
    <t>338.47M</t>
  </si>
  <si>
    <t>369.39M</t>
  </si>
  <si>
    <t>188.64M</t>
  </si>
  <si>
    <t>238.9M</t>
  </si>
  <si>
    <t>291.62M</t>
  </si>
  <si>
    <t>345.77M</t>
  </si>
  <si>
    <t>404.7M</t>
  </si>
  <si>
    <t>110000</t>
  </si>
  <si>
    <t>4.67M</t>
  </si>
  <si>
    <t>19.97M</t>
  </si>
  <si>
    <t>22.16M</t>
  </si>
  <si>
    <t>25.81M</t>
  </si>
  <si>
    <t>566.88M</t>
  </si>
  <si>
    <t>610.88M</t>
  </si>
  <si>
    <t>647.08M</t>
  </si>
  <si>
    <t>681.67M</t>
  </si>
  <si>
    <t>708.88M</t>
  </si>
  <si>
    <t>7.76%</t>
  </si>
  <si>
    <t>5.93%</t>
  </si>
  <si>
    <t>5.34%</t>
  </si>
  <si>
    <t>25.67M</t>
  </si>
  <si>
    <t>31.49M</t>
  </si>
  <si>
    <t>34.4M</t>
  </si>
  <si>
    <t>33.03M</t>
  </si>
  <si>
    <t>31.15M</t>
  </si>
  <si>
    <t>22.68%</t>
  </si>
  <si>
    <t>9.24%</t>
  </si>
  <si>
    <t>-5.72%</t>
  </si>
  <si>
    <t>4.93M</t>
  </si>
  <si>
    <t>7.04M</t>
  </si>
  <si>
    <t>51.07M</t>
  </si>
  <si>
    <t>55.84M</t>
  </si>
  <si>
    <t>67.7M</t>
  </si>
  <si>
    <t>78.53M</t>
  </si>
  <si>
    <t>87.51M</t>
  </si>
  <si>
    <t>36.38M</t>
  </si>
  <si>
    <t>40.74M</t>
  </si>
  <si>
    <t>46.21M</t>
  </si>
  <si>
    <t>31.32M</t>
  </si>
  <si>
    <t>37.79M</t>
  </si>
  <si>
    <t>82.48M</t>
  </si>
  <si>
    <t>92.14M</t>
  </si>
  <si>
    <t>107.03M</t>
  </si>
  <si>
    <t>116.89M</t>
  </si>
  <si>
    <t>100.5M</t>
  </si>
  <si>
    <t>148M</t>
  </si>
  <si>
    <t>40.85M</t>
  </si>
  <si>
    <t>30.58M</t>
  </si>
  <si>
    <t>38.97M</t>
  </si>
  <si>
    <t>46.67M</t>
  </si>
  <si>
    <t>55.15M</t>
  </si>
  <si>
    <t>71.71M</t>
  </si>
  <si>
    <t>86.73M</t>
  </si>
  <si>
    <t>90.3M</t>
  </si>
  <si>
    <t>101.12M</t>
  </si>
  <si>
    <t>105.13M</t>
  </si>
  <si>
    <t>13.79M</t>
  </si>
  <si>
    <t>19.66M</t>
  </si>
  <si>
    <t>67.07M</t>
  </si>
  <si>
    <t>74.22M</t>
  </si>
  <si>
    <t>76.51M</t>
  </si>
  <si>
    <t>81.46M</t>
  </si>
  <si>
    <t>195.04M</t>
  </si>
  <si>
    <t>209.44M</t>
  </si>
  <si>
    <t>298.39M</t>
  </si>
  <si>
    <t>365.18M</t>
  </si>
  <si>
    <t>433.98M</t>
  </si>
  <si>
    <t>34.41%</t>
  </si>
  <si>
    <t>34.29%</t>
  </si>
  <si>
    <t>46.11%</t>
  </si>
  <si>
    <t>53.57%</t>
  </si>
  <si>
    <t>61.22%</t>
  </si>
  <si>
    <t>371.83M</t>
  </si>
  <si>
    <t>401.44M</t>
  </si>
  <si>
    <t>348.69M</t>
  </si>
  <si>
    <t>316.48M</t>
  </si>
  <si>
    <t>274.9M</t>
  </si>
  <si>
    <t>180.94M</t>
  </si>
  <si>
    <t>182.49M</t>
  </si>
  <si>
    <t>93.97M</t>
  </si>
  <si>
    <t>152.08M</t>
  </si>
  <si>
    <t>200.5M</t>
  </si>
  <si>
    <t>245.83M</t>
  </si>
  <si>
    <t>208.7M</t>
  </si>
  <si>
    <t>65.59%</t>
  </si>
  <si>
    <t>53.89%</t>
  </si>
  <si>
    <t>46.43%</t>
  </si>
  <si>
    <t>38.78%</t>
  </si>
  <si>
    <t>(3.45M)</t>
  </si>
  <si>
    <t>4.35M</t>
  </si>
  <si>
    <t>8.3M</t>
  </si>
  <si>
    <t>6.82M</t>
  </si>
  <si>
    <t>83.87M</t>
  </si>
  <si>
    <t>74.88M</t>
  </si>
  <si>
    <t>94.02M</t>
  </si>
  <si>
    <t>115.45M</t>
  </si>
  <si>
    <t>125.4M</t>
  </si>
  <si>
    <t>20.67M</t>
  </si>
  <si>
    <t>6.02M</t>
  </si>
  <si>
    <t>11.77M</t>
  </si>
  <si>
    <t>12.96M</t>
  </si>
  <si>
    <t>(8.03M)</t>
  </si>
  <si>
    <t>6.85M</t>
  </si>
  <si>
    <t>(5.39M)</t>
  </si>
  <si>
    <t>(994,000)</t>
  </si>
  <si>
    <t>(51,000)</t>
  </si>
  <si>
    <t>842000</t>
  </si>
  <si>
    <t>542000</t>
  </si>
  <si>
    <t>4.36M</t>
  </si>
  <si>
    <t>87.08M</t>
  </si>
  <si>
    <t>95.54M</t>
  </si>
  <si>
    <t>100.04M</t>
  </si>
  <si>
    <t>127.22M</t>
  </si>
  <si>
    <t>138.36M</t>
  </si>
  <si>
    <t>9.72%</t>
  </si>
  <si>
    <t>4.71%</t>
  </si>
  <si>
    <t>27.17%</t>
  </si>
  <si>
    <t>12.29%</t>
  </si>
  <si>
    <t>12.33%</t>
  </si>
  <si>
    <t>11.83%</t>
  </si>
  <si>
    <t>13.93%</t>
  </si>
  <si>
    <t>(106.63M)</t>
  </si>
  <si>
    <t>(117.06M)</t>
  </si>
  <si>
    <t>(88.12M)</t>
  </si>
  <si>
    <t>(86.07M)</t>
  </si>
  <si>
    <t>(109.36M)</t>
  </si>
  <si>
    <t>24.72%</t>
  </si>
  <si>
    <t>2.33%</t>
  </si>
  <si>
    <t>-27.06%</t>
  </si>
  <si>
    <t>-9.36%</t>
  </si>
  <si>
    <t>3.48M</t>
  </si>
  <si>
    <t>9.79M</t>
  </si>
  <si>
    <t>(30.99M)</t>
  </si>
  <si>
    <t>(25.35M)</t>
  </si>
  <si>
    <t>(9.16M)</t>
  </si>
  <si>
    <t>37.37M</t>
  </si>
  <si>
    <t>41.4M</t>
  </si>
  <si>
    <t>18.95M</t>
  </si>
  <si>
    <t>224000</t>
  </si>
  <si>
    <t>11.15M</t>
  </si>
  <si>
    <t>(100.03M)</t>
  </si>
  <si>
    <t>(89.86M)</t>
  </si>
  <si>
    <t>(65.19M)</t>
  </si>
  <si>
    <t>(82.59M)</t>
  </si>
  <si>
    <t>(104.85M)</t>
  </si>
  <si>
    <t>10.18%</t>
  </si>
  <si>
    <t>27.45%</t>
  </si>
  <si>
    <t>-26.69%</t>
  </si>
  <si>
    <t>-26.95%</t>
  </si>
  <si>
    <t>-14.12%</t>
  </si>
  <si>
    <t>-11.59%</t>
  </si>
  <si>
    <t>-7.71%</t>
  </si>
  <si>
    <t>-8.98%</t>
  </si>
  <si>
    <t>-10.56%</t>
  </si>
  <si>
    <t>(88.52M)</t>
  </si>
  <si>
    <t>(87.14M)</t>
  </si>
  <si>
    <t>(92.86M)</t>
  </si>
  <si>
    <t>(100M)</t>
  </si>
  <si>
    <t>(95.55M)</t>
  </si>
  <si>
    <t>(94.99M)</t>
  </si>
  <si>
    <t>11.48M</t>
  </si>
  <si>
    <t>8.41M</t>
  </si>
  <si>
    <t>42.5M</t>
  </si>
  <si>
    <t>529.4M</t>
  </si>
  <si>
    <t>(486.9M)</t>
  </si>
  <si>
    <t>681000</t>
  </si>
  <si>
    <t>3.36M</t>
  </si>
  <si>
    <t>3.93M</t>
  </si>
  <si>
    <t>10000</t>
  </si>
  <si>
    <t>(445,000)</t>
  </si>
  <si>
    <t>(293,000)</t>
  </si>
  <si>
    <t>(323,000)</t>
  </si>
  <si>
    <t>333000</t>
  </si>
  <si>
    <t>(27.16M)</t>
  </si>
  <si>
    <t>(40.71M)</t>
  </si>
  <si>
    <t>-60.41%</t>
  </si>
  <si>
    <t>-1,316.94%</t>
  </si>
  <si>
    <t>-49.88%</t>
  </si>
  <si>
    <t>-3.21%</t>
  </si>
  <si>
    <t>-4.43%</t>
  </si>
  <si>
    <t>-4.57%</t>
  </si>
  <si>
    <t>(7.32M)</t>
  </si>
  <si>
    <t>7.92M</t>
  </si>
  <si>
    <t>3.92M</t>
  </si>
  <si>
    <t>(11.84M)</t>
  </si>
  <si>
    <t>(19.55M)</t>
  </si>
  <si>
    <t>(21.52M)</t>
  </si>
  <si>
    <t>11.92M</t>
  </si>
  <si>
    <t>29M</t>
  </si>
  <si>
    <t>-10.04%</t>
  </si>
  <si>
    <t>155.38%</t>
  </si>
  <si>
    <t>245.37%</t>
  </si>
  <si>
    <t>-29.54%</t>
  </si>
  <si>
    <t>3.13%</t>
  </si>
  <si>
    <t>GTIM</t>
  </si>
  <si>
    <t>Good Times Restaurants</t>
  </si>
  <si>
    <t>RRGB</t>
  </si>
  <si>
    <t>Red Robin Gourmet Burgers</t>
  </si>
  <si>
    <t>LOCO</t>
  </si>
  <si>
    <t>El Pollo Loco Holdings</t>
  </si>
  <si>
    <t>HABT</t>
  </si>
  <si>
    <t>The Habit Restaurants</t>
  </si>
  <si>
    <t>WING</t>
  </si>
  <si>
    <t>Wingstop</t>
  </si>
  <si>
    <t>FOGO</t>
  </si>
  <si>
    <t>Fogo de Chao</t>
  </si>
  <si>
    <t>41.2M</t>
  </si>
  <si>
    <t>-47.18</t>
  </si>
  <si>
    <t>-30.45</t>
  </si>
  <si>
    <t>-0.71</t>
  </si>
  <si>
    <t>830.74M</t>
  </si>
  <si>
    <t>94.65</t>
  </si>
  <si>
    <t>18.39</t>
  </si>
  <si>
    <t>2.30</t>
  </si>
  <si>
    <t>519.31M</t>
  </si>
  <si>
    <t>30.00</t>
  </si>
  <si>
    <t>18.49</t>
  </si>
  <si>
    <t>1.35</t>
  </si>
  <si>
    <t>555.58M</t>
  </si>
  <si>
    <t>63.33</t>
  </si>
  <si>
    <t>53.44</t>
  </si>
  <si>
    <t>2.87</t>
  </si>
  <si>
    <t>Basic Energy Services, Inc. (BAS)</t>
  </si>
  <si>
    <t>27.32</t>
  </si>
  <si>
    <t>25.83</t>
  </si>
  <si>
    <t>26.01</t>
  </si>
  <si>
    <t>25.75 x 200</t>
  </si>
  <si>
    <t>43.40 x 200</t>
  </si>
  <si>
    <t>26.01 - 27.66</t>
  </si>
  <si>
    <t>19.79 - 930.00</t>
  </si>
  <si>
    <t>374309</t>
  </si>
  <si>
    <t>542419</t>
  </si>
  <si>
    <t>710.33M</t>
  </si>
  <si>
    <t>-13.17</t>
  </si>
  <si>
    <t>-2.07</t>
  </si>
  <si>
    <t>38.42</t>
  </si>
  <si>
    <t>219.73M</t>
  </si>
  <si>
    <t>253.33M</t>
  </si>
  <si>
    <t>920.6M</t>
  </si>
  <si>
    <t>217M</t>
  </si>
  <si>
    <t>243.2M</t>
  </si>
  <si>
    <t>896.1M</t>
  </si>
  <si>
    <t>223M</t>
  </si>
  <si>
    <t>267M</t>
  </si>
  <si>
    <t>968M</t>
  </si>
  <si>
    <t>141.61M</t>
  </si>
  <si>
    <t>547.5M</t>
  </si>
  <si>
    <t>83.10%</t>
  </si>
  <si>
    <t>78.90%</t>
  </si>
  <si>
    <t>68.10%</t>
  </si>
  <si>
    <t>-1.43</t>
  </si>
  <si>
    <t>-1.31</t>
  </si>
  <si>
    <t>-1.21</t>
  </si>
  <si>
    <t>-0.84</t>
  </si>
  <si>
    <t>-1.34</t>
  </si>
  <si>
    <t>-1.91</t>
  </si>
  <si>
    <t>-1.18</t>
  </si>
  <si>
    <t>-0.87</t>
  </si>
  <si>
    <t>-0.6</t>
  </si>
  <si>
    <t>-45.80%</t>
  </si>
  <si>
    <t>2.50%</t>
  </si>
  <si>
    <t>-3.60%</t>
  </si>
  <si>
    <t>BAS</t>
  </si>
  <si>
    <t>59.00%</t>
  </si>
  <si>
    <t>85.30%</t>
  </si>
  <si>
    <t>62.40%</t>
  </si>
  <si>
    <t>127.00%</t>
  </si>
  <si>
    <t>-31.82%</t>
  </si>
  <si>
    <t>54.64</t>
  </si>
  <si>
    <t>-13.13%</t>
  </si>
  <si>
    <t>-39.40%</t>
  </si>
  <si>
    <t>-15.23%</t>
  </si>
  <si>
    <t>-38.81%</t>
  </si>
  <si>
    <t>599.16M</t>
  </si>
  <si>
    <t>15.73</t>
  </si>
  <si>
    <t>39.60%</t>
  </si>
  <si>
    <t>-48.44M</t>
  </si>
  <si>
    <t>-78.66M</t>
  </si>
  <si>
    <t>50.64M</t>
  </si>
  <si>
    <t>1.95</t>
  </si>
  <si>
    <t>236.72M</t>
  </si>
  <si>
    <t>62.26</t>
  </si>
  <si>
    <t>14.62</t>
  </si>
  <si>
    <t>-143.61M</t>
  </si>
  <si>
    <t>-96.93%</t>
  </si>
  <si>
    <t>930.00</t>
  </si>
  <si>
    <t>25.26</t>
  </si>
  <si>
    <t>31.93</t>
  </si>
  <si>
    <t>542.42k</t>
  </si>
  <si>
    <t>386.82k</t>
  </si>
  <si>
    <t>26M</t>
  </si>
  <si>
    <t>1/1000</t>
  </si>
  <si>
    <t>Dec 27, 2016</t>
  </si>
  <si>
    <t>Mr. Thomas Monroe Patterson</t>
  </si>
  <si>
    <t>Mr. Alan Krenek</t>
  </si>
  <si>
    <t>Chief Financial Officer, Sr. VP, Treasurer and Sec.</t>
  </si>
  <si>
    <t>930.64k</t>
  </si>
  <si>
    <t>Mr. Eric Lannen</t>
  </si>
  <si>
    <t>VP of HR</t>
  </si>
  <si>
    <t>610.62k</t>
  </si>
  <si>
    <t>Mr. James F. Newman</t>
  </si>
  <si>
    <t>Sr. VP of Region Operations</t>
  </si>
  <si>
    <t>Mr. William Timothy Dame</t>
  </si>
  <si>
    <t>VP of Pumping Services Division</t>
  </si>
  <si>
    <t>509.08k</t>
  </si>
  <si>
    <t>805.6M</t>
  </si>
  <si>
    <t>-8.14%</t>
  </si>
  <si>
    <t>-45.98%</t>
  </si>
  <si>
    <t>-32.04%</t>
  </si>
  <si>
    <t>884.33M</t>
  </si>
  <si>
    <t>685.86M</t>
  </si>
  <si>
    <t>902.58M</t>
  </si>
  <si>
    <t>868.09M</t>
  </si>
  <si>
    <t>642.72M</t>
  </si>
  <si>
    <t>467.5M</t>
  </si>
  <si>
    <t>187.08M</t>
  </si>
  <si>
    <t>209.75M</t>
  </si>
  <si>
    <t>217.48M</t>
  </si>
  <si>
    <t>241.61M</t>
  </si>
  <si>
    <t>218.35M</t>
  </si>
  <si>
    <t>180.18M</t>
  </si>
  <si>
    <t>201.35M</t>
  </si>
  <si>
    <t>208.88M</t>
  </si>
  <si>
    <t>232.71M</t>
  </si>
  <si>
    <t>209.85M</t>
  </si>
  <si>
    <t>8.4M</t>
  </si>
  <si>
    <t>8.6M</t>
  </si>
  <si>
    <t>8.9M</t>
  </si>
  <si>
    <t>-1.09%</t>
  </si>
  <si>
    <t>14.02%</t>
  </si>
  <si>
    <t>-28.04%</t>
  </si>
  <si>
    <t>-22.44%</t>
  </si>
  <si>
    <t>185.07M</t>
  </si>
  <si>
    <t>262.39M</t>
  </si>
  <si>
    <t>(78.73M)</t>
  </si>
  <si>
    <t>(138.36M)</t>
  </si>
  <si>
    <t>-35.11%</t>
  </si>
  <si>
    <t>-130.00%</t>
  </si>
  <si>
    <t>-75.74%</t>
  </si>
  <si>
    <t>-25.27%</t>
  </si>
  <si>
    <t>173.44M</t>
  </si>
  <si>
    <t>163.44M</t>
  </si>
  <si>
    <t>167.3M</t>
  </si>
  <si>
    <t>143.46M</t>
  </si>
  <si>
    <t>135.33M</t>
  </si>
  <si>
    <t>2.36%</t>
  </si>
  <si>
    <t>-5.67%</t>
  </si>
  <si>
    <t>15.84M</t>
  </si>
  <si>
    <t>34.7M</t>
  </si>
  <si>
    <t>81.88M</t>
  </si>
  <si>
    <t>(242.92M)</t>
  </si>
  <si>
    <t>95.93M</t>
  </si>
  <si>
    <t>13.63M</t>
  </si>
  <si>
    <t>60.38M</t>
  </si>
  <si>
    <t>(81.88M)</t>
  </si>
  <si>
    <t>(30.77M)</t>
  </si>
  <si>
    <t>(1.8M)</t>
  </si>
  <si>
    <t>(2.13M)</t>
  </si>
  <si>
    <t>115000</t>
  </si>
  <si>
    <t>83000</t>
  </si>
  <si>
    <t>53000</t>
  </si>
  <si>
    <t>26000</t>
  </si>
  <si>
    <t>62.44M</t>
  </si>
  <si>
    <t>67.21M</t>
  </si>
  <si>
    <t>67.04M</t>
  </si>
  <si>
    <t>67.96M</t>
  </si>
  <si>
    <t>96.63M</t>
  </si>
  <si>
    <t>7.64%</t>
  </si>
  <si>
    <t>-0.25%</t>
  </si>
  <si>
    <t>1.38%</t>
  </si>
  <si>
    <t>42.17%</t>
  </si>
  <si>
    <t>62.79M</t>
  </si>
  <si>
    <t>67.39M</t>
  </si>
  <si>
    <t>68.1M</t>
  </si>
  <si>
    <t>353000</t>
  </si>
  <si>
    <t>354000</t>
  </si>
  <si>
    <t>349000</t>
  </si>
  <si>
    <t>139000</t>
  </si>
  <si>
    <t>(55.65M)</t>
  </si>
  <si>
    <t>(7.82M)</t>
  </si>
  <si>
    <t>(373.08M)</t>
  </si>
  <si>
    <t>(127.26M)</t>
  </si>
  <si>
    <t>-275.12%</t>
  </si>
  <si>
    <t>85.95%</t>
  </si>
  <si>
    <t>-4,670.78%</t>
  </si>
  <si>
    <t>65.89%</t>
  </si>
  <si>
    <t>-23.24%</t>
  </si>
  <si>
    <t>(19.73M)</t>
  </si>
  <si>
    <t>521000</t>
  </si>
  <si>
    <t>(131.33M)</t>
  </si>
  <si>
    <t>(3.88M)</t>
  </si>
  <si>
    <t>435000</t>
  </si>
  <si>
    <t>(160,000)</t>
  </si>
  <si>
    <t>(20.16M)</t>
  </si>
  <si>
    <t>(472,000)</t>
  </si>
  <si>
    <t>(131.17M)</t>
  </si>
  <si>
    <t>20.85M</t>
  </si>
  <si>
    <t>(35.93M)</t>
  </si>
  <si>
    <t>(8.34M)</t>
  </si>
  <si>
    <t>(241.75M)</t>
  </si>
  <si>
    <t>(123.37M)</t>
  </si>
  <si>
    <t>-272.29%</t>
  </si>
  <si>
    <t>76.78%</t>
  </si>
  <si>
    <t>-2,798.27%</t>
  </si>
  <si>
    <t>48.97%</t>
  </si>
  <si>
    <t>(0.89)</t>
  </si>
  <si>
    <t>(0.20)</t>
  </si>
  <si>
    <t>(5.97)</t>
  </si>
  <si>
    <t>(2.94)</t>
  </si>
  <si>
    <t>-274.51%</t>
  </si>
  <si>
    <t>77.53%</t>
  </si>
  <si>
    <t>-2,885.00%</t>
  </si>
  <si>
    <t>50.75%</t>
  </si>
  <si>
    <t>40.51M</t>
  </si>
  <si>
    <t>40.29M</t>
  </si>
  <si>
    <t>41.17M</t>
  </si>
  <si>
    <t>41.28M</t>
  </si>
  <si>
    <t>298.86M</t>
  </si>
  <si>
    <t>231.38M</t>
  </si>
  <si>
    <t>312.56M</t>
  </si>
  <si>
    <t>19.42M</t>
  </si>
  <si>
    <t>(55.34M)</t>
  </si>
  <si>
    <t>-22.58%</t>
  </si>
  <si>
    <t>-93.79%</t>
  </si>
  <si>
    <t>-384.96%</t>
  </si>
  <si>
    <t>-10.11%</t>
  </si>
  <si>
    <t>134.57M</t>
  </si>
  <si>
    <t>111.53M</t>
  </si>
  <si>
    <t>79.92M</t>
  </si>
  <si>
    <t>46.73M</t>
  </si>
  <si>
    <t>101.3M</t>
  </si>
  <si>
    <t>-17.12%</t>
  </si>
  <si>
    <t>-28.35%</t>
  </si>
  <si>
    <t>-41.52%</t>
  </si>
  <si>
    <t>116.78%</t>
  </si>
  <si>
    <t>8.43%</t>
  </si>
  <si>
    <t>7.23%</t>
  </si>
  <si>
    <t>5.00%</t>
  </si>
  <si>
    <t>13.19%</t>
  </si>
  <si>
    <t>211.71M</t>
  </si>
  <si>
    <t>207.92M</t>
  </si>
  <si>
    <t>250.35M</t>
  </si>
  <si>
    <t>103.99M</t>
  </si>
  <si>
    <t>109.96M</t>
  </si>
  <si>
    <t>209.1M</t>
  </si>
  <si>
    <t>204.39M</t>
  </si>
  <si>
    <t>247.07M</t>
  </si>
  <si>
    <t>102.13M</t>
  </si>
  <si>
    <t>108.66M</t>
  </si>
  <si>
    <t>211.88M</t>
  </si>
  <si>
    <t>208.07M</t>
  </si>
  <si>
    <t>249.1M</t>
  </si>
  <si>
    <t>104.8M</t>
  </si>
  <si>
    <t>(2.78M)</t>
  </si>
  <si>
    <t>(3.68M)</t>
  </si>
  <si>
    <t>(2.03M)</t>
  </si>
  <si>
    <t>(2.67M)</t>
  </si>
  <si>
    <t>3.53M</t>
  </si>
  <si>
    <t>1.86M</t>
  </si>
  <si>
    <t>20.41%</t>
  </si>
  <si>
    <t>-58.46%</t>
  </si>
  <si>
    <t>5.74%</t>
  </si>
  <si>
    <t>6.49</t>
  </si>
  <si>
    <t>6.07</t>
  </si>
  <si>
    <t>7.75</t>
  </si>
  <si>
    <t>4.98</t>
  </si>
  <si>
    <t>40.23M</t>
  </si>
  <si>
    <t>44.56M</t>
  </si>
  <si>
    <t>35.69M</t>
  </si>
  <si>
    <t>51.8M</t>
  </si>
  <si>
    <t>49.32M</t>
  </si>
  <si>
    <t>40.38M</t>
  </si>
  <si>
    <t>17.58M</t>
  </si>
  <si>
    <t>43M</t>
  </si>
  <si>
    <t>39.73M</t>
  </si>
  <si>
    <t>24.6M</t>
  </si>
  <si>
    <t>9.97M</t>
  </si>
  <si>
    <t>403.01M</t>
  </si>
  <si>
    <t>415.2M</t>
  </si>
  <si>
    <t>211.49M</t>
  </si>
  <si>
    <t>264.53M</t>
  </si>
  <si>
    <t>943.77M</t>
  </si>
  <si>
    <t>928.04M</t>
  </si>
  <si>
    <t>846.29M</t>
  </si>
  <si>
    <t>488.85M</t>
  </si>
  <si>
    <t>1.87B</t>
  </si>
  <si>
    <t>2.06B</t>
  </si>
  <si>
    <t>53.83M</t>
  </si>
  <si>
    <t>65.7M</t>
  </si>
  <si>
    <t>69.63M</t>
  </si>
  <si>
    <t>73.6M</t>
  </si>
  <si>
    <t>39.59M</t>
  </si>
  <si>
    <t>17.8M</t>
  </si>
  <si>
    <t>19.89M</t>
  </si>
  <si>
    <t>21.01M</t>
  </si>
  <si>
    <t>6.24M</t>
  </si>
  <si>
    <t>21.92M</t>
  </si>
  <si>
    <t>641000</t>
  </si>
  <si>
    <t>449.24M</t>
  </si>
  <si>
    <t>17.11M</t>
  </si>
  <si>
    <t>16.67M</t>
  </si>
  <si>
    <t>3.89M</t>
  </si>
  <si>
    <t>814.59M</t>
  </si>
  <si>
    <t>940.97M</t>
  </si>
  <si>
    <t>188.6M</t>
  </si>
  <si>
    <t>188.47M</t>
  </si>
  <si>
    <t>149.18M</t>
  </si>
  <si>
    <t>66.75M</t>
  </si>
  <si>
    <t>105.84M</t>
  </si>
  <si>
    <t>110.91M</t>
  </si>
  <si>
    <t>82.76M</t>
  </si>
  <si>
    <t>25.25M</t>
  </si>
  <si>
    <t>24.82M</t>
  </si>
  <si>
    <t>13.66M</t>
  </si>
  <si>
    <t>6.52M</t>
  </si>
  <si>
    <t>9.47M</t>
  </si>
  <si>
    <t>768.16M</t>
  </si>
  <si>
    <t>3.49%</t>
  </si>
  <si>
    <t>-28.74%</t>
  </si>
  <si>
    <t>38.24M</t>
  </si>
  <si>
    <t>41.39M</t>
  </si>
  <si>
    <t>48.58M</t>
  </si>
  <si>
    <t>48.65M</t>
  </si>
  <si>
    <t>38.47M</t>
  </si>
  <si>
    <t>45.51M</t>
  </si>
  <si>
    <t>50.62M</t>
  </si>
  <si>
    <t>54.52M</t>
  </si>
  <si>
    <t>47.96M</t>
  </si>
  <si>
    <t>-26.29%</t>
  </si>
  <si>
    <t>7.71%</t>
  </si>
  <si>
    <t>-12.04%</t>
  </si>
  <si>
    <t>78.02M</t>
  </si>
  <si>
    <t>77.75M</t>
  </si>
  <si>
    <t>96.95M</t>
  </si>
  <si>
    <t>64.75M</t>
  </si>
  <si>
    <t>51.74M</t>
  </si>
  <si>
    <t>35.38M</t>
  </si>
  <si>
    <t>38.74M</t>
  </si>
  <si>
    <t>21.53M</t>
  </si>
  <si>
    <t>25.7M</t>
  </si>
  <si>
    <t>42.65M</t>
  </si>
  <si>
    <t>43.22M</t>
  </si>
  <si>
    <t>26.04M</t>
  </si>
  <si>
    <t>178M</t>
  </si>
  <si>
    <t>164.65M</t>
  </si>
  <si>
    <t>196.14M</t>
  </si>
  <si>
    <t>169.56M</t>
  </si>
  <si>
    <t>139.82M</t>
  </si>
  <si>
    <t>844.91M</t>
  </si>
  <si>
    <t>846.69M</t>
  </si>
  <si>
    <t>882.57M</t>
  </si>
  <si>
    <t>828.66M</t>
  </si>
  <si>
    <t>184.75M</t>
  </si>
  <si>
    <t>776.52M</t>
  </si>
  <si>
    <t>776.46M</t>
  </si>
  <si>
    <t>743.64M</t>
  </si>
  <si>
    <t>70.23M</t>
  </si>
  <si>
    <t>138.93M</t>
  </si>
  <si>
    <t>185.1M</t>
  </si>
  <si>
    <t>147.62M</t>
  </si>
  <si>
    <t>13.67M</t>
  </si>
  <si>
    <t>28.56M</t>
  </si>
  <si>
    <t>29.18M</t>
  </si>
  <si>
    <t>353.75M</t>
  </si>
  <si>
    <t>76.55%</t>
  </si>
  <si>
    <t>77.63%</t>
  </si>
  <si>
    <t>78.55%</t>
  </si>
  <si>
    <t>90.66%</t>
  </si>
  <si>
    <t>46.05%</t>
  </si>
  <si>
    <t>374.25M</t>
  </si>
  <si>
    <t>345.29M</t>
  </si>
  <si>
    <t>342.65M</t>
  </si>
  <si>
    <t>106.34M</t>
  </si>
  <si>
    <t>414.41M</t>
  </si>
  <si>
    <t>261000</t>
  </si>
  <si>
    <t>(6.73M)</t>
  </si>
  <si>
    <t>(15.07M)</t>
  </si>
  <si>
    <t>(256.81M)</t>
  </si>
  <si>
    <t>(16.39M)</t>
  </si>
  <si>
    <t>(12.64M)</t>
  </si>
  <si>
    <t>(12.01M)</t>
  </si>
  <si>
    <t>(3.48M)</t>
  </si>
  <si>
    <t>23.45%</t>
  </si>
  <si>
    <t>22.37%</t>
  </si>
  <si>
    <t>21.45%</t>
  </si>
  <si>
    <t>53.95%</t>
  </si>
  <si>
    <t>11.59M</t>
  </si>
  <si>
    <t>(20.03M)</t>
  </si>
  <si>
    <t>87000</t>
  </si>
  <si>
    <t>26.95M</t>
  </si>
  <si>
    <t>18.59M</t>
  </si>
  <si>
    <t>52.81M</t>
  </si>
  <si>
    <t>101.21M</t>
  </si>
  <si>
    <t>(297.25M)</t>
  </si>
  <si>
    <t>246.48M</t>
  </si>
  <si>
    <t>172.38M</t>
  </si>
  <si>
    <t>(30.11M)</t>
  </si>
  <si>
    <t>(206.67M)</t>
  </si>
  <si>
    <t>57.2M</t>
  </si>
  <si>
    <t>(6.79M)</t>
  </si>
  <si>
    <t>(37.5M)</t>
  </si>
  <si>
    <t>125.64M</t>
  </si>
  <si>
    <t>55.19M</t>
  </si>
  <si>
    <t>47.01M</t>
  </si>
  <si>
    <t>(41.35M)</t>
  </si>
  <si>
    <t>145.72M</t>
  </si>
  <si>
    <t>4.72M</t>
  </si>
  <si>
    <t>(16.23M)</t>
  </si>
  <si>
    <t>(6.56M)</t>
  </si>
  <si>
    <t>(4.94M)</t>
  </si>
  <si>
    <t>303.68M</t>
  </si>
  <si>
    <t>165.59M</t>
  </si>
  <si>
    <t>224.54M</t>
  </si>
  <si>
    <t>(151.49M)</t>
  </si>
  <si>
    <t>-45.47%</t>
  </si>
  <si>
    <t>-57.45%</t>
  </si>
  <si>
    <t>-258.56%</t>
  </si>
  <si>
    <t>22.09%</t>
  </si>
  <si>
    <t>13.11%</t>
  </si>
  <si>
    <t>15.06%</t>
  </si>
  <si>
    <t>11.86%</t>
  </si>
  <si>
    <t>-27.67%</t>
  </si>
  <si>
    <t>(172.26M)</t>
  </si>
  <si>
    <t>(138.08M)</t>
  </si>
  <si>
    <t>(237.17M)</t>
  </si>
  <si>
    <t>(53.87M)</t>
  </si>
  <si>
    <t>(32.69M)</t>
  </si>
  <si>
    <t>(171.44M)</t>
  </si>
  <si>
    <t>(136.95M)</t>
  </si>
  <si>
    <t>(236.3M)</t>
  </si>
  <si>
    <t>(817,000)</t>
  </si>
  <si>
    <t>(879,000)</t>
  </si>
  <si>
    <t>19.84%</t>
  </si>
  <si>
    <t>-71.76%</t>
  </si>
  <si>
    <t>77.29%</t>
  </si>
  <si>
    <t>39.32%</t>
  </si>
  <si>
    <t>-12.53%</t>
  </si>
  <si>
    <t>-10.93%</t>
  </si>
  <si>
    <t>-15.90%</t>
  </si>
  <si>
    <t>-6.69%</t>
  </si>
  <si>
    <t>-5.97%</t>
  </si>
  <si>
    <t>(84.94M)</t>
  </si>
  <si>
    <t>(21.47M)</t>
  </si>
  <si>
    <t>(16.09M)</t>
  </si>
  <si>
    <t>12.07M</t>
  </si>
  <si>
    <t>19.86M</t>
  </si>
  <si>
    <t>39.84M</t>
  </si>
  <si>
    <t>(250.76M)</t>
  </si>
  <si>
    <t>(139.69M)</t>
  </si>
  <si>
    <t>(213.43M)</t>
  </si>
  <si>
    <t>(62.49M)</t>
  </si>
  <si>
    <t>(29.41M)</t>
  </si>
  <si>
    <t>44.30%</t>
  </si>
  <si>
    <t>-52.79%</t>
  </si>
  <si>
    <t>70.72%</t>
  </si>
  <si>
    <t>52.94%</t>
  </si>
  <si>
    <t>-18.24%</t>
  </si>
  <si>
    <t>-11.06%</t>
  </si>
  <si>
    <t>-14.31%</t>
  </si>
  <si>
    <t>-7.76%</t>
  </si>
  <si>
    <t>-5.37%</t>
  </si>
  <si>
    <t>(17.56M)</t>
  </si>
  <si>
    <t>(2.82M)</t>
  </si>
  <si>
    <t>(5.02M)</t>
  </si>
  <si>
    <t>127.84M</t>
  </si>
  <si>
    <t>(18.5M)</t>
  </si>
  <si>
    <t>(12.73M)</t>
  </si>
  <si>
    <t>(5.74M)</t>
  </si>
  <si>
    <t>940000</t>
  </si>
  <si>
    <t>727000</t>
  </si>
  <si>
    <t>(45.4M)</t>
  </si>
  <si>
    <t>(31.89M)</t>
  </si>
  <si>
    <t>(59.82M)</t>
  </si>
  <si>
    <t>118.51M</t>
  </si>
  <si>
    <t>300M</t>
  </si>
  <si>
    <t>8.82M</t>
  </si>
  <si>
    <t>203.39M</t>
  </si>
  <si>
    <t>(273.07M)</t>
  </si>
  <si>
    <t>(47.89M)</t>
  </si>
  <si>
    <t>(68.64M)</t>
  </si>
  <si>
    <t>(84.88M)</t>
  </si>
  <si>
    <t>(2.74M)</t>
  </si>
  <si>
    <t>(1.4M)</t>
  </si>
  <si>
    <t>(13.31M)</t>
  </si>
  <si>
    <t>3.19M</t>
  </si>
  <si>
    <t>(48.94M)</t>
  </si>
  <si>
    <t>(42.72M)</t>
  </si>
  <si>
    <t>(66.23M)</t>
  </si>
  <si>
    <t>233.04M</t>
  </si>
  <si>
    <t>-1,634.97%</t>
  </si>
  <si>
    <t>12.69%</t>
  </si>
  <si>
    <t>-55.03%</t>
  </si>
  <si>
    <t>451.84%</t>
  </si>
  <si>
    <t>-3.87%</t>
  </si>
  <si>
    <t>-8.22%</t>
  </si>
  <si>
    <t>42.56%</t>
  </si>
  <si>
    <t>56.11M</t>
  </si>
  <si>
    <t>(23.03M)</t>
  </si>
  <si>
    <t>(31.62M)</t>
  </si>
  <si>
    <t>(33.18M)</t>
  </si>
  <si>
    <t>132.24M</t>
  </si>
  <si>
    <t>28.64M</t>
  </si>
  <si>
    <t>(11.76M)</t>
  </si>
  <si>
    <t>41.67M</t>
  </si>
  <si>
    <t>(184.18M)</t>
  </si>
  <si>
    <t>-78.34%</t>
  </si>
  <si>
    <t>-141.06%</t>
  </si>
  <si>
    <t>454.38%</t>
  </si>
  <si>
    <t>-541.98%</t>
  </si>
  <si>
    <t>CRR</t>
  </si>
  <si>
    <t>Carbo Ceramics</t>
  </si>
  <si>
    <t>AROC</t>
  </si>
  <si>
    <t>Archrock</t>
  </si>
  <si>
    <t>ZN</t>
  </si>
  <si>
    <t>Zion Oil &amp; Gas</t>
  </si>
  <si>
    <t>PES</t>
  </si>
  <si>
    <t>Pioneer Energy Services</t>
  </si>
  <si>
    <t>ESES</t>
  </si>
  <si>
    <t>Eco-Stim Energy Solutions</t>
  </si>
  <si>
    <t>HLX</t>
  </si>
  <si>
    <t>Helix Energy Solutions Gr</t>
  </si>
  <si>
    <t>182.11M</t>
  </si>
  <si>
    <t>-1.93</t>
  </si>
  <si>
    <t>-4.97</t>
  </si>
  <si>
    <t>1.74</t>
  </si>
  <si>
    <t>805.62M</t>
  </si>
  <si>
    <t>-12.07</t>
  </si>
  <si>
    <t>283.75</t>
  </si>
  <si>
    <t>212.41M</t>
  </si>
  <si>
    <t>-18.58</t>
  </si>
  <si>
    <t>17.98</t>
  </si>
  <si>
    <t>177.74M</t>
  </si>
  <si>
    <t>-1.25</t>
  </si>
  <si>
    <t>-7.67</t>
  </si>
  <si>
    <t>0.60</t>
  </si>
  <si>
    <t>O</t>
  </si>
  <si>
    <t>Bemis Company, Inc. (BMS)</t>
  </si>
  <si>
    <t>45.77</t>
  </si>
  <si>
    <t>46.25</t>
  </si>
  <si>
    <t>35.00 x 200</t>
  </si>
  <si>
    <t>54.12 x 100</t>
  </si>
  <si>
    <t>45.95 - 46.54</t>
  </si>
  <si>
    <t>43.13 - 53.10</t>
  </si>
  <si>
    <t>1023089</t>
  </si>
  <si>
    <t>745046</t>
  </si>
  <si>
    <t>4.25B</t>
  </si>
  <si>
    <t>18.93</t>
  </si>
  <si>
    <t>1.20 (2.60%)</t>
  </si>
  <si>
    <t>2017-05-15</t>
  </si>
  <si>
    <t>47.85</t>
  </si>
  <si>
    <t>4.1B</t>
  </si>
  <si>
    <t>4.13B</t>
  </si>
  <si>
    <t>4.29B</t>
  </si>
  <si>
    <t>1.20%</t>
  </si>
  <si>
    <t>0.66</t>
  </si>
  <si>
    <t>0.65</t>
  </si>
  <si>
    <t>0.01</t>
  </si>
  <si>
    <t>-10.80%</t>
  </si>
  <si>
    <t>BMS</t>
  </si>
  <si>
    <t>-16.40%</t>
  </si>
  <si>
    <t>-4.00%</t>
  </si>
  <si>
    <t>12.20%</t>
  </si>
  <si>
    <t>6.56%</t>
  </si>
  <si>
    <t>16.16</t>
  </si>
  <si>
    <t>2.74</t>
  </si>
  <si>
    <t>1.05</t>
  </si>
  <si>
    <t>3.37</t>
  </si>
  <si>
    <t>7.29%</t>
  </si>
  <si>
    <t>18.53%</t>
  </si>
  <si>
    <t>4.03B</t>
  </si>
  <si>
    <t>43.04</t>
  </si>
  <si>
    <t>2.80%</t>
  </si>
  <si>
    <t>866.2M</t>
  </si>
  <si>
    <t>586.6M</t>
  </si>
  <si>
    <t>231.1M</t>
  </si>
  <si>
    <t>50.8M</t>
  </si>
  <si>
    <t>1.55B</t>
  </si>
  <si>
    <t>123.09</t>
  </si>
  <si>
    <t>13.72</t>
  </si>
  <si>
    <t>479.3M</t>
  </si>
  <si>
    <t>219.91M</t>
  </si>
  <si>
    <t>-12.94%</t>
  </si>
  <si>
    <t>53.10</t>
  </si>
  <si>
    <t>43.13</t>
  </si>
  <si>
    <t>45.93</t>
  </si>
  <si>
    <t>47.45</t>
  </si>
  <si>
    <t>745.05k</t>
  </si>
  <si>
    <t>616.02k</t>
  </si>
  <si>
    <t>91.95M</t>
  </si>
  <si>
    <t>90.95M</t>
  </si>
  <si>
    <t>1.05%</t>
  </si>
  <si>
    <t>75.80%</t>
  </si>
  <si>
    <t>3.13M</t>
  </si>
  <si>
    <t>1.2</t>
  </si>
  <si>
    <t>47.95%</t>
  </si>
  <si>
    <t>Jun 1, 2017</t>
  </si>
  <si>
    <t>May 15, 2017</t>
  </si>
  <si>
    <t>Mar 2, 2004</t>
  </si>
  <si>
    <t>Mr. William F. Austen</t>
  </si>
  <si>
    <t>Pres, CEO &amp; Director</t>
  </si>
  <si>
    <t>Mr. Michael B. Clauer</t>
  </si>
  <si>
    <t>Sr. VP &amp; CFO</t>
  </si>
  <si>
    <t>846.23k</t>
  </si>
  <si>
    <t>Ms. Sheri H. Edison</t>
  </si>
  <si>
    <t>Sr. VP, Chief Legal Officer &amp; Sec.</t>
  </si>
  <si>
    <t>667.98k</t>
  </si>
  <si>
    <t>Mr. Timothy S. Fliss</t>
  </si>
  <si>
    <t>Sr. VP &amp; Chief HR</t>
  </si>
  <si>
    <t>535.81k</t>
  </si>
  <si>
    <t>Mr. James W. Ransom Jr.</t>
  </si>
  <si>
    <t>Exec. Officer</t>
  </si>
  <si>
    <t>868.63k</t>
  </si>
  <si>
    <t>5.14B</t>
  </si>
  <si>
    <t>5.03B</t>
  </si>
  <si>
    <t>4.34B</t>
  </si>
  <si>
    <t>4.07B</t>
  </si>
  <si>
    <t>-13.64%</t>
  </si>
  <si>
    <t>-6.26%</t>
  </si>
  <si>
    <t>-1.65%</t>
  </si>
  <si>
    <t>4.19B</t>
  </si>
  <si>
    <t>3.2B</t>
  </si>
  <si>
    <t>3.99B</t>
  </si>
  <si>
    <t>3.3B</t>
  </si>
  <si>
    <t>2.98B</t>
  </si>
  <si>
    <t>205.7M</t>
  </si>
  <si>
    <t>190.3M</t>
  </si>
  <si>
    <t>158.1M</t>
  </si>
  <si>
    <t>162.1M</t>
  </si>
  <si>
    <t>187.6M</t>
  </si>
  <si>
    <t>174.6M</t>
  </si>
  <si>
    <t>154.6M</t>
  </si>
  <si>
    <t>143.8M</t>
  </si>
  <si>
    <t>14.3M</t>
  </si>
  <si>
    <t>-14.13%</t>
  </si>
  <si>
    <t>-1.87%</t>
  </si>
  <si>
    <t>947.5M</t>
  </si>
  <si>
    <t>972.1M</t>
  </si>
  <si>
    <t>859.1M</t>
  </si>
  <si>
    <t>873.4M</t>
  </si>
  <si>
    <t>-11.62%</t>
  </si>
  <si>
    <t>1.66%</t>
  </si>
  <si>
    <t>-0.82%</t>
  </si>
  <si>
    <t>21.63%</t>
  </si>
  <si>
    <t>543.7M</t>
  </si>
  <si>
    <t>555.3M</t>
  </si>
  <si>
    <t>460.7M</t>
  </si>
  <si>
    <t>464.1M</t>
  </si>
  <si>
    <t>438.7M</t>
  </si>
  <si>
    <t>41.6M</t>
  </si>
  <si>
    <t>46.5M</t>
  </si>
  <si>
    <t>502.1M</t>
  </si>
  <si>
    <t>509.3M</t>
  </si>
  <si>
    <t>416.6M</t>
  </si>
  <si>
    <t>420M</t>
  </si>
  <si>
    <t>392.2M</t>
  </si>
  <si>
    <t>-17.04%</t>
  </si>
  <si>
    <t>-5.47%</t>
  </si>
  <si>
    <t>68M</t>
  </si>
  <si>
    <t>39.2M</t>
  </si>
  <si>
    <t>29.4M</t>
  </si>
  <si>
    <t>335.8M</t>
  </si>
  <si>
    <t>377.6M</t>
  </si>
  <si>
    <t>406.2M</t>
  </si>
  <si>
    <t>405.1M</t>
  </si>
  <si>
    <t>398.1M</t>
  </si>
  <si>
    <t>20.7M</t>
  </si>
  <si>
    <t>4.7M</t>
  </si>
  <si>
    <t>7.6M</t>
  </si>
  <si>
    <t>77.9M</t>
  </si>
  <si>
    <t>76.3M</t>
  </si>
  <si>
    <t>69M</t>
  </si>
  <si>
    <t>-9.57%</t>
  </si>
  <si>
    <t>-14.64%</t>
  </si>
  <si>
    <t>2.21%</t>
  </si>
  <si>
    <t>76.6M</t>
  </si>
  <si>
    <t>69.2M</t>
  </si>
  <si>
    <t>59.3M</t>
  </si>
  <si>
    <t>60.7M</t>
  </si>
  <si>
    <t>300000</t>
  </si>
  <si>
    <t>278.6M</t>
  </si>
  <si>
    <t>320.3M</t>
  </si>
  <si>
    <t>350.9M</t>
  </si>
  <si>
    <t>14.97%</t>
  </si>
  <si>
    <t>-3.57%</t>
  </si>
  <si>
    <t>107.7M</t>
  </si>
  <si>
    <t>93.9M</t>
  </si>
  <si>
    <t>79.8M</t>
  </si>
  <si>
    <t>68.4M</t>
  </si>
  <si>
    <t>30.5M</t>
  </si>
  <si>
    <t>33.4M</t>
  </si>
  <si>
    <t>31.2M</t>
  </si>
  <si>
    <t>28M</t>
  </si>
  <si>
    <t>18.9M</t>
  </si>
  <si>
    <t>18.2M</t>
  </si>
  <si>
    <t>30.1M</t>
  </si>
  <si>
    <t>(16.2M)</t>
  </si>
  <si>
    <t>(700,000)</t>
  </si>
  <si>
    <t>(200,000)</t>
  </si>
  <si>
    <t>172M</t>
  </si>
  <si>
    <t>212.4M</t>
  </si>
  <si>
    <t>239.1M</t>
  </si>
  <si>
    <t>241.9M</t>
  </si>
  <si>
    <t>236.2M</t>
  </si>
  <si>
    <t>23.49%</t>
  </si>
  <si>
    <t>12.57%</t>
  </si>
  <si>
    <t>-2.36%</t>
  </si>
  <si>
    <t>(48M)</t>
  </si>
  <si>
    <t>239.3M</t>
  </si>
  <si>
    <t>1.67</t>
  </si>
  <si>
    <t>2.50</t>
  </si>
  <si>
    <t>23.35%</t>
  </si>
  <si>
    <t>-7.28%</t>
  </si>
  <si>
    <t>30.97%</t>
  </si>
  <si>
    <t>0.13%</t>
  </si>
  <si>
    <t>103.2M</t>
  </si>
  <si>
    <t>102.9M</t>
  </si>
  <si>
    <t>100.2M</t>
  </si>
  <si>
    <t>96.7M</t>
  </si>
  <si>
    <t>1.66</t>
  </si>
  <si>
    <t>2.48</t>
  </si>
  <si>
    <t>22.89%</t>
  </si>
  <si>
    <t>-7.35%</t>
  </si>
  <si>
    <t>103.9M</t>
  </si>
  <si>
    <t>101.2M</t>
  </si>
  <si>
    <t>97.9M</t>
  </si>
  <si>
    <t>95.1M</t>
  </si>
  <si>
    <t>609.5M</t>
  </si>
  <si>
    <t>607.1M</t>
  </si>
  <si>
    <t>579M</t>
  </si>
  <si>
    <t>567.4M</t>
  </si>
  <si>
    <t>589.6M</t>
  </si>
  <si>
    <t>-0.39%</t>
  </si>
  <si>
    <t>-4.63%</t>
  </si>
  <si>
    <t>3.91%</t>
  </si>
  <si>
    <t>14.72%</t>
  </si>
  <si>
    <t>114.1M</t>
  </si>
  <si>
    <t>141.7M</t>
  </si>
  <si>
    <t>74.2M</t>
  </si>
  <si>
    <t>24.19%</t>
  </si>
  <si>
    <t>-66.76%</t>
  </si>
  <si>
    <t>25.69%</t>
  </si>
  <si>
    <t>2.73%</t>
  </si>
  <si>
    <t>3.45%</t>
  </si>
  <si>
    <t>1.30%</t>
  </si>
  <si>
    <t>1.70%</t>
  </si>
  <si>
    <t>645.2M</t>
  </si>
  <si>
    <t>615.4M</t>
  </si>
  <si>
    <t>566.1M</t>
  </si>
  <si>
    <t>451.3M</t>
  </si>
  <si>
    <t>461.9M</t>
  </si>
  <si>
    <t>674.8M</t>
  </si>
  <si>
    <t>587.1M</t>
  </si>
  <si>
    <t>455.7M</t>
  </si>
  <si>
    <t>480.1M</t>
  </si>
  <si>
    <t>(30.7M)</t>
  </si>
  <si>
    <t>(21M)</t>
  </si>
  <si>
    <t>-8.01%</t>
  </si>
  <si>
    <t>-20.28%</t>
  </si>
  <si>
    <t>2.35%</t>
  </si>
  <si>
    <t>7.97</t>
  </si>
  <si>
    <t>8.17</t>
  </si>
  <si>
    <t>7.67</t>
  </si>
  <si>
    <t>9.02</t>
  </si>
  <si>
    <t>8.67</t>
  </si>
  <si>
    <t>661.9M</t>
  </si>
  <si>
    <t>648.5M</t>
  </si>
  <si>
    <t>575.8M</t>
  </si>
  <si>
    <t>525.9M</t>
  </si>
  <si>
    <t>549.4M</t>
  </si>
  <si>
    <t>451.2M</t>
  </si>
  <si>
    <t>432.9M</t>
  </si>
  <si>
    <t>356.6M</t>
  </si>
  <si>
    <t>377.2M</t>
  </si>
  <si>
    <t>210.7M</t>
  </si>
  <si>
    <t>215.6M</t>
  </si>
  <si>
    <t>193.9M</t>
  </si>
  <si>
    <t>169.3M</t>
  </si>
  <si>
    <t>172.2M</t>
  </si>
  <si>
    <t>103.8M</t>
  </si>
  <si>
    <t>98.9M</t>
  </si>
  <si>
    <t>98.8M</t>
  </si>
  <si>
    <t>82.6M</t>
  </si>
  <si>
    <t>80M</t>
  </si>
  <si>
    <t>2.54B</t>
  </si>
  <si>
    <t>2.31B</t>
  </si>
  <si>
    <t>2.62B</t>
  </si>
  <si>
    <t>623.2M</t>
  </si>
  <si>
    <t>624.4M</t>
  </si>
  <si>
    <t>552.3M</t>
  </si>
  <si>
    <t>620.2M</t>
  </si>
  <si>
    <t>78.4M</t>
  </si>
  <si>
    <t>73.7M</t>
  </si>
  <si>
    <t>61.5M</t>
  </si>
  <si>
    <t>53.3M</t>
  </si>
  <si>
    <t>1.24B</t>
  </si>
  <si>
    <t>963.1M</t>
  </si>
  <si>
    <t>949.5M</t>
  </si>
  <si>
    <t>190.6M</t>
  </si>
  <si>
    <t>168.6M</t>
  </si>
  <si>
    <t>149.8M</t>
  </si>
  <si>
    <t>155.2M</t>
  </si>
  <si>
    <t>73.9M</t>
  </si>
  <si>
    <t>70.9M</t>
  </si>
  <si>
    <t>44.7M</t>
  </si>
  <si>
    <t>59.8M</t>
  </si>
  <si>
    <t>76.2M</t>
  </si>
  <si>
    <t>3.62B</t>
  </si>
  <si>
    <t>3.72B</t>
  </si>
  <si>
    <t>-12.05%</t>
  </si>
  <si>
    <t>-3.47%</t>
  </si>
  <si>
    <t>6.47%</t>
  </si>
  <si>
    <t>31.3M</t>
  </si>
  <si>
    <t>35.4M</t>
  </si>
  <si>
    <t>17.3M</t>
  </si>
  <si>
    <t>29.6M</t>
  </si>
  <si>
    <t>15.3M</t>
  </si>
  <si>
    <t>382.1M</t>
  </si>
  <si>
    <t>362.8M</t>
  </si>
  <si>
    <t>272.4M</t>
  </si>
  <si>
    <t>334.8M</t>
  </si>
  <si>
    <t>378M</t>
  </si>
  <si>
    <t>-5.05%</t>
  </si>
  <si>
    <t>-24.92%</t>
  </si>
  <si>
    <t>32.3M</t>
  </si>
  <si>
    <t>35.2M</t>
  </si>
  <si>
    <t>252M</t>
  </si>
  <si>
    <t>191.9M</t>
  </si>
  <si>
    <t>154.4M</t>
  </si>
  <si>
    <t>149.6M</t>
  </si>
  <si>
    <t>107.9M</t>
  </si>
  <si>
    <t>99.6M</t>
  </si>
  <si>
    <t>86.6M</t>
  </si>
  <si>
    <t>79.6M</t>
  </si>
  <si>
    <t>92.3M</t>
  </si>
  <si>
    <t>67.8M</t>
  </si>
  <si>
    <t>90.4M</t>
  </si>
  <si>
    <t>70M</t>
  </si>
  <si>
    <t>643M</t>
  </si>
  <si>
    <t>601.9M</t>
  </si>
  <si>
    <t>481.4M</t>
  </si>
  <si>
    <t>589.1M</t>
  </si>
  <si>
    <t>576.1M</t>
  </si>
  <si>
    <t>102.4M</t>
  </si>
  <si>
    <t>99.8M</t>
  </si>
  <si>
    <t>59.5M</t>
  </si>
  <si>
    <t>198.3M</t>
  </si>
  <si>
    <t>269.8M</t>
  </si>
  <si>
    <t>172.4M</t>
  </si>
  <si>
    <t>219.7M</t>
  </si>
  <si>
    <t>285.9M</t>
  </si>
  <si>
    <t>77.6M</t>
  </si>
  <si>
    <t>67.2M</t>
  </si>
  <si>
    <t>72.9M</t>
  </si>
  <si>
    <t>2.43B</t>
  </si>
  <si>
    <t>60.80%</t>
  </si>
  <si>
    <t>59.01%</t>
  </si>
  <si>
    <t>60.36%</t>
  </si>
  <si>
    <t>65.40%</t>
  </si>
  <si>
    <t>66.10%</t>
  </si>
  <si>
    <t>1.64B</t>
  </si>
  <si>
    <t>1.43B</t>
  </si>
  <si>
    <t>12.8M</t>
  </si>
  <si>
    <t>2.01B</t>
  </si>
  <si>
    <t>80.5M</t>
  </si>
  <si>
    <t>(151.3M)</t>
  </si>
  <si>
    <t>(366.5M)</t>
  </si>
  <si>
    <t>(330.7M)</t>
  </si>
  <si>
    <t>(705.2M)</t>
  </si>
  <si>
    <t>(782.5M)</t>
  </si>
  <si>
    <t>(934.6M)</t>
  </si>
  <si>
    <t>(1.08B)</t>
  </si>
  <si>
    <t>(1.23B)</t>
  </si>
  <si>
    <t>39.20%</t>
  </si>
  <si>
    <t>40.99%</t>
  </si>
  <si>
    <t>39.64%</t>
  </si>
  <si>
    <t>34.60%</t>
  </si>
  <si>
    <t>173.8M</t>
  </si>
  <si>
    <t>212.6M</t>
  </si>
  <si>
    <t>22.32%</t>
  </si>
  <si>
    <t>25.22%</t>
  </si>
  <si>
    <t>204.3M</t>
  </si>
  <si>
    <t>16.7M</t>
  </si>
  <si>
    <t>8.7M</t>
  </si>
  <si>
    <t>55.3M</t>
  </si>
  <si>
    <t>(3.7M)</t>
  </si>
  <si>
    <t>442.1M</t>
  </si>
  <si>
    <t>401.2M</t>
  </si>
  <si>
    <t>416M</t>
  </si>
  <si>
    <t>429.2M</t>
  </si>
  <si>
    <t>438.5M</t>
  </si>
  <si>
    <t>(20.8M)</t>
  </si>
  <si>
    <t>(28M)</t>
  </si>
  <si>
    <t>(167.9M)</t>
  </si>
  <si>
    <t>123.2M</t>
  </si>
  <si>
    <t>(68.9M)</t>
  </si>
  <si>
    <t>(28.4M)</t>
  </si>
  <si>
    <t>(15.4M)</t>
  </si>
  <si>
    <t>77.5M</t>
  </si>
  <si>
    <t>37.8M</t>
  </si>
  <si>
    <t>(18.1M)</t>
  </si>
  <si>
    <t>(47.2M)</t>
  </si>
  <si>
    <t>(22.6M)</t>
  </si>
  <si>
    <t>421.3M</t>
  </si>
  <si>
    <t>373.2M</t>
  </si>
  <si>
    <t>248.1M</t>
  </si>
  <si>
    <t>552.4M</t>
  </si>
  <si>
    <t>437.4M</t>
  </si>
  <si>
    <t>-11.42%</t>
  </si>
  <si>
    <t>-33.52%</t>
  </si>
  <si>
    <t>122.65%</t>
  </si>
  <si>
    <t>-20.82%</t>
  </si>
  <si>
    <t>8.20%</t>
  </si>
  <si>
    <t>7.42%</t>
  </si>
  <si>
    <t>13.57%</t>
  </si>
  <si>
    <t>10.92%</t>
  </si>
  <si>
    <t>(136.4M)</t>
  </si>
  <si>
    <t>(139.8M)</t>
  </si>
  <si>
    <t>(185.2M)</t>
  </si>
  <si>
    <t>(208.3M)</t>
  </si>
  <si>
    <t>-2.49%</t>
  </si>
  <si>
    <t>-32.47%</t>
  </si>
  <si>
    <t>-18.47%</t>
  </si>
  <si>
    <t>5.06%</t>
  </si>
  <si>
    <t>-2.65%</t>
  </si>
  <si>
    <t>-2.78%</t>
  </si>
  <si>
    <t>-5.39%</t>
  </si>
  <si>
    <t>(19.1M)</t>
  </si>
  <si>
    <t>(59.7M)</t>
  </si>
  <si>
    <t>(66.4M)</t>
  </si>
  <si>
    <t>(114.5M)</t>
  </si>
  <si>
    <t>43.7M</t>
  </si>
  <si>
    <t>225.7M</t>
  </si>
  <si>
    <t>23.2M</t>
  </si>
  <si>
    <t>11.6M</t>
  </si>
  <si>
    <t>(150.8M)</t>
  </si>
  <si>
    <t>(155.8M)</t>
  </si>
  <si>
    <t>40.5M</t>
  </si>
  <si>
    <t>(262.6M)</t>
  </si>
  <si>
    <t>(311.2M)</t>
  </si>
  <si>
    <t>-3.32%</t>
  </si>
  <si>
    <t>125.99%</t>
  </si>
  <si>
    <t>-748.40%</t>
  </si>
  <si>
    <t>-18.51%</t>
  </si>
  <si>
    <t>-6.45%</t>
  </si>
  <si>
    <t>(104.3M)</t>
  </si>
  <si>
    <t>(107.5M)</t>
  </si>
  <si>
    <t>(108.4M)</t>
  </si>
  <si>
    <t>(109.7M)</t>
  </si>
  <si>
    <t>(113.9M)</t>
  </si>
  <si>
    <t>(77.3M)</t>
  </si>
  <si>
    <t>(152.1M)</t>
  </si>
  <si>
    <t>(150.1M)</t>
  </si>
  <si>
    <t>(143.9M)</t>
  </si>
  <si>
    <t>(156.8M)</t>
  </si>
  <si>
    <t>13.4M</t>
  </si>
  <si>
    <t>(102.9M)</t>
  </si>
  <si>
    <t>157.1M</t>
  </si>
  <si>
    <t>164.9M</t>
  </si>
  <si>
    <t>(9.6M)</t>
  </si>
  <si>
    <t>(321.7M)</t>
  </si>
  <si>
    <t>(124M)</t>
  </si>
  <si>
    <t>165.2M</t>
  </si>
  <si>
    <t>35.1M</t>
  </si>
  <si>
    <t>276.2M</t>
  </si>
  <si>
    <t>299M</t>
  </si>
  <si>
    <t>(7.4M)</t>
  </si>
  <si>
    <t>(400.2M)</t>
  </si>
  <si>
    <t>(133.8M)</t>
  </si>
  <si>
    <t>(13.3M)</t>
  </si>
  <si>
    <t>(9.2M)</t>
  </si>
  <si>
    <t>(5.2M)</t>
  </si>
  <si>
    <t>(14.2M)</t>
  </si>
  <si>
    <t>(265.7M)</t>
  </si>
  <si>
    <t>(184.7M)</t>
  </si>
  <si>
    <t>(370.8M)</t>
  </si>
  <si>
    <t>(265.3M)</t>
  </si>
  <si>
    <t>(110.4M)</t>
  </si>
  <si>
    <t>30.49%</t>
  </si>
  <si>
    <t>-100.76%</t>
  </si>
  <si>
    <t>28.45%</t>
  </si>
  <si>
    <t>58.39%</t>
  </si>
  <si>
    <t>-5.17%</t>
  </si>
  <si>
    <t>-3.67%</t>
  </si>
  <si>
    <t>-8.54%</t>
  </si>
  <si>
    <t>-6.52%</t>
  </si>
  <si>
    <t>(12.4M)</t>
  </si>
  <si>
    <t>27.6M</t>
  </si>
  <si>
    <t>(94.6M)</t>
  </si>
  <si>
    <t>284.9M</t>
  </si>
  <si>
    <t>233.4M</t>
  </si>
  <si>
    <t>62.9M</t>
  </si>
  <si>
    <t>333M</t>
  </si>
  <si>
    <t>-73.05%</t>
  </si>
  <si>
    <t>429.41%</t>
  </si>
  <si>
    <t>2.53%</t>
  </si>
  <si>
    <t>THRM</t>
  </si>
  <si>
    <t>Gentherm</t>
  </si>
  <si>
    <t>BERY</t>
  </si>
  <si>
    <t>Berry Global Group</t>
  </si>
  <si>
    <t>BC</t>
  </si>
  <si>
    <t>Brunswick</t>
  </si>
  <si>
    <t>BWA</t>
  </si>
  <si>
    <t>BorgWarner</t>
  </si>
  <si>
    <t>CCK</t>
  </si>
  <si>
    <t>Crown Holdings</t>
  </si>
  <si>
    <t>VC</t>
  </si>
  <si>
    <t>Visteon</t>
  </si>
  <si>
    <t>16.10</t>
  </si>
  <si>
    <t>14.04</t>
  </si>
  <si>
    <t>0.78</t>
  </si>
  <si>
    <t>2.91</t>
  </si>
  <si>
    <t>24.68</t>
  </si>
  <si>
    <t>17.14</t>
  </si>
  <si>
    <t>10.54</t>
  </si>
  <si>
    <t>5.44B</t>
  </si>
  <si>
    <t>13.12</t>
  </si>
  <si>
    <t>9.73B</t>
  </si>
  <si>
    <t>68.21</t>
  </si>
  <si>
    <t>11.91</t>
  </si>
  <si>
    <t>2.00</t>
  </si>
  <si>
    <t>1.06</t>
  </si>
  <si>
    <t>h</t>
  </si>
  <si>
    <t>BlackRock Commodities Income Ord (BRCI.L)</t>
  </si>
  <si>
    <t>70.875</t>
  </si>
  <si>
    <t>70.625</t>
  </si>
  <si>
    <t>70.000</t>
  </si>
  <si>
    <t>68.000 x</t>
  </si>
  <si>
    <t>0.000 x</t>
  </si>
  <si>
    <t>70.000 - 70.750</t>
  </si>
  <si>
    <t>0.692 - 70.750</t>
  </si>
  <si>
    <t>43542</t>
  </si>
  <si>
    <t>10131</t>
  </si>
  <si>
    <t>84.18M</t>
  </si>
  <si>
    <t>BRCI.L</t>
  </si>
  <si>
    <t>10.13k</t>
  </si>
  <si>
    <t>88.44k</t>
  </si>
  <si>
    <t>0.07%</t>
  </si>
  <si>
    <t>Blucora, Inc. (BCOR)</t>
  </si>
  <si>
    <t>21.15</t>
  </si>
  <si>
    <t>20.90</t>
  </si>
  <si>
    <t>21.05 x 100</t>
  </si>
  <si>
    <t>22.00 x 200</t>
  </si>
  <si>
    <t>20.77 - 21.17</t>
  </si>
  <si>
    <t>9.64 - 22.50</t>
  </si>
  <si>
    <t>251786</t>
  </si>
  <si>
    <t>613403</t>
  </si>
  <si>
    <t>909.02M</t>
  </si>
  <si>
    <t>-0.59</t>
  </si>
  <si>
    <t>-15.42</t>
  </si>
  <si>
    <t>-1.37</t>
  </si>
  <si>
    <t>0.00 (0.00%)</t>
  </si>
  <si>
    <t>2008-01-09</t>
  </si>
  <si>
    <t>24.25</t>
  </si>
  <si>
    <t>136.07M</t>
  </si>
  <si>
    <t>88.48M</t>
  </si>
  <si>
    <t>499.5M</t>
  </si>
  <si>
    <t>531.71M</t>
  </si>
  <si>
    <t>134.2M</t>
  </si>
  <si>
    <t>87.2M</t>
  </si>
  <si>
    <t>498.5M</t>
  </si>
  <si>
    <t>528.1M</t>
  </si>
  <si>
    <t>137M</t>
  </si>
  <si>
    <t>89.5M</t>
  </si>
  <si>
    <t>501.88M</t>
  </si>
  <si>
    <t>540.21M</t>
  </si>
  <si>
    <t>120.11M</t>
  </si>
  <si>
    <t>83.24M</t>
  </si>
  <si>
    <t>455.91M</t>
  </si>
  <si>
    <t>6.40%</t>
  </si>
  <si>
    <t>-0.36</t>
  </si>
  <si>
    <t>-0.24</t>
  </si>
  <si>
    <t>33.30%</t>
  </si>
  <si>
    <t>9.50%</t>
  </si>
  <si>
    <t>BCOR</t>
  </si>
  <si>
    <t>30.20%</t>
  </si>
  <si>
    <t>21.70%</t>
  </si>
  <si>
    <t>35.56%</t>
  </si>
  <si>
    <t>12.59</t>
  </si>
  <si>
    <t>1.78</t>
  </si>
  <si>
    <t>-12.11%</t>
  </si>
  <si>
    <t>2.62%</t>
  </si>
  <si>
    <t>472.52M</t>
  </si>
  <si>
    <t>11.32</t>
  </si>
  <si>
    <t>232.74M</t>
  </si>
  <si>
    <t>84.97M</t>
  </si>
  <si>
    <t>34.90%</t>
  </si>
  <si>
    <t>74.77M</t>
  </si>
  <si>
    <t>380.17M</t>
  </si>
  <si>
    <t>72.93</t>
  </si>
  <si>
    <t>11.86</t>
  </si>
  <si>
    <t>193.52M</t>
  </si>
  <si>
    <t>61.89%</t>
  </si>
  <si>
    <t>22.50</t>
  </si>
  <si>
    <t>9.64</t>
  </si>
  <si>
    <t>20.79</t>
  </si>
  <si>
    <t>18.09</t>
  </si>
  <si>
    <t>613.4k</t>
  </si>
  <si>
    <t>377.18k</t>
  </si>
  <si>
    <t>42.98M</t>
  </si>
  <si>
    <t>5.53%</t>
  </si>
  <si>
    <t>86.00%</t>
  </si>
  <si>
    <t>8.25%</t>
  </si>
  <si>
    <t>Jan 9, 2008</t>
  </si>
  <si>
    <t>1/10</t>
  </si>
  <si>
    <t>Sep 13, 2002</t>
  </si>
  <si>
    <t>Mr. John S. Clendening</t>
  </si>
  <si>
    <t>909.35k</t>
  </si>
  <si>
    <t>Mr. Eric M. Emans</t>
  </si>
  <si>
    <t>CFO &amp; Treasurer</t>
  </si>
  <si>
    <t>593.75k</t>
  </si>
  <si>
    <t>86.1k</t>
  </si>
  <si>
    <t>Mr. Mathieu Frederic Stevenson</t>
  </si>
  <si>
    <t>Chief Marketing Officer</t>
  </si>
  <si>
    <t>52.6k</t>
  </si>
  <si>
    <t>Mr. Amit Seshan</t>
  </si>
  <si>
    <t>Ms. Stacy Ybarra</t>
  </si>
  <si>
    <t>Sr. Director of Investor Relations &amp; Corp. Communications</t>
  </si>
  <si>
    <t>406.92M</t>
  </si>
  <si>
    <t>573.98M</t>
  </si>
  <si>
    <t>580.72M</t>
  </si>
  <si>
    <t>117.71M</t>
  </si>
  <si>
    <t>41.06%</t>
  </si>
  <si>
    <t>-79.73%</t>
  </si>
  <si>
    <t>287.32%</t>
  </si>
  <si>
    <t>291.16M</t>
  </si>
  <si>
    <t>360.2M</t>
  </si>
  <si>
    <t>28.3M</t>
  </si>
  <si>
    <t>264.47M</t>
  </si>
  <si>
    <t>268.15M</t>
  </si>
  <si>
    <t>335.44M</t>
  </si>
  <si>
    <t>323.53M</t>
  </si>
  <si>
    <t>5.71M</t>
  </si>
  <si>
    <t>226.44M</t>
  </si>
  <si>
    <t>23.01M</t>
  </si>
  <si>
    <t>28.27M</t>
  </si>
  <si>
    <t>36.68M</t>
  </si>
  <si>
    <t>22.59M</t>
  </si>
  <si>
    <t>38.02M</t>
  </si>
  <si>
    <t>5.58M</t>
  </si>
  <si>
    <t>2.29M</t>
  </si>
  <si>
    <t>23.79M</t>
  </si>
  <si>
    <t>31.09M</t>
  </si>
  <si>
    <t>20.3M</t>
  </si>
  <si>
    <t>34.14M</t>
  </si>
  <si>
    <t>24.92%</t>
  </si>
  <si>
    <t>-92.14%</t>
  </si>
  <si>
    <t>834.58%</t>
  </si>
  <si>
    <t>115.76M</t>
  </si>
  <si>
    <t>210.28M</t>
  </si>
  <si>
    <t>220.52M</t>
  </si>
  <si>
    <t>89.41M</t>
  </si>
  <si>
    <t>191.44M</t>
  </si>
  <si>
    <t>81.65%</t>
  </si>
  <si>
    <t>-59.45%</t>
  </si>
  <si>
    <t>114.12%</t>
  </si>
  <si>
    <t>41.99%</t>
  </si>
  <si>
    <t>135.13M</t>
  </si>
  <si>
    <t>166.14M</t>
  </si>
  <si>
    <t>79.94M</t>
  </si>
  <si>
    <t>150.07M</t>
  </si>
  <si>
    <t>6.1M</t>
  </si>
  <si>
    <t>7.3M</t>
  </si>
  <si>
    <t>64.36M</t>
  </si>
  <si>
    <t>127.83M</t>
  </si>
  <si>
    <t>157.24M</t>
  </si>
  <si>
    <t>75.14M</t>
  </si>
  <si>
    <t>136.37M</t>
  </si>
  <si>
    <t>91.79%</t>
  </si>
  <si>
    <t>22.95%</t>
  </si>
  <si>
    <t>-51.88%</t>
  </si>
  <si>
    <t>87.71%</t>
  </si>
  <si>
    <t>17.36M</t>
  </si>
  <si>
    <t>62.14M</t>
  </si>
  <si>
    <t>13.54M</t>
  </si>
  <si>
    <t>5.13M</t>
  </si>
  <si>
    <t>41.86M</t>
  </si>
  <si>
    <t>57.79M</t>
  </si>
  <si>
    <t>(7.76M)</t>
  </si>
  <si>
    <t>(4.08M)</t>
  </si>
  <si>
    <t>36.25M</t>
  </si>
  <si>
    <t>205000</t>
  </si>
  <si>
    <t>142000</t>
  </si>
  <si>
    <t>(44,000)</t>
  </si>
  <si>
    <t>131000</t>
  </si>
  <si>
    <t>609000</t>
  </si>
  <si>
    <t>81000</t>
  </si>
  <si>
    <t>13.41M</t>
  </si>
  <si>
    <t>14.04M</t>
  </si>
  <si>
    <t>38.95M</t>
  </si>
  <si>
    <t>187.32%</t>
  </si>
  <si>
    <t>19.59%</t>
  </si>
  <si>
    <t>-12.43%</t>
  </si>
  <si>
    <t>177.39%</t>
  </si>
  <si>
    <t>37.53M</t>
  </si>
  <si>
    <t>44.83M</t>
  </si>
  <si>
    <t>(23.21M)</t>
  </si>
  <si>
    <t>(17.35M)</t>
  </si>
  <si>
    <t>(2.66M)</t>
  </si>
  <si>
    <t>19.45%</t>
  </si>
  <si>
    <t>-151.77%</t>
  </si>
  <si>
    <t>25.24%</t>
  </si>
  <si>
    <t>84.64%</t>
  </si>
  <si>
    <t>-0.58%</t>
  </si>
  <si>
    <t>12.34M</t>
  </si>
  <si>
    <t>(1.29M)</t>
  </si>
  <si>
    <t>23.74M</t>
  </si>
  <si>
    <t>16.74M</t>
  </si>
  <si>
    <t>27000</t>
  </si>
  <si>
    <t>(8.74M)</t>
  </si>
  <si>
    <t>(10.67M)</t>
  </si>
  <si>
    <t>(13.67M)</t>
  </si>
  <si>
    <t>(12.54M)</t>
  </si>
  <si>
    <t>(18.03M)</t>
  </si>
  <si>
    <t>(65,000)</t>
  </si>
  <si>
    <t>(35.55M)</t>
  </si>
  <si>
    <t>658000</t>
  </si>
  <si>
    <t>(2.04M)</t>
  </si>
  <si>
    <t>8.31%</t>
  </si>
  <si>
    <t>-245.69%</t>
  </si>
  <si>
    <t>64.20%</t>
  </si>
  <si>
    <t>83.99%</t>
  </si>
  <si>
    <t>-0.45%</t>
  </si>
  <si>
    <t>(27.35M)</t>
  </si>
  <si>
    <t>(63.12M)</t>
  </si>
  <si>
    <t>(73.8M)</t>
  </si>
  <si>
    <t>10.68M</t>
  </si>
  <si>
    <t>(40.07M)</t>
  </si>
  <si>
    <t>(65.16M)</t>
  </si>
  <si>
    <t>(0.86)</t>
  </si>
  <si>
    <t>(0.98)</t>
  </si>
  <si>
    <t>-245.76%</t>
  </si>
  <si>
    <t>-13.95%</t>
  </si>
  <si>
    <t>121.26%</t>
  </si>
  <si>
    <t>40.28M</t>
  </si>
  <si>
    <t>40.96M</t>
  </si>
  <si>
    <t>41.49M</t>
  </si>
  <si>
    <t>-253.57%</t>
  </si>
  <si>
    <t>43.48M</t>
  </si>
  <si>
    <t>68.32M</t>
  </si>
  <si>
    <t>103.41M</t>
  </si>
  <si>
    <t>91.05M</t>
  </si>
  <si>
    <t>79.4M</t>
  </si>
  <si>
    <t>51.38%</t>
  </si>
  <si>
    <t>-11.95%</t>
  </si>
  <si>
    <t>-64.79%</t>
  </si>
  <si>
    <t>147.69%</t>
  </si>
  <si>
    <t>17.42%</t>
  </si>
  <si>
    <t>162.29M</t>
  </si>
  <si>
    <t>333.71M</t>
  </si>
  <si>
    <t>301.3M</t>
  </si>
  <si>
    <t>68.28M</t>
  </si>
  <si>
    <t>130.23M</t>
  </si>
  <si>
    <t>46.44M</t>
  </si>
  <si>
    <t>59.03M</t>
  </si>
  <si>
    <t>54.07M</t>
  </si>
  <si>
    <t>94.01M</t>
  </si>
  <si>
    <t>203.48M</t>
  </si>
  <si>
    <t>254.85M</t>
  </si>
  <si>
    <t>11.3M</t>
  </si>
  <si>
    <t>105.63%</t>
  </si>
  <si>
    <t>-9.71%</t>
  </si>
  <si>
    <t>-76.66%</t>
  </si>
  <si>
    <t>-13.03%</t>
  </si>
  <si>
    <t>27.73%</t>
  </si>
  <si>
    <t>34.52%</t>
  </si>
  <si>
    <t>5.81%</t>
  </si>
  <si>
    <t>38.87M</t>
  </si>
  <si>
    <t>56.37M</t>
  </si>
  <si>
    <t>34.28M</t>
  </si>
  <si>
    <t>48.62M</t>
  </si>
  <si>
    <t>30.36M</t>
  </si>
  <si>
    <t>48.08M</t>
  </si>
  <si>
    <t>30.99M</t>
  </si>
  <si>
    <t>34.94M</t>
  </si>
  <si>
    <t>48.14M</t>
  </si>
  <si>
    <t>31.06M</t>
  </si>
  <si>
    <t>(10,000)</t>
  </si>
  <si>
    <t>(67,000)</t>
  </si>
  <si>
    <t>(20,000)</t>
  </si>
  <si>
    <t>20.15M</t>
  </si>
  <si>
    <t>45.01%</t>
  </si>
  <si>
    <t>-39.19%</t>
  </si>
  <si>
    <t>41.82%</t>
  </si>
  <si>
    <t>-37.56%</t>
  </si>
  <si>
    <t>10.47</t>
  </si>
  <si>
    <t>10.18</t>
  </si>
  <si>
    <t>15.02</t>
  </si>
  <si>
    <t>29.25M</t>
  </si>
  <si>
    <t>9.77M</t>
  </si>
  <si>
    <t>13.48M</t>
  </si>
  <si>
    <t>221.73M</t>
  </si>
  <si>
    <t>6.32M</t>
  </si>
  <si>
    <t>211.83M</t>
  </si>
  <si>
    <t>331000</t>
  </si>
  <si>
    <t>212.07M</t>
  </si>
  <si>
    <t>428.68M</t>
  </si>
  <si>
    <t>378.3M</t>
  </si>
  <si>
    <t>340.68M</t>
  </si>
  <si>
    <t>97.85M</t>
  </si>
  <si>
    <t>15.94M</t>
  </si>
  <si>
    <t>11.31M</t>
  </si>
  <si>
    <t>10.84M</t>
  </si>
  <si>
    <t>30.17M</t>
  </si>
  <si>
    <t>34.09M</t>
  </si>
  <si>
    <t>37.22M</t>
  </si>
  <si>
    <t>18.22M</t>
  </si>
  <si>
    <t>23.11M</t>
  </si>
  <si>
    <t>26.16M</t>
  </si>
  <si>
    <t>9.5M</t>
  </si>
  <si>
    <t>7.08M</t>
  </si>
  <si>
    <t>8.25M</t>
  </si>
  <si>
    <t>8.52M</t>
  </si>
  <si>
    <t>22.64M</t>
  </si>
  <si>
    <t>21.28M</t>
  </si>
  <si>
    <t>363.11M</t>
  </si>
  <si>
    <t>527.02M</t>
  </si>
  <si>
    <t>473.58M</t>
  </si>
  <si>
    <t>945.25M</t>
  </si>
  <si>
    <t>910.92M</t>
  </si>
  <si>
    <t>230.29M</t>
  </si>
  <si>
    <t>348.96M</t>
  </si>
  <si>
    <t>304.66M</t>
  </si>
  <si>
    <t>548.96M</t>
  </si>
  <si>
    <t>548.74M</t>
  </si>
  <si>
    <t>132.82M</t>
  </si>
  <si>
    <t>178.06M</t>
  </si>
  <si>
    <t>168.92M</t>
  </si>
  <si>
    <t>396.3M</t>
  </si>
  <si>
    <t>362.18M</t>
  </si>
  <si>
    <t>2.58M</t>
  </si>
  <si>
    <t>6.22M</t>
  </si>
  <si>
    <t>4.89M</t>
  </si>
  <si>
    <t>3.06M</t>
  </si>
  <si>
    <t>585.29M</t>
  </si>
  <si>
    <t>978.03M</t>
  </si>
  <si>
    <t>872.71M</t>
  </si>
  <si>
    <t>67.10%</t>
  </si>
  <si>
    <t>-10.77%</t>
  </si>
  <si>
    <t>48.91%</t>
  </si>
  <si>
    <t>-19.01%</t>
  </si>
  <si>
    <t>4.59M</t>
  </si>
  <si>
    <t>189.49M</t>
  </si>
  <si>
    <t>181.58M</t>
  </si>
  <si>
    <t>37.69M</t>
  </si>
  <si>
    <t>4.54M</t>
  </si>
  <si>
    <t>62.57%</t>
  </si>
  <si>
    <t>-38.38%</t>
  </si>
  <si>
    <t>-87.58%</t>
  </si>
  <si>
    <t>-3.26%</t>
  </si>
  <si>
    <t>25.41M</t>
  </si>
  <si>
    <t>38.62M</t>
  </si>
  <si>
    <t>29.39M</t>
  </si>
  <si>
    <t>129.78M</t>
  </si>
  <si>
    <t>47.27M</t>
  </si>
  <si>
    <t>30.91M</t>
  </si>
  <si>
    <t>23.93M</t>
  </si>
  <si>
    <t>122.2M</t>
  </si>
  <si>
    <t>34.77M</t>
  </si>
  <si>
    <t>67.69M</t>
  </si>
  <si>
    <t>75.06M</t>
  </si>
  <si>
    <t>166.1M</t>
  </si>
  <si>
    <t>54.37M</t>
  </si>
  <si>
    <t>69.28M</t>
  </si>
  <si>
    <t>113.19M</t>
  </si>
  <si>
    <t>271.01M</t>
  </si>
  <si>
    <t>539.77M</t>
  </si>
  <si>
    <t>412.4M</t>
  </si>
  <si>
    <t>3.27M</t>
  </si>
  <si>
    <t>29.33M</t>
  </si>
  <si>
    <t>56.86M</t>
  </si>
  <si>
    <t>111.13M</t>
  </si>
  <si>
    <t>140.94M</t>
  </si>
  <si>
    <t>29.81M</t>
  </si>
  <si>
    <t>169.84M</t>
  </si>
  <si>
    <t>463.96M</t>
  </si>
  <si>
    <t>393.69M</t>
  </si>
  <si>
    <t>822.23M</t>
  </si>
  <si>
    <t>619.75M</t>
  </si>
  <si>
    <t>29.02%</t>
  </si>
  <si>
    <t>47.44%</t>
  </si>
  <si>
    <t>45.11%</t>
  </si>
  <si>
    <t>63.27%</t>
  </si>
  <si>
    <t>58.89%</t>
  </si>
  <si>
    <t>415.45M</t>
  </si>
  <si>
    <t>514.07M</t>
  </si>
  <si>
    <t>462.28M</t>
  </si>
  <si>
    <t>417.02M</t>
  </si>
  <si>
    <t>(976.38M)</t>
  </si>
  <si>
    <t>(951.98M)</t>
  </si>
  <si>
    <t>(987.52M)</t>
  </si>
  <si>
    <t>(1.03B)</t>
  </si>
  <si>
    <t>(1.09B)</t>
  </si>
  <si>
    <t>(517,000)</t>
  </si>
  <si>
    <t>(380,000)</t>
  </si>
  <si>
    <t>70.98%</t>
  </si>
  <si>
    <t>52.56%</t>
  </si>
  <si>
    <t>54.89%</t>
  </si>
  <si>
    <t>35.57%</t>
  </si>
  <si>
    <t>15.04M</t>
  </si>
  <si>
    <t>477.32M</t>
  </si>
  <si>
    <t>432.72M</t>
  </si>
  <si>
    <t>78.82%</t>
  </si>
  <si>
    <t>38.69M</t>
  </si>
  <si>
    <t>20.89M</t>
  </si>
  <si>
    <t>34.19M</t>
  </si>
  <si>
    <t>(10.85M)</t>
  </si>
  <si>
    <t>(12.61M)</t>
  </si>
  <si>
    <t>(18.06M)</t>
  </si>
  <si>
    <t>(6.49M)</t>
  </si>
  <si>
    <t>60.14M</t>
  </si>
  <si>
    <t>30.31M</t>
  </si>
  <si>
    <t>48.57M</t>
  </si>
  <si>
    <t>47.6M</t>
  </si>
  <si>
    <t>25.21M</t>
  </si>
  <si>
    <t>46.48M</t>
  </si>
  <si>
    <t>8.14M</t>
  </si>
  <si>
    <t>(8.17M)</t>
  </si>
  <si>
    <t>21.98M</t>
  </si>
  <si>
    <t>(1.21M)</t>
  </si>
  <si>
    <t>(1.6M)</t>
  </si>
  <si>
    <t>12.28M</t>
  </si>
  <si>
    <t>(23.51M)</t>
  </si>
  <si>
    <t>369000</t>
  </si>
  <si>
    <t>(153,000)</t>
  </si>
  <si>
    <t>(3.53M)</t>
  </si>
  <si>
    <t>48.83M</t>
  </si>
  <si>
    <t>55.73M</t>
  </si>
  <si>
    <t>16.49M</t>
  </si>
  <si>
    <t>71.22M</t>
  </si>
  <si>
    <t>94.66%</t>
  </si>
  <si>
    <t>-70.41%</t>
  </si>
  <si>
    <t>331.84%</t>
  </si>
  <si>
    <t>16.56%</t>
  </si>
  <si>
    <t>14.01%</t>
  </si>
  <si>
    <t>(3.76M)</t>
  </si>
  <si>
    <t>(4.75M)</t>
  </si>
  <si>
    <t>(5.21M)</t>
  </si>
  <si>
    <t>(1.51M)</t>
  </si>
  <si>
    <t>-26.38%</t>
  </si>
  <si>
    <t>-9.82%</t>
  </si>
  <si>
    <t>71.00%</t>
  </si>
  <si>
    <t>-152.12%</t>
  </si>
  <si>
    <t>-0.92%</t>
  </si>
  <si>
    <t>-0.83%</t>
  </si>
  <si>
    <t>-0.90%</t>
  </si>
  <si>
    <t>-0.84%</t>
  </si>
  <si>
    <t>(279.39M)</t>
  </si>
  <si>
    <t>(184.98M)</t>
  </si>
  <si>
    <t>(44.93M)</t>
  </si>
  <si>
    <t>(573.37M)</t>
  </si>
  <si>
    <t>117.81M</t>
  </si>
  <si>
    <t>(116.46M)</t>
  </si>
  <si>
    <t>(51.8M)</t>
  </si>
  <si>
    <t>238.7M</t>
  </si>
  <si>
    <t>(122.43M)</t>
  </si>
  <si>
    <t>(355.88M)</t>
  </si>
  <si>
    <t>(336.5M)</t>
  </si>
  <si>
    <t>(214.26M)</t>
  </si>
  <si>
    <t>(8.77M)</t>
  </si>
  <si>
    <t>240.25M</t>
  </si>
  <si>
    <t>239.43M</t>
  </si>
  <si>
    <t>284.7M</t>
  </si>
  <si>
    <t>452.96M</t>
  </si>
  <si>
    <t>(25M)</t>
  </si>
  <si>
    <t>252000</t>
  </si>
  <si>
    <t>2.49M</t>
  </si>
  <si>
    <t>97.66M</t>
  </si>
  <si>
    <t>(165.07M)</t>
  </si>
  <si>
    <t>(303.69M)</t>
  </si>
  <si>
    <t>(101.94M)</t>
  </si>
  <si>
    <t>(331.59M)</t>
  </si>
  <si>
    <t>-83.97%</t>
  </si>
  <si>
    <t>66.43%</t>
  </si>
  <si>
    <t>-225.29%</t>
  </si>
  <si>
    <t>121.44%</t>
  </si>
  <si>
    <t>-40.57%</t>
  </si>
  <si>
    <t>-17.55%</t>
  </si>
  <si>
    <t>-281.70%</t>
  </si>
  <si>
    <t>15.59%</t>
  </si>
  <si>
    <t>3.51M</t>
  </si>
  <si>
    <t>(30.54M)</t>
  </si>
  <si>
    <t>(4.13M)</t>
  </si>
  <si>
    <t>(38.65M)</t>
  </si>
  <si>
    <t>13.51M</t>
  </si>
  <si>
    <t>71.2M</t>
  </si>
  <si>
    <t>240.08M</t>
  </si>
  <si>
    <t>(27.44M)</t>
  </si>
  <si>
    <t>326.33M</t>
  </si>
  <si>
    <t>(163.87M)</t>
  </si>
  <si>
    <t>250.08M</t>
  </si>
  <si>
    <t>36.56M</t>
  </si>
  <si>
    <t>378.27M</t>
  </si>
  <si>
    <t>(25.5M)</t>
  </si>
  <si>
    <t>(51.94M)</t>
  </si>
  <si>
    <t>27M</t>
  </si>
  <si>
    <t>14.21M</t>
  </si>
  <si>
    <t>(2.88M)</t>
  </si>
  <si>
    <t>(1.55M)</t>
  </si>
  <si>
    <t>(1.75M)</t>
  </si>
  <si>
    <t>23.64M</t>
  </si>
  <si>
    <t>23.28M</t>
  </si>
  <si>
    <t>102.62M</t>
  </si>
  <si>
    <t>270.58M</t>
  </si>
  <si>
    <t>328.62M</t>
  </si>
  <si>
    <t>(146.04M)</t>
  </si>
  <si>
    <t>163.67%</t>
  </si>
  <si>
    <t>-113.89%</t>
  </si>
  <si>
    <t>974.48%</t>
  </si>
  <si>
    <t>-144.44%</t>
  </si>
  <si>
    <t>47.14%</t>
  </si>
  <si>
    <t>-6.47%</t>
  </si>
  <si>
    <t>279.18%</t>
  </si>
  <si>
    <t>-32.03%</t>
  </si>
  <si>
    <t>(17,000)</t>
  </si>
  <si>
    <t>61.95M</t>
  </si>
  <si>
    <t>(83.78M)</t>
  </si>
  <si>
    <t>90.31M</t>
  </si>
  <si>
    <t>50.52M</t>
  </si>
  <si>
    <t>14.98M</t>
  </si>
  <si>
    <t>67.4M</t>
  </si>
  <si>
    <t>100.35%</t>
  </si>
  <si>
    <t>-44.06%</t>
  </si>
  <si>
    <t>-70.35%</t>
  </si>
  <si>
    <t>349.98%</t>
  </si>
  <si>
    <t>11.01%</t>
  </si>
  <si>
    <t>LOV</t>
  </si>
  <si>
    <t>Spark Networks</t>
  </si>
  <si>
    <t>TTGT</t>
  </si>
  <si>
    <t>TechTarget</t>
  </si>
  <si>
    <t>WLYW</t>
  </si>
  <si>
    <t>Wally World Media</t>
  </si>
  <si>
    <t>CHAA</t>
  </si>
  <si>
    <t>chatAND</t>
  </si>
  <si>
    <t>HLTK</t>
  </si>
  <si>
    <t>Healthtalk Live</t>
  </si>
  <si>
    <t>SNNC</t>
  </si>
  <si>
    <t>Sibannac</t>
  </si>
  <si>
    <t>30.49M</t>
  </si>
  <si>
    <t>-5.05</t>
  </si>
  <si>
    <t>-5.59</t>
  </si>
  <si>
    <t>270.6M</t>
  </si>
  <si>
    <t>117.38</t>
  </si>
  <si>
    <t>21.43</t>
  </si>
  <si>
    <t>2.57</t>
  </si>
  <si>
    <t>46.51k</t>
  </si>
  <si>
    <t>k</t>
  </si>
  <si>
    <t>w</t>
  </si>
  <si>
    <t>Max Z</t>
  </si>
  <si>
    <t>Most Variable</t>
  </si>
  <si>
    <t>Most Constant</t>
  </si>
  <si>
    <t/>
  </si>
  <si>
    <t>worksheet.write('U463','="Correlation with GM"')</t>
  </si>
  <si>
    <t>worksheet.write('V463','=CORREL(Q462:U462,X455:AB455)')</t>
  </si>
  <si>
    <t>worksheet.write('U464','="Correlation with SGA"')</t>
  </si>
  <si>
    <t>worksheet.write('V464','=CORREL(Q462:U462,X463:AB463)')</t>
  </si>
  <si>
    <t>worksheet.write('U465','="Correlation with Dep"')</t>
  </si>
  <si>
    <t>worksheet.write('V465','=CORREL(Q462:U462,X471:AB471)')</t>
  </si>
  <si>
    <t>worksheet.write('N468','="Correlation with OM"')</t>
  </si>
  <si>
    <t>worksheet.write('O468','=CORREL(J467:N467,Q462:U462)')</t>
  </si>
  <si>
    <t>worksheet.write('N469','="Correlation with IC"')</t>
  </si>
  <si>
    <t>worksheet.write('O469','=CORREL(J467:N467,Q490:U490)')</t>
  </si>
  <si>
    <t>worksheet.write('D482','="Correlation with OM"')</t>
  </si>
  <si>
    <t>worksheet.write('E482','=CORREL(D477:H477,Q462:U462)')</t>
  </si>
  <si>
    <t>worksheet.write('D483','="Correlation with IC"')</t>
  </si>
  <si>
    <t>worksheet.write('E483','=CORREL(D477:H477,Q490:U490)')</t>
  </si>
  <si>
    <t>worksheet.write('D484','="Correlation with GM"')</t>
  </si>
  <si>
    <t>worksheet.write('E484','=CORREL(D477:H477,X455:AB455)')</t>
  </si>
  <si>
    <t>worksheet.write('D485','="Correlation with SGA"')</t>
  </si>
  <si>
    <t>worksheet.write('E485','=CORREL(D477:H477,X463:AB463)')</t>
  </si>
  <si>
    <t>worksheet.write('D486','="Correlation with Dep"')</t>
  </si>
  <si>
    <t>worksheet.write('E486','=CORREL(D477:H477,X471:AB471)')</t>
  </si>
  <si>
    <t>worksheet.write('D487','="Correlation with Op WC"')</t>
  </si>
  <si>
    <t>worksheet.write('E487','=CORREL(D477:H477,X483:AB483)')</t>
  </si>
  <si>
    <t>worksheet.write('D488','="Correlation with PPE"')</t>
  </si>
  <si>
    <t>worksheet.write('E488','=CORREL(D477:H477,X491:AB491)')</t>
  </si>
  <si>
    <t>worksheet.write('D489','="Correlation with Intangibles"')</t>
  </si>
  <si>
    <t>worksheet.write('E489','=CORREL(D477:H477,X499:AB499)')</t>
  </si>
  <si>
    <t>worksheet.write('U491','="Correlation with Op WC"')</t>
  </si>
  <si>
    <t>worksheet.write('V491','=CORREL(Q490:U490,X483:AB483)')</t>
  </si>
  <si>
    <t>worksheet.write('U492','="Correlation with PPE"')</t>
  </si>
  <si>
    <t>worksheet.write('V492','=CORREL(Q490:U490,X491:AB491)')</t>
  </si>
  <si>
    <t>worksheet.write('U493','="Correlation with Intangibles"')</t>
  </si>
  <si>
    <t>worksheet.write('V493','=CORREL(Q490:U490,X499:AB499)')</t>
  </si>
  <si>
    <t>worksheet.write('D507','=D476')</t>
  </si>
  <si>
    <t>worksheet.write('E507','=E476')</t>
  </si>
  <si>
    <t>worksheet.write('F507','=F476')</t>
  </si>
  <si>
    <t>worksheet.write('G507','=G476')</t>
  </si>
  <si>
    <t>worksheet.write('H507','=H476')</t>
  </si>
  <si>
    <t>worksheet.write('I507','="Average"')</t>
  </si>
  <si>
    <t>worksheet.write('J507','="SD"')</t>
  </si>
  <si>
    <t>worksheet.write('K507','=D507')</t>
  </si>
  <si>
    <t>worksheet.write('L507','=E507')</t>
  </si>
  <si>
    <t>worksheet.write('M507','=F507')</t>
  </si>
  <si>
    <t>worksheet.write('N507','=G507')</t>
  </si>
  <si>
    <t>worksheet.write('O507','=H507')</t>
  </si>
  <si>
    <t>worksheet.write('C508','=D475')</t>
  </si>
  <si>
    <t>worksheet.write('D508','=D477')</t>
  </si>
  <si>
    <t>worksheet.write('E508','=E477')</t>
  </si>
  <si>
    <t>worksheet.write('F508','=F477')</t>
  </si>
  <si>
    <t>worksheet.write('G508','=G477')</t>
  </si>
  <si>
    <t>worksheet.write('H508','=H477')</t>
  </si>
  <si>
    <t>worksheet.write('I508','=AVERAGE(D508:H508)')</t>
  </si>
  <si>
    <t>worksheet.write('J508','=STDEV.S(D508:H508)')</t>
  </si>
  <si>
    <t>worksheet.write('K508','=(D508-I508)/J508')</t>
  </si>
  <si>
    <t>worksheet.write('L508','=(E508-I508)/J508')</t>
  </si>
  <si>
    <t>worksheet.write('M508','=(F508-I508)/J508')</t>
  </si>
  <si>
    <t>worksheet.write('N508','=(G508-I508)/J508')</t>
  </si>
  <si>
    <t>worksheet.write('O508','=(H508-I508)/J508')</t>
  </si>
  <si>
    <t>worksheet.write('P508','=K507 + MATCH(IF(MAX(MAX(K508:O508),ABS(MIN(K508:O508)))=ABS(MIN(K508:O508)), MIN(K508:O508),MAX(K508:O508)),K508:O508,0) - 1')</t>
  </si>
  <si>
    <t>worksheet.write('C509','=J465')</t>
  </si>
  <si>
    <t>worksheet.write('D509','=J467')</t>
  </si>
  <si>
    <t>worksheet.write('E509','=K467')</t>
  </si>
  <si>
    <t>worksheet.write('F509','=L467')</t>
  </si>
  <si>
    <t>worksheet.write('G509','=M467')</t>
  </si>
  <si>
    <t>worksheet.write('H509','=N467')</t>
  </si>
  <si>
    <t>worksheet.write('I509','=AVERAGE(D509:H509)')</t>
  </si>
  <si>
    <t>worksheet.write('J509','=STDEV.S(D509:H509)')</t>
  </si>
  <si>
    <t>worksheet.write('K509','=(D509-I509)/J509')</t>
  </si>
  <si>
    <t>worksheet.write('L509','=(E509-I509)/J509')</t>
  </si>
  <si>
    <t>worksheet.write('M509','=(F509-I509)/J509')</t>
  </si>
  <si>
    <t>worksheet.write('N509','=(G509-I509)/J509')</t>
  </si>
  <si>
    <t>worksheet.write('O509','=(H509-I509)/J509')</t>
  </si>
  <si>
    <t>worksheet.write('P509','=K507 + MATCH(IF(MAX(MAX(K509:O509),ABS(MIN(K509:O509)))=ABS(MIN(K509:O509)), MIN(K509:O509),MAX(K509:O509)),K509:O509,0) - 1')</t>
  </si>
  <si>
    <t>worksheet.write('C510','=J485')</t>
  </si>
  <si>
    <t>worksheet.write('D510','=J487')</t>
  </si>
  <si>
    <t>worksheet.write('E510','=K487')</t>
  </si>
  <si>
    <t>worksheet.write('F510','=L487')</t>
  </si>
  <si>
    <t>worksheet.write('G510','=M487')</t>
  </si>
  <si>
    <t>worksheet.write('H510','=N487')</t>
  </si>
  <si>
    <t>worksheet.write('I510','=AVERAGE(D510:H510)')</t>
  </si>
  <si>
    <t>worksheet.write('J510','=STDEV.S(D510:H510)')</t>
  </si>
  <si>
    <t>worksheet.write('K510','=(D510-I510)/J510')</t>
  </si>
  <si>
    <t>worksheet.write('L510','=(E510-I510)/J510')</t>
  </si>
  <si>
    <t>worksheet.write('M510','=(F510-I510)/J510')</t>
  </si>
  <si>
    <t>worksheet.write('N510','=(G510-I510)/J510')</t>
  </si>
  <si>
    <t>worksheet.write('O510','=(H510-I510)/J510')</t>
  </si>
  <si>
    <t>worksheet.write('P510','=K507 + MATCH(IF(MAX(MAX(K510:O510),ABS(MIN(K510:O510)))=ABS(MIN(K510:O510)), MIN(K510:O510),MAX(K510:O510)),K510:O510,0) - 1')</t>
  </si>
  <si>
    <t>worksheet.write('C511','=Q460')</t>
  </si>
  <si>
    <t>worksheet.write('D511','=Q462')</t>
  </si>
  <si>
    <t>worksheet.write('E511','=R462')</t>
  </si>
  <si>
    <t>worksheet.write('F511','=S462')</t>
  </si>
  <si>
    <t>worksheet.write('G511','=T462')</t>
  </si>
  <si>
    <t>worksheet.write('H511','=U462')</t>
  </si>
  <si>
    <t>worksheet.write('I511','=AVERAGE(D511:H511)')</t>
  </si>
  <si>
    <t>worksheet.write('J511','=STDEV.S(D511:H511)')</t>
  </si>
  <si>
    <t>worksheet.write('K511','=(D511-I511)/J511')</t>
  </si>
  <si>
    <t>worksheet.write('L511','=(E511-I511)/J511')</t>
  </si>
  <si>
    <t>worksheet.write('M511','=(F511-I511)/J511')</t>
  </si>
  <si>
    <t>worksheet.write('N511','=(G511-I511)/J511')</t>
  </si>
  <si>
    <t>worksheet.write('O511','=(H511-I511)/J511')</t>
  </si>
  <si>
    <t>worksheet.write('P511','=K507 + MATCH(IF(MAX(MAX(K511:O511),ABS(MIN(K511:O511)))=ABS(MIN(K511:O511)), MIN(K511:O511),MAX(K511:O511)),K511:O511,0) - 1')</t>
  </si>
  <si>
    <t>worksheet.write('C512','=Q488')</t>
  </si>
  <si>
    <t>worksheet.write('D512','=Q490')</t>
  </si>
  <si>
    <t>worksheet.write('E512','=R490')</t>
  </si>
  <si>
    <t>worksheet.write('F512','=S490')</t>
  </si>
  <si>
    <t>worksheet.write('G512','=T490')</t>
  </si>
  <si>
    <t>worksheet.write('H512','=U490')</t>
  </si>
  <si>
    <t>worksheet.write('I512','=AVERAGE(D512:H512)')</t>
  </si>
  <si>
    <t>worksheet.write('J512','=STDEV.S(D512:H512)')</t>
  </si>
  <si>
    <t>worksheet.write('K512','=(D512-I512)/J512')</t>
  </si>
  <si>
    <t>worksheet.write('L512','=(E512-I512)/J512')</t>
  </si>
  <si>
    <t>worksheet.write('M512','=(F512-I512)/J512')</t>
  </si>
  <si>
    <t>worksheet.write('N512','=(G512-I512)/J512')</t>
  </si>
  <si>
    <t>worksheet.write('O512','=(H512-I512)/J512')</t>
  </si>
  <si>
    <t>worksheet.write('P512','=K507 + MATCH(IF(MAX(MAX(K512:O512),ABS(MIN(K512:O512)))=ABS(MIN(K512:O512)), MIN(K512:O512),MAX(K512:O512)),K512:O512,0) - 1')</t>
  </si>
  <si>
    <t>worksheet.write('C513','=X453')</t>
  </si>
  <si>
    <t>worksheet.write('D513','=X455')</t>
  </si>
  <si>
    <t>worksheet.write('E513','=Y455')</t>
  </si>
  <si>
    <t>worksheet.write('F513','=Z455')</t>
  </si>
  <si>
    <t>worksheet.write('G513','=AA455')</t>
  </si>
  <si>
    <t>worksheet.write('H513','=AB455')</t>
  </si>
  <si>
    <t>worksheet.write('I513','=AVERAGE(D513:H513)')</t>
  </si>
  <si>
    <t>worksheet.write('J513','=STDEV.S(D513:H513)')</t>
  </si>
  <si>
    <t>worksheet.write('K513','=(D513-I513)/J513')</t>
  </si>
  <si>
    <t>worksheet.write('L513','=(E513-I513)/J513')</t>
  </si>
  <si>
    <t>worksheet.write('M513','=(F513-I513)/J513')</t>
  </si>
  <si>
    <t>worksheet.write('N513','=(G513-I513)/J513')</t>
  </si>
  <si>
    <t>worksheet.write('O513','=(H513-I513)/J513')</t>
  </si>
  <si>
    <t>worksheet.write('P513','=K507 + MATCH(IF(MAX(MAX(K513:O513),ABS(MIN(K513:O513)))=ABS(MIN(K513:O513)), MIN(K513:O513),MAX(K513:O513)),K513:O513,0) - 1')</t>
  </si>
  <si>
    <t>worksheet.write('C514','=X461')</t>
  </si>
  <si>
    <t>worksheet.write('D514','=X463')</t>
  </si>
  <si>
    <t>worksheet.write('E514','=Y463')</t>
  </si>
  <si>
    <t>worksheet.write('F514','=Z463')</t>
  </si>
  <si>
    <t>worksheet.write('G514','=AA463')</t>
  </si>
  <si>
    <t>worksheet.write('H514','=AB463')</t>
  </si>
  <si>
    <t>worksheet.write('I514','=AVERAGE(D514:H514)')</t>
  </si>
  <si>
    <t>worksheet.write('J514','=STDEV.S(D514:H514)')</t>
  </si>
  <si>
    <t>worksheet.write('K514','=(D514-I514)/J514')</t>
  </si>
  <si>
    <t>worksheet.write('L514','=(E514-I514)/J514')</t>
  </si>
  <si>
    <t>worksheet.write('M514','=(F514-I514)/J514')</t>
  </si>
  <si>
    <t>worksheet.write('N514','=(G514-I514)/J514')</t>
  </si>
  <si>
    <t>worksheet.write('O514','=(H514-I514)/J514')</t>
  </si>
  <si>
    <t>worksheet.write('P514','=K507 + MATCH(IF(MAX(MAX(K514:O514),ABS(MIN(K514:O514)))=ABS(MIN(K514:O514)), MIN(K514:O514),MAX(K514:O514)),K514:O514,0) - 1')</t>
  </si>
  <si>
    <t>worksheet.write('C515','=X469')</t>
  </si>
  <si>
    <t>worksheet.write('D515','=X471')</t>
  </si>
  <si>
    <t>worksheet.write('E515','=Y471')</t>
  </si>
  <si>
    <t>worksheet.write('F515','=Z471')</t>
  </si>
  <si>
    <t>worksheet.write('G515','=AA471')</t>
  </si>
  <si>
    <t>worksheet.write('H515','=AB471')</t>
  </si>
  <si>
    <t>worksheet.write('I515','=AVERAGE(D515:H515)')</t>
  </si>
  <si>
    <t>worksheet.write('J515','=STDEV.S(D515:H515)')</t>
  </si>
  <si>
    <t>worksheet.write('K515','=(D515-I515)/J515')</t>
  </si>
  <si>
    <t>worksheet.write('L515','=(E515-I515)/J515')</t>
  </si>
  <si>
    <t>worksheet.write('M515','=(F515-I515)/J515')</t>
  </si>
  <si>
    <t>worksheet.write('N515','=(G515-I515)/J515')</t>
  </si>
  <si>
    <t>worksheet.write('O515','=(H515-I515)/J515')</t>
  </si>
  <si>
    <t>worksheet.write('P515','=K507 + MATCH(IF(MAX(MAX(K515:O515),ABS(MIN(K515:O515)))=ABS(MIN(K515:O515)), MIN(K515:O515),MAX(K515:O515)),K515:O515,0) - 1')</t>
  </si>
  <si>
    <t>worksheet.write('C516','=X481')</t>
  </si>
  <si>
    <t>worksheet.write('D516','=X483')</t>
  </si>
  <si>
    <t>worksheet.write('E516','=Y483')</t>
  </si>
  <si>
    <t>worksheet.write('F516','=Z483')</t>
  </si>
  <si>
    <t>worksheet.write('G516','=AA483')</t>
  </si>
  <si>
    <t>worksheet.write('H516','=AB483')</t>
  </si>
  <si>
    <t>worksheet.write('I516','=AVERAGE(D516:H516)')</t>
  </si>
  <si>
    <t>worksheet.write('J516','=STDEV.S(D516:H516)')</t>
  </si>
  <si>
    <t>worksheet.write('K516','=(D516-I516)/J516')</t>
  </si>
  <si>
    <t>worksheet.write('L516','=(E516-I516)/J516')</t>
  </si>
  <si>
    <t>worksheet.write('M516','=(F516-I516)/J516')</t>
  </si>
  <si>
    <t>worksheet.write('N516','=(G516-I516)/J516')</t>
  </si>
  <si>
    <t>worksheet.write('O516','=(H516-I516)/J516')</t>
  </si>
  <si>
    <t>worksheet.write('P516','=K507 + MATCH(IF(MAX(MAX(K516:O516),ABS(MIN(K516:O516)))=ABS(MIN(K516:O516)), MIN(K516:O516),MAX(K516:O516)),K516:O516,0) - 1')</t>
  </si>
  <si>
    <t>worksheet.write('C517','=X489')</t>
  </si>
  <si>
    <t>worksheet.write('D517','=X491')</t>
  </si>
  <si>
    <t>worksheet.write('E517','=Y491')</t>
  </si>
  <si>
    <t>worksheet.write('F517','=Z491')</t>
  </si>
  <si>
    <t>worksheet.write('G517','=AA491')</t>
  </si>
  <si>
    <t>worksheet.write('H517','=AB491')</t>
  </si>
  <si>
    <t>worksheet.write('I517','=AVERAGE(D517:H517)')</t>
  </si>
  <si>
    <t>worksheet.write('J517','=STDEV.S(D517:H517)')</t>
  </si>
  <si>
    <t>worksheet.write('K517','=(D517-I517)/J517')</t>
  </si>
  <si>
    <t>worksheet.write('L517','=(E517-I517)/J517')</t>
  </si>
  <si>
    <t>worksheet.write('M517','=(F517-I517)/J517')</t>
  </si>
  <si>
    <t>worksheet.write('N517','=(G517-I517)/J517')</t>
  </si>
  <si>
    <t>worksheet.write('O517','=(H517-I517)/J517')</t>
  </si>
  <si>
    <t>worksheet.write('P517','=K507 + MATCH(IF(MAX(MAX(K517:O517),ABS(MIN(K517:O517)))=ABS(MIN(K517:O517)), MIN(K517:O517),MAX(K517:O517)),K517:O517,0) - 1')</t>
  </si>
  <si>
    <t>worksheet.write('C518','=X497')</t>
  </si>
  <si>
    <t>worksheet.write('D518','=X499')</t>
  </si>
  <si>
    <t>worksheet.write('E518','=Y499')</t>
  </si>
  <si>
    <t>worksheet.write('F518','=Z499')</t>
  </si>
  <si>
    <t>worksheet.write('G518','=AA499')</t>
  </si>
  <si>
    <t>worksheet.write('H518','=AB499')</t>
  </si>
  <si>
    <t>worksheet.write('I518','=AVERAGE(D518:H518)')</t>
  </si>
  <si>
    <t>worksheet.write('J518','=STDEV.S(D518:H518)')</t>
  </si>
  <si>
    <t>worksheet.write('K518','=(D518-I518)/J518')</t>
  </si>
  <si>
    <t>worksheet.write('L518','=(E518-I518)/J518')</t>
  </si>
  <si>
    <t>worksheet.write('M518','=(F518-I518)/J518')</t>
  </si>
  <si>
    <t>worksheet.write('N518','=(G518-I518)/J518')</t>
  </si>
  <si>
    <t>worksheet.write('O518','=(H518-I518)/J518')</t>
  </si>
  <si>
    <t>worksheet.write('P518','=K507 + MATCH(IF(MAX(MAX(K518:O518),ABS(MIN(K518:O518)))=ABS(MIN(K518:O518)), MIN(K518:O518),MAX(K518:O518)),K518:O518,0) - 1')</t>
  </si>
  <si>
    <t>worksheet.write('I519','="Max SD"')</t>
  </si>
  <si>
    <t>worksheet.write('J519','=MAX(J508:J518)')</t>
  </si>
  <si>
    <t>worksheet.write('I520','="Max SD Item"')</t>
  </si>
  <si>
    <t>worksheet.write('J520','=INDIRECT("C" &amp; 507 + MATCH(J519,J508:J518,0))')</t>
  </si>
  <si>
    <t>worksheet.write('I521','="Min SD"')</t>
  </si>
  <si>
    <t>worksheet.write('J521','=MIN(J508:J518)')</t>
  </si>
  <si>
    <t>worksheet.write('I522','="Min SD Item"')</t>
  </si>
  <si>
    <t>worksheet.write('J522','=INDIRECT("C" &amp; 507 + MATCH(J521,J508:J518,0))')</t>
  </si>
  <si>
    <t>worksheet.write('V143','="z-score"')</t>
  </si>
  <si>
    <t>worksheet.write('P144','="Max"')</t>
  </si>
  <si>
    <t>worksheet.write('Q144','="Max Year"')</t>
  </si>
  <si>
    <t>worksheet.write('R144','="Min"')</t>
  </si>
  <si>
    <t>worksheet.write('S144','="Min Year"')</t>
  </si>
  <si>
    <t>worksheet.write('T144','="Average"')</t>
  </si>
  <si>
    <t>worksheet.write('U144','="SD"')</t>
  </si>
  <si>
    <t>worksheet.write('V144','=J144')</t>
  </si>
  <si>
    <t>worksheet.write('W144','=K144')</t>
  </si>
  <si>
    <t>worksheet.write('X144','=L144')</t>
  </si>
  <si>
    <t>worksheet.write('Y144','=M144')</t>
  </si>
  <si>
    <t>worksheet.write('Z144','=N144')</t>
  </si>
  <si>
    <t>worksheet.write('AA144','="Max z"')</t>
  </si>
  <si>
    <t>worksheet.write('P145','=MAX(J145:N145)')</t>
  </si>
  <si>
    <t>worksheet.write('Q145','=IFERROR(J144+MATCH(P145,J145:N145,0)-1,"")')</t>
  </si>
  <si>
    <t>worksheet.write('R145','=IF(Q145="","",MIN(J145:N145))')</t>
  </si>
  <si>
    <t>worksheet.write('S145','=IFERROR(J144+MATCH(R145,J145:N145)-1,"")')</t>
  </si>
  <si>
    <t>worksheet.write('T145','=IFERROR(AVERAGE(J145:N145),"")')</t>
  </si>
  <si>
    <t>worksheet.write('U145','=IFERROR(STDEV(J145:N145),"")')</t>
  </si>
  <si>
    <t>worksheet.write('V145','=IF(C145="-","",IF(ISBLANK(B145),"",IF(OR(ISNUMBER(FIND("Growth",B145)),ISNUMBER(FIND("Margin",B145))),"",(J145-T145)/U145)))')</t>
  </si>
  <si>
    <t>worksheet.write('W145','=IF(OR(D145="-",ISBLANK(D145)),"",(K145-T145)/U145)')</t>
  </si>
  <si>
    <t>worksheet.write('X145','=IF(OR(E145="-",ISBLANK(E145)),"",(L145-T145)/U145)')</t>
  </si>
  <si>
    <t>worksheet.write('Y145','=IF(OR(F145="-",ISBLANK(F145)),"",(M145-T145)/U145)')</t>
  </si>
  <si>
    <t>worksheet.write('Z145','=IFERROR(IF(OR(G145="-",ISBLANK(G145)),"",(N145-T145)/U145),"")')</t>
  </si>
  <si>
    <t>worksheet.write('AA145','=IF(MAX(MAX(V145:Z145),ABS(MIN(V145:Z145)))=ABS(MIN(V145:Z145)),MIN(V145:Z145),MAX(V145:Z145))')</t>
  </si>
  <si>
    <t>worksheet.write('P146','=MAX(J146:N146)')</t>
  </si>
  <si>
    <t>worksheet.write('Q146','=IFERROR(J144+MATCH(P146,J146:N146,0)-1,"")')</t>
  </si>
  <si>
    <t>worksheet.write('R146','=IF(Q146="","",MIN(J146:N146))')</t>
  </si>
  <si>
    <t>worksheet.write('S146','=IFERROR(J144+MATCH(R146,J146:N146)-1,"")')</t>
  </si>
  <si>
    <t>worksheet.write('T146','=IFERROR(AVERAGE(J146:N146),"")')</t>
  </si>
  <si>
    <t>worksheet.write('U146','=IFERROR(STDEV(J146:N146),"")')</t>
  </si>
  <si>
    <t>worksheet.write('V146','=IF(C146="-","",IF(ISBLANK(B146),"",IF(OR(ISNUMBER(FIND("Growth",B146)),ISNUMBER(FIND("Margin",B146))),"",(J146-T146)/U146)))')</t>
  </si>
  <si>
    <t>worksheet.write('W146','=IF(OR(D146="-",ISBLANK(D146)),"",(K146-T146)/U146)')</t>
  </si>
  <si>
    <t>worksheet.write('X146','=IF(OR(E146="-",ISBLANK(E146)),"",(L146-T146)/U146)')</t>
  </si>
  <si>
    <t>worksheet.write('Y146','=IF(OR(F146="-",ISBLANK(F146)),"",(M146-T146)/U146)')</t>
  </si>
  <si>
    <t>worksheet.write('Z146','=IFERROR(IF(OR(G146="-",ISBLANK(G146)),"",(N146-T146)/U146),"")')</t>
  </si>
  <si>
    <t>worksheet.write('AA146','=IF(MAX(MAX(V146:Z146),ABS(MIN(V146:Z146)))=ABS(MIN(V146:Z146)),MIN(V146:Z146),MAX(V146:Z146))')</t>
  </si>
  <si>
    <t>worksheet.write('P147','=MAX(J147:N147)')</t>
  </si>
  <si>
    <t>worksheet.write('Q147','=IFERROR(J144+MATCH(P147,J147:N147,0)-1,"")')</t>
  </si>
  <si>
    <t>worksheet.write('R147','=IF(Q147="","",MIN(J147:N147))')</t>
  </si>
  <si>
    <t>worksheet.write('S147','=IFERROR(J144+MATCH(R147,J147:N147)-1,"")')</t>
  </si>
  <si>
    <t>worksheet.write('T147','=IFERROR(AVERAGE(J147:N147),"")')</t>
  </si>
  <si>
    <t>worksheet.write('U147','=IFERROR(STDEV(J147:N147),"")')</t>
  </si>
  <si>
    <t>worksheet.write('V147','=IF(C147="-","",IF(ISBLANK(B147),"",IF(OR(ISNUMBER(FIND("Growth",B147)),ISNUMBER(FIND("Margin",B147))),"",(J147-T147)/U147)))')</t>
  </si>
  <si>
    <t>worksheet.write('W147','=IF(OR(D147="-",ISBLANK(D147)),"",(K147-T147)/U147)')</t>
  </si>
  <si>
    <t>worksheet.write('X147','=IF(OR(E147="-",ISBLANK(E147)),"",(L147-T147)/U147)')</t>
  </si>
  <si>
    <t>worksheet.write('Y147','=IF(OR(F147="-",ISBLANK(F147)),"",(M147-T147)/U147)')</t>
  </si>
  <si>
    <t>worksheet.write('Z147','=IFERROR(IF(OR(G147="-",ISBLANK(G147)),"",(N147-T147)/U147),"")')</t>
  </si>
  <si>
    <t>worksheet.write('AA147','=IF(MAX(MAX(V147:Z147),ABS(MIN(V147:Z147)))=ABS(MIN(V147:Z147)),MIN(V147:Z147),MAX(V147:Z147))')</t>
  </si>
  <si>
    <t>worksheet.write('P148','=MAX(J148:N148)')</t>
  </si>
  <si>
    <t>worksheet.write('Q148','=IFERROR(J144+MATCH(P148,J148:N148,0)-1,"")')</t>
  </si>
  <si>
    <t>worksheet.write('R148','=IF(Q148="","",MIN(J148:N148))')</t>
  </si>
  <si>
    <t>worksheet.write('S148','=IFERROR(J144+MATCH(R148,J148:N148)-1,"")')</t>
  </si>
  <si>
    <t>worksheet.write('T148','=IFERROR(AVERAGE(J148:N148),"")')</t>
  </si>
  <si>
    <t>worksheet.write('U148','=IFERROR(STDEV(J148:N148),"")')</t>
  </si>
  <si>
    <t>worksheet.write('V148','=IF(C148="-","",IF(ISBLANK(B148),"",IF(OR(ISNUMBER(FIND("Growth",B148)),ISNUMBER(FIND("Margin",B148))),"",(J148-T148)/U148)))')</t>
  </si>
  <si>
    <t>worksheet.write('W148','=IF(OR(D148="-",ISBLANK(D148)),"",(K148-T148)/U148)')</t>
  </si>
  <si>
    <t>worksheet.write('X148','=IF(OR(E148="-",ISBLANK(E148)),"",(L148-T148)/U148)')</t>
  </si>
  <si>
    <t>worksheet.write('Y148','=IF(OR(F148="-",ISBLANK(F148)),"",(M148-T148)/U148)')</t>
  </si>
  <si>
    <t>worksheet.write('Z148','=IFERROR(IF(OR(G148="-",ISBLANK(G148)),"",(N148-T148)/U148),"")')</t>
  </si>
  <si>
    <t>worksheet.write('AA148','=IF(MAX(MAX(V148:Z148),ABS(MIN(V148:Z148)))=ABS(MIN(V148:Z148)),MIN(V148:Z148),MAX(V148:Z148))')</t>
  </si>
  <si>
    <t>worksheet.write('P149','=MAX(J149:N149)')</t>
  </si>
  <si>
    <t>worksheet.write('Q149','=IFERROR(J144+MATCH(P149,J149:N149,0)-1,"")')</t>
  </si>
  <si>
    <t>worksheet.write('R149','=IF(Q149="","",MIN(J149:N149))')</t>
  </si>
  <si>
    <t>worksheet.write('S149','=IFERROR(J144+MATCH(R149,J149:N149)-1,"")')</t>
  </si>
  <si>
    <t>worksheet.write('T149','=IFERROR(AVERAGE(J149:N149),"")')</t>
  </si>
  <si>
    <t>worksheet.write('U149','=IFERROR(STDEV(J149:N149),"")')</t>
  </si>
  <si>
    <t>worksheet.write('V149','=IF(C149="-","",IF(ISBLANK(B149),"",IF(OR(ISNUMBER(FIND("Growth",B149)),ISNUMBER(FIND("Margin",B149))),"",(J149-T149)/U149)))')</t>
  </si>
  <si>
    <t>worksheet.write('W149','=IF(OR(D149="-",ISBLANK(D149)),"",(K149-T149)/U149)')</t>
  </si>
  <si>
    <t>worksheet.write('X149','=IF(OR(E149="-",ISBLANK(E149)),"",(L149-T149)/U149)')</t>
  </si>
  <si>
    <t>worksheet.write('Y149','=IF(OR(F149="-",ISBLANK(F149)),"",(M149-T149)/U149)')</t>
  </si>
  <si>
    <t>worksheet.write('Z149','=IFERROR(IF(OR(G149="-",ISBLANK(G149)),"",(N149-T149)/U149),"")')</t>
  </si>
  <si>
    <t>worksheet.write('AA149','=IF(MAX(MAX(V149:Z149),ABS(MIN(V149:Z149)))=ABS(MIN(V149:Z149)),MIN(V149:Z149),MAX(V149:Z149))')</t>
  </si>
  <si>
    <t>worksheet.write('P150','=MAX(J150:N150)')</t>
  </si>
  <si>
    <t>worksheet.write('Q150','=IFERROR(J144+MATCH(P150,J150:N150,0)-1,"")')</t>
  </si>
  <si>
    <t>worksheet.write('R150','=IF(Q150="","",MIN(J150:N150))')</t>
  </si>
  <si>
    <t>worksheet.write('S150','=IFERROR(J144+MATCH(R150,J150:N150)-1,"")')</t>
  </si>
  <si>
    <t>worksheet.write('T150','=IFERROR(AVERAGE(J150:N150),"")')</t>
  </si>
  <si>
    <t>worksheet.write('U150','=IFERROR(STDEV(J150:N150),"")')</t>
  </si>
  <si>
    <t>worksheet.write('V150','=IF(C150="-","",IF(ISBLANK(B150),"",IF(OR(ISNUMBER(FIND("Growth",B150)),ISNUMBER(FIND("Margin",B150))),"",(J150-T150)/U150)))')</t>
  </si>
  <si>
    <t>worksheet.write('W150','=IF(OR(D150="-",ISBLANK(D150)),"",(K150-T150)/U150)')</t>
  </si>
  <si>
    <t>worksheet.write('X150','=IF(OR(E150="-",ISBLANK(E150)),"",(L150-T150)/U150)')</t>
  </si>
  <si>
    <t>worksheet.write('Y150','=IF(OR(F150="-",ISBLANK(F150)),"",(M150-T150)/U150)')</t>
  </si>
  <si>
    <t>worksheet.write('Z150','=IFERROR(IF(OR(G150="-",ISBLANK(G150)),"",(N150-T150)/U150),"")')</t>
  </si>
  <si>
    <t>worksheet.write('AA150','=IF(MAX(MAX(V150:Z150),ABS(MIN(V150:Z150)))=ABS(MIN(V150:Z150)),MIN(V150:Z150),MAX(V150:Z150))')</t>
  </si>
  <si>
    <t>worksheet.write('P151','=MAX(J151:N151)')</t>
  </si>
  <si>
    <t>worksheet.write('Q151','=IFERROR(J144+MATCH(P151,J151:N151,0)-1,"")')</t>
  </si>
  <si>
    <t>worksheet.write('R151','=IF(Q151="","",MIN(J151:N151))')</t>
  </si>
  <si>
    <t>worksheet.write('S151','=IFERROR(J144+MATCH(R151,J151:N151)-1,"")')</t>
  </si>
  <si>
    <t>worksheet.write('T151','=IFERROR(AVERAGE(J151:N151),"")')</t>
  </si>
  <si>
    <t>worksheet.write('U151','=IFERROR(STDEV(J151:N151),"")')</t>
  </si>
  <si>
    <t>worksheet.write('V151','=IF(C151="-","",IF(ISBLANK(B151),"",IF(OR(ISNUMBER(FIND("Growth",B151)),ISNUMBER(FIND("Margin",B151))),"",(J151-T151)/U151)))')</t>
  </si>
  <si>
    <t>worksheet.write('W151','=IF(OR(D151="-",ISBLANK(D151)),"",(K151-T151)/U151)')</t>
  </si>
  <si>
    <t>worksheet.write('X151','=IF(OR(E151="-",ISBLANK(E151)),"",(L151-T151)/U151)')</t>
  </si>
  <si>
    <t>worksheet.write('Y151','=IF(OR(F151="-",ISBLANK(F151)),"",(M151-T151)/U151)')</t>
  </si>
  <si>
    <t>worksheet.write('Z151','=IFERROR(IF(OR(G151="-",ISBLANK(G151)),"",(N151-T151)/U151),"")')</t>
  </si>
  <si>
    <t>worksheet.write('AA151','=IF(MAX(MAX(V151:Z151),ABS(MIN(V151:Z151)))=ABS(MIN(V151:Z151)),MIN(V151:Z151),MAX(V151:Z151))')</t>
  </si>
  <si>
    <t>worksheet.write('P152','=MAX(J152:N152)')</t>
  </si>
  <si>
    <t>worksheet.write('Q152','=IFERROR(J144+MATCH(P152,J152:N152,0)-1,"")')</t>
  </si>
  <si>
    <t>worksheet.write('R152','=IF(Q152="","",MIN(J152:N152))')</t>
  </si>
  <si>
    <t>worksheet.write('S152','=IFERROR(J144+MATCH(R152,J152:N152)-1,"")')</t>
  </si>
  <si>
    <t>worksheet.write('T152','=IFERROR(AVERAGE(J152:N152),"")')</t>
  </si>
  <si>
    <t>worksheet.write('U152','=IFERROR(STDEV(J152:N152),"")')</t>
  </si>
  <si>
    <t>worksheet.write('V152','=IF(C152="-","",IF(ISBLANK(B152),"",IF(OR(ISNUMBER(FIND("Growth",B152)),ISNUMBER(FIND("Margin",B152))),"",(J152-T152)/U152)))')</t>
  </si>
  <si>
    <t>worksheet.write('W152','=IF(OR(D152="-",ISBLANK(D152)),"",(K152-T152)/U152)')</t>
  </si>
  <si>
    <t>worksheet.write('X152','=IF(OR(E152="-",ISBLANK(E152)),"",(L152-T152)/U152)')</t>
  </si>
  <si>
    <t>worksheet.write('Y152','=IF(OR(F152="-",ISBLANK(F152)),"",(M152-T152)/U152)')</t>
  </si>
  <si>
    <t>worksheet.write('Z152','=IFERROR(IF(OR(G152="-",ISBLANK(G152)),"",(N152-T152)/U152),"")')</t>
  </si>
  <si>
    <t>worksheet.write('AA152','=IF(MAX(MAX(V152:Z152),ABS(MIN(V152:Z152)))=ABS(MIN(V152:Z152)),MIN(V152:Z152),MAX(V152:Z152))')</t>
  </si>
  <si>
    <t>worksheet.write('P153','=MAX(J153:N153)')</t>
  </si>
  <si>
    <t>worksheet.write('Q153','=IFERROR(J144+MATCH(P153,J153:N153,0)-1,"")')</t>
  </si>
  <si>
    <t>worksheet.write('R153','=IF(Q153="","",MIN(J153:N153))')</t>
  </si>
  <si>
    <t>worksheet.write('S153','=IFERROR(J144+MATCH(R153,J153:N153)-1,"")')</t>
  </si>
  <si>
    <t>worksheet.write('T153','=IFERROR(AVERAGE(J153:N153),"")')</t>
  </si>
  <si>
    <t>worksheet.write('U153','=IFERROR(STDEV(J153:N153),"")')</t>
  </si>
  <si>
    <t>worksheet.write('V153','=IF(C153="-","",IF(ISBLANK(B153),"",IF(OR(ISNUMBER(FIND("Growth",B153)),ISNUMBER(FIND("Margin",B153))),"",(J153-T153)/U153)))')</t>
  </si>
  <si>
    <t>worksheet.write('W153','=IF(OR(D153="-",ISBLANK(D153)),"",(K153-T153)/U153)')</t>
  </si>
  <si>
    <t>worksheet.write('X153','=IF(OR(E153="-",ISBLANK(E153)),"",(L153-T153)/U153)')</t>
  </si>
  <si>
    <t>worksheet.write('Y153','=IF(OR(F153="-",ISBLANK(F153)),"",(M153-T153)/U153)')</t>
  </si>
  <si>
    <t>worksheet.write('Z153','=IFERROR(IF(OR(G153="-",ISBLANK(G153)),"",(N153-T153)/U153),"")')</t>
  </si>
  <si>
    <t>worksheet.write('AA153','=IF(MAX(MAX(V153:Z153),ABS(MIN(V153:Z153)))=ABS(MIN(V153:Z153)),MIN(V153:Z153),MAX(V153:Z153))')</t>
  </si>
  <si>
    <t>worksheet.write('P154','=MAX(J154:N154)')</t>
  </si>
  <si>
    <t>worksheet.write('Q154','=IFERROR(J144+MATCH(P154,J154:N154,0)-1,"")')</t>
  </si>
  <si>
    <t>worksheet.write('R154','=IF(Q154="","",MIN(J154:N154))')</t>
  </si>
  <si>
    <t>worksheet.write('S154','=IFERROR(J144+MATCH(R154,J154:N154)-1,"")')</t>
  </si>
  <si>
    <t>worksheet.write('T154','=IFERROR(AVERAGE(J154:N154),"")')</t>
  </si>
  <si>
    <t>worksheet.write('U154','=IFERROR(STDEV(J154:N154),"")')</t>
  </si>
  <si>
    <t>worksheet.write('V154','=IF(C154="-","",IF(ISBLANK(B154),"",IF(OR(ISNUMBER(FIND("Growth",B154)),ISNUMBER(FIND("Margin",B154))),"",(J154-T154)/U154)))')</t>
  </si>
  <si>
    <t>worksheet.write('W154','=IF(OR(D154="-",ISBLANK(D154)),"",(K154-T154)/U154)')</t>
  </si>
  <si>
    <t>worksheet.write('X154','=IF(OR(E154="-",ISBLANK(E154)),"",(L154-T154)/U154)')</t>
  </si>
  <si>
    <t>worksheet.write('Y154','=IF(OR(F154="-",ISBLANK(F154)),"",(M154-T154)/U154)')</t>
  </si>
  <si>
    <t>worksheet.write('Z154','=IFERROR(IF(OR(G154="-",ISBLANK(G154)),"",(N154-T154)/U154),"")')</t>
  </si>
  <si>
    <t>worksheet.write('AA154','=IF(MAX(MAX(V154:Z154),ABS(MIN(V154:Z154)))=ABS(MIN(V154:Z154)),MIN(V154:Z154),MAX(V154:Z154))')</t>
  </si>
  <si>
    <t>worksheet.write('P155','=MAX(J155:N155)')</t>
  </si>
  <si>
    <t>worksheet.write('Q155','=IFERROR(J144+MATCH(P155,J155:N155,0)-1,"")')</t>
  </si>
  <si>
    <t>worksheet.write('R155','=IF(Q155="","",MIN(J155:N155))')</t>
  </si>
  <si>
    <t>worksheet.write('S155','=IFERROR(J144+MATCH(R155,J155:N155)-1,"")')</t>
  </si>
  <si>
    <t>worksheet.write('T155','=IFERROR(AVERAGE(J155:N155),"")')</t>
  </si>
  <si>
    <t>worksheet.write('U155','=IFERROR(STDEV(J155:N155),"")')</t>
  </si>
  <si>
    <t>worksheet.write('V155','=IF(C155="-","",IF(ISBLANK(B155),"",IF(OR(ISNUMBER(FIND("Growth",B155)),ISNUMBER(FIND("Margin",B155))),"",(J155-T155)/U155)))')</t>
  </si>
  <si>
    <t>worksheet.write('W155','=IF(OR(D155="-",ISBLANK(D155)),"",(K155-T155)/U155)')</t>
  </si>
  <si>
    <t>worksheet.write('X155','=IF(OR(E155="-",ISBLANK(E155)),"",(L155-T155)/U155)')</t>
  </si>
  <si>
    <t>worksheet.write('Y155','=IF(OR(F155="-",ISBLANK(F155)),"",(M155-T155)/U155)')</t>
  </si>
  <si>
    <t>worksheet.write('Z155','=IFERROR(IF(OR(G155="-",ISBLANK(G155)),"",(N155-T155)/U155),"")')</t>
  </si>
  <si>
    <t>worksheet.write('AA155','=IF(MAX(MAX(V155:Z155),ABS(MIN(V155:Z155)))=ABS(MIN(V155:Z155)),MIN(V155:Z155),MAX(V155:Z155))')</t>
  </si>
  <si>
    <t>worksheet.write('P156','=MAX(J156:N156)')</t>
  </si>
  <si>
    <t>worksheet.write('Q156','=IFERROR(J144+MATCH(P156,J156:N156,0)-1,"")')</t>
  </si>
  <si>
    <t>worksheet.write('R156','=IF(Q156="","",MIN(J156:N156))')</t>
  </si>
  <si>
    <t>worksheet.write('S156','=IFERROR(J144+MATCH(R156,J156:N156)-1,"")')</t>
  </si>
  <si>
    <t>worksheet.write('T156','=IFERROR(AVERAGE(J156:N156),"")')</t>
  </si>
  <si>
    <t>worksheet.write('U156','=IFERROR(STDEV(J156:N156),"")')</t>
  </si>
  <si>
    <t>worksheet.write('V156','=IF(C156="-","",IF(ISBLANK(B156),"",IF(OR(ISNUMBER(FIND("Growth",B156)),ISNUMBER(FIND("Margin",B156))),"",(J156-T156)/U156)))')</t>
  </si>
  <si>
    <t>worksheet.write('W156','=IF(OR(D156="-",ISBLANK(D156)),"",(K156-T156)/U156)')</t>
  </si>
  <si>
    <t>worksheet.write('X156','=IF(OR(E156="-",ISBLANK(E156)),"",(L156-T156)/U156)')</t>
  </si>
  <si>
    <t>worksheet.write('Y156','=IF(OR(F156="-",ISBLANK(F156)),"",(M156-T156)/U156)')</t>
  </si>
  <si>
    <t>worksheet.write('Z156','=IFERROR(IF(OR(G156="-",ISBLANK(G156)),"",(N156-T156)/U156),"")')</t>
  </si>
  <si>
    <t>worksheet.write('AA156','=IF(MAX(MAX(V156:Z156),ABS(MIN(V156:Z156)))=ABS(MIN(V156:Z156)),MIN(V156:Z156),MAX(V156:Z156))')</t>
  </si>
  <si>
    <t>worksheet.write('P157','=MAX(J157:N157)')</t>
  </si>
  <si>
    <t>worksheet.write('Q157','=IFERROR(J144+MATCH(P157,J157:N157,0)-1,"")')</t>
  </si>
  <si>
    <t>worksheet.write('R157','=IF(Q157="","",MIN(J157:N157))')</t>
  </si>
  <si>
    <t>worksheet.write('S157','=IFERROR(J144+MATCH(R157,J157:N157)-1,"")')</t>
  </si>
  <si>
    <t>worksheet.write('T157','=IFERROR(AVERAGE(J157:N157),"")')</t>
  </si>
  <si>
    <t>worksheet.write('U157','=IFERROR(STDEV(J157:N157),"")')</t>
  </si>
  <si>
    <t>worksheet.write('V157','=IF(C157="-","",IF(ISBLANK(B157),"",IF(OR(ISNUMBER(FIND("Growth",B157)),ISNUMBER(FIND("Margin",B157))),"",(J157-T157)/U157)))')</t>
  </si>
  <si>
    <t>worksheet.write('W157','=IF(OR(D157="-",ISBLANK(D157)),"",(K157-T157)/U157)')</t>
  </si>
  <si>
    <t>worksheet.write('X157','=IF(OR(E157="-",ISBLANK(E157)),"",(L157-T157)/U157)')</t>
  </si>
  <si>
    <t>worksheet.write('Y157','=IF(OR(F157="-",ISBLANK(F157)),"",(M157-T157)/U157)')</t>
  </si>
  <si>
    <t>worksheet.write('Z157','=IFERROR(IF(OR(G157="-",ISBLANK(G157)),"",(N157-T157)/U157),"")')</t>
  </si>
  <si>
    <t>worksheet.write('AA157','=IF(MAX(MAX(V157:Z157),ABS(MIN(V157:Z157)))=ABS(MIN(V157:Z157)),MIN(V157:Z157),MAX(V157:Z157))')</t>
  </si>
  <si>
    <t>worksheet.write('P158','=MAX(J158:N158)')</t>
  </si>
  <si>
    <t>worksheet.write('Q158','=IFERROR(J144+MATCH(P158,J158:N158,0)-1,"")')</t>
  </si>
  <si>
    <t>worksheet.write('R158','=IF(Q158="","",MIN(J158:N158))')</t>
  </si>
  <si>
    <t>worksheet.write('S158','=IFERROR(J144+MATCH(R158,J158:N158)-1,"")')</t>
  </si>
  <si>
    <t>worksheet.write('T158','=IFERROR(AVERAGE(J158:N158),"")')</t>
  </si>
  <si>
    <t>worksheet.write('U158','=IFERROR(STDEV(J158:N158),"")')</t>
  </si>
  <si>
    <t>worksheet.write('V158','=IF(C158="-","",IF(ISBLANK(B158),"",IF(OR(ISNUMBER(FIND("Growth",B158)),ISNUMBER(FIND("Margin",B158))),"",(J158-T158)/U158)))')</t>
  </si>
  <si>
    <t>worksheet.write('W158','=IF(OR(D158="-",ISBLANK(D158)),"",(K158-T158)/U158)')</t>
  </si>
  <si>
    <t>worksheet.write('X158','=IF(OR(E158="-",ISBLANK(E158)),"",(L158-T158)/U158)')</t>
  </si>
  <si>
    <t>worksheet.write('Y158','=IF(OR(F158="-",ISBLANK(F158)),"",(M158-T158)/U158)')</t>
  </si>
  <si>
    <t>worksheet.write('Z158','=IFERROR(IF(OR(G158="-",ISBLANK(G158)),"",(N158-T158)/U158),"")')</t>
  </si>
  <si>
    <t>worksheet.write('AA158','=IF(MAX(MAX(V158:Z158),ABS(MIN(V158:Z158)))=ABS(MIN(V158:Z158)),MIN(V158:Z158),MAX(V158:Z158))')</t>
  </si>
  <si>
    <t>worksheet.write('P159','=MAX(J159:N159)')</t>
  </si>
  <si>
    <t>worksheet.write('Q159','=IFERROR(J144+MATCH(P159,J159:N159,0)-1,"")')</t>
  </si>
  <si>
    <t>worksheet.write('R159','=IF(Q159="","",MIN(J159:N159))')</t>
  </si>
  <si>
    <t>worksheet.write('S159','=IFERROR(J144+MATCH(R159,J159:N159)-1,"")')</t>
  </si>
  <si>
    <t>worksheet.write('T159','=IFERROR(AVERAGE(J159:N159),"")')</t>
  </si>
  <si>
    <t>worksheet.write('U159','=IFERROR(STDEV(J159:N159),"")')</t>
  </si>
  <si>
    <t>worksheet.write('V159','=IF(C159="-","",IF(ISBLANK(B159),"",IF(OR(ISNUMBER(FIND("Growth",B159)),ISNUMBER(FIND("Margin",B159))),"",(J159-T159)/U159)))')</t>
  </si>
  <si>
    <t>worksheet.write('W159','=IF(OR(D159="-",ISBLANK(D159)),"",(K159-T159)/U159)')</t>
  </si>
  <si>
    <t>worksheet.write('X159','=IF(OR(E159="-",ISBLANK(E159)),"",(L159-T159)/U159)')</t>
  </si>
  <si>
    <t>worksheet.write('Y159','=IF(OR(F159="-",ISBLANK(F159)),"",(M159-T159)/U159)')</t>
  </si>
  <si>
    <t>worksheet.write('Z159','=IFERROR(IF(OR(G159="-",ISBLANK(G159)),"",(N159-T159)/U159),"")')</t>
  </si>
  <si>
    <t>worksheet.write('AA159','=IF(MAX(MAX(V159:Z159),ABS(MIN(V159:Z159)))=ABS(MIN(V159:Z159)),MIN(V159:Z159),MAX(V159:Z159))')</t>
  </si>
  <si>
    <t>worksheet.write('P160','=MAX(J160:N160)')</t>
  </si>
  <si>
    <t>worksheet.write('Q160','=IFERROR(J144+MATCH(P160,J160:N160,0)-1,"")')</t>
  </si>
  <si>
    <t>worksheet.write('R160','=IF(Q160="","",MIN(J160:N160))')</t>
  </si>
  <si>
    <t>worksheet.write('S160','=IFERROR(J144+MATCH(R160,J160:N160)-1,"")')</t>
  </si>
  <si>
    <t>worksheet.write('T160','=IFERROR(AVERAGE(J160:N160),"")')</t>
  </si>
  <si>
    <t>worksheet.write('U160','=IFERROR(STDEV(J160:N160),"")')</t>
  </si>
  <si>
    <t>worksheet.write('V160','=IF(C160="-","",IF(ISBLANK(B160),"",IF(OR(ISNUMBER(FIND("Growth",B160)),ISNUMBER(FIND("Margin",B160))),"",(J160-T160)/U160)))')</t>
  </si>
  <si>
    <t>worksheet.write('W160','=IF(OR(D160="-",ISBLANK(D160)),"",(K160-T160)/U160)')</t>
  </si>
  <si>
    <t>worksheet.write('X160','=IF(OR(E160="-",ISBLANK(E160)),"",(L160-T160)/U160)')</t>
  </si>
  <si>
    <t>worksheet.write('Y160','=IF(OR(F160="-",ISBLANK(F160)),"",(M160-T160)/U160)')</t>
  </si>
  <si>
    <t>worksheet.write('Z160','=IFERROR(IF(OR(G160="-",ISBLANK(G160)),"",(N160-T160)/U160),"")')</t>
  </si>
  <si>
    <t>worksheet.write('AA160','=IF(MAX(MAX(V160:Z160),ABS(MIN(V160:Z160)))=ABS(MIN(V160:Z160)),MIN(V160:Z160),MAX(V160:Z160))')</t>
  </si>
  <si>
    <t>worksheet.write('P161','=MAX(J161:N161)')</t>
  </si>
  <si>
    <t>worksheet.write('Q161','=IFERROR(J144+MATCH(P161,J161:N161,0)-1,"")')</t>
  </si>
  <si>
    <t>worksheet.write('R161','=IF(Q161="","",MIN(J161:N161))')</t>
  </si>
  <si>
    <t>worksheet.write('S161','=IFERROR(J144+MATCH(R161,J161:N161)-1,"")')</t>
  </si>
  <si>
    <t>worksheet.write('T161','=IFERROR(AVERAGE(J161:N161),"")')</t>
  </si>
  <si>
    <t>worksheet.write('U161','=IFERROR(STDEV(J161:N161),"")')</t>
  </si>
  <si>
    <t>worksheet.write('V161','=IF(C161="-","",IF(ISBLANK(B161),"",IF(OR(ISNUMBER(FIND("Growth",B161)),ISNUMBER(FIND("Margin",B161))),"",(J161-T161)/U161)))')</t>
  </si>
  <si>
    <t>worksheet.write('W161','=IF(OR(D161="-",ISBLANK(D161)),"",(K161-T161)/U161)')</t>
  </si>
  <si>
    <t>worksheet.write('X161','=IF(OR(E161="-",ISBLANK(E161)),"",(L161-T161)/U161)')</t>
  </si>
  <si>
    <t>worksheet.write('Y161','=IF(OR(F161="-",ISBLANK(F161)),"",(M161-T161)/U161)')</t>
  </si>
  <si>
    <t>worksheet.write('Z161','=IFERROR(IF(OR(G161="-",ISBLANK(G161)),"",(N161-T161)/U161),"")')</t>
  </si>
  <si>
    <t>worksheet.write('AA161','=IF(MAX(MAX(V161:Z161),ABS(MIN(V161:Z161)))=ABS(MIN(V161:Z161)),MIN(V161:Z161),MAX(V161:Z161))')</t>
  </si>
  <si>
    <t>worksheet.write('P162','=MAX(J162:N162)')</t>
  </si>
  <si>
    <t>worksheet.write('Q162','=IFERROR(J144+MATCH(P162,J162:N162,0)-1,"")')</t>
  </si>
  <si>
    <t>worksheet.write('R162','=IF(Q162="","",MIN(J162:N162))')</t>
  </si>
  <si>
    <t>worksheet.write('S162','=IFERROR(J144+MATCH(R162,J162:N162)-1,"")')</t>
  </si>
  <si>
    <t>worksheet.write('T162','=IFERROR(AVERAGE(J162:N162),"")')</t>
  </si>
  <si>
    <t>worksheet.write('U162','=IFERROR(STDEV(J162:N162),"")')</t>
  </si>
  <si>
    <t>worksheet.write('V162','=IF(C162="-","",IF(ISBLANK(B162),"",IF(OR(ISNUMBER(FIND("Growth",B162)),ISNUMBER(FIND("Margin",B162))),"",(J162-T162)/U162)))')</t>
  </si>
  <si>
    <t>worksheet.write('W162','=IF(OR(D162="-",ISBLANK(D162)),"",(K162-T162)/U162)')</t>
  </si>
  <si>
    <t>worksheet.write('X162','=IF(OR(E162="-",ISBLANK(E162)),"",(L162-T162)/U162)')</t>
  </si>
  <si>
    <t>worksheet.write('Y162','=IF(OR(F162="-",ISBLANK(F162)),"",(M162-T162)/U162)')</t>
  </si>
  <si>
    <t>worksheet.write('Z162','=IFERROR(IF(OR(G162="-",ISBLANK(G162)),"",(N162-T162)/U162),"")')</t>
  </si>
  <si>
    <t>worksheet.write('AA162','=IF(MAX(MAX(V162:Z162),ABS(MIN(V162:Z162)))=ABS(MIN(V162:Z162)),MIN(V162:Z162),MAX(V162:Z162))')</t>
  </si>
  <si>
    <t>worksheet.write('P163','=MAX(J163:N163)')</t>
  </si>
  <si>
    <t>worksheet.write('Q163','=IFERROR(J144+MATCH(P163,J163:N163,0)-1,"")')</t>
  </si>
  <si>
    <t>worksheet.write('R163','=IF(Q163="","",MIN(J163:N163))')</t>
  </si>
  <si>
    <t>worksheet.write('S163','=IFERROR(J144+MATCH(R163,J163:N163)-1,"")')</t>
  </si>
  <si>
    <t>worksheet.write('T163','=IFERROR(AVERAGE(J163:N163),"")')</t>
  </si>
  <si>
    <t>worksheet.write('U163','=IFERROR(STDEV(J163:N163),"")')</t>
  </si>
  <si>
    <t>worksheet.write('V163','=IF(C163="-","",IF(ISBLANK(B163),"",IF(OR(ISNUMBER(FIND("Growth",B163)),ISNUMBER(FIND("Margin",B163))),"",(J163-T163)/U163)))')</t>
  </si>
  <si>
    <t>worksheet.write('W163','=IF(OR(D163="-",ISBLANK(D163)),"",(K163-T163)/U163)')</t>
  </si>
  <si>
    <t>worksheet.write('X163','=IF(OR(E163="-",ISBLANK(E163)),"",(L163-T163)/U163)')</t>
  </si>
  <si>
    <t>worksheet.write('Y163','=IF(OR(F163="-",ISBLANK(F163)),"",(M163-T163)/U163)')</t>
  </si>
  <si>
    <t>worksheet.write('Z163','=IFERROR(IF(OR(G163="-",ISBLANK(G163)),"",(N163-T163)/U163),"")')</t>
  </si>
  <si>
    <t>worksheet.write('AA163','=IF(MAX(MAX(V163:Z163),ABS(MIN(V163:Z163)))=ABS(MIN(V163:Z163)),MIN(V163:Z163),MAX(V163:Z163))')</t>
  </si>
  <si>
    <t>worksheet.write('P164','=MAX(J164:N164)')</t>
  </si>
  <si>
    <t>worksheet.write('Q164','=IFERROR(J144+MATCH(P164,J164:N164,0)-1,"")')</t>
  </si>
  <si>
    <t>worksheet.write('R164','=IF(Q164="","",MIN(J164:N164))')</t>
  </si>
  <si>
    <t>worksheet.write('S164','=IFERROR(J144+MATCH(R164,J164:N164)-1,"")')</t>
  </si>
  <si>
    <t>worksheet.write('T164','=IFERROR(AVERAGE(J164:N164),"")')</t>
  </si>
  <si>
    <t>worksheet.write('U164','=IFERROR(STDEV(J164:N164),"")')</t>
  </si>
  <si>
    <t>worksheet.write('V164','=IF(C164="-","",IF(ISBLANK(B164),"",IF(OR(ISNUMBER(FIND("Growth",B164)),ISNUMBER(FIND("Margin",B164))),"",(J164-T164)/U164)))')</t>
  </si>
  <si>
    <t>worksheet.write('W164','=IF(OR(D164="-",ISBLANK(D164)),"",(K164-T164)/U164)')</t>
  </si>
  <si>
    <t>worksheet.write('X164','=IF(OR(E164="-",ISBLANK(E164)),"",(L164-T164)/U164)')</t>
  </si>
  <si>
    <t>worksheet.write('Y164','=IF(OR(F164="-",ISBLANK(F164)),"",(M164-T164)/U164)')</t>
  </si>
  <si>
    <t>worksheet.write('Z164','=IFERROR(IF(OR(G164="-",ISBLANK(G164)),"",(N164-T164)/U164),"")')</t>
  </si>
  <si>
    <t>worksheet.write('AA164','=IF(MAX(MAX(V164:Z164),ABS(MIN(V164:Z164)))=ABS(MIN(V164:Z164)),MIN(V164:Z164),MAX(V164:Z164))')</t>
  </si>
  <si>
    <t>worksheet.write('P165','=MAX(J165:N165)')</t>
  </si>
  <si>
    <t>worksheet.write('Q165','=IFERROR(J144+MATCH(P165,J165:N165,0)-1,"")')</t>
  </si>
  <si>
    <t>worksheet.write('R165','=IF(Q165="","",MIN(J165:N165))')</t>
  </si>
  <si>
    <t>worksheet.write('S165','=IFERROR(J144+MATCH(R165,J165:N165)-1,"")')</t>
  </si>
  <si>
    <t>worksheet.write('T165','=IFERROR(AVERAGE(J165:N165),"")')</t>
  </si>
  <si>
    <t>worksheet.write('U165','=IFERROR(STDEV(J165:N165),"")')</t>
  </si>
  <si>
    <t>worksheet.write('V165','=IF(C165="-","",IF(ISBLANK(B165),"",IF(OR(ISNUMBER(FIND("Growth",B165)),ISNUMBER(FIND("Margin",B165))),"",(J165-T165)/U165)))')</t>
  </si>
  <si>
    <t>worksheet.write('W165','=IF(OR(D165="-",ISBLANK(D165)),"",(K165-T165)/U165)')</t>
  </si>
  <si>
    <t>worksheet.write('X165','=IF(OR(E165="-",ISBLANK(E165)),"",(L165-T165)/U165)')</t>
  </si>
  <si>
    <t>worksheet.write('Y165','=IF(OR(F165="-",ISBLANK(F165)),"",(M165-T165)/U165)')</t>
  </si>
  <si>
    <t>worksheet.write('Z165','=IFERROR(IF(OR(G165="-",ISBLANK(G165)),"",(N165-T165)/U165),"")')</t>
  </si>
  <si>
    <t>worksheet.write('AA165','=IF(MAX(MAX(V165:Z165),ABS(MIN(V165:Z165)))=ABS(MIN(V165:Z165)),MIN(V165:Z165),MAX(V165:Z165))')</t>
  </si>
  <si>
    <t>worksheet.write('P166','=MAX(J166:N166)')</t>
  </si>
  <si>
    <t>worksheet.write('Q166','=IFERROR(J144+MATCH(P166,J166:N166,0)-1,"")')</t>
  </si>
  <si>
    <t>worksheet.write('R166','=IF(Q166="","",MIN(J166:N166))')</t>
  </si>
  <si>
    <t>worksheet.write('S166','=IFERROR(J144+MATCH(R166,J166:N166)-1,"")')</t>
  </si>
  <si>
    <t>worksheet.write('T166','=IFERROR(AVERAGE(J166:N166),"")')</t>
  </si>
  <si>
    <t>worksheet.write('U166','=IFERROR(STDEV(J166:N166),"")')</t>
  </si>
  <si>
    <t>worksheet.write('V166','=IF(C166="-","",IF(ISBLANK(B166),"",IF(OR(ISNUMBER(FIND("Growth",B166)),ISNUMBER(FIND("Margin",B166))),"",(J166-T166)/U166)))')</t>
  </si>
  <si>
    <t>worksheet.write('W166','=IF(OR(D166="-",ISBLANK(D166)),"",(K166-T166)/U166)')</t>
  </si>
  <si>
    <t>worksheet.write('X166','=IF(OR(E166="-",ISBLANK(E166)),"",(L166-T166)/U166)')</t>
  </si>
  <si>
    <t>worksheet.write('Y166','=IF(OR(F166="-",ISBLANK(F166)),"",(M166-T166)/U166)')</t>
  </si>
  <si>
    <t>worksheet.write('Z166','=IFERROR(IF(OR(G166="-",ISBLANK(G166)),"",(N166-T166)/U166),"")')</t>
  </si>
  <si>
    <t>worksheet.write('AA166','=IF(MAX(MAX(V166:Z166),ABS(MIN(V166:Z166)))=ABS(MIN(V166:Z166)),MIN(V166:Z166),MAX(V166:Z166))')</t>
  </si>
  <si>
    <t>worksheet.write('P167','=MAX(J167:N167)')</t>
  </si>
  <si>
    <t>worksheet.write('Q167','=IFERROR(J144+MATCH(P167,J167:N167,0)-1,"")')</t>
  </si>
  <si>
    <t>worksheet.write('R167','=IF(Q167="","",MIN(J167:N167))')</t>
  </si>
  <si>
    <t>worksheet.write('S167','=IFERROR(J144+MATCH(R167,J167:N167)-1,"")')</t>
  </si>
  <si>
    <t>worksheet.write('T167','=IFERROR(AVERAGE(J167:N167),"")')</t>
  </si>
  <si>
    <t>worksheet.write('U167','=IFERROR(STDEV(J167:N167),"")')</t>
  </si>
  <si>
    <t>worksheet.write('V167','=IF(C167="-","",IF(ISBLANK(B167),"",IF(OR(ISNUMBER(FIND("Growth",B167)),ISNUMBER(FIND("Margin",B167))),"",(J167-T167)/U167)))')</t>
  </si>
  <si>
    <t>worksheet.write('W167','=IF(OR(D167="-",ISBLANK(D167)),"",(K167-T167)/U167)')</t>
  </si>
  <si>
    <t>worksheet.write('X167','=IF(OR(E167="-",ISBLANK(E167)),"",(L167-T167)/U167)')</t>
  </si>
  <si>
    <t>worksheet.write('Y167','=IF(OR(F167="-",ISBLANK(F167)),"",(M167-T167)/U167)')</t>
  </si>
  <si>
    <t>worksheet.write('Z167','=IFERROR(IF(OR(G167="-",ISBLANK(G167)),"",(N167-T167)/U167),"")')</t>
  </si>
  <si>
    <t>worksheet.write('AA167','=IF(MAX(MAX(V167:Z167),ABS(MIN(V167:Z167)))=ABS(MIN(V167:Z167)),MIN(V167:Z167),MAX(V167:Z167))')</t>
  </si>
  <si>
    <t>worksheet.write('P168','=MAX(J168:N168)')</t>
  </si>
  <si>
    <t>worksheet.write('Q168','=IFERROR(J144+MATCH(P168,J168:N168,0)-1,"")')</t>
  </si>
  <si>
    <t>worksheet.write('R168','=IF(Q168="","",MIN(J168:N168))')</t>
  </si>
  <si>
    <t>worksheet.write('S168','=IFERROR(J144+MATCH(R168,J168:N168)-1,"")')</t>
  </si>
  <si>
    <t>worksheet.write('T168','=IFERROR(AVERAGE(J168:N168),"")')</t>
  </si>
  <si>
    <t>worksheet.write('U168','=IFERROR(STDEV(J168:N168),"")')</t>
  </si>
  <si>
    <t>worksheet.write('V168','=IF(C168="-","",IF(ISBLANK(B168),"",IF(OR(ISNUMBER(FIND("Growth",B168)),ISNUMBER(FIND("Margin",B168))),"",(J168-T168)/U168)))')</t>
  </si>
  <si>
    <t>worksheet.write('W168','=IF(OR(D168="-",ISBLANK(D168)),"",(K168-T168)/U168)')</t>
  </si>
  <si>
    <t>worksheet.write('X168','=IF(OR(E168="-",ISBLANK(E168)),"",(L168-T168)/U168)')</t>
  </si>
  <si>
    <t>worksheet.write('Y168','=IF(OR(F168="-",ISBLANK(F168)),"",(M168-T168)/U168)')</t>
  </si>
  <si>
    <t>worksheet.write('Z168','=IFERROR(IF(OR(G168="-",ISBLANK(G168)),"",(N168-T168)/U168),"")')</t>
  </si>
  <si>
    <t>worksheet.write('AA168','=IF(MAX(MAX(V168:Z168),ABS(MIN(V168:Z168)))=ABS(MIN(V168:Z168)),MIN(V168:Z168),MAX(V168:Z168))')</t>
  </si>
  <si>
    <t>worksheet.write('P169','=MAX(J169:N169)')</t>
  </si>
  <si>
    <t>worksheet.write('Q169','=IFERROR(J144+MATCH(P169,J169:N169,0)-1,"")')</t>
  </si>
  <si>
    <t>worksheet.write('R169','=IF(Q169="","",MIN(J169:N169))')</t>
  </si>
  <si>
    <t>worksheet.write('S169','=IFERROR(J144+MATCH(R169,J169:N169)-1,"")')</t>
  </si>
  <si>
    <t>worksheet.write('T169','=IFERROR(AVERAGE(J169:N169),"")')</t>
  </si>
  <si>
    <t>worksheet.write('U169','=IFERROR(STDEV(J169:N169),"")')</t>
  </si>
  <si>
    <t>worksheet.write('V169','=IF(C169="-","",IF(ISBLANK(B169),"",IF(OR(ISNUMBER(FIND("Growth",B169)),ISNUMBER(FIND("Margin",B169))),"",(J169-T169)/U169)))')</t>
  </si>
  <si>
    <t>worksheet.write('W169','=IF(OR(D169="-",ISBLANK(D169)),"",(K169-T169)/U169)')</t>
  </si>
  <si>
    <t>worksheet.write('X169','=IF(OR(E169="-",ISBLANK(E169)),"",(L169-T169)/U169)')</t>
  </si>
  <si>
    <t>worksheet.write('Y169','=IF(OR(F169="-",ISBLANK(F169)),"",(M169-T169)/U169)')</t>
  </si>
  <si>
    <t>worksheet.write('Z169','=IFERROR(IF(OR(G169="-",ISBLANK(G169)),"",(N169-T169)/U169),"")')</t>
  </si>
  <si>
    <t>worksheet.write('AA169','=IF(MAX(MAX(V169:Z169),ABS(MIN(V169:Z169)))=ABS(MIN(V169:Z169)),MIN(V169:Z169),MAX(V169:Z169))')</t>
  </si>
  <si>
    <t>worksheet.write('P170','=MAX(J170:N170)')</t>
  </si>
  <si>
    <t>worksheet.write('Q170','=IFERROR(J144+MATCH(P170,J170:N170,0)-1,"")')</t>
  </si>
  <si>
    <t>worksheet.write('R170','=IF(Q170="","",MIN(J170:N170))')</t>
  </si>
  <si>
    <t>worksheet.write('S170','=IFERROR(J144+MATCH(R170,J170:N170)-1,"")')</t>
  </si>
  <si>
    <t>worksheet.write('T170','=IFERROR(AVERAGE(J170:N170),"")')</t>
  </si>
  <si>
    <t>worksheet.write('U170','=IFERROR(STDEV(J170:N170),"")')</t>
  </si>
  <si>
    <t>worksheet.write('V170','=IF(C170="-","",IF(ISBLANK(B170),"",IF(OR(ISNUMBER(FIND("Growth",B170)),ISNUMBER(FIND("Margin",B170))),"",(J170-T170)/U170)))')</t>
  </si>
  <si>
    <t>worksheet.write('W170','=IF(OR(D170="-",ISBLANK(D170)),"",(K170-T170)/U170)')</t>
  </si>
  <si>
    <t>worksheet.write('X170','=IF(OR(E170="-",ISBLANK(E170)),"",(L170-T170)/U170)')</t>
  </si>
  <si>
    <t>worksheet.write('Y170','=IF(OR(F170="-",ISBLANK(F170)),"",(M170-T170)/U170)')</t>
  </si>
  <si>
    <t>worksheet.write('Z170','=IFERROR(IF(OR(G170="-",ISBLANK(G170)),"",(N170-T170)/U170),"")')</t>
  </si>
  <si>
    <t>worksheet.write('AA170','=IF(MAX(MAX(V170:Z170),ABS(MIN(V170:Z170)))=ABS(MIN(V170:Z170)),MIN(V170:Z170),MAX(V170:Z170))')</t>
  </si>
  <si>
    <t>worksheet.write('P171','=MAX(J171:N171)')</t>
  </si>
  <si>
    <t>worksheet.write('Q171','=IFERROR(J144+MATCH(P171,J171:N171,0)-1,"")')</t>
  </si>
  <si>
    <t>worksheet.write('R171','=IF(Q171="","",MIN(J171:N171))')</t>
  </si>
  <si>
    <t>worksheet.write('S171','=IFERROR(J144+MATCH(R171,J171:N171)-1,"")')</t>
  </si>
  <si>
    <t>worksheet.write('T171','=IFERROR(AVERAGE(J171:N171),"")')</t>
  </si>
  <si>
    <t>worksheet.write('U171','=IFERROR(STDEV(J171:N171),"")')</t>
  </si>
  <si>
    <t>worksheet.write('V171','=IF(C171="-","",IF(ISBLANK(B171),"",IF(OR(ISNUMBER(FIND("Growth",B171)),ISNUMBER(FIND("Margin",B171))),"",(J171-T171)/U171)))')</t>
  </si>
  <si>
    <t>worksheet.write('W171','=IF(OR(D171="-",ISBLANK(D171)),"",(K171-T171)/U171)')</t>
  </si>
  <si>
    <t>worksheet.write('X171','=IF(OR(E171="-",ISBLANK(E171)),"",(L171-T171)/U171)')</t>
  </si>
  <si>
    <t>worksheet.write('Y171','=IF(OR(F171="-",ISBLANK(F171)),"",(M171-T171)/U171)')</t>
  </si>
  <si>
    <t>worksheet.write('Z171','=IFERROR(IF(OR(G171="-",ISBLANK(G171)),"",(N171-T171)/U171),"")')</t>
  </si>
  <si>
    <t>worksheet.write('AA171','=IF(MAX(MAX(V171:Z171),ABS(MIN(V171:Z171)))=ABS(MIN(V171:Z171)),MIN(V171:Z171),MAX(V171:Z171))')</t>
  </si>
  <si>
    <t>worksheet.write('P172','=MAX(J172:N172)')</t>
  </si>
  <si>
    <t>worksheet.write('Q172','=IFERROR(J144+MATCH(P172,J172:N172,0)-1,"")')</t>
  </si>
  <si>
    <t>worksheet.write('R172','=IF(Q172="","",MIN(J172:N172))')</t>
  </si>
  <si>
    <t>worksheet.write('S172','=IFERROR(J144+MATCH(R172,J172:N172)-1,"")')</t>
  </si>
  <si>
    <t>worksheet.write('T172','=IFERROR(AVERAGE(J172:N172),"")')</t>
  </si>
  <si>
    <t>worksheet.write('U172','=IFERROR(STDEV(J172:N172),"")')</t>
  </si>
  <si>
    <t>worksheet.write('V172','=IF(C172="-","",IF(ISBLANK(B172),"",IF(OR(ISNUMBER(FIND("Growth",B172)),ISNUMBER(FIND("Margin",B172))),"",(J172-T172)/U172)))')</t>
  </si>
  <si>
    <t>worksheet.write('W172','=IF(OR(D172="-",ISBLANK(D172)),"",(K172-T172)/U172)')</t>
  </si>
  <si>
    <t>worksheet.write('X172','=IF(OR(E172="-",ISBLANK(E172)),"",(L172-T172)/U172)')</t>
  </si>
  <si>
    <t>worksheet.write('Y172','=IF(OR(F172="-",ISBLANK(F172)),"",(M172-T172)/U172)')</t>
  </si>
  <si>
    <t>worksheet.write('Z172','=IFERROR(IF(OR(G172="-",ISBLANK(G172)),"",(N172-T172)/U172),"")')</t>
  </si>
  <si>
    <t>worksheet.write('AA172','=IF(MAX(MAX(V172:Z172),ABS(MIN(V172:Z172)))=ABS(MIN(V172:Z172)),MIN(V172:Z172),MAX(V172:Z172))')</t>
  </si>
  <si>
    <t>worksheet.write('P173','=MAX(J173:N173)')</t>
  </si>
  <si>
    <t>worksheet.write('Q173','=IFERROR(J144+MATCH(P173,J173:N173,0)-1,"")')</t>
  </si>
  <si>
    <t>worksheet.write('R173','=IF(Q173="","",MIN(J173:N173))')</t>
  </si>
  <si>
    <t>worksheet.write('S173','=IFERROR(J144+MATCH(R173,J173:N173)-1,"")')</t>
  </si>
  <si>
    <t>worksheet.write('T173','=IFERROR(AVERAGE(J173:N173),"")')</t>
  </si>
  <si>
    <t>worksheet.write('U173','=IFERROR(STDEV(J173:N173),"")')</t>
  </si>
  <si>
    <t>worksheet.write('V173','=IF(C173="-","",IF(ISBLANK(B173),"",IF(OR(ISNUMBER(FIND("Growth",B173)),ISNUMBER(FIND("Margin",B173))),"",(J173-T173)/U173)))')</t>
  </si>
  <si>
    <t>worksheet.write('W173','=IF(OR(D173="-",ISBLANK(D173)),"",(K173-T173)/U173)')</t>
  </si>
  <si>
    <t>worksheet.write('X173','=IF(OR(E173="-",ISBLANK(E173)),"",(L173-T173)/U173)')</t>
  </si>
  <si>
    <t>worksheet.write('Y173','=IF(OR(F173="-",ISBLANK(F173)),"",(M173-T173)/U173)')</t>
  </si>
  <si>
    <t>worksheet.write('Z173','=IFERROR(IF(OR(G173="-",ISBLANK(G173)),"",(N173-T173)/U173),"")')</t>
  </si>
  <si>
    <t>worksheet.write('AA173','=IF(MAX(MAX(V173:Z173),ABS(MIN(V173:Z173)))=ABS(MIN(V173:Z173)),MIN(V173:Z173),MAX(V173:Z173))')</t>
  </si>
  <si>
    <t>worksheet.write('P174','=MAX(J174:N174)')</t>
  </si>
  <si>
    <t>worksheet.write('Q174','=IFERROR(J144+MATCH(P174,J174:N174,0)-1,"")')</t>
  </si>
  <si>
    <t>worksheet.write('R174','=IF(Q174="","",MIN(J174:N174))')</t>
  </si>
  <si>
    <t>worksheet.write('S174','=IFERROR(J144+MATCH(R174,J174:N174)-1,"")')</t>
  </si>
  <si>
    <t>worksheet.write('T174','=IFERROR(AVERAGE(J174:N174),"")')</t>
  </si>
  <si>
    <t>worksheet.write('U174','=IFERROR(STDEV(J174:N174),"")')</t>
  </si>
  <si>
    <t>worksheet.write('V174','=IF(C174="-","",IF(ISBLANK(B174),"",IF(OR(ISNUMBER(FIND("Growth",B174)),ISNUMBER(FIND("Margin",B174))),"",(J174-T174)/U174)))')</t>
  </si>
  <si>
    <t>worksheet.write('W174','=IF(OR(D174="-",ISBLANK(D174)),"",(K174-T174)/U174)')</t>
  </si>
  <si>
    <t>worksheet.write('X174','=IF(OR(E174="-",ISBLANK(E174)),"",(L174-T174)/U174)')</t>
  </si>
  <si>
    <t>worksheet.write('Y174','=IF(OR(F174="-",ISBLANK(F174)),"",(M174-T174)/U174)')</t>
  </si>
  <si>
    <t>worksheet.write('Z174','=IFERROR(IF(OR(G174="-",ISBLANK(G174)),"",(N174-T174)/U174),"")')</t>
  </si>
  <si>
    <t>worksheet.write('AA174','=IF(MAX(MAX(V174:Z174),ABS(MIN(V174:Z174)))=ABS(MIN(V174:Z174)),MIN(V174:Z174),MAX(V174:Z174))')</t>
  </si>
  <si>
    <t>worksheet.write('P175','=MAX(J175:N175)')</t>
  </si>
  <si>
    <t>worksheet.write('Q175','=IFERROR(J144+MATCH(P175,J175:N175,0)-1,"")')</t>
  </si>
  <si>
    <t>worksheet.write('R175','=IF(Q175="","",MIN(J175:N175))')</t>
  </si>
  <si>
    <t>worksheet.write('S175','=IFERROR(J144+MATCH(R175,J175:N175)-1,"")')</t>
  </si>
  <si>
    <t>worksheet.write('T175','=IFERROR(AVERAGE(J175:N175),"")')</t>
  </si>
  <si>
    <t>worksheet.write('U175','=IFERROR(STDEV(J175:N175),"")')</t>
  </si>
  <si>
    <t>worksheet.write('V175','=IF(C175="-","",IF(ISBLANK(B175),"",IF(OR(ISNUMBER(FIND("Growth",B175)),ISNUMBER(FIND("Margin",B175))),"",(J175-T175)/U175)))')</t>
  </si>
  <si>
    <t>worksheet.write('W175','=IF(OR(D175="-",ISBLANK(D175)),"",(K175-T175)/U175)')</t>
  </si>
  <si>
    <t>worksheet.write('X175','=IF(OR(E175="-",ISBLANK(E175)),"",(L175-T175)/U175)')</t>
  </si>
  <si>
    <t>worksheet.write('Y175','=IF(OR(F175="-",ISBLANK(F175)),"",(M175-T175)/U175)')</t>
  </si>
  <si>
    <t>worksheet.write('Z175','=IFERROR(IF(OR(G175="-",ISBLANK(G175)),"",(N175-T175)/U175),"")')</t>
  </si>
  <si>
    <t>worksheet.write('AA175','=IF(MAX(MAX(V175:Z175),ABS(MIN(V175:Z175)))=ABS(MIN(V175:Z175)),MIN(V175:Z175),MAX(V175:Z175))')</t>
  </si>
  <si>
    <t>worksheet.write('P176','=MAX(J176:N176)')</t>
  </si>
  <si>
    <t>worksheet.write('Q176','=IFERROR(J144+MATCH(P176,J176:N176,0)-1,"")')</t>
  </si>
  <si>
    <t>worksheet.write('R176','=IF(Q176="","",MIN(J176:N176))')</t>
  </si>
  <si>
    <t>worksheet.write('S176','=IFERROR(J144+MATCH(R176,J176:N176)-1,"")')</t>
  </si>
  <si>
    <t>worksheet.write('T176','=IFERROR(AVERAGE(J176:N176),"")')</t>
  </si>
  <si>
    <t>worksheet.write('U176','=IFERROR(STDEV(J176:N176),"")')</t>
  </si>
  <si>
    <t>worksheet.write('V176','=IF(C176="-","",IF(ISBLANK(B176),"",IF(OR(ISNUMBER(FIND("Growth",B176)),ISNUMBER(FIND("Margin",B176))),"",(J176-T176)/U176)))')</t>
  </si>
  <si>
    <t>worksheet.write('W176','=IF(OR(D176="-",ISBLANK(D176)),"",(K176-T176)/U176)')</t>
  </si>
  <si>
    <t>worksheet.write('X176','=IF(OR(E176="-",ISBLANK(E176)),"",(L176-T176)/U176)')</t>
  </si>
  <si>
    <t>worksheet.write('Y176','=IF(OR(F176="-",ISBLANK(F176)),"",(M176-T176)/U176)')</t>
  </si>
  <si>
    <t>worksheet.write('Z176','=IFERROR(IF(OR(G176="-",ISBLANK(G176)),"",(N176-T176)/U176),"")')</t>
  </si>
  <si>
    <t>worksheet.write('AA176','=IF(MAX(MAX(V176:Z176),ABS(MIN(V176:Z176)))=ABS(MIN(V176:Z176)),MIN(V176:Z176),MAX(V176:Z176))')</t>
  </si>
  <si>
    <t>worksheet.write('P177','=MAX(J177:N177)')</t>
  </si>
  <si>
    <t>worksheet.write('Q177','=IFERROR(J144+MATCH(P177,J177:N177,0)-1,"")')</t>
  </si>
  <si>
    <t>worksheet.write('R177','=IF(Q177="","",MIN(J177:N177))')</t>
  </si>
  <si>
    <t>worksheet.write('S177','=IFERROR(J144+MATCH(R177,J177:N177)-1,"")')</t>
  </si>
  <si>
    <t>worksheet.write('T177','=IFERROR(AVERAGE(J177:N177),"")')</t>
  </si>
  <si>
    <t>worksheet.write('U177','=IFERROR(STDEV(J177:N177),"")')</t>
  </si>
  <si>
    <t>worksheet.write('V177','=IF(C177="-","",IF(ISBLANK(B177),"",IF(OR(ISNUMBER(FIND("Growth",B177)),ISNUMBER(FIND("Margin",B177))),"",(J177-T177)/U177)))')</t>
  </si>
  <si>
    <t>worksheet.write('W177','=IF(OR(D177="-",ISBLANK(D177)),"",(K177-T177)/U177)')</t>
  </si>
  <si>
    <t>worksheet.write('X177','=IF(OR(E177="-",ISBLANK(E177)),"",(L177-T177)/U177)')</t>
  </si>
  <si>
    <t>worksheet.write('Y177','=IF(OR(F177="-",ISBLANK(F177)),"",(M177-T177)/U177)')</t>
  </si>
  <si>
    <t>worksheet.write('Z177','=IFERROR(IF(OR(G177="-",ISBLANK(G177)),"",(N177-T177)/U177),"")')</t>
  </si>
  <si>
    <t>worksheet.write('AA177','=IF(MAX(MAX(V177:Z177),ABS(MIN(V177:Z177)))=ABS(MIN(V177:Z177)),MIN(V177:Z177),MAX(V177:Z177))')</t>
  </si>
  <si>
    <t>worksheet.write('P178','=MAX(J178:N178)')</t>
  </si>
  <si>
    <t>worksheet.write('Q178','=IFERROR(J144+MATCH(P178,J178:N178,0)-1,"")')</t>
  </si>
  <si>
    <t>worksheet.write('R178','=IF(Q178="","",MIN(J178:N178))')</t>
  </si>
  <si>
    <t>worksheet.write('S178','=IFERROR(J144+MATCH(R178,J178:N178)-1,"")')</t>
  </si>
  <si>
    <t>worksheet.write('T178','=IFERROR(AVERAGE(J178:N178),"")')</t>
  </si>
  <si>
    <t>worksheet.write('U178','=IFERROR(STDEV(J178:N178),"")')</t>
  </si>
  <si>
    <t>worksheet.write('V178','=IF(C178="-","",IF(ISBLANK(B178),"",IF(OR(ISNUMBER(FIND("Growth",B178)),ISNUMBER(FIND("Margin",B178))),"",(J178-T178)/U178)))')</t>
  </si>
  <si>
    <t>worksheet.write('W178','=IF(OR(D178="-",ISBLANK(D178)),"",(K178-T178)/U178)')</t>
  </si>
  <si>
    <t>worksheet.write('X178','=IF(OR(E178="-",ISBLANK(E178)),"",(L178-T178)/U178)')</t>
  </si>
  <si>
    <t>worksheet.write('Y178','=IF(OR(F178="-",ISBLANK(F178)),"",(M178-T178)/U178)')</t>
  </si>
  <si>
    <t>worksheet.write('Z178','=IFERROR(IF(OR(G178="-",ISBLANK(G178)),"",(N178-T178)/U178),"")')</t>
  </si>
  <si>
    <t>worksheet.write('AA178','=IF(MAX(MAX(V178:Z178),ABS(MIN(V178:Z178)))=ABS(MIN(V178:Z178)),MIN(V178:Z178),MAX(V178:Z178))')</t>
  </si>
  <si>
    <t>worksheet.write('P179','=MAX(J179:N179)')</t>
  </si>
  <si>
    <t>worksheet.write('Q179','=IFERROR(J144+MATCH(P179,J179:N179,0)-1,"")')</t>
  </si>
  <si>
    <t>worksheet.write('R179','=IF(Q179="","",MIN(J179:N179))')</t>
  </si>
  <si>
    <t>worksheet.write('S179','=IFERROR(J144+MATCH(R179,J179:N179)-1,"")')</t>
  </si>
  <si>
    <t>worksheet.write('T179','=IFERROR(AVERAGE(J179:N179),"")')</t>
  </si>
  <si>
    <t>worksheet.write('U179','=IFERROR(STDEV(J179:N179),"")')</t>
  </si>
  <si>
    <t>worksheet.write('V179','=IF(C179="-","",IF(ISBLANK(B179),"",IF(OR(ISNUMBER(FIND("Growth",B179)),ISNUMBER(FIND("Margin",B179))),"",(J179-T179)/U179)))')</t>
  </si>
  <si>
    <t>worksheet.write('W179','=IF(OR(D179="-",ISBLANK(D179)),"",(K179-T179)/U179)')</t>
  </si>
  <si>
    <t>worksheet.write('X179','=IF(OR(E179="-",ISBLANK(E179)),"",(L179-T179)/U179)')</t>
  </si>
  <si>
    <t>worksheet.write('Y179','=IF(OR(F179="-",ISBLANK(F179)),"",(M179-T179)/U179)')</t>
  </si>
  <si>
    <t>worksheet.write('Z179','=IFERROR(IF(OR(G179="-",ISBLANK(G179)),"",(N179-T179)/U179),"")')</t>
  </si>
  <si>
    <t>worksheet.write('AA179','=IF(MAX(MAX(V179:Z179),ABS(MIN(V179:Z179)))=ABS(MIN(V179:Z179)),MIN(V179:Z179),MAX(V179:Z179))')</t>
  </si>
  <si>
    <t>worksheet.write('P180','=MAX(J180:N180)')</t>
  </si>
  <si>
    <t>worksheet.write('Q180','=IFERROR(J144+MATCH(P180,J180:N180,0)-1,"")')</t>
  </si>
  <si>
    <t>worksheet.write('R180','=IF(Q180="","",MIN(J180:N180))')</t>
  </si>
  <si>
    <t>worksheet.write('S180','=IFERROR(J144+MATCH(R180,J180:N180)-1,"")')</t>
  </si>
  <si>
    <t>worksheet.write('T180','=IFERROR(AVERAGE(J180:N180),"")')</t>
  </si>
  <si>
    <t>worksheet.write('U180','=IFERROR(STDEV(J180:N180),"")')</t>
  </si>
  <si>
    <t>worksheet.write('V180','=IF(C180="-","",IF(ISBLANK(B180),"",IF(OR(ISNUMBER(FIND("Growth",B180)),ISNUMBER(FIND("Margin",B180))),"",(J180-T180)/U180)))')</t>
  </si>
  <si>
    <t>worksheet.write('W180','=IF(OR(D180="-",ISBLANK(D180)),"",(K180-T180)/U180)')</t>
  </si>
  <si>
    <t>worksheet.write('X180','=IF(OR(E180="-",ISBLANK(E180)),"",(L180-T180)/U180)')</t>
  </si>
  <si>
    <t>worksheet.write('Y180','=IF(OR(F180="-",ISBLANK(F180)),"",(M180-T180)/U180)')</t>
  </si>
  <si>
    <t>worksheet.write('Z180','=IFERROR(IF(OR(G180="-",ISBLANK(G180)),"",(N180-T180)/U180),"")')</t>
  </si>
  <si>
    <t>worksheet.write('AA180','=IF(MAX(MAX(V180:Z180),ABS(MIN(V180:Z180)))=ABS(MIN(V180:Z180)),MIN(V180:Z180),MAX(V180:Z180))')</t>
  </si>
  <si>
    <t>worksheet.write('P181','=MAX(J181:N181)')</t>
  </si>
  <si>
    <t>worksheet.write('Q181','=IFERROR(J144+MATCH(P181,J181:N181,0)-1,"")')</t>
  </si>
  <si>
    <t>worksheet.write('R181','=IF(Q181="","",MIN(J181:N181))')</t>
  </si>
  <si>
    <t>worksheet.write('S181','=IFERROR(J144+MATCH(R181,J181:N181)-1,"")')</t>
  </si>
  <si>
    <t>worksheet.write('T181','=IFERROR(AVERAGE(J181:N181),"")')</t>
  </si>
  <si>
    <t>worksheet.write('U181','=IFERROR(STDEV(J181:N181),"")')</t>
  </si>
  <si>
    <t>worksheet.write('V181','=IF(C181="-","",IF(ISBLANK(B181),"",IF(OR(ISNUMBER(FIND("Growth",B181)),ISNUMBER(FIND("Margin",B181))),"",(J181-T181)/U181)))')</t>
  </si>
  <si>
    <t>worksheet.write('W181','=IF(OR(D181="-",ISBLANK(D181)),"",(K181-T181)/U181)')</t>
  </si>
  <si>
    <t>worksheet.write('X181','=IF(OR(E181="-",ISBLANK(E181)),"",(L181-T181)/U181)')</t>
  </si>
  <si>
    <t>worksheet.write('Y181','=IF(OR(F181="-",ISBLANK(F181)),"",(M181-T181)/U181)')</t>
  </si>
  <si>
    <t>worksheet.write('Z181','=IFERROR(IF(OR(G181="-",ISBLANK(G181)),"",(N181-T181)/U181),"")')</t>
  </si>
  <si>
    <t>worksheet.write('AA181','=IF(MAX(MAX(V181:Z181),ABS(MIN(V181:Z181)))=ABS(MIN(V181:Z181)),MIN(V181:Z181),MAX(V181:Z181))')</t>
  </si>
  <si>
    <t>worksheet.write('P182','=MAX(J182:N182)')</t>
  </si>
  <si>
    <t>worksheet.write('Q182','=IFERROR(J144+MATCH(P182,J182:N182,0)-1,"")')</t>
  </si>
  <si>
    <t>worksheet.write('R182','=IF(Q182="","",MIN(J182:N182))')</t>
  </si>
  <si>
    <t>worksheet.write('S182','=IFERROR(J144+MATCH(R182,J182:N182)-1,"")')</t>
  </si>
  <si>
    <t>worksheet.write('T182','=IFERROR(AVERAGE(J182:N182),"")')</t>
  </si>
  <si>
    <t>worksheet.write('U182','=IFERROR(STDEV(J182:N182),"")')</t>
  </si>
  <si>
    <t>worksheet.write('V182','=IF(C182="-","",IF(ISBLANK(B182),"",IF(OR(ISNUMBER(FIND("Growth",B182)),ISNUMBER(FIND("Margin",B182))),"",(J182-T182)/U182)))')</t>
  </si>
  <si>
    <t>worksheet.write('W182','=IF(OR(D182="-",ISBLANK(D182)),"",(K182-T182)/U182)')</t>
  </si>
  <si>
    <t>worksheet.write('X182','=IF(OR(E182="-",ISBLANK(E182)),"",(L182-T182)/U182)')</t>
  </si>
  <si>
    <t>worksheet.write('Y182','=IF(OR(F182="-",ISBLANK(F182)),"",(M182-T182)/U182)')</t>
  </si>
  <si>
    <t>worksheet.write('Z182','=IFERROR(IF(OR(G182="-",ISBLANK(G182)),"",(N182-T182)/U182),"")')</t>
  </si>
  <si>
    <t>worksheet.write('AA182','=IF(MAX(MAX(V182:Z182),ABS(MIN(V182:Z182)))=ABS(MIN(V182:Z182)),MIN(V182:Z182),MAX(V182:Z182))')</t>
  </si>
  <si>
    <t>worksheet.write('P183','=MAX(J183:N183)')</t>
  </si>
  <si>
    <t>worksheet.write('Q183','=IFERROR(J144+MATCH(P183,J183:N183,0)-1,"")')</t>
  </si>
  <si>
    <t>worksheet.write('R183','=IF(Q183="","",MIN(J183:N183))')</t>
  </si>
  <si>
    <t>worksheet.write('S183','=IFERROR(J144+MATCH(R183,J183:N183)-1,"")')</t>
  </si>
  <si>
    <t>worksheet.write('T183','=IFERROR(AVERAGE(J183:N183),"")')</t>
  </si>
  <si>
    <t>worksheet.write('U183','=IFERROR(STDEV(J183:N183),"")')</t>
  </si>
  <si>
    <t>worksheet.write('V183','=IF(C183="-","",IF(ISBLANK(B183),"",IF(OR(ISNUMBER(FIND("Growth",B183)),ISNUMBER(FIND("Margin",B183))),"",(J183-T183)/U183)))')</t>
  </si>
  <si>
    <t>worksheet.write('W183','=IF(OR(D183="-",ISBLANK(D183)),"",(K183-T183)/U183)')</t>
  </si>
  <si>
    <t>worksheet.write('X183','=IF(OR(E183="-",ISBLANK(E183)),"",(L183-T183)/U183)')</t>
  </si>
  <si>
    <t>worksheet.write('Y183','=IF(OR(F183="-",ISBLANK(F183)),"",(M183-T183)/U183)')</t>
  </si>
  <si>
    <t>worksheet.write('Z183','=IFERROR(IF(OR(G183="-",ISBLANK(G183)),"",(N183-T183)/U183),"")')</t>
  </si>
  <si>
    <t>worksheet.write('AA183','=IF(MAX(MAX(V183:Z183),ABS(MIN(V183:Z183)))=ABS(MIN(V183:Z183)),MIN(V183:Z183),MAX(V183:Z183))')</t>
  </si>
  <si>
    <t>worksheet.write('P184','=MAX(J184:N184)')</t>
  </si>
  <si>
    <t>worksheet.write('Q184','=IFERROR(J144+MATCH(P184,J184:N184,0)-1,"")')</t>
  </si>
  <si>
    <t>worksheet.write('R184','=IF(Q184="","",MIN(J184:N184))')</t>
  </si>
  <si>
    <t>worksheet.write('S184','=IFERROR(J144+MATCH(R184,J184:N184)-1,"")')</t>
  </si>
  <si>
    <t>worksheet.write('T184','=IFERROR(AVERAGE(J184:N184),"")')</t>
  </si>
  <si>
    <t>worksheet.write('U184','=IFERROR(STDEV(J184:N184),"")')</t>
  </si>
  <si>
    <t>worksheet.write('V184','=IF(C184="-","",IF(ISBLANK(B184),"",IF(OR(ISNUMBER(FIND("Growth",B184)),ISNUMBER(FIND("Margin",B184))),"",(J184-T184)/U184)))')</t>
  </si>
  <si>
    <t>worksheet.write('W184','=IF(OR(D184="-",ISBLANK(D184)),"",(K184-T184)/U184)')</t>
  </si>
  <si>
    <t>worksheet.write('X184','=IF(OR(E184="-",ISBLANK(E184)),"",(L184-T184)/U184)')</t>
  </si>
  <si>
    <t>worksheet.write('Y184','=IF(OR(F184="-",ISBLANK(F184)),"",(M184-T184)/U184)')</t>
  </si>
  <si>
    <t>worksheet.write('Z184','=IFERROR(IF(OR(G184="-",ISBLANK(G184)),"",(N184-T184)/U184),"")')</t>
  </si>
  <si>
    <t>worksheet.write('AA184','=IF(MAX(MAX(V184:Z184),ABS(MIN(V184:Z184)))=ABS(MIN(V184:Z184)),MIN(V184:Z184),MAX(V184:Z184))')</t>
  </si>
  <si>
    <t>worksheet.write('P185','=MAX(J185:N185)')</t>
  </si>
  <si>
    <t>worksheet.write('Q185','=IFERROR(J144+MATCH(P185,J185:N185,0)-1,"")')</t>
  </si>
  <si>
    <t>worksheet.write('R185','=IF(Q185="","",MIN(J185:N185))')</t>
  </si>
  <si>
    <t>worksheet.write('S185','=IFERROR(J144+MATCH(R185,J185:N185)-1,"")')</t>
  </si>
  <si>
    <t>worksheet.write('T185','=IFERROR(AVERAGE(J185:N185),"")')</t>
  </si>
  <si>
    <t>worksheet.write('U185','=IFERROR(STDEV(J185:N185),"")')</t>
  </si>
  <si>
    <t>worksheet.write('V185','=IF(C185="-","",IF(ISBLANK(B185),"",IF(OR(ISNUMBER(FIND("Growth",B185)),ISNUMBER(FIND("Margin",B185))),"",(J185-T185)/U185)))')</t>
  </si>
  <si>
    <t>worksheet.write('W185','=IF(OR(D185="-",ISBLANK(D185)),"",(K185-T185)/U185)')</t>
  </si>
  <si>
    <t>worksheet.write('X185','=IF(OR(E185="-",ISBLANK(E185)),"",(L185-T185)/U185)')</t>
  </si>
  <si>
    <t>worksheet.write('Y185','=IF(OR(F185="-",ISBLANK(F185)),"",(M185-T185)/U185)')</t>
  </si>
  <si>
    <t>worksheet.write('Z185','=IFERROR(IF(OR(G185="-",ISBLANK(G185)),"",(N185-T185)/U185),"")')</t>
  </si>
  <si>
    <t>worksheet.write('AA185','=IF(MAX(MAX(V185:Z185),ABS(MIN(V185:Z185)))=ABS(MIN(V185:Z185)),MIN(V185:Z185),MAX(V185:Z185))')</t>
  </si>
  <si>
    <t>worksheet.write('P186','=MAX(J186:N186)')</t>
  </si>
  <si>
    <t>worksheet.write('Q186','=IFERROR(J144+MATCH(P186,J186:N186,0)-1,"")')</t>
  </si>
  <si>
    <t>worksheet.write('R186','=IF(Q186="","",MIN(J186:N186))')</t>
  </si>
  <si>
    <t>worksheet.write('S186','=IFERROR(J144+MATCH(R186,J186:N186)-1,"")')</t>
  </si>
  <si>
    <t>worksheet.write('T186','=IFERROR(AVERAGE(J186:N186),"")')</t>
  </si>
  <si>
    <t>worksheet.write('U186','=IFERROR(STDEV(J186:N186),"")')</t>
  </si>
  <si>
    <t>worksheet.write('V186','=IF(C186="-","",IF(ISBLANK(B186),"",IF(OR(ISNUMBER(FIND("Growth",B186)),ISNUMBER(FIND("Margin",B186))),"",(J186-T186)/U186)))')</t>
  </si>
  <si>
    <t>worksheet.write('W186','=IF(OR(D186="-",ISBLANK(D186)),"",(K186-T186)/U186)')</t>
  </si>
  <si>
    <t>worksheet.write('X186','=IF(OR(E186="-",ISBLANK(E186)),"",(L186-T186)/U186)')</t>
  </si>
  <si>
    <t>worksheet.write('Y186','=IF(OR(F186="-",ISBLANK(F186)),"",(M186-T186)/U186)')</t>
  </si>
  <si>
    <t>worksheet.write('Z186','=IFERROR(IF(OR(G186="-",ISBLANK(G186)),"",(N186-T186)/U186),"")')</t>
  </si>
  <si>
    <t>worksheet.write('AA186','=IF(MAX(MAX(V186:Z186),ABS(MIN(V186:Z186)))=ABS(MIN(V186:Z186)),MIN(V186:Z186),MAX(V186:Z186))')</t>
  </si>
  <si>
    <t>worksheet.write('P187','=MAX(J187:N187)')</t>
  </si>
  <si>
    <t>worksheet.write('Q187','=IFERROR(J144+MATCH(P187,J187:N187,0)-1,"")')</t>
  </si>
  <si>
    <t>worksheet.write('R187','=IF(Q187="","",MIN(J187:N187))')</t>
  </si>
  <si>
    <t>worksheet.write('S187','=IFERROR(J144+MATCH(R187,J187:N187)-1,"")')</t>
  </si>
  <si>
    <t>worksheet.write('T187','=IFERROR(AVERAGE(J187:N187),"")')</t>
  </si>
  <si>
    <t>worksheet.write('U187','=IFERROR(STDEV(J187:N187),"")')</t>
  </si>
  <si>
    <t>worksheet.write('V187','=IF(C187="-","",IF(ISBLANK(B187),"",IF(OR(ISNUMBER(FIND("Growth",B187)),ISNUMBER(FIND("Margin",B187))),"",(J187-T187)/U187)))')</t>
  </si>
  <si>
    <t>worksheet.write('W187','=IF(OR(D187="-",ISBLANK(D187)),"",(K187-T187)/U187)')</t>
  </si>
  <si>
    <t>worksheet.write('X187','=IF(OR(E187="-",ISBLANK(E187)),"",(L187-T187)/U187)')</t>
  </si>
  <si>
    <t>worksheet.write('Y187','=IF(OR(F187="-",ISBLANK(F187)),"",(M187-T187)/U187)')</t>
  </si>
  <si>
    <t>worksheet.write('Z187','=IFERROR(IF(OR(G187="-",ISBLANK(G187)),"",(N187-T187)/U187),"")')</t>
  </si>
  <si>
    <t>worksheet.write('AA187','=IF(MAX(MAX(V187:Z187),ABS(MIN(V187:Z187)))=ABS(MIN(V187:Z187)),MIN(V187:Z187),MAX(V187:Z187))')</t>
  </si>
  <si>
    <t>worksheet.write('P188','=MAX(J188:N188)')</t>
  </si>
  <si>
    <t>worksheet.write('Q188','=IFERROR(J144+MATCH(P188,J188:N188,0)-1,"")')</t>
  </si>
  <si>
    <t>worksheet.write('R188','=IF(Q188="","",MIN(J188:N188))')</t>
  </si>
  <si>
    <t>worksheet.write('S188','=IFERROR(J144+MATCH(R188,J188:N188)-1,"")')</t>
  </si>
  <si>
    <t>worksheet.write('T188','=IFERROR(AVERAGE(J188:N188),"")')</t>
  </si>
  <si>
    <t>worksheet.write('U188','=IFERROR(STDEV(J188:N188),"")')</t>
  </si>
  <si>
    <t>worksheet.write('V188','=IF(C188="-","",IF(ISBLANK(B188),"",IF(OR(ISNUMBER(FIND("Growth",B188)),ISNUMBER(FIND("Margin",B188))),"",(J188-T188)/U188)))')</t>
  </si>
  <si>
    <t>worksheet.write('W188','=IF(OR(D188="-",ISBLANK(D188)),"",(K188-T188)/U188)')</t>
  </si>
  <si>
    <t>worksheet.write('X188','=IF(OR(E188="-",ISBLANK(E188)),"",(L188-T188)/U188)')</t>
  </si>
  <si>
    <t>worksheet.write('Y188','=IF(OR(F188="-",ISBLANK(F188)),"",(M188-T188)/U188)')</t>
  </si>
  <si>
    <t>worksheet.write('Z188','=IFERROR(IF(OR(G188="-",ISBLANK(G188)),"",(N188-T188)/U188),"")')</t>
  </si>
  <si>
    <t>worksheet.write('AA188','=IF(MAX(MAX(V188:Z188),ABS(MIN(V188:Z188)))=ABS(MIN(V188:Z188)),MIN(V188:Z188),MAX(V188:Z188))')</t>
  </si>
  <si>
    <t>worksheet.write('P189','=MAX(J189:N189)')</t>
  </si>
  <si>
    <t>worksheet.write('Q189','=IFERROR(J144+MATCH(P189,J189:N189,0)-1,"")')</t>
  </si>
  <si>
    <t>worksheet.write('R189','=IF(Q189="","",MIN(J189:N189))')</t>
  </si>
  <si>
    <t>worksheet.write('S189','=IFERROR(J144+MATCH(R189,J189:N189)-1,"")')</t>
  </si>
  <si>
    <t>worksheet.write('T189','=IFERROR(AVERAGE(J189:N189),"")')</t>
  </si>
  <si>
    <t>worksheet.write('U189','=IFERROR(STDEV(J189:N189),"")')</t>
  </si>
  <si>
    <t>worksheet.write('V189','=IF(C189="-","",IF(ISBLANK(B189),"",IF(OR(ISNUMBER(FIND("Growth",B189)),ISNUMBER(FIND("Margin",B189))),"",(J189-T189)/U189)))')</t>
  </si>
  <si>
    <t>worksheet.write('W189','=IF(OR(D189="-",ISBLANK(D189)),"",(K189-T189)/U189)')</t>
  </si>
  <si>
    <t>worksheet.write('X189','=IF(OR(E189="-",ISBLANK(E189)),"",(L189-T189)/U189)')</t>
  </si>
  <si>
    <t>worksheet.write('Y189','=IF(OR(F189="-",ISBLANK(F189)),"",(M189-T189)/U189)')</t>
  </si>
  <si>
    <t>worksheet.write('Z189','=IFERROR(IF(OR(G189="-",ISBLANK(G189)),"",(N189-T189)/U189),"")')</t>
  </si>
  <si>
    <t>worksheet.write('AA189','=IF(MAX(MAX(V189:Z189),ABS(MIN(V189:Z189)))=ABS(MIN(V189:Z189)),MIN(V189:Z189),MAX(V189:Z189))')</t>
  </si>
  <si>
    <t>worksheet.write('P190','=MAX(J190:N190)')</t>
  </si>
  <si>
    <t>worksheet.write('Q190','=IFERROR(J144+MATCH(P190,J190:N190,0)-1,"")')</t>
  </si>
  <si>
    <t>worksheet.write('R190','=IF(Q190="","",MIN(J190:N190))')</t>
  </si>
  <si>
    <t>worksheet.write('S190','=IFERROR(J144+MATCH(R190,J190:N190)-1,"")')</t>
  </si>
  <si>
    <t>worksheet.write('T190','=IFERROR(AVERAGE(J190:N190),"")')</t>
  </si>
  <si>
    <t>worksheet.write('U190','=IFERROR(STDEV(J190:N190),"")')</t>
  </si>
  <si>
    <t>worksheet.write('V190','=IF(C190="-","",IF(ISBLANK(B190),"",IF(OR(ISNUMBER(FIND("Growth",B190)),ISNUMBER(FIND("Margin",B190))),"",(J190-T190)/U190)))')</t>
  </si>
  <si>
    <t>worksheet.write('W190','=IF(OR(D190="-",ISBLANK(D190)),"",(K190-T190)/U190)')</t>
  </si>
  <si>
    <t>worksheet.write('X190','=IF(OR(E190="-",ISBLANK(E190)),"",(L190-T190)/U190)')</t>
  </si>
  <si>
    <t>worksheet.write('Y190','=IF(OR(F190="-",ISBLANK(F190)),"",(M190-T190)/U190)')</t>
  </si>
  <si>
    <t>worksheet.write('Z190','=IFERROR(IF(OR(G190="-",ISBLANK(G190)),"",(N190-T190)/U190),"")')</t>
  </si>
  <si>
    <t>worksheet.write('AA190','=IF(MAX(MAX(V190:Z190),ABS(MIN(V190:Z190)))=ABS(MIN(V190:Z190)),MIN(V190:Z190),MAX(V190:Z190))')</t>
  </si>
  <si>
    <t>worksheet.write('P191','=MAX(J191:N191)')</t>
  </si>
  <si>
    <t>worksheet.write('Q191','=IFERROR(J144+MATCH(P191,J191:N191,0)-1,"")')</t>
  </si>
  <si>
    <t>worksheet.write('R191','=IF(Q191="","",MIN(J191:N191))')</t>
  </si>
  <si>
    <t>worksheet.write('S191','=IFERROR(J144+MATCH(R191,J191:N191)-1,"")')</t>
  </si>
  <si>
    <t>worksheet.write('T191','=IFERROR(AVERAGE(J191:N191),"")')</t>
  </si>
  <si>
    <t>worksheet.write('U191','=IFERROR(STDEV(J191:N191),"")')</t>
  </si>
  <si>
    <t>worksheet.write('V191','=IF(C191="-","",IF(ISBLANK(B191),"",IF(OR(ISNUMBER(FIND("Growth",B191)),ISNUMBER(FIND("Margin",B191))),"",(J191-T191)/U191)))')</t>
  </si>
  <si>
    <t>worksheet.write('W191','=IF(OR(D191="-",ISBLANK(D191)),"",(K191-T191)/U191)')</t>
  </si>
  <si>
    <t>worksheet.write('X191','=IF(OR(E191="-",ISBLANK(E191)),"",(L191-T191)/U191)')</t>
  </si>
  <si>
    <t>worksheet.write('Y191','=IF(OR(F191="-",ISBLANK(F191)),"",(M191-T191)/U191)')</t>
  </si>
  <si>
    <t>worksheet.write('Z191','=IFERROR(IF(OR(G191="-",ISBLANK(G191)),"",(N191-T191)/U191),"")')</t>
  </si>
  <si>
    <t>worksheet.write('AA191','=IF(MAX(MAX(V191:Z191),ABS(MIN(V191:Z191)))=ABS(MIN(V191:Z191)),MIN(V191:Z191),MAX(V191:Z191))')</t>
  </si>
  <si>
    <t>worksheet.write('P192','=MAX(J192:N192)')</t>
  </si>
  <si>
    <t>worksheet.write('Q192','=IFERROR(J144+MATCH(P192,J192:N192,0)-1,"")')</t>
  </si>
  <si>
    <t>worksheet.write('R192','=IF(Q192="","",MIN(J192:N192))')</t>
  </si>
  <si>
    <t>worksheet.write('S192','=IFERROR(J144+MATCH(R192,J192:N192)-1,"")')</t>
  </si>
  <si>
    <t>worksheet.write('T192','=IFERROR(AVERAGE(J192:N192),"")')</t>
  </si>
  <si>
    <t>worksheet.write('U192','=IFERROR(STDEV(J192:N192),"")')</t>
  </si>
  <si>
    <t>worksheet.write('V192','=IF(C192="-","",IF(ISBLANK(B192),"",IF(OR(ISNUMBER(FIND("Growth",B192)),ISNUMBER(FIND("Margin",B192))),"",(J192-T192)/U192)))')</t>
  </si>
  <si>
    <t>worksheet.write('W192','=IF(OR(D192="-",ISBLANK(D192)),"",(K192-T192)/U192)')</t>
  </si>
  <si>
    <t>worksheet.write('X192','=IF(OR(E192="-",ISBLANK(E192)),"",(L192-T192)/U192)')</t>
  </si>
  <si>
    <t>worksheet.write('Y192','=IF(OR(F192="-",ISBLANK(F192)),"",(M192-T192)/U192)')</t>
  </si>
  <si>
    <t>worksheet.write('Z192','=IFERROR(IF(OR(G192="-",ISBLANK(G192)),"",(N192-T192)/U192),"")')</t>
  </si>
  <si>
    <t>worksheet.write('AA192','=IF(MAX(MAX(V192:Z192),ABS(MIN(V192:Z192)))=ABS(MIN(V192:Z192)),MIN(V192:Z192),MAX(V192:Z192))')</t>
  </si>
  <si>
    <t>worksheet.write('P193','=MAX(J193:N193)')</t>
  </si>
  <si>
    <t>worksheet.write('Q193','=IFERROR(J144+MATCH(P193,J193:N193,0)-1,"")')</t>
  </si>
  <si>
    <t>worksheet.write('R193','=IF(Q193="","",MIN(J193:N193))')</t>
  </si>
  <si>
    <t>worksheet.write('S193','=IFERROR(J144+MATCH(R193,J193:N193)-1,"")')</t>
  </si>
  <si>
    <t>worksheet.write('T193','=IFERROR(AVERAGE(J193:N193),"")')</t>
  </si>
  <si>
    <t>worksheet.write('U193','=IFERROR(STDEV(J193:N193),"")')</t>
  </si>
  <si>
    <t>worksheet.write('V193','=IF(C193="-","",IF(ISBLANK(B193),"",IF(OR(ISNUMBER(FIND("Growth",B193)),ISNUMBER(FIND("Margin",B193))),"",(J193-T193)/U193)))')</t>
  </si>
  <si>
    <t>worksheet.write('W193','=IF(OR(D193="-",ISBLANK(D193)),"",(K193-T193)/U193)')</t>
  </si>
  <si>
    <t>worksheet.write('X193','=IF(OR(E193="-",ISBLANK(E193)),"",(L193-T193)/U193)')</t>
  </si>
  <si>
    <t>worksheet.write('Y193','=IF(OR(F193="-",ISBLANK(F193)),"",(M193-T193)/U193)')</t>
  </si>
  <si>
    <t>worksheet.write('Z193','=IFERROR(IF(OR(G193="-",ISBLANK(G193)),"",(N193-T193)/U193),"")')</t>
  </si>
  <si>
    <t>worksheet.write('AA193','=IF(MAX(MAX(V193:Z193),ABS(MIN(V193:Z193)))=ABS(MIN(V193:Z193)),MIN(V193:Z193),MAX(V193:Z193))')</t>
  </si>
  <si>
    <t>worksheet.write('P194','=MAX(J194:N194)')</t>
  </si>
  <si>
    <t>worksheet.write('Q194','=IFERROR(J144+MATCH(P194,J194:N194,0)-1,"")')</t>
  </si>
  <si>
    <t>worksheet.write('R194','=IF(Q194="","",MIN(J194:N194))')</t>
  </si>
  <si>
    <t>worksheet.write('S194','=IFERROR(J144+MATCH(R194,J194:N194)-1,"")')</t>
  </si>
  <si>
    <t>worksheet.write('T194','=IFERROR(AVERAGE(J194:N194),"")')</t>
  </si>
  <si>
    <t>worksheet.write('U194','=IFERROR(STDEV(J194:N194),"")')</t>
  </si>
  <si>
    <t>worksheet.write('V194','=IF(C194="-","",IF(ISBLANK(B194),"",IF(OR(ISNUMBER(FIND("Growth",B194)),ISNUMBER(FIND("Margin",B194))),"",(J194-T194)/U194)))')</t>
  </si>
  <si>
    <t>worksheet.write('W194','=IF(OR(D194="-",ISBLANK(D194)),"",(K194-T194)/U194)')</t>
  </si>
  <si>
    <t>worksheet.write('X194','=IF(OR(E194="-",ISBLANK(E194)),"",(L194-T194)/U194)')</t>
  </si>
  <si>
    <t>worksheet.write('Y194','=IF(OR(F194="-",ISBLANK(F194)),"",(M194-T194)/U194)')</t>
  </si>
  <si>
    <t>worksheet.write('Z194','=IFERROR(IF(OR(G194="-",ISBLANK(G194)),"",(N194-T194)/U194),"")')</t>
  </si>
  <si>
    <t>worksheet.write('AA194','=IF(MAX(MAX(V194:Z194),ABS(MIN(V194:Z194)))=ABS(MIN(V194:Z194)),MIN(V194:Z194),MAX(V194:Z194))')</t>
  </si>
  <si>
    <t>worksheet.write('P195','=MAX(J195:N195)')</t>
  </si>
  <si>
    <t>worksheet.write('Q195','=IFERROR(J144+MATCH(P195,J195:N195,0)-1,"")')</t>
  </si>
  <si>
    <t>worksheet.write('R195','=IF(Q195="","",MIN(J195:N195))')</t>
  </si>
  <si>
    <t>worksheet.write('S195','=IFERROR(J144+MATCH(R195,J195:N195)-1,"")')</t>
  </si>
  <si>
    <t>worksheet.write('T195','=IFERROR(AVERAGE(J195:N195),"")')</t>
  </si>
  <si>
    <t>worksheet.write('U195','=IFERROR(STDEV(J195:N195),"")')</t>
  </si>
  <si>
    <t>worksheet.write('V195','=IF(C195="-","",IF(ISBLANK(B195),"",IF(OR(ISNUMBER(FIND("Growth",B195)),ISNUMBER(FIND("Margin",B195))),"",(J195-T195)/U195)))')</t>
  </si>
  <si>
    <t>worksheet.write('W195','=IF(OR(D195="-",ISBLANK(D195)),"",(K195-T195)/U195)')</t>
  </si>
  <si>
    <t>worksheet.write('X195','=IF(OR(E195="-",ISBLANK(E195)),"",(L195-T195)/U195)')</t>
  </si>
  <si>
    <t>worksheet.write('Y195','=IF(OR(F195="-",ISBLANK(F195)),"",(M195-T195)/U195)')</t>
  </si>
  <si>
    <t>worksheet.write('Z195','=IFERROR(IF(OR(G195="-",ISBLANK(G195)),"",(N195-T195)/U195),"")')</t>
  </si>
  <si>
    <t>worksheet.write('AA195','=IF(MAX(MAX(V195:Z195),ABS(MIN(V195:Z195)))=ABS(MIN(V195:Z195)),MIN(V195:Z195),MAX(V195:Z195))')</t>
  </si>
  <si>
    <t>worksheet.write('P196','=MAX(J196:N196)')</t>
  </si>
  <si>
    <t>worksheet.write('Q196','=IFERROR(J144+MATCH(P196,J196:N196,0)-1,"")')</t>
  </si>
  <si>
    <t>worksheet.write('R196','=IF(Q196="","",MIN(J196:N196))')</t>
  </si>
  <si>
    <t>worksheet.write('S196','=IFERROR(J144+MATCH(R196,J196:N196)-1,"")')</t>
  </si>
  <si>
    <t>worksheet.write('T196','=IFERROR(AVERAGE(J196:N196),"")')</t>
  </si>
  <si>
    <t>worksheet.write('U196','=IFERROR(STDEV(J196:N196),"")')</t>
  </si>
  <si>
    <t>worksheet.write('V196','=IF(C196="-","",IF(ISBLANK(B196),"",IF(OR(ISNUMBER(FIND("Growth",B196)),ISNUMBER(FIND("Margin",B196))),"",(J196-T196)/U196)))')</t>
  </si>
  <si>
    <t>worksheet.write('W196','=IF(OR(D196="-",ISBLANK(D196)),"",(K196-T196)/U196)')</t>
  </si>
  <si>
    <t>worksheet.write('X196','=IF(OR(E196="-",ISBLANK(E196)),"",(L196-T196)/U196)')</t>
  </si>
  <si>
    <t>worksheet.write('Y196','=IF(OR(F196="-",ISBLANK(F196)),"",(M196-T196)/U196)')</t>
  </si>
  <si>
    <t>worksheet.write('Z196','=IFERROR(IF(OR(G196="-",ISBLANK(G196)),"",(N196-T196)/U196),"")')</t>
  </si>
  <si>
    <t>worksheet.write('AA196','=IF(MAX(MAX(V196:Z196),ABS(MIN(V196:Z196)))=ABS(MIN(V196:Z196)),MIN(V196:Z196),MAX(V196:Z196))')</t>
  </si>
  <si>
    <t>worksheet.write('P197','=MAX(J197:N197)')</t>
  </si>
  <si>
    <t>worksheet.write('Q197','=IFERROR(J144+MATCH(P197,J197:N197,0)-1,"")')</t>
  </si>
  <si>
    <t>worksheet.write('R197','=IF(Q197="","",MIN(J197:N197))')</t>
  </si>
  <si>
    <t>worksheet.write('S197','=IFERROR(J144+MATCH(R197,J197:N197)-1,"")')</t>
  </si>
  <si>
    <t>worksheet.write('T197','=IFERROR(AVERAGE(J197:N197),"")')</t>
  </si>
  <si>
    <t>worksheet.write('U197','=IFERROR(STDEV(J197:N197),"")')</t>
  </si>
  <si>
    <t>worksheet.write('V197','=IF(C197="-","",IF(ISBLANK(B197),"",IF(OR(ISNUMBER(FIND("Growth",B197)),ISNUMBER(FIND("Margin",B197))),"",(J197-T197)/U197)))')</t>
  </si>
  <si>
    <t>worksheet.write('W197','=IF(OR(D197="-",ISBLANK(D197)),"",(K197-T197)/U197)')</t>
  </si>
  <si>
    <t>worksheet.write('X197','=IF(OR(E197="-",ISBLANK(E197)),"",(L197-T197)/U197)')</t>
  </si>
  <si>
    <t>worksheet.write('Y197','=IF(OR(F197="-",ISBLANK(F197)),"",(M197-T197)/U197)')</t>
  </si>
  <si>
    <t>worksheet.write('Z197','=IFERROR(IF(OR(G197="-",ISBLANK(G197)),"",(N197-T197)/U197),"")')</t>
  </si>
  <si>
    <t>worksheet.write('AA197','=IF(MAX(MAX(V197:Z197),ABS(MIN(V197:Z197)))=ABS(MIN(V197:Z197)),MIN(V197:Z197),MAX(V197:Z197))')</t>
  </si>
  <si>
    <t>worksheet.write('P198','=MAX(J198:N198)')</t>
  </si>
  <si>
    <t>worksheet.write('Q198','=IFERROR(J144+MATCH(P198,J198:N198,0)-1,"")')</t>
  </si>
  <si>
    <t>worksheet.write('R198','=IF(Q198="","",MIN(J198:N198))')</t>
  </si>
  <si>
    <t>worksheet.write('S198','=IFERROR(J144+MATCH(R198,J198:N198)-1,"")')</t>
  </si>
  <si>
    <t>worksheet.write('T198','=IFERROR(AVERAGE(J198:N198),"")')</t>
  </si>
  <si>
    <t>worksheet.write('U198','=IFERROR(STDEV(J198:N198),"")')</t>
  </si>
  <si>
    <t>worksheet.write('V198','=IF(C198="-","",IF(ISBLANK(B198),"",IF(OR(ISNUMBER(FIND("Growth",B198)),ISNUMBER(FIND("Margin",B198))),"",(J198-T198)/U198)))')</t>
  </si>
  <si>
    <t>worksheet.write('W198','=IF(OR(D198="-",ISBLANK(D198)),"",(K198-T198)/U198)')</t>
  </si>
  <si>
    <t>worksheet.write('X198','=IF(OR(E198="-",ISBLANK(E198)),"",(L198-T198)/U198)')</t>
  </si>
  <si>
    <t>worksheet.write('Y198','=IF(OR(F198="-",ISBLANK(F198)),"",(M198-T198)/U198)')</t>
  </si>
  <si>
    <t>worksheet.write('Z198','=IFERROR(IF(OR(G198="-",ISBLANK(G198)),"",(N198-T198)/U198),"")')</t>
  </si>
  <si>
    <t>worksheet.write('AA198','=IF(MAX(MAX(V198:Z198),ABS(MIN(V198:Z198)))=ABS(MIN(V198:Z198)),MIN(V198:Z198),MAX(V198:Z198))')</t>
  </si>
  <si>
    <t>worksheet.write('P199','=MAX(J199:N199)')</t>
  </si>
  <si>
    <t>worksheet.write('Q199','=IFERROR(J144+MATCH(P199,J199:N199,0)-1,"")')</t>
  </si>
  <si>
    <t>worksheet.write('R199','=IF(Q199="","",MIN(J199:N199))')</t>
  </si>
  <si>
    <t>worksheet.write('S199','=IFERROR(J144+MATCH(R199,J199:N199)-1,"")')</t>
  </si>
  <si>
    <t>worksheet.write('T199','=IFERROR(AVERAGE(J199:N199),"")')</t>
  </si>
  <si>
    <t>worksheet.write('U199','=IFERROR(STDEV(J199:N199),"")')</t>
  </si>
  <si>
    <t>worksheet.write('V199','=IF(C199="-","",IF(ISBLANK(B199),"",IF(OR(ISNUMBER(FIND("Growth",B199)),ISNUMBER(FIND("Margin",B199))),"",(J199-T199)/U199)))')</t>
  </si>
  <si>
    <t>worksheet.write('W199','=IF(OR(D199="-",ISBLANK(D199)),"",(K199-T199)/U199)')</t>
  </si>
  <si>
    <t>worksheet.write('X199','=IF(OR(E199="-",ISBLANK(E199)),"",(L199-T199)/U199)')</t>
  </si>
  <si>
    <t>worksheet.write('Y199','=IF(OR(F199="-",ISBLANK(F199)),"",(M199-T199)/U199)')</t>
  </si>
  <si>
    <t>worksheet.write('Z199','=IFERROR(IF(OR(G199="-",ISBLANK(G199)),"",(N199-T199)/U199),"")')</t>
  </si>
  <si>
    <t>worksheet.write('AA199','=IF(MAX(MAX(V199:Z199),ABS(MIN(V199:Z199)))=ABS(MIN(V199:Z199)),MIN(V199:Z199),MAX(V199:Z199))')</t>
  </si>
  <si>
    <t>worksheet.write('P200','=MAX(J200:N200)')</t>
  </si>
  <si>
    <t>worksheet.write('Q200','=IFERROR(J144+MATCH(P200,J200:N200,0)-1,"")')</t>
  </si>
  <si>
    <t>worksheet.write('R200','=IF(Q200="","",MIN(J200:N200))')</t>
  </si>
  <si>
    <t>worksheet.write('S200','=IFERROR(J144+MATCH(R200,J200:N200)-1,"")')</t>
  </si>
  <si>
    <t>worksheet.write('T200','=IFERROR(AVERAGE(J200:N200),"")')</t>
  </si>
  <si>
    <t>worksheet.write('U200','=IFERROR(STDEV(J200:N200),"")')</t>
  </si>
  <si>
    <t>worksheet.write('V200','=IF(C200="-","",IF(ISBLANK(B200),"",IF(OR(ISNUMBER(FIND("Growth",B200)),ISNUMBER(FIND("Margin",B200))),"",(J200-T200)/U200)))')</t>
  </si>
  <si>
    <t>worksheet.write('W200','=IF(OR(D200="-",ISBLANK(D200)),"",(K200-T200)/U200)')</t>
  </si>
  <si>
    <t>worksheet.write('X200','=IF(OR(E200="-",ISBLANK(E200)),"",(L200-T200)/U200)')</t>
  </si>
  <si>
    <t>worksheet.write('Y200','=IF(OR(F200="-",ISBLANK(F200)),"",(M200-T200)/U200)')</t>
  </si>
  <si>
    <t>worksheet.write('Z200','=IFERROR(IF(OR(G200="-",ISBLANK(G200)),"",(N200-T200)/U200),"")')</t>
  </si>
  <si>
    <t>worksheet.write('AA200','=IF(MAX(MAX(V200:Z200),ABS(MIN(V200:Z200)))=ABS(MIN(V200:Z200)),MIN(V200:Z200),MAX(V200:Z200))')</t>
  </si>
  <si>
    <t>worksheet.write('P201','=MAX(J201:N201)')</t>
  </si>
  <si>
    <t>worksheet.write('Q201','=IFERROR(J144+MATCH(P201,J201:N201,0)-1,"")')</t>
  </si>
  <si>
    <t>worksheet.write('R201','=IF(Q201="","",MIN(J201:N201))')</t>
  </si>
  <si>
    <t>worksheet.write('S201','=IFERROR(J144+MATCH(R201,J201:N201)-1,"")')</t>
  </si>
  <si>
    <t>worksheet.write('T201','=IFERROR(AVERAGE(J201:N201),"")')</t>
  </si>
  <si>
    <t>worksheet.write('U201','=IFERROR(STDEV(J201:N201),"")')</t>
  </si>
  <si>
    <t>worksheet.write('V201','=IF(C201="-","",IF(ISBLANK(B201),"",IF(OR(ISNUMBER(FIND("Growth",B201)),ISNUMBER(FIND("Margin",B201))),"",(J201-T201)/U201)))')</t>
  </si>
  <si>
    <t>worksheet.write('W201','=IF(OR(D201="-",ISBLANK(D201)),"",(K201-T201)/U201)')</t>
  </si>
  <si>
    <t>worksheet.write('X201','=IF(OR(E201="-",ISBLANK(E201)),"",(L201-T201)/U201)')</t>
  </si>
  <si>
    <t>worksheet.write('Y201','=IF(OR(F201="-",ISBLANK(F201)),"",(M201-T201)/U201)')</t>
  </si>
  <si>
    <t>worksheet.write('Z201','=IFERROR(IF(OR(G201="-",ISBLANK(G201)),"",(N201-T201)/U201),"")')</t>
  </si>
  <si>
    <t>worksheet.write('AA201','=IF(MAX(MAX(V201:Z201),ABS(MIN(V201:Z201)))=ABS(MIN(V201:Z201)),MIN(V201:Z201),MAX(V201:Z201))')</t>
  </si>
  <si>
    <t>worksheet.write('P202','=MAX(J202:N202)')</t>
  </si>
  <si>
    <t>worksheet.write('Q202','=IFERROR(J144+MATCH(P202,J202:N202,0)-1,"")')</t>
  </si>
  <si>
    <t>worksheet.write('R202','=IF(Q202="","",MIN(J202:N202))')</t>
  </si>
  <si>
    <t>worksheet.write('S202','=IFERROR(J144+MATCH(R202,J202:N202)-1,"")')</t>
  </si>
  <si>
    <t>worksheet.write('T202','=IFERROR(AVERAGE(J202:N202),"")')</t>
  </si>
  <si>
    <t>worksheet.write('U202','=IFERROR(STDEV(J202:N202),"")')</t>
  </si>
  <si>
    <t>worksheet.write('V202','=IF(C202="-","",IF(ISBLANK(B202),"",IF(OR(ISNUMBER(FIND("Growth",B202)),ISNUMBER(FIND("Margin",B202))),"",(J202-T202)/U202)))')</t>
  </si>
  <si>
    <t>worksheet.write('W202','=IF(OR(D202="-",ISBLANK(D202)),"",(K202-T202)/U202)')</t>
  </si>
  <si>
    <t>worksheet.write('X202','=IF(OR(E202="-",ISBLANK(E202)),"",(L202-T202)/U202)')</t>
  </si>
  <si>
    <t>worksheet.write('Y202','=IF(OR(F202="-",ISBLANK(F202)),"",(M202-T202)/U202)')</t>
  </si>
  <si>
    <t>worksheet.write('Z202','=IFERROR(IF(OR(G202="-",ISBLANK(G202)),"",(N202-T202)/U202),"")')</t>
  </si>
  <si>
    <t>worksheet.write('AA202','=IF(MAX(MAX(V202:Z202),ABS(MIN(V202:Z202)))=ABS(MIN(V202:Z202)),MIN(V202:Z202),MAX(V202:Z202))')</t>
  </si>
  <si>
    <t>worksheet.write('P203','=MAX(J203:N203)')</t>
  </si>
  <si>
    <t>worksheet.write('Q203','=IFERROR(J144+MATCH(P203,J203:N203,0)-1,"")')</t>
  </si>
  <si>
    <t>worksheet.write('R203','=IF(Q203="","",MIN(J203:N203))')</t>
  </si>
  <si>
    <t>worksheet.write('S203','=IFERROR(J144+MATCH(R203,J203:N203)-1,"")')</t>
  </si>
  <si>
    <t>worksheet.write('T203','=IFERROR(AVERAGE(J203:N203),"")')</t>
  </si>
  <si>
    <t>worksheet.write('U203','=IFERROR(STDEV(J203:N203),"")')</t>
  </si>
  <si>
    <t>worksheet.write('V203','=IF(C203="-","",IF(ISBLANK(B203),"",IF(OR(ISNUMBER(FIND("Growth",B203)),ISNUMBER(FIND("Margin",B203))),"",(J203-T203)/U203)))')</t>
  </si>
  <si>
    <t>worksheet.write('W203','=IF(OR(D203="-",ISBLANK(D203)),"",(K203-T203)/U203)')</t>
  </si>
  <si>
    <t>worksheet.write('X203','=IF(OR(E203="-",ISBLANK(E203)),"",(L203-T203)/U203)')</t>
  </si>
  <si>
    <t>worksheet.write('Y203','=IF(OR(F203="-",ISBLANK(F203)),"",(M203-T203)/U203)')</t>
  </si>
  <si>
    <t>worksheet.write('Z203','=IFERROR(IF(OR(G203="-",ISBLANK(G203)),"",(N203-T203)/U203),"")')</t>
  </si>
  <si>
    <t>worksheet.write('AA203','=IF(MAX(MAX(V203:Z203),ABS(MIN(V203:Z203)))=ABS(MIN(V203:Z203)),MIN(V203:Z203),MAX(V203:Z203))')</t>
  </si>
  <si>
    <t>worksheet.write('P204','=MAX(J204:N204)')</t>
  </si>
  <si>
    <t>worksheet.write('Q204','=IFERROR(J144+MATCH(P204,J204:N204,0)-1,"")')</t>
  </si>
  <si>
    <t>worksheet.write('R204','=IF(Q204="","",MIN(J204:N204))')</t>
  </si>
  <si>
    <t>worksheet.write('S204','=IFERROR(J144+MATCH(R204,J204:N204)-1,"")')</t>
  </si>
  <si>
    <t>worksheet.write('T204','=IFERROR(AVERAGE(J204:N204),"")')</t>
  </si>
  <si>
    <t>worksheet.write('U204','=IFERROR(STDEV(J204:N204),"")')</t>
  </si>
  <si>
    <t>worksheet.write('V204','=IF(C204="-","",IF(ISBLANK(B204),"",IF(OR(ISNUMBER(FIND("Growth",B204)),ISNUMBER(FIND("Margin",B204))),"",(J204-T204)/U204)))')</t>
  </si>
  <si>
    <t>worksheet.write('W204','=IF(OR(D204="-",ISBLANK(D204)),"",(K204-T204)/U204)')</t>
  </si>
  <si>
    <t>worksheet.write('X204','=IF(OR(E204="-",ISBLANK(E204)),"",(L204-T204)/U204)')</t>
  </si>
  <si>
    <t>worksheet.write('Y204','=IF(OR(F204="-",ISBLANK(F204)),"",(M204-T204)/U204)')</t>
  </si>
  <si>
    <t>worksheet.write('Z204','=IFERROR(IF(OR(G204="-",ISBLANK(G204)),"",(N204-T204)/U204),"")')</t>
  </si>
  <si>
    <t>worksheet.write('AA204','=IF(MAX(MAX(V204:Z204),ABS(MIN(V204:Z204)))=ABS(MIN(V204:Z204)),MIN(V204:Z204),MAX(V204:Z204))')</t>
  </si>
  <si>
    <t>worksheet.write('P205','=MAX(J205:N205)')</t>
  </si>
  <si>
    <t>worksheet.write('Q205','=IFERROR(J144+MATCH(P205,J205:N205,0)-1,"")')</t>
  </si>
  <si>
    <t>worksheet.write('R205','=IF(Q205="","",MIN(J205:N205))')</t>
  </si>
  <si>
    <t>worksheet.write('S205','=IFERROR(J144+MATCH(R205,J205:N205)-1,"")')</t>
  </si>
  <si>
    <t>worksheet.write('T205','=IFERROR(AVERAGE(J205:N205),"")')</t>
  </si>
  <si>
    <t>worksheet.write('U205','=IFERROR(STDEV(J205:N205),"")')</t>
  </si>
  <si>
    <t>worksheet.write('V205','=IF(C205="-","",IF(ISBLANK(B205),"",IF(OR(ISNUMBER(FIND("Growth",B205)),ISNUMBER(FIND("Margin",B205))),"",(J205-T205)/U205)))')</t>
  </si>
  <si>
    <t>worksheet.write('W205','=IF(OR(D205="-",ISBLANK(D205)),"",(K205-T205)/U205)')</t>
  </si>
  <si>
    <t>worksheet.write('X205','=IF(OR(E205="-",ISBLANK(E205)),"",(L205-T205)/U205)')</t>
  </si>
  <si>
    <t>worksheet.write('Y205','=IF(OR(F205="-",ISBLANK(F205)),"",(M205-T205)/U205)')</t>
  </si>
  <si>
    <t>worksheet.write('Z205','=IFERROR(IF(OR(G205="-",ISBLANK(G205)),"",(N205-T205)/U205),"")')</t>
  </si>
  <si>
    <t>worksheet.write('AA205','=IF(MAX(MAX(V205:Z205),ABS(MIN(V205:Z205)))=ABS(MIN(V205:Z205)),MIN(V205:Z205),MAX(V205:Z205))')</t>
  </si>
  <si>
    <t>worksheet.write('P206','=MAX(J206:N206)')</t>
  </si>
  <si>
    <t>worksheet.write('Q206','=IFERROR(J144+MATCH(P206,J206:N206,0)-1,"")')</t>
  </si>
  <si>
    <t>worksheet.write('R206','=IF(Q206="","",MIN(J206:N206))')</t>
  </si>
  <si>
    <t>worksheet.write('S206','=IFERROR(J144+MATCH(R206,J206:N206)-1,"")')</t>
  </si>
  <si>
    <t>worksheet.write('T206','=IFERROR(AVERAGE(J206:N206),"")')</t>
  </si>
  <si>
    <t>worksheet.write('U206','=IFERROR(STDEV(J206:N206),"")')</t>
  </si>
  <si>
    <t>worksheet.write('V206','=IF(C206="-","",IF(ISBLANK(B206),"",IF(OR(ISNUMBER(FIND("Growth",B206)),ISNUMBER(FIND("Margin",B206))),"",(J206-T206)/U206)))')</t>
  </si>
  <si>
    <t>worksheet.write('W206','=IF(OR(D206="-",ISBLANK(D206)),"",(K206-T206)/U206)')</t>
  </si>
  <si>
    <t>worksheet.write('X206','=IF(OR(E206="-",ISBLANK(E206)),"",(L206-T206)/U206)')</t>
  </si>
  <si>
    <t>worksheet.write('Y206','=IF(OR(F206="-",ISBLANK(F206)),"",(M206-T206)/U206)')</t>
  </si>
  <si>
    <t>worksheet.write('Z206','=IFERROR(IF(OR(G206="-",ISBLANK(G206)),"",(N206-T206)/U206),"")')</t>
  </si>
  <si>
    <t>worksheet.write('AA206','=IF(MAX(MAX(V206:Z206),ABS(MIN(V206:Z206)))=ABS(MIN(V206:Z206)),MIN(V206:Z206),MAX(V206:Z206))')</t>
  </si>
  <si>
    <t>worksheet.write('P207','=MAX(J207:N207)')</t>
  </si>
  <si>
    <t>worksheet.write('Q207','=IFERROR(J144+MATCH(P207,J207:N207,0)-1,"")')</t>
  </si>
  <si>
    <t>worksheet.write('R207','=IF(Q207="","",MIN(J207:N207))')</t>
  </si>
  <si>
    <t>worksheet.write('S207','=IFERROR(J144+MATCH(R207,J207:N207)-1,"")')</t>
  </si>
  <si>
    <t>worksheet.write('T207','=IFERROR(AVERAGE(J207:N207),"")')</t>
  </si>
  <si>
    <t>worksheet.write('U207','=IFERROR(STDEV(J207:N207),"")')</t>
  </si>
  <si>
    <t>worksheet.write('V207','=IF(C207="-","",IF(ISBLANK(B207),"",IF(OR(ISNUMBER(FIND("Growth",B207)),ISNUMBER(FIND("Margin",B207))),"",(J207-T207)/U207)))')</t>
  </si>
  <si>
    <t>worksheet.write('W207','=IF(OR(D207="-",ISBLANK(D207)),"",(K207-T207)/U207)')</t>
  </si>
  <si>
    <t>worksheet.write('X207','=IF(OR(E207="-",ISBLANK(E207)),"",(L207-T207)/U207)')</t>
  </si>
  <si>
    <t>worksheet.write('Y207','=IF(OR(F207="-",ISBLANK(F207)),"",(M207-T207)/U207)')</t>
  </si>
  <si>
    <t>worksheet.write('Z207','=IFERROR(IF(OR(G207="-",ISBLANK(G207)),"",(N207-T207)/U207),"")')</t>
  </si>
  <si>
    <t>worksheet.write('AA207','=IF(MAX(MAX(V207:Z207),ABS(MIN(V207:Z207)))=ABS(MIN(V207:Z207)),MIN(V207:Z207),MAX(V207:Z207))')</t>
  </si>
  <si>
    <t>worksheet.write('P208','=MAX(J208:N208)')</t>
  </si>
  <si>
    <t>worksheet.write('Q208','=IFERROR(J144+MATCH(P208,J208:N208,0)-1,"")')</t>
  </si>
  <si>
    <t>worksheet.write('R208','=IF(Q208="","",MIN(J208:N208))')</t>
  </si>
  <si>
    <t>worksheet.write('S208','=IFERROR(J144+MATCH(R208,J208:N208)-1,"")')</t>
  </si>
  <si>
    <t>worksheet.write('T208','=IFERROR(AVERAGE(J208:N208),"")')</t>
  </si>
  <si>
    <t>worksheet.write('U208','=IFERROR(STDEV(J208:N208),"")')</t>
  </si>
  <si>
    <t>worksheet.write('V208','=IF(C208="-","",IF(ISBLANK(B208),"",IF(OR(ISNUMBER(FIND("Growth",B208)),ISNUMBER(FIND("Margin",B208))),"",(J208-T208)/U208)))')</t>
  </si>
  <si>
    <t>worksheet.write('W208','=IF(OR(D208="-",ISBLANK(D208)),"",(K208-T208)/U208)')</t>
  </si>
  <si>
    <t>worksheet.write('X208','=IF(OR(E208="-",ISBLANK(E208)),"",(L208-T208)/U208)')</t>
  </si>
  <si>
    <t>worksheet.write('Y208','=IF(OR(F208="-",ISBLANK(F208)),"",(M208-T208)/U208)')</t>
  </si>
  <si>
    <t>worksheet.write('Z208','=IFERROR(IF(OR(G208="-",ISBLANK(G208)),"",(N208-T208)/U208),"")')</t>
  </si>
  <si>
    <t>worksheet.write('AA208','=IF(MAX(MAX(V208:Z208),ABS(MIN(V208:Z208)))=ABS(MIN(V208:Z208)),MIN(V208:Z208),MAX(V208:Z208))')</t>
  </si>
  <si>
    <t>worksheet.write('P209','=MAX(J209:N209)')</t>
  </si>
  <si>
    <t>worksheet.write('Q209','=IFERROR(J144+MATCH(P209,J209:N209,0)-1,"")')</t>
  </si>
  <si>
    <t>worksheet.write('R209','=IF(Q209="","",MIN(J209:N209))')</t>
  </si>
  <si>
    <t>worksheet.write('S209','=IFERROR(J144+MATCH(R209,J209:N209)-1,"")')</t>
  </si>
  <si>
    <t>worksheet.write('T209','=IFERROR(AVERAGE(J209:N209),"")')</t>
  </si>
  <si>
    <t>worksheet.write('U209','=IFERROR(STDEV(J209:N209),"")')</t>
  </si>
  <si>
    <t>worksheet.write('V209','=IF(C209="-","",IF(ISBLANK(B209),"",IF(OR(ISNUMBER(FIND("Growth",B209)),ISNUMBER(FIND("Margin",B209))),"",(J209-T209)/U209)))')</t>
  </si>
  <si>
    <t>worksheet.write('W209','=IF(OR(D209="-",ISBLANK(D209)),"",(K209-T209)/U209)')</t>
  </si>
  <si>
    <t>worksheet.write('X209','=IF(OR(E209="-",ISBLANK(E209)),"",(L209-T209)/U209)')</t>
  </si>
  <si>
    <t>worksheet.write('Y209','=IF(OR(F209="-",ISBLANK(F209)),"",(M209-T209)/U209)')</t>
  </si>
  <si>
    <t>worksheet.write('Z209','=IFERROR(IF(OR(G209="-",ISBLANK(G209)),"",(N209-T209)/U209),"")')</t>
  </si>
  <si>
    <t>worksheet.write('AA209','=IF(MAX(MAX(V209:Z209),ABS(MIN(V209:Z209)))=ABS(MIN(V209:Z209)),MIN(V209:Z209),MAX(V209:Z209))')</t>
  </si>
  <si>
    <t>worksheet.write('P210','=MAX(J210:N210)')</t>
  </si>
  <si>
    <t>worksheet.write('Q210','=IFERROR(J144+MATCH(P210,J210:N210,0)-1,"")')</t>
  </si>
  <si>
    <t>worksheet.write('R210','=IF(Q210="","",MIN(J210:N210))')</t>
  </si>
  <si>
    <t>worksheet.write('S210','=IFERROR(J144+MATCH(R210,J210:N210)-1,"")')</t>
  </si>
  <si>
    <t>worksheet.write('T210','=IFERROR(AVERAGE(J210:N210),"")')</t>
  </si>
  <si>
    <t>worksheet.write('U210','=IFERROR(STDEV(J210:N210),"")')</t>
  </si>
  <si>
    <t>worksheet.write('V210','=IF(C210="-","",IF(ISBLANK(B210),"",IF(OR(ISNUMBER(FIND("Growth",B210)),ISNUMBER(FIND("Margin",B210))),"",(J210-T210)/U210)))')</t>
  </si>
  <si>
    <t>worksheet.write('W210','=IF(OR(D210="-",ISBLANK(D210)),"",(K210-T210)/U210)')</t>
  </si>
  <si>
    <t>worksheet.write('X210','=IF(OR(E210="-",ISBLANK(E210)),"",(L210-T210)/U210)')</t>
  </si>
  <si>
    <t>worksheet.write('Y210','=IF(OR(F210="-",ISBLANK(F210)),"",(M210-T210)/U210)')</t>
  </si>
  <si>
    <t>worksheet.write('Z210','=IFERROR(IF(OR(G210="-",ISBLANK(G210)),"",(N210-T210)/U210),"")')</t>
  </si>
  <si>
    <t>worksheet.write('AA210','=IF(MAX(MAX(V210:Z210),ABS(MIN(V210:Z210)))=ABS(MIN(V210:Z210)),MIN(V210:Z210),MAX(V210:Z210))')</t>
  </si>
  <si>
    <t>worksheet.write('P211','=MAX(J211:N211)')</t>
  </si>
  <si>
    <t>worksheet.write('Q211','=IFERROR(J144+MATCH(P211,J211:N211,0)-1,"")')</t>
  </si>
  <si>
    <t>worksheet.write('R211','=IF(Q211="","",MIN(J211:N211))')</t>
  </si>
  <si>
    <t>worksheet.write('S211','=IFERROR(J144+MATCH(R211,J211:N211)-1,"")')</t>
  </si>
  <si>
    <t>worksheet.write('T211','=IFERROR(AVERAGE(J211:N211),"")')</t>
  </si>
  <si>
    <t>worksheet.write('U211','=IFERROR(STDEV(J211:N211),"")')</t>
  </si>
  <si>
    <t>worksheet.write('V211','=IF(C211="-","",IF(ISBLANK(B211),"",IF(OR(ISNUMBER(FIND("Growth",B211)),ISNUMBER(FIND("Margin",B211))),"",(J211-T211)/U211)))')</t>
  </si>
  <si>
    <t>worksheet.write('W211','=IF(OR(D211="-",ISBLANK(D211)),"",(K211-T211)/U211)')</t>
  </si>
  <si>
    <t>worksheet.write('X211','=IF(OR(E211="-",ISBLANK(E211)),"",(L211-T211)/U211)')</t>
  </si>
  <si>
    <t>worksheet.write('Y211','=IF(OR(F211="-",ISBLANK(F211)),"",(M211-T211)/U211)')</t>
  </si>
  <si>
    <t>worksheet.write('Z211','=IFERROR(IF(OR(G211="-",ISBLANK(G211)),"",(N211-T211)/U211),"")')</t>
  </si>
  <si>
    <t>worksheet.write('AA211','=IF(MAX(MAX(V211:Z211),ABS(MIN(V211:Z211)))=ABS(MIN(V211:Z211)),MIN(V211:Z211),MAX(V211:Z211))')</t>
  </si>
  <si>
    <t>worksheet.write('P212','=MAX(J212:N212)')</t>
  </si>
  <si>
    <t>worksheet.write('Q212','=IFERROR(J144+MATCH(P212,J212:N212,0)-1,"")')</t>
  </si>
  <si>
    <t>worksheet.write('R212','=IF(Q212="","",MIN(J212:N212))')</t>
  </si>
  <si>
    <t>worksheet.write('S212','=IFERROR(J144+MATCH(R212,J212:N212)-1,"")')</t>
  </si>
  <si>
    <t>worksheet.write('T212','=IFERROR(AVERAGE(J212:N212),"")')</t>
  </si>
  <si>
    <t>worksheet.write('U212','=IFERROR(STDEV(J212:N212),"")')</t>
  </si>
  <si>
    <t>worksheet.write('V212','=IF(C212="-","",IF(ISBLANK(B212),"",IF(OR(ISNUMBER(FIND("Growth",B212)),ISNUMBER(FIND("Margin",B212))),"",(J212-T212)/U212)))')</t>
  </si>
  <si>
    <t>worksheet.write('W212','=IF(OR(D212="-",ISBLANK(D212)),"",(K212-T212)/U212)')</t>
  </si>
  <si>
    <t>worksheet.write('X212','=IF(OR(E212="-",ISBLANK(E212)),"",(L212-T212)/U212)')</t>
  </si>
  <si>
    <t>worksheet.write('Y212','=IF(OR(F212="-",ISBLANK(F212)),"",(M212-T212)/U212)')</t>
  </si>
  <si>
    <t>worksheet.write('Z212','=IFERROR(IF(OR(G212="-",ISBLANK(G212)),"",(N212-T212)/U212),"")')</t>
  </si>
  <si>
    <t>worksheet.write('AA212','=IF(MAX(MAX(V212:Z212),ABS(MIN(V212:Z212)))=ABS(MIN(V212:Z212)),MIN(V212:Z212),MAX(V212:Z212))')</t>
  </si>
  <si>
    <t>worksheet.write('P213','=MAX(J213:N213)')</t>
  </si>
  <si>
    <t>worksheet.write('Q213','=IFERROR(J144+MATCH(P213,J213:N213,0)-1,"")')</t>
  </si>
  <si>
    <t>worksheet.write('R213','=IF(Q213="","",MIN(J213:N213))')</t>
  </si>
  <si>
    <t>worksheet.write('S213','=IFERROR(J144+MATCH(R213,J213:N213)-1,"")')</t>
  </si>
  <si>
    <t>worksheet.write('T213','=IFERROR(AVERAGE(J213:N213),"")')</t>
  </si>
  <si>
    <t>worksheet.write('U213','=IFERROR(STDEV(J213:N213),"")')</t>
  </si>
  <si>
    <t>worksheet.write('V213','=IF(C213="-","",IF(ISBLANK(B213),"",IF(OR(ISNUMBER(FIND("Growth",B213)),ISNUMBER(FIND("Margin",B213))),"",(J213-T213)/U213)))')</t>
  </si>
  <si>
    <t>worksheet.write('W213','=IF(OR(D213="-",ISBLANK(D213)),"",(K213-T213)/U213)')</t>
  </si>
  <si>
    <t>worksheet.write('X213','=IF(OR(E213="-",ISBLANK(E213)),"",(L213-T213)/U213)')</t>
  </si>
  <si>
    <t>worksheet.write('Y213','=IF(OR(F213="-",ISBLANK(F213)),"",(M213-T213)/U213)')</t>
  </si>
  <si>
    <t>worksheet.write('Z213','=IFERROR(IF(OR(G213="-",ISBLANK(G213)),"",(N213-T213)/U213),"")')</t>
  </si>
  <si>
    <t>worksheet.write('AA213','=IF(MAX(MAX(V213:Z213),ABS(MIN(V213:Z213)))=ABS(MIN(V213:Z213)),MIN(V213:Z213),MAX(V213:Z213))')</t>
  </si>
  <si>
    <t>worksheet.write('P214','=MAX(J214:N214)')</t>
  </si>
  <si>
    <t>worksheet.write('Q214','=IFERROR(J144+MATCH(P214,J214:N214,0)-1,"")')</t>
  </si>
  <si>
    <t>worksheet.write('R214','=IF(Q214="","",MIN(J214:N214))')</t>
  </si>
  <si>
    <t>worksheet.write('S214','=IFERROR(J144+MATCH(R214,J214:N214)-1,"")')</t>
  </si>
  <si>
    <t>worksheet.write('T214','=IFERROR(AVERAGE(J214:N214),"")')</t>
  </si>
  <si>
    <t>worksheet.write('U214','=IFERROR(STDEV(J214:N214),"")')</t>
  </si>
  <si>
    <t>worksheet.write('V214','=IF(C214="-","",IF(ISBLANK(B214),"",IF(OR(ISNUMBER(FIND("Growth",B214)),ISNUMBER(FIND("Margin",B214))),"",(J214-T214)/U214)))')</t>
  </si>
  <si>
    <t>worksheet.write('W214','=IF(OR(D214="-",ISBLANK(D214)),"",(K214-T214)/U214)')</t>
  </si>
  <si>
    <t>worksheet.write('X214','=IF(OR(E214="-",ISBLANK(E214)),"",(L214-T214)/U214)')</t>
  </si>
  <si>
    <t>worksheet.write('Y214','=IF(OR(F214="-",ISBLANK(F214)),"",(M214-T214)/U214)')</t>
  </si>
  <si>
    <t>worksheet.write('Z214','=IFERROR(IF(OR(G214="-",ISBLANK(G214)),"",(N214-T214)/U214),"")')</t>
  </si>
  <si>
    <t>worksheet.write('AA214','=IF(MAX(MAX(V214:Z214),ABS(MIN(V214:Z214)))=ABS(MIN(V214:Z214)),MIN(V214:Z214),MAX(V214:Z214))')</t>
  </si>
  <si>
    <t>worksheet.write('P215','=MAX(J215:N215)')</t>
  </si>
  <si>
    <t>worksheet.write('Q215','=IFERROR(J144+MATCH(P215,J215:N215,0)-1,"")')</t>
  </si>
  <si>
    <t>worksheet.write('R215','=IF(Q215="","",MIN(J215:N215))')</t>
  </si>
  <si>
    <t>worksheet.write('S215','=IFERROR(J144+MATCH(R215,J215:N215)-1,"")')</t>
  </si>
  <si>
    <t>worksheet.write('T215','=IFERROR(AVERAGE(J215:N215),"")')</t>
  </si>
  <si>
    <t>worksheet.write('U215','=IFERROR(STDEV(J215:N215),"")')</t>
  </si>
  <si>
    <t>worksheet.write('V215','=IF(C215="-","",IF(ISBLANK(B215),"",IF(OR(ISNUMBER(FIND("Growth",B215)),ISNUMBER(FIND("Margin",B215))),"",(J215-T215)/U215)))')</t>
  </si>
  <si>
    <t>worksheet.write('W215','=IF(OR(D215="-",ISBLANK(D215)),"",(K215-T215)/U215)')</t>
  </si>
  <si>
    <t>worksheet.write('X215','=IF(OR(E215="-",ISBLANK(E215)),"",(L215-T215)/U215)')</t>
  </si>
  <si>
    <t>worksheet.write('Y215','=IF(OR(F215="-",ISBLANK(F215)),"",(M215-T215)/U215)')</t>
  </si>
  <si>
    <t>worksheet.write('Z215','=IFERROR(IF(OR(G215="-",ISBLANK(G215)),"",(N215-T215)/U215),"")')</t>
  </si>
  <si>
    <t>worksheet.write('AA215','=IF(MAX(MAX(V215:Z215),ABS(MIN(V215:Z215)))=ABS(MIN(V215:Z215)),MIN(V215:Z215),MAX(V215:Z215))')</t>
  </si>
  <si>
    <t>worksheet.write('P216','=MAX(J216:N216)')</t>
  </si>
  <si>
    <t>worksheet.write('Q216','=IFERROR(J144+MATCH(P216,J216:N216,0)-1,"")')</t>
  </si>
  <si>
    <t>worksheet.write('R216','=IF(Q216="","",MIN(J216:N216))')</t>
  </si>
  <si>
    <t>worksheet.write('S216','=IFERROR(J144+MATCH(R216,J216:N216)-1,"")')</t>
  </si>
  <si>
    <t>worksheet.write('T216','=IFERROR(AVERAGE(J216:N216),"")')</t>
  </si>
  <si>
    <t>worksheet.write('U216','=IFERROR(STDEV(J216:N216),"")')</t>
  </si>
  <si>
    <t>worksheet.write('V216','=IF(C216="-","",IF(ISBLANK(B216),"",IF(OR(ISNUMBER(FIND("Growth",B216)),ISNUMBER(FIND("Margin",B216))),"",(J216-T216)/U216)))')</t>
  </si>
  <si>
    <t>worksheet.write('W216','=IF(OR(D216="-",ISBLANK(D216)),"",(K216-T216)/U216)')</t>
  </si>
  <si>
    <t>worksheet.write('X216','=IF(OR(E216="-",ISBLANK(E216)),"",(L216-T216)/U216)')</t>
  </si>
  <si>
    <t>worksheet.write('Y216','=IF(OR(F216="-",ISBLANK(F216)),"",(M216-T216)/U216)')</t>
  </si>
  <si>
    <t>worksheet.write('Z216','=IFERROR(IF(OR(G216="-",ISBLANK(G216)),"",(N216-T216)/U216),"")')</t>
  </si>
  <si>
    <t>worksheet.write('AA216','=IF(MAX(MAX(V216:Z216),ABS(MIN(V216:Z216)))=ABS(MIN(V216:Z216)),MIN(V216:Z216),MAX(V216:Z216))')</t>
  </si>
  <si>
    <t>worksheet.write('P217','=MAX(J217:N217)')</t>
  </si>
  <si>
    <t>worksheet.write('Q217','=IFERROR(J144+MATCH(P217,J217:N217,0)-1,"")')</t>
  </si>
  <si>
    <t>worksheet.write('R217','=IF(Q217="","",MIN(J217:N217))')</t>
  </si>
  <si>
    <t>worksheet.write('S217','=IFERROR(J144+MATCH(R217,J217:N217)-1,"")')</t>
  </si>
  <si>
    <t>worksheet.write('T217','=IFERROR(AVERAGE(J217:N217),"")')</t>
  </si>
  <si>
    <t>worksheet.write('U217','=IFERROR(STDEV(J217:N217),"")')</t>
  </si>
  <si>
    <t>worksheet.write('V217','=IF(C217="-","",IF(ISBLANK(B217),"",IF(OR(ISNUMBER(FIND("Growth",B217)),ISNUMBER(FIND("Margin",B217))),"",(J217-T217)/U217)))')</t>
  </si>
  <si>
    <t>worksheet.write('W217','=IF(OR(D217="-",ISBLANK(D217)),"",(K217-T217)/U217)')</t>
  </si>
  <si>
    <t>worksheet.write('X217','=IF(OR(E217="-",ISBLANK(E217)),"",(L217-T217)/U217)')</t>
  </si>
  <si>
    <t>worksheet.write('Y217','=IF(OR(F217="-",ISBLANK(F217)),"",(M217-T217)/U217)')</t>
  </si>
  <si>
    <t>worksheet.write('Z217','=IFERROR(IF(OR(G217="-",ISBLANK(G217)),"",(N217-T217)/U217),"")')</t>
  </si>
  <si>
    <t>worksheet.write('AA217','=IF(MAX(MAX(V217:Z217),ABS(MIN(V217:Z217)))=ABS(MIN(V217:Z217)),MIN(V217:Z217),MAX(V217:Z217))')</t>
  </si>
  <si>
    <t>worksheet.write('P218','=MAX(J218:N218)')</t>
  </si>
  <si>
    <t>worksheet.write('Q218','=IFERROR(J144+MATCH(P218,J218:N218,0)-1,"")')</t>
  </si>
  <si>
    <t>worksheet.write('R218','=IF(Q218="","",MIN(J218:N218))')</t>
  </si>
  <si>
    <t>worksheet.write('S218','=IFERROR(J144+MATCH(R218,J218:N218)-1,"")')</t>
  </si>
  <si>
    <t>worksheet.write('T218','=IFERROR(AVERAGE(J218:N218),"")')</t>
  </si>
  <si>
    <t>worksheet.write('U218','=IFERROR(STDEV(J218:N218),"")')</t>
  </si>
  <si>
    <t>worksheet.write('V218','=IF(C218="-","",IF(ISBLANK(B218),"",IF(OR(ISNUMBER(FIND("Growth",B218)),ISNUMBER(FIND("Margin",B218))),"",(J218-T218)/U218)))')</t>
  </si>
  <si>
    <t>worksheet.write('W218','=IF(OR(D218="-",ISBLANK(D218)),"",(K218-T218)/U218)')</t>
  </si>
  <si>
    <t>worksheet.write('X218','=IF(OR(E218="-",ISBLANK(E218)),"",(L218-T218)/U218)')</t>
  </si>
  <si>
    <t>worksheet.write('Y218','=IF(OR(F218="-",ISBLANK(F218)),"",(M218-T218)/U218)')</t>
  </si>
  <si>
    <t>worksheet.write('Z218','=IFERROR(IF(OR(G218="-",ISBLANK(G218)),"",(N218-T218)/U218),"")')</t>
  </si>
  <si>
    <t>worksheet.write('AA218','=IF(MAX(MAX(V218:Z218),ABS(MIN(V218:Z218)))=ABS(MIN(V218:Z218)),MIN(V218:Z218),MAX(V218:Z218))')</t>
  </si>
  <si>
    <t>worksheet.write('P219','=MAX(J219:N219)')</t>
  </si>
  <si>
    <t>worksheet.write('Q219','=IFERROR(J144+MATCH(P219,J219:N219,0)-1,"")')</t>
  </si>
  <si>
    <t>worksheet.write('R219','=IF(Q219="","",MIN(J219:N219))')</t>
  </si>
  <si>
    <t>worksheet.write('S219','=IFERROR(J144+MATCH(R219,J219:N219)-1,"")')</t>
  </si>
  <si>
    <t>worksheet.write('T219','=IFERROR(AVERAGE(J219:N219),"")')</t>
  </si>
  <si>
    <t>worksheet.write('U219','=IFERROR(STDEV(J219:N219),"")')</t>
  </si>
  <si>
    <t>worksheet.write('V219','=IF(C219="-","",IF(ISBLANK(B219),"",IF(OR(ISNUMBER(FIND("Growth",B219)),ISNUMBER(FIND("Margin",B219))),"",(J219-T219)/U219)))')</t>
  </si>
  <si>
    <t>worksheet.write('W219','=IF(OR(D219="-",ISBLANK(D219)),"",(K219-T219)/U219)')</t>
  </si>
  <si>
    <t>worksheet.write('X219','=IF(OR(E219="-",ISBLANK(E219)),"",(L219-T219)/U219)')</t>
  </si>
  <si>
    <t>worksheet.write('Y219','=IF(OR(F219="-",ISBLANK(F219)),"",(M219-T219)/U219)')</t>
  </si>
  <si>
    <t>worksheet.write('Z219','=IFERROR(IF(OR(G219="-",ISBLANK(G219)),"",(N219-T219)/U219),"")')</t>
  </si>
  <si>
    <t>worksheet.write('AA219','=IF(MAX(MAX(V219:Z219),ABS(MIN(V219:Z219)))=ABS(MIN(V219:Z219)),MIN(V219:Z219),MAX(V219:Z219))')</t>
  </si>
  <si>
    <t>worksheet.write('P220','=MAX(J220:N220)')</t>
  </si>
  <si>
    <t>worksheet.write('Q220','=IFERROR(J144+MATCH(P220,J220:N220,0)-1,"")')</t>
  </si>
  <si>
    <t>worksheet.write('R220','=IF(Q220="","",MIN(J220:N220))')</t>
  </si>
  <si>
    <t>worksheet.write('S220','=IFERROR(J144+MATCH(R220,J220:N220)-1,"")')</t>
  </si>
  <si>
    <t>worksheet.write('T220','=IFERROR(AVERAGE(J220:N220),"")')</t>
  </si>
  <si>
    <t>worksheet.write('U220','=IFERROR(STDEV(J220:N220),"")')</t>
  </si>
  <si>
    <t>worksheet.write('V220','=IF(C220="-","",IF(ISBLANK(B220),"",IF(OR(ISNUMBER(FIND("Growth",B220)),ISNUMBER(FIND("Margin",B220))),"",(J220-T220)/U220)))')</t>
  </si>
  <si>
    <t>worksheet.write('W220','=IF(OR(D220="-",ISBLANK(D220)),"",(K220-T220)/U220)')</t>
  </si>
  <si>
    <t>worksheet.write('X220','=IF(OR(E220="-",ISBLANK(E220)),"",(L220-T220)/U220)')</t>
  </si>
  <si>
    <t>worksheet.write('Y220','=IF(OR(F220="-",ISBLANK(F220)),"",(M220-T220)/U220)')</t>
  </si>
  <si>
    <t>worksheet.write('Z220','=IFERROR(IF(OR(G220="-",ISBLANK(G220)),"",(N220-T220)/U220),"")')</t>
  </si>
  <si>
    <t>worksheet.write('AA220','=IF(MAX(MAX(V220:Z220),ABS(MIN(V220:Z220)))=ABS(MIN(V220:Z220)),MIN(V220:Z220),MAX(V220:Z220))')</t>
  </si>
  <si>
    <t>worksheet.write('P221','=MAX(J221:N221)')</t>
  </si>
  <si>
    <t>worksheet.write('Q221','=IFERROR(J144+MATCH(P221,J221:N221,0)-1,"")')</t>
  </si>
  <si>
    <t>worksheet.write('R221','=IF(Q221="","",MIN(J221:N221))')</t>
  </si>
  <si>
    <t>worksheet.write('S221','=IFERROR(J144+MATCH(R221,J221:N221)-1,"")')</t>
  </si>
  <si>
    <t>worksheet.write('T221','=IFERROR(AVERAGE(J221:N221),"")')</t>
  </si>
  <si>
    <t>worksheet.write('U221','=IFERROR(STDEV(J221:N221),"")')</t>
  </si>
  <si>
    <t>worksheet.write('V221','=IF(C221="-","",IF(ISBLANK(B221),"",IF(OR(ISNUMBER(FIND("Growth",B221)),ISNUMBER(FIND("Margin",B221))),"",(J221-T221)/U221)))')</t>
  </si>
  <si>
    <t>worksheet.write('W221','=IF(OR(D221="-",ISBLANK(D221)),"",(K221-T221)/U221)')</t>
  </si>
  <si>
    <t>worksheet.write('X221','=IF(OR(E221="-",ISBLANK(E221)),"",(L221-T221)/U221)')</t>
  </si>
  <si>
    <t>worksheet.write('Y221','=IF(OR(F221="-",ISBLANK(F221)),"",(M221-T221)/U221)')</t>
  </si>
  <si>
    <t>worksheet.write('Z221','=IFERROR(IF(OR(G221="-",ISBLANK(G221)),"",(N221-T221)/U221),"")')</t>
  </si>
  <si>
    <t>worksheet.write('AA221','=IF(MAX(MAX(V221:Z221),ABS(MIN(V221:Z221)))=ABS(MIN(V221:Z221)),MIN(V221:Z221),MAX(V221:Z221))')</t>
  </si>
  <si>
    <t>worksheet.write('P222','=MAX(J222:N222)')</t>
  </si>
  <si>
    <t>worksheet.write('Q222','=IFERROR(J144+MATCH(P222,J222:N222,0)-1,"")')</t>
  </si>
  <si>
    <t>worksheet.write('R222','=IF(Q222="","",MIN(J222:N222))')</t>
  </si>
  <si>
    <t>worksheet.write('S222','=IFERROR(J144+MATCH(R222,J222:N222)-1,"")')</t>
  </si>
  <si>
    <t>worksheet.write('T222','=IFERROR(AVERAGE(J222:N222),"")')</t>
  </si>
  <si>
    <t>worksheet.write('U222','=IFERROR(STDEV(J222:N222),"")')</t>
  </si>
  <si>
    <t>worksheet.write('V222','=IF(C222="-","",IF(ISBLANK(B222),"",IF(OR(ISNUMBER(FIND("Growth",B222)),ISNUMBER(FIND("Margin",B222))),"",(J222-T222)/U222)))')</t>
  </si>
  <si>
    <t>worksheet.write('W222','=IF(OR(D222="-",ISBLANK(D222)),"",(K222-T222)/U222)')</t>
  </si>
  <si>
    <t>worksheet.write('X222','=IF(OR(E222="-",ISBLANK(E222)),"",(L222-T222)/U222)')</t>
  </si>
  <si>
    <t>worksheet.write('Y222','=IF(OR(F222="-",ISBLANK(F222)),"",(M222-T222)/U222)')</t>
  </si>
  <si>
    <t>worksheet.write('Z222','=IFERROR(IF(OR(G222="-",ISBLANK(G222)),"",(N222-T222)/U222),"")')</t>
  </si>
  <si>
    <t>worksheet.write('AA222','=IF(MAX(MAX(V222:Z222),ABS(MIN(V222:Z222)))=ABS(MIN(V222:Z222)),MIN(V222:Z222),MAX(V222:Z222))')</t>
  </si>
  <si>
    <t>worksheet.write('P223','=MAX(J223:N223)')</t>
  </si>
  <si>
    <t>worksheet.write('Q223','=IFERROR(J144+MATCH(P223,J223:N223,0)-1,"")')</t>
  </si>
  <si>
    <t>worksheet.write('R223','=IF(Q223="","",MIN(J223:N223))')</t>
  </si>
  <si>
    <t>worksheet.write('S223','=IFERROR(J144+MATCH(R223,J223:N223)-1,"")')</t>
  </si>
  <si>
    <t>worksheet.write('T223','=IFERROR(AVERAGE(J223:N223),"")')</t>
  </si>
  <si>
    <t>worksheet.write('U223','=IFERROR(STDEV(J223:N223),"")')</t>
  </si>
  <si>
    <t>worksheet.write('V223','=IF(C223="-","",IF(ISBLANK(B223),"",IF(OR(ISNUMBER(FIND("Growth",B223)),ISNUMBER(FIND("Margin",B223))),"",(J223-T223)/U223)))')</t>
  </si>
  <si>
    <t>worksheet.write('W223','=IF(OR(D223="-",ISBLANK(D223)),"",(K223-T223)/U223)')</t>
  </si>
  <si>
    <t>worksheet.write('X223','=IF(OR(E223="-",ISBLANK(E223)),"",(L223-T223)/U223)')</t>
  </si>
  <si>
    <t>worksheet.write('Y223','=IF(OR(F223="-",ISBLANK(F223)),"",(M223-T223)/U223)')</t>
  </si>
  <si>
    <t>worksheet.write('Z223','=IFERROR(IF(OR(G223="-",ISBLANK(G223)),"",(N223-T223)/U223),"")')</t>
  </si>
  <si>
    <t>worksheet.write('AA223','=IF(MAX(MAX(V223:Z223),ABS(MIN(V223:Z223)))=ABS(MIN(V223:Z223)),MIN(V223:Z223),MAX(V223:Z223))')</t>
  </si>
  <si>
    <t>worksheet.write('P224','=MAX(J224:N224)')</t>
  </si>
  <si>
    <t>worksheet.write('Q224','=IFERROR(J144+MATCH(P224,J224:N224,0)-1,"")')</t>
  </si>
  <si>
    <t>worksheet.write('R224','=IF(Q224="","",MIN(J224:N224))')</t>
  </si>
  <si>
    <t>worksheet.write('S224','=IFERROR(J144+MATCH(R224,J224:N224)-1,"")')</t>
  </si>
  <si>
    <t>worksheet.write('T224','=IFERROR(AVERAGE(J224:N224),"")')</t>
  </si>
  <si>
    <t>worksheet.write('U224','=IFERROR(STDEV(J224:N224),"")')</t>
  </si>
  <si>
    <t>worksheet.write('V224','=IF(C224="-","",IF(ISBLANK(B224),"",IF(OR(ISNUMBER(FIND("Growth",B224)),ISNUMBER(FIND("Margin",B224))),"",(J224-T224)/U224)))')</t>
  </si>
  <si>
    <t>worksheet.write('W224','=IF(OR(D224="-",ISBLANK(D224)),"",(K224-T224)/U224)')</t>
  </si>
  <si>
    <t>worksheet.write('X224','=IF(OR(E224="-",ISBLANK(E224)),"",(L224-T224)/U224)')</t>
  </si>
  <si>
    <t>worksheet.write('Y224','=IF(OR(F224="-",ISBLANK(F224)),"",(M224-T224)/U224)')</t>
  </si>
  <si>
    <t>worksheet.write('Z224','=IFERROR(IF(OR(G224="-",ISBLANK(G224)),"",(N224-T224)/U224),"")')</t>
  </si>
  <si>
    <t>worksheet.write('AA224','=IF(MAX(MAX(V224:Z224),ABS(MIN(V224:Z224)))=ABS(MIN(V224:Z224)),MIN(V224:Z224),MAX(V224:Z224))')</t>
  </si>
  <si>
    <t>worksheet.write('P225','=MAX(J225:N225)')</t>
  </si>
  <si>
    <t>worksheet.write('Q225','=IFERROR(J144+MATCH(P225,J225:N225,0)-1,"")')</t>
  </si>
  <si>
    <t>worksheet.write('R225','=IF(Q225="","",MIN(J225:N225))')</t>
  </si>
  <si>
    <t>worksheet.write('S225','=IFERROR(J144+MATCH(R225,J225:N225)-1,"")')</t>
  </si>
  <si>
    <t>worksheet.write('T225','=IFERROR(AVERAGE(J225:N225),"")')</t>
  </si>
  <si>
    <t>worksheet.write('U225','=IFERROR(STDEV(J225:N225),"")')</t>
  </si>
  <si>
    <t>worksheet.write('V225','=IF(C225="-","",IF(ISBLANK(B225),"",IF(OR(ISNUMBER(FIND("Growth",B225)),ISNUMBER(FIND("Margin",B225))),"",(J225-T225)/U225)))')</t>
  </si>
  <si>
    <t>worksheet.write('W225','=IF(OR(D225="-",ISBLANK(D225)),"",(K225-T225)/U225)')</t>
  </si>
  <si>
    <t>worksheet.write('X225','=IF(OR(E225="-",ISBLANK(E225)),"",(L225-T225)/U225)')</t>
  </si>
  <si>
    <t>worksheet.write('Y225','=IF(OR(F225="-",ISBLANK(F225)),"",(M225-T225)/U225)')</t>
  </si>
  <si>
    <t>worksheet.write('Z225','=IFERROR(IF(OR(G225="-",ISBLANK(G225)),"",(N225-T225)/U225),"")')</t>
  </si>
  <si>
    <t>worksheet.write('AA225','=IF(MAX(MAX(V225:Z225),ABS(MIN(V225:Z225)))=ABS(MIN(V225:Z225)),MIN(V225:Z225),MAX(V225:Z225))')</t>
  </si>
  <si>
    <t>worksheet.write('P226','=MAX(J226:N226)')</t>
  </si>
  <si>
    <t>worksheet.write('Q226','=IFERROR(J144+MATCH(P226,J226:N226,0)-1,"")')</t>
  </si>
  <si>
    <t>worksheet.write('R226','=IF(Q226="","",MIN(J226:N226))')</t>
  </si>
  <si>
    <t>worksheet.write('S226','=IFERROR(J144+MATCH(R226,J226:N226)-1,"")')</t>
  </si>
  <si>
    <t>worksheet.write('T226','=IFERROR(AVERAGE(J226:N226),"")')</t>
  </si>
  <si>
    <t>worksheet.write('U226','=IFERROR(STDEV(J226:N226),"")')</t>
  </si>
  <si>
    <t>worksheet.write('V226','=IF(C226="-","",IF(ISBLANK(B226),"",IF(OR(ISNUMBER(FIND("Growth",B226)),ISNUMBER(FIND("Margin",B226))),"",(J226-T226)/U226)))')</t>
  </si>
  <si>
    <t>worksheet.write('W226','=IF(OR(D226="-",ISBLANK(D226)),"",(K226-T226)/U226)')</t>
  </si>
  <si>
    <t>worksheet.write('X226','=IF(OR(E226="-",ISBLANK(E226)),"",(L226-T226)/U226)')</t>
  </si>
  <si>
    <t>worksheet.write('Y226','=IF(OR(F226="-",ISBLANK(F226)),"",(M226-T226)/U226)')</t>
  </si>
  <si>
    <t>worksheet.write('Z226','=IFERROR(IF(OR(G226="-",ISBLANK(G226)),"",(N226-T226)/U226),"")')</t>
  </si>
  <si>
    <t>worksheet.write('AA226','=IF(MAX(MAX(V226:Z226),ABS(MIN(V226:Z226)))=ABS(MIN(V226:Z226)),MIN(V226:Z226),MAX(V226:Z226))')</t>
  </si>
  <si>
    <t>worksheet.write('P227','=MAX(J227:N227)')</t>
  </si>
  <si>
    <t>worksheet.write('Q227','=IFERROR(J144+MATCH(P227,J227:N227,0)-1,"")')</t>
  </si>
  <si>
    <t>worksheet.write('R227','=IF(Q227="","",MIN(J227:N227))')</t>
  </si>
  <si>
    <t>worksheet.write('S227','=IFERROR(J144+MATCH(R227,J227:N227)-1,"")')</t>
  </si>
  <si>
    <t>worksheet.write('T227','=IFERROR(AVERAGE(J227:N227),"")')</t>
  </si>
  <si>
    <t>worksheet.write('U227','=IFERROR(STDEV(J227:N227),"")')</t>
  </si>
  <si>
    <t>worksheet.write('V227','=IF(C227="-","",IF(ISBLANK(B227),"",IF(OR(ISNUMBER(FIND("Growth",B227)),ISNUMBER(FIND("Margin",B227))),"",(J227-T227)/U227)))')</t>
  </si>
  <si>
    <t>worksheet.write('W227','=IF(OR(D227="-",ISBLANK(D227)),"",(K227-T227)/U227)')</t>
  </si>
  <si>
    <t>worksheet.write('X227','=IF(OR(E227="-",ISBLANK(E227)),"",(L227-T227)/U227)')</t>
  </si>
  <si>
    <t>worksheet.write('Y227','=IF(OR(F227="-",ISBLANK(F227)),"",(M227-T227)/U227)')</t>
  </si>
  <si>
    <t>worksheet.write('Z227','=IFERROR(IF(OR(G227="-",ISBLANK(G227)),"",(N227-T227)/U227),"")')</t>
  </si>
  <si>
    <t>worksheet.write('AA227','=IF(MAX(MAX(V227:Z227),ABS(MIN(V227:Z227)))=ABS(MIN(V227:Z227)),MIN(V227:Z227),MAX(V227:Z227))')</t>
  </si>
  <si>
    <t>worksheet.write('P228','=MAX(J228:N228)')</t>
  </si>
  <si>
    <t>worksheet.write('Q228','=IFERROR(J144+MATCH(P228,J228:N228,0)-1,"")')</t>
  </si>
  <si>
    <t>worksheet.write('R228','=IF(Q228="","",MIN(J228:N228))')</t>
  </si>
  <si>
    <t>worksheet.write('S228','=IFERROR(J144+MATCH(R228,J228:N228)-1,"")')</t>
  </si>
  <si>
    <t>worksheet.write('T228','=IFERROR(AVERAGE(J228:N228),"")')</t>
  </si>
  <si>
    <t>worksheet.write('U228','=IFERROR(STDEV(J228:N228),"")')</t>
  </si>
  <si>
    <t>worksheet.write('V228','=IF(C228="-","",IF(ISBLANK(B228),"",IF(OR(ISNUMBER(FIND("Growth",B228)),ISNUMBER(FIND("Margin",B228))),"",(J228-T228)/U228)))')</t>
  </si>
  <si>
    <t>worksheet.write('W228','=IF(OR(D228="-",ISBLANK(D228)),"",(K228-T228)/U228)')</t>
  </si>
  <si>
    <t>worksheet.write('X228','=IF(OR(E228="-",ISBLANK(E228)),"",(L228-T228)/U228)')</t>
  </si>
  <si>
    <t>worksheet.write('Y228','=IF(OR(F228="-",ISBLANK(F228)),"",(M228-T228)/U228)')</t>
  </si>
  <si>
    <t>worksheet.write('Z228','=IFERROR(IF(OR(G228="-",ISBLANK(G228)),"",(N228-T228)/U228),"")')</t>
  </si>
  <si>
    <t>worksheet.write('AA228','=IF(MAX(MAX(V228:Z228),ABS(MIN(V228:Z228)))=ABS(MIN(V228:Z228)),MIN(V228:Z228),MAX(V228:Z228))')</t>
  </si>
  <si>
    <t>worksheet.write('P229','=MAX(J229:N229)')</t>
  </si>
  <si>
    <t>worksheet.write('Q229','=IFERROR(J144+MATCH(P229,J229:N229,0)-1,"")')</t>
  </si>
  <si>
    <t>worksheet.write('R229','=IF(Q229="","",MIN(J229:N229))')</t>
  </si>
  <si>
    <t>worksheet.write('S229','=IFERROR(J144+MATCH(R229,J229:N229)-1,"")')</t>
  </si>
  <si>
    <t>worksheet.write('T229','=IFERROR(AVERAGE(J229:N229),"")')</t>
  </si>
  <si>
    <t>worksheet.write('U229','=IFERROR(STDEV(J229:N229),"")')</t>
  </si>
  <si>
    <t>worksheet.write('V229','=IF(C229="-","",IF(ISBLANK(B229),"",IF(OR(ISNUMBER(FIND("Growth",B229)),ISNUMBER(FIND("Margin",B229))),"",(J229-T229)/U229)))')</t>
  </si>
  <si>
    <t>worksheet.write('W229','=IF(OR(D229="-",ISBLANK(D229)),"",(K229-T229)/U229)')</t>
  </si>
  <si>
    <t>worksheet.write('X229','=IF(OR(E229="-",ISBLANK(E229)),"",(L229-T229)/U229)')</t>
  </si>
  <si>
    <t>worksheet.write('Y229','=IF(OR(F229="-",ISBLANK(F229)),"",(M229-T229)/U229)')</t>
  </si>
  <si>
    <t>worksheet.write('Z229','=IFERROR(IF(OR(G229="-",ISBLANK(G229)),"",(N229-T229)/U229),"")')</t>
  </si>
  <si>
    <t>worksheet.write('AA229','=IF(MAX(MAX(V229:Z229),ABS(MIN(V229:Z229)))=ABS(MIN(V229:Z229)),MIN(V229:Z229),MAX(V229:Z229))')</t>
  </si>
  <si>
    <t>worksheet.write('P230','=MAX(J230:N230)')</t>
  </si>
  <si>
    <t>worksheet.write('Q230','=IFERROR(J144+MATCH(P230,J230:N230,0)-1,"")')</t>
  </si>
  <si>
    <t>worksheet.write('R230','=IF(Q230="","",MIN(J230:N230))')</t>
  </si>
  <si>
    <t>worksheet.write('S230','=IFERROR(J144+MATCH(R230,J230:N230)-1,"")')</t>
  </si>
  <si>
    <t>worksheet.write('T230','=IFERROR(AVERAGE(J230:N230),"")')</t>
  </si>
  <si>
    <t>worksheet.write('U230','=IFERROR(STDEV(J230:N230),"")')</t>
  </si>
  <si>
    <t>worksheet.write('V230','=IF(C230="-","",IF(ISBLANK(B230),"",IF(OR(ISNUMBER(FIND("Growth",B230)),ISNUMBER(FIND("Margin",B230))),"",(J230-T230)/U230)))')</t>
  </si>
  <si>
    <t>worksheet.write('W230','=IF(OR(D230="-",ISBLANK(D230)),"",(K230-T230)/U230)')</t>
  </si>
  <si>
    <t>worksheet.write('X230','=IF(OR(E230="-",ISBLANK(E230)),"",(L230-T230)/U230)')</t>
  </si>
  <si>
    <t>worksheet.write('Y230','=IF(OR(F230="-",ISBLANK(F230)),"",(M230-T230)/U230)')</t>
  </si>
  <si>
    <t>worksheet.write('Z230','=IFERROR(IF(OR(G230="-",ISBLANK(G230)),"",(N230-T230)/U230),"")')</t>
  </si>
  <si>
    <t>worksheet.write('AA230','=IF(MAX(MAX(V230:Z230),ABS(MIN(V230:Z230)))=ABS(MIN(V230:Z230)),MIN(V230:Z230),MAX(V230:Z230))')</t>
  </si>
  <si>
    <t>worksheet.write('P231','=MAX(J231:N231)')</t>
  </si>
  <si>
    <t>worksheet.write('Q231','=IFERROR(J144+MATCH(P231,J231:N231,0)-1,"")')</t>
  </si>
  <si>
    <t>worksheet.write('R231','=IF(Q231="","",MIN(J231:N231))')</t>
  </si>
  <si>
    <t>worksheet.write('S231','=IFERROR(J144+MATCH(R231,J231:N231)-1,"")')</t>
  </si>
  <si>
    <t>worksheet.write('T231','=IFERROR(AVERAGE(J231:N231),"")')</t>
  </si>
  <si>
    <t>worksheet.write('U231','=IFERROR(STDEV(J231:N231),"")')</t>
  </si>
  <si>
    <t>worksheet.write('V231','=IF(C231="-","",IF(ISBLANK(B231),"",IF(OR(ISNUMBER(FIND("Growth",B231)),ISNUMBER(FIND("Margin",B231))),"",(J231-T231)/U231)))')</t>
  </si>
  <si>
    <t>worksheet.write('W231','=IF(OR(D231="-",ISBLANK(D231)),"",(K231-T231)/U231)')</t>
  </si>
  <si>
    <t>worksheet.write('X231','=IF(OR(E231="-",ISBLANK(E231)),"",(L231-T231)/U231)')</t>
  </si>
  <si>
    <t>worksheet.write('Y231','=IF(OR(F231="-",ISBLANK(F231)),"",(M231-T231)/U231)')</t>
  </si>
  <si>
    <t>worksheet.write('Z231','=IFERROR(IF(OR(G231="-",ISBLANK(G231)),"",(N231-T231)/U231),"")')</t>
  </si>
  <si>
    <t>worksheet.write('AA231','=IF(MAX(MAX(V231:Z231),ABS(MIN(V231:Z231)))=ABS(MIN(V231:Z231)),MIN(V231:Z231),MAX(V231:Z231))')</t>
  </si>
  <si>
    <t>worksheet.write('P232','=MAX(J232:N232)')</t>
  </si>
  <si>
    <t>worksheet.write('Q232','=IFERROR(J144+MATCH(P232,J232:N232,0)-1,"")')</t>
  </si>
  <si>
    <t>worksheet.write('R232','=IF(Q232="","",MIN(J232:N232))')</t>
  </si>
  <si>
    <t>worksheet.write('S232','=IFERROR(J144+MATCH(R232,J232:N232)-1,"")')</t>
  </si>
  <si>
    <t>worksheet.write('T232','=IFERROR(AVERAGE(J232:N232),"")')</t>
  </si>
  <si>
    <t>worksheet.write('U232','=IFERROR(STDEV(J232:N232),"")')</t>
  </si>
  <si>
    <t>worksheet.write('V232','=IF(C232="-","",IF(ISBLANK(B232),"",IF(OR(ISNUMBER(FIND("Growth",B232)),ISNUMBER(FIND("Margin",B232))),"",(J232-T232)/U232)))')</t>
  </si>
  <si>
    <t>worksheet.write('W232','=IF(OR(D232="-",ISBLANK(D232)),"",(K232-T232)/U232)')</t>
  </si>
  <si>
    <t>worksheet.write('X232','=IF(OR(E232="-",ISBLANK(E232)),"",(L232-T232)/U232)')</t>
  </si>
  <si>
    <t>worksheet.write('Y232','=IF(OR(F232="-",ISBLANK(F232)),"",(M232-T232)/U232)')</t>
  </si>
  <si>
    <t>worksheet.write('Z232','=IFERROR(IF(OR(G232="-",ISBLANK(G232)),"",(N232-T232)/U232),"")')</t>
  </si>
  <si>
    <t>worksheet.write('AA232','=IF(MAX(MAX(V232:Z232),ABS(MIN(V232:Z232)))=ABS(MIN(V232:Z232)),MIN(V232:Z232),MAX(V232:Z232))')</t>
  </si>
  <si>
    <t>worksheet.write('P233','=MAX(J233:N233)')</t>
  </si>
  <si>
    <t>worksheet.write('Q233','=IFERROR(J144+MATCH(P233,J233:N233,0)-1,"")')</t>
  </si>
  <si>
    <t>worksheet.write('R233','=IF(Q233="","",MIN(J233:N233))')</t>
  </si>
  <si>
    <t>worksheet.write('S233','=IFERROR(J144+MATCH(R233,J233:N233)-1,"")')</t>
  </si>
  <si>
    <t>worksheet.write('T233','=IFERROR(AVERAGE(J233:N233),"")')</t>
  </si>
  <si>
    <t>worksheet.write('U233','=IFERROR(STDEV(J233:N233),"")')</t>
  </si>
  <si>
    <t>worksheet.write('V233','=IF(C233="-","",IF(ISBLANK(B233),"",IF(OR(ISNUMBER(FIND("Growth",B233)),ISNUMBER(FIND("Margin",B233))),"",(J233-T233)/U233)))')</t>
  </si>
  <si>
    <t>worksheet.write('W233','=IF(OR(D233="-",ISBLANK(D233)),"",(K233-T233)/U233)')</t>
  </si>
  <si>
    <t>worksheet.write('X233','=IF(OR(E233="-",ISBLANK(E233)),"",(L233-T233)/U233)')</t>
  </si>
  <si>
    <t>worksheet.write('Y233','=IF(OR(F233="-",ISBLANK(F233)),"",(M233-T233)/U233)')</t>
  </si>
  <si>
    <t>worksheet.write('Z233','=IFERROR(IF(OR(G233="-",ISBLANK(G233)),"",(N233-T233)/U233),"")')</t>
  </si>
  <si>
    <t>worksheet.write('AA233','=IF(MAX(MAX(V233:Z233),ABS(MIN(V233:Z233)))=ABS(MIN(V233:Z233)),MIN(V233:Z233),MAX(V233:Z233))')</t>
  </si>
  <si>
    <t>worksheet.write('P234','=MAX(J234:N234)')</t>
  </si>
  <si>
    <t>worksheet.write('Q234','=IFERROR(J144+MATCH(P234,J234:N234,0)-1,"")')</t>
  </si>
  <si>
    <t>worksheet.write('R234','=IF(Q234="","",MIN(J234:N234))')</t>
  </si>
  <si>
    <t>worksheet.write('S234','=IFERROR(J144+MATCH(R234,J234:N234)-1,"")')</t>
  </si>
  <si>
    <t>worksheet.write('T234','=IFERROR(AVERAGE(J234:N234),"")')</t>
  </si>
  <si>
    <t>worksheet.write('U234','=IFERROR(STDEV(J234:N234),"")')</t>
  </si>
  <si>
    <t>worksheet.write('V234','=IF(C234="-","",IF(ISBLANK(B234),"",IF(OR(ISNUMBER(FIND("Growth",B234)),ISNUMBER(FIND("Margin",B234))),"",(J234-T234)/U234)))')</t>
  </si>
  <si>
    <t>worksheet.write('W234','=IF(OR(D234="-",ISBLANK(D234)),"",(K234-T234)/U234)')</t>
  </si>
  <si>
    <t>worksheet.write('X234','=IF(OR(E234="-",ISBLANK(E234)),"",(L234-T234)/U234)')</t>
  </si>
  <si>
    <t>worksheet.write('Y234','=IF(OR(F234="-",ISBLANK(F234)),"",(M234-T234)/U234)')</t>
  </si>
  <si>
    <t>worksheet.write('Z234','=IFERROR(IF(OR(G234="-",ISBLANK(G234)),"",(N234-T234)/U234),"")')</t>
  </si>
  <si>
    <t>worksheet.write('AA234','=IF(MAX(MAX(V234:Z234),ABS(MIN(V234:Z234)))=ABS(MIN(V234:Z234)),MIN(V234:Z234),MAX(V234:Z234))')</t>
  </si>
  <si>
    <t>worksheet.write('P235','=MAX(J235:N235)')</t>
  </si>
  <si>
    <t>worksheet.write('Q235','=IFERROR(J144+MATCH(P235,J235:N235,0)-1,"")')</t>
  </si>
  <si>
    <t>worksheet.write('R235','=IF(Q235="","",MIN(J235:N235))')</t>
  </si>
  <si>
    <t>worksheet.write('S235','=IFERROR(J144+MATCH(R235,J235:N235)-1,"")')</t>
  </si>
  <si>
    <t>worksheet.write('T235','=IFERROR(AVERAGE(J235:N235),"")')</t>
  </si>
  <si>
    <t>worksheet.write('U235','=IFERROR(STDEV(J235:N235),"")')</t>
  </si>
  <si>
    <t>worksheet.write('V235','=IF(C235="-","",IF(ISBLANK(B235),"",IF(OR(ISNUMBER(FIND("Growth",B235)),ISNUMBER(FIND("Margin",B235))),"",(J235-T235)/U235)))')</t>
  </si>
  <si>
    <t>worksheet.write('W235','=IF(OR(D235="-",ISBLANK(D235)),"",(K235-T235)/U235)')</t>
  </si>
  <si>
    <t>worksheet.write('X235','=IF(OR(E235="-",ISBLANK(E235)),"",(L235-T235)/U235)')</t>
  </si>
  <si>
    <t>worksheet.write('Y235','=IF(OR(F235="-",ISBLANK(F235)),"",(M235-T235)/U235)')</t>
  </si>
  <si>
    <t>worksheet.write('Z235','=IFERROR(IF(OR(G235="-",ISBLANK(G235)),"",(N235-T235)/U235),"")')</t>
  </si>
  <si>
    <t>worksheet.write('AA235','=IF(MAX(MAX(V235:Z235),ABS(MIN(V235:Z235)))=ABS(MIN(V235:Z235)),MIN(V235:Z235),MAX(V235:Z235))')</t>
  </si>
  <si>
    <t>worksheet.write('P236','=MAX(J236:N236)')</t>
  </si>
  <si>
    <t>worksheet.write('Q236','=IFERROR(J144+MATCH(P236,J236:N236,0)-1,"")')</t>
  </si>
  <si>
    <t>worksheet.write('R236','=IF(Q236="","",MIN(J236:N236))')</t>
  </si>
  <si>
    <t>worksheet.write('S236','=IFERROR(J144+MATCH(R236,J236:N236)-1,"")')</t>
  </si>
  <si>
    <t>worksheet.write('T236','=IFERROR(AVERAGE(J236:N236),"")')</t>
  </si>
  <si>
    <t>worksheet.write('U236','=IFERROR(STDEV(J236:N236),"")')</t>
  </si>
  <si>
    <t>worksheet.write('V236','=IF(C236="-","",IF(ISBLANK(B236),"",IF(OR(ISNUMBER(FIND("Growth",B236)),ISNUMBER(FIND("Margin",B236))),"",(J236-T236)/U236)))')</t>
  </si>
  <si>
    <t>worksheet.write('W236','=IF(OR(D236="-",ISBLANK(D236)),"",(K236-T236)/U236)')</t>
  </si>
  <si>
    <t>worksheet.write('X236','=IF(OR(E236="-",ISBLANK(E236)),"",(L236-T236)/U236)')</t>
  </si>
  <si>
    <t>worksheet.write('Y236','=IF(OR(F236="-",ISBLANK(F236)),"",(M236-T236)/U236)')</t>
  </si>
  <si>
    <t>worksheet.write('Z236','=IFERROR(IF(OR(G236="-",ISBLANK(G236)),"",(N236-T236)/U236),"")')</t>
  </si>
  <si>
    <t>worksheet.write('AA236','=IF(MAX(MAX(V236:Z236),ABS(MIN(V236:Z236)))=ABS(MIN(V236:Z236)),MIN(V236:Z236),MAX(V236:Z236))')</t>
  </si>
  <si>
    <t>worksheet.write('P237','=MAX(J237:N237)')</t>
  </si>
  <si>
    <t>worksheet.write('Q237','=IFERROR(J144+MATCH(P237,J237:N237,0)-1,"")')</t>
  </si>
  <si>
    <t>worksheet.write('R237','=IF(Q237="","",MIN(J237:N237))')</t>
  </si>
  <si>
    <t>worksheet.write('S237','=IFERROR(J144+MATCH(R237,J237:N237)-1,"")')</t>
  </si>
  <si>
    <t>worksheet.write('T237','=IFERROR(AVERAGE(J237:N237),"")')</t>
  </si>
  <si>
    <t>worksheet.write('U237','=IFERROR(STDEV(J237:N237),"")')</t>
  </si>
  <si>
    <t>worksheet.write('V237','=IF(C237="-","",IF(ISBLANK(B237),"",IF(OR(ISNUMBER(FIND("Growth",B237)),ISNUMBER(FIND("Margin",B237))),"",(J237-T237)/U237)))')</t>
  </si>
  <si>
    <t>worksheet.write('W237','=IF(OR(D237="-",ISBLANK(D237)),"",(K237-T237)/U237)')</t>
  </si>
  <si>
    <t>worksheet.write('X237','=IF(OR(E237="-",ISBLANK(E237)),"",(L237-T237)/U237)')</t>
  </si>
  <si>
    <t>worksheet.write('Y237','=IF(OR(F237="-",ISBLANK(F237)),"",(M237-T237)/U237)')</t>
  </si>
  <si>
    <t>worksheet.write('Z237','=IFERROR(IF(OR(G237="-",ISBLANK(G237)),"",(N237-T237)/U237),"")')</t>
  </si>
  <si>
    <t>worksheet.write('AA237','=IF(MAX(MAX(V237:Z237),ABS(MIN(V237:Z237)))=ABS(MIN(V237:Z237)),MIN(V237:Z237),MAX(V237:Z237))')</t>
  </si>
  <si>
    <t>worksheet.write('P238','=MAX(J238:N238)')</t>
  </si>
  <si>
    <t>worksheet.write('Q238','=IFERROR(J144+MATCH(P238,J238:N238,0)-1,"")')</t>
  </si>
  <si>
    <t>worksheet.write('R238','=IF(Q238="","",MIN(J238:N238))')</t>
  </si>
  <si>
    <t>worksheet.write('S238','=IFERROR(J144+MATCH(R238,J238:N238)-1,"")')</t>
  </si>
  <si>
    <t>worksheet.write('T238','=IFERROR(AVERAGE(J238:N238),"")')</t>
  </si>
  <si>
    <t>worksheet.write('U238','=IFERROR(STDEV(J238:N238),"")')</t>
  </si>
  <si>
    <t>worksheet.write('V238','=IF(C238="-","",IF(ISBLANK(B238),"",IF(OR(ISNUMBER(FIND("Growth",B238)),ISNUMBER(FIND("Margin",B238))),"",(J238-T238)/U238)))')</t>
  </si>
  <si>
    <t>worksheet.write('W238','=IF(OR(D238="-",ISBLANK(D238)),"",(K238-T238)/U238)')</t>
  </si>
  <si>
    <t>worksheet.write('X238','=IF(OR(E238="-",ISBLANK(E238)),"",(L238-T238)/U238)')</t>
  </si>
  <si>
    <t>worksheet.write('Y238','=IF(OR(F238="-",ISBLANK(F238)),"",(M238-T238)/U238)')</t>
  </si>
  <si>
    <t>worksheet.write('Z238','=IFERROR(IF(OR(G238="-",ISBLANK(G238)),"",(N238-T238)/U238),"")')</t>
  </si>
  <si>
    <t>worksheet.write('AA238','=IF(MAX(MAX(V238:Z238),ABS(MIN(V238:Z238)))=ABS(MIN(V238:Z238)),MIN(V238:Z238),MAX(V238:Z238))')</t>
  </si>
  <si>
    <t>worksheet.write('P239','=MAX(J239:N239)')</t>
  </si>
  <si>
    <t>worksheet.write('Q239','=IFERROR(J144+MATCH(P239,J239:N239,0)-1,"")')</t>
  </si>
  <si>
    <t>worksheet.write('R239','=IF(Q239="","",MIN(J239:N239))')</t>
  </si>
  <si>
    <t>worksheet.write('S239','=IFERROR(J144+MATCH(R239,J239:N239)-1,"")')</t>
  </si>
  <si>
    <t>worksheet.write('T239','=IFERROR(AVERAGE(J239:N239),"")')</t>
  </si>
  <si>
    <t>worksheet.write('U239','=IFERROR(STDEV(J239:N239),"")')</t>
  </si>
  <si>
    <t>worksheet.write('V239','=IF(C239="-","",IF(ISBLANK(B239),"",IF(OR(ISNUMBER(FIND("Growth",B239)),ISNUMBER(FIND("Margin",B239))),"",(J239-T239)/U239)))')</t>
  </si>
  <si>
    <t>worksheet.write('W239','=IF(OR(D239="-",ISBLANK(D239)),"",(K239-T239)/U239)')</t>
  </si>
  <si>
    <t>worksheet.write('X239','=IF(OR(E239="-",ISBLANK(E239)),"",(L239-T239)/U239)')</t>
  </si>
  <si>
    <t>worksheet.write('Y239','=IF(OR(F239="-",ISBLANK(F239)),"",(M239-T239)/U239)')</t>
  </si>
  <si>
    <t>worksheet.write('Z239','=IFERROR(IF(OR(G239="-",ISBLANK(G239)),"",(N239-T239)/U239),"")')</t>
  </si>
  <si>
    <t>worksheet.write('AA239','=IF(MAX(MAX(V239:Z239),ABS(MIN(V239:Z239)))=ABS(MIN(V239:Z239)),MIN(V239:Z239),MAX(V239:Z239))')</t>
  </si>
  <si>
    <t>worksheet.write('P240','=MAX(J240:N240)')</t>
  </si>
  <si>
    <t>worksheet.write('Q240','=IFERROR(J144+MATCH(P240,J240:N240,0)-1,"")')</t>
  </si>
  <si>
    <t>worksheet.write('R240','=IF(Q240="","",MIN(J240:N240))')</t>
  </si>
  <si>
    <t>worksheet.write('S240','=IFERROR(J144+MATCH(R240,J240:N240)-1,"")')</t>
  </si>
  <si>
    <t>worksheet.write('T240','=IFERROR(AVERAGE(J240:N240),"")')</t>
  </si>
  <si>
    <t>worksheet.write('U240','=IFERROR(STDEV(J240:N240),"")')</t>
  </si>
  <si>
    <t>worksheet.write('V240','=IF(C240="-","",IF(ISBLANK(B240),"",IF(OR(ISNUMBER(FIND("Growth",B240)),ISNUMBER(FIND("Margin",B240))),"",(J240-T240)/U240)))')</t>
  </si>
  <si>
    <t>worksheet.write('W240','=IF(OR(D240="-",ISBLANK(D240)),"",(K240-T240)/U240)')</t>
  </si>
  <si>
    <t>worksheet.write('X240','=IF(OR(E240="-",ISBLANK(E240)),"",(L240-T240)/U240)')</t>
  </si>
  <si>
    <t>worksheet.write('Y240','=IF(OR(F240="-",ISBLANK(F240)),"",(M240-T240)/U240)')</t>
  </si>
  <si>
    <t>worksheet.write('Z240','=IFERROR(IF(OR(G240="-",ISBLANK(G240)),"",(N240-T240)/U240),"")')</t>
  </si>
  <si>
    <t>worksheet.write('AA240','=IF(MAX(MAX(V240:Z240),ABS(MIN(V240:Z240)))=ABS(MIN(V240:Z240)),MIN(V240:Z240),MAX(V240:Z240))')</t>
  </si>
  <si>
    <t>worksheet.write('P241','=MAX(J241:N241)')</t>
  </si>
  <si>
    <t>worksheet.write('Q241','=IFERROR(J144+MATCH(P241,J241:N241,0)-1,"")')</t>
  </si>
  <si>
    <t>worksheet.write('R241','=IF(Q241="","",MIN(J241:N241))')</t>
  </si>
  <si>
    <t>worksheet.write('S241','=IFERROR(J144+MATCH(R241,J241:N241)-1,"")')</t>
  </si>
  <si>
    <t>worksheet.write('T241','=IFERROR(AVERAGE(J241:N241),"")')</t>
  </si>
  <si>
    <t>worksheet.write('U241','=IFERROR(STDEV(J241:N241),"")')</t>
  </si>
  <si>
    <t>worksheet.write('V241','=IF(C241="-","",IF(ISBLANK(B241),"",IF(OR(ISNUMBER(FIND("Growth",B241)),ISNUMBER(FIND("Margin",B241))),"",(J241-T241)/U241)))')</t>
  </si>
  <si>
    <t>worksheet.write('W241','=IF(OR(D241="-",ISBLANK(D241)),"",(K241-T241)/U241)')</t>
  </si>
  <si>
    <t>worksheet.write('X241','=IF(OR(E241="-",ISBLANK(E241)),"",(L241-T241)/U241)')</t>
  </si>
  <si>
    <t>worksheet.write('Y241','=IF(OR(F241="-",ISBLANK(F241)),"",(M241-T241)/U241)')</t>
  </si>
  <si>
    <t>worksheet.write('Z241','=IFERROR(IF(OR(G241="-",ISBLANK(G241)),"",(N241-T241)/U241),"")')</t>
  </si>
  <si>
    <t>worksheet.write('AA241','=IF(MAX(MAX(V241:Z241),ABS(MIN(V241:Z241)))=ABS(MIN(V241:Z241)),MIN(V241:Z241),MAX(V241:Z241))')</t>
  </si>
  <si>
    <t>worksheet.write('P242','=MAX(J242:N242)')</t>
  </si>
  <si>
    <t>worksheet.write('Q242','=IFERROR(J144+MATCH(P242,J242:N242,0)-1,"")')</t>
  </si>
  <si>
    <t>worksheet.write('R242','=IF(Q242="","",MIN(J242:N242))')</t>
  </si>
  <si>
    <t>worksheet.write('S242','=IFERROR(J144+MATCH(R242,J242:N242)-1,"")')</t>
  </si>
  <si>
    <t>worksheet.write('T242','=IFERROR(AVERAGE(J242:N242),"")')</t>
  </si>
  <si>
    <t>worksheet.write('U242','=IFERROR(STDEV(J242:N242),"")')</t>
  </si>
  <si>
    <t>worksheet.write('V242','=IF(C242="-","",IF(ISBLANK(B242),"",IF(OR(ISNUMBER(FIND("Growth",B242)),ISNUMBER(FIND("Margin",B242))),"",(J242-T242)/U242)))')</t>
  </si>
  <si>
    <t>worksheet.write('W242','=IF(OR(D242="-",ISBLANK(D242)),"",(K242-T242)/U242)')</t>
  </si>
  <si>
    <t>worksheet.write('X242','=IF(OR(E242="-",ISBLANK(E242)),"",(L242-T242)/U242)')</t>
  </si>
  <si>
    <t>worksheet.write('Y242','=IF(OR(F242="-",ISBLANK(F242)),"",(M242-T242)/U242)')</t>
  </si>
  <si>
    <t>worksheet.write('Z242','=IFERROR(IF(OR(G242="-",ISBLANK(G242)),"",(N242-T242)/U242),"")')</t>
  </si>
  <si>
    <t>worksheet.write('AA242','=IF(MAX(MAX(V242:Z242),ABS(MIN(V242:Z242)))=ABS(MIN(V242:Z242)),MIN(V242:Z242),MAX(V242:Z242))')</t>
  </si>
  <si>
    <t>worksheet.write('P243','=MAX(J243:N243)')</t>
  </si>
  <si>
    <t>worksheet.write('Q243','=IFERROR(J144+MATCH(P243,J243:N243,0)-1,"")')</t>
  </si>
  <si>
    <t>worksheet.write('R243','=IF(Q243="","",MIN(J243:N243))')</t>
  </si>
  <si>
    <t>worksheet.write('S243','=IFERROR(J144+MATCH(R243,J243:N243)-1,"")')</t>
  </si>
  <si>
    <t>worksheet.write('T243','=IFERROR(AVERAGE(J243:N243),"")')</t>
  </si>
  <si>
    <t>worksheet.write('U243','=IFERROR(STDEV(J243:N243),"")')</t>
  </si>
  <si>
    <t>worksheet.write('V243','=IF(C243="-","",IF(ISBLANK(B243),"",IF(OR(ISNUMBER(FIND("Growth",B243)),ISNUMBER(FIND("Margin",B243))),"",(J243-T243)/U243)))')</t>
  </si>
  <si>
    <t>worksheet.write('W243','=IF(OR(D243="-",ISBLANK(D243)),"",(K243-T243)/U243)')</t>
  </si>
  <si>
    <t>worksheet.write('X243','=IF(OR(E243="-",ISBLANK(E243)),"",(L243-T243)/U243)')</t>
  </si>
  <si>
    <t>worksheet.write('Y243','=IF(OR(F243="-",ISBLANK(F243)),"",(M243-T243)/U243)')</t>
  </si>
  <si>
    <t>worksheet.write('Z243','=IFERROR(IF(OR(G243="-",ISBLANK(G243)),"",(N243-T243)/U243),"")')</t>
  </si>
  <si>
    <t>worksheet.write('AA243','=IF(MAX(MAX(V243:Z243),ABS(MIN(V243:Z243)))=ABS(MIN(V243:Z243)),MIN(V243:Z243),MAX(V243:Z243))')</t>
  </si>
  <si>
    <t>worksheet.write('P244','=MAX(J244:N244)')</t>
  </si>
  <si>
    <t>worksheet.write('Q244','=IFERROR(J144+MATCH(P244,J244:N244,0)-1,"")')</t>
  </si>
  <si>
    <t>worksheet.write('R244','=IF(Q244="","",MIN(J244:N244))')</t>
  </si>
  <si>
    <t>worksheet.write('S244','=IFERROR(J144+MATCH(R244,J244:N244)-1,"")')</t>
  </si>
  <si>
    <t>worksheet.write('T244','=IFERROR(AVERAGE(J244:N244),"")')</t>
  </si>
  <si>
    <t>worksheet.write('U244','=IFERROR(STDEV(J244:N244),"")')</t>
  </si>
  <si>
    <t>worksheet.write('V244','=IF(C244="-","",IF(ISBLANK(B244),"",IF(OR(ISNUMBER(FIND("Growth",B244)),ISNUMBER(FIND("Margin",B244))),"",(J244-T244)/U244)))')</t>
  </si>
  <si>
    <t>worksheet.write('W244','=IF(OR(D244="-",ISBLANK(D244)),"",(K244-T244)/U244)')</t>
  </si>
  <si>
    <t>worksheet.write('X244','=IF(OR(E244="-",ISBLANK(E244)),"",(L244-T244)/U244)')</t>
  </si>
  <si>
    <t>worksheet.write('Y244','=IF(OR(F244="-",ISBLANK(F244)),"",(M244-T244)/U244)')</t>
  </si>
  <si>
    <t>worksheet.write('Z244','=IFERROR(IF(OR(G244="-",ISBLANK(G244)),"",(N244-T244)/U244),"")')</t>
  </si>
  <si>
    <t>worksheet.write('AA244','=IF(MAX(MAX(V244:Z244),ABS(MIN(V244:Z244)))=ABS(MIN(V244:Z244)),MIN(V244:Z244),MAX(V244:Z244))')</t>
  </si>
  <si>
    <t>worksheet.write('P245','=MAX(J245:N245)')</t>
  </si>
  <si>
    <t>worksheet.write('Q245','=IFERROR(J144+MATCH(P245,J245:N245,0)-1,"")')</t>
  </si>
  <si>
    <t>worksheet.write('R245','=IF(Q245="","",MIN(J245:N245))')</t>
  </si>
  <si>
    <t>worksheet.write('S245','=IFERROR(J144+MATCH(R245,J245:N245)-1,"")')</t>
  </si>
  <si>
    <t>worksheet.write('T245','=IFERROR(AVERAGE(J245:N245),"")')</t>
  </si>
  <si>
    <t>worksheet.write('U245','=IFERROR(STDEV(J245:N245),"")')</t>
  </si>
  <si>
    <t>worksheet.write('V245','=IF(C245="-","",IF(ISBLANK(B245),"",IF(OR(ISNUMBER(FIND("Growth",B245)),ISNUMBER(FIND("Margin",B245))),"",(J245-T245)/U245)))')</t>
  </si>
  <si>
    <t>worksheet.write('W245','=IF(OR(D245="-",ISBLANK(D245)),"",(K245-T245)/U245)')</t>
  </si>
  <si>
    <t>worksheet.write('X245','=IF(OR(E245="-",ISBLANK(E245)),"",(L245-T245)/U245)')</t>
  </si>
  <si>
    <t>worksheet.write('Y245','=IF(OR(F245="-",ISBLANK(F245)),"",(M245-T245)/U245)')</t>
  </si>
  <si>
    <t>worksheet.write('Z245','=IFERROR(IF(OR(G245="-",ISBLANK(G245)),"",(N245-T245)/U245),"")')</t>
  </si>
  <si>
    <t>worksheet.write('AA245','=IF(MAX(MAX(V245:Z245),ABS(MIN(V245:Z245)))=ABS(MIN(V245:Z245)),MIN(V245:Z245),MAX(V245:Z245))')</t>
  </si>
  <si>
    <t>worksheet.write('P246','=MAX(J246:N246)')</t>
  </si>
  <si>
    <t>worksheet.write('Q246','=IFERROR(J144+MATCH(P246,J246:N246,0)-1,"")')</t>
  </si>
  <si>
    <t>worksheet.write('R246','=IF(Q246="","",MIN(J246:N246))')</t>
  </si>
  <si>
    <t>worksheet.write('S246','=IFERROR(J144+MATCH(R246,J246:N246)-1,"")')</t>
  </si>
  <si>
    <t>worksheet.write('T246','=IFERROR(AVERAGE(J246:N246),"")')</t>
  </si>
  <si>
    <t>worksheet.write('U246','=IFERROR(STDEV(J246:N246),"")')</t>
  </si>
  <si>
    <t>worksheet.write('V246','=IF(C246="-","",IF(ISBLANK(B246),"",IF(OR(ISNUMBER(FIND("Growth",B246)),ISNUMBER(FIND("Margin",B246))),"",(J246-T246)/U246)))')</t>
  </si>
  <si>
    <t>worksheet.write('W246','=IF(OR(D246="-",ISBLANK(D246)),"",(K246-T246)/U246)')</t>
  </si>
  <si>
    <t>worksheet.write('X246','=IF(OR(E246="-",ISBLANK(E246)),"",(L246-T246)/U246)')</t>
  </si>
  <si>
    <t>worksheet.write('Y246','=IF(OR(F246="-",ISBLANK(F246)),"",(M246-T246)/U246)')</t>
  </si>
  <si>
    <t>worksheet.write('Z246','=IFERROR(IF(OR(G246="-",ISBLANK(G246)),"",(N246-T246)/U246),"")')</t>
  </si>
  <si>
    <t>worksheet.write('AA246','=IF(MAX(MAX(V246:Z246),ABS(MIN(V246:Z246)))=ABS(MIN(V246:Z246)),MIN(V246:Z246),MAX(V246:Z246))')</t>
  </si>
  <si>
    <t>worksheet.write('P247','=MAX(J247:N247)')</t>
  </si>
  <si>
    <t>worksheet.write('Q247','=IFERROR(J144+MATCH(P247,J247:N247,0)-1,"")')</t>
  </si>
  <si>
    <t>worksheet.write('R247','=IF(Q247="","",MIN(J247:N247))')</t>
  </si>
  <si>
    <t>worksheet.write('S247','=IFERROR(J144+MATCH(R247,J247:N247)-1,"")')</t>
  </si>
  <si>
    <t>worksheet.write('T247','=IFERROR(AVERAGE(J247:N247),"")')</t>
  </si>
  <si>
    <t>worksheet.write('U247','=IFERROR(STDEV(J247:N247),"")')</t>
  </si>
  <si>
    <t>worksheet.write('V247','=IF(C247="-","",IF(ISBLANK(B247),"",IF(OR(ISNUMBER(FIND("Growth",B247)),ISNUMBER(FIND("Margin",B247))),"",(J247-T247)/U247)))')</t>
  </si>
  <si>
    <t>worksheet.write('W247','=IF(OR(D247="-",ISBLANK(D247)),"",(K247-T247)/U247)')</t>
  </si>
  <si>
    <t>worksheet.write('X247','=IF(OR(E247="-",ISBLANK(E247)),"",(L247-T247)/U247)')</t>
  </si>
  <si>
    <t>worksheet.write('Y247','=IF(OR(F247="-",ISBLANK(F247)),"",(M247-T247)/U247)')</t>
  </si>
  <si>
    <t>worksheet.write('Z247','=IFERROR(IF(OR(G247="-",ISBLANK(G247)),"",(N247-T247)/U247),"")')</t>
  </si>
  <si>
    <t>worksheet.write('AA247','=IF(MAX(MAX(V247:Z247),ABS(MIN(V247:Z247)))=ABS(MIN(V247:Z247)),MIN(V247:Z247),MAX(V247:Z247))')</t>
  </si>
  <si>
    <t>worksheet.write('P248','=MAX(J248:N248)')</t>
  </si>
  <si>
    <t>worksheet.write('Q248','=IFERROR(J144+MATCH(P248,J248:N248,0)-1,"")')</t>
  </si>
  <si>
    <t>worksheet.write('R248','=IF(Q248="","",MIN(J248:N248))')</t>
  </si>
  <si>
    <t>worksheet.write('S248','=IFERROR(J144+MATCH(R248,J248:N248)-1,"")')</t>
  </si>
  <si>
    <t>worksheet.write('T248','=IFERROR(AVERAGE(J248:N248),"")')</t>
  </si>
  <si>
    <t>worksheet.write('U248','=IFERROR(STDEV(J248:N248),"")')</t>
  </si>
  <si>
    <t>worksheet.write('V248','=IF(C248="-","",IF(ISBLANK(B248),"",IF(OR(ISNUMBER(FIND("Growth",B248)),ISNUMBER(FIND("Margin",B248))),"",(J248-T248)/U248)))')</t>
  </si>
  <si>
    <t>worksheet.write('W248','=IF(OR(D248="-",ISBLANK(D248)),"",(K248-T248)/U248)')</t>
  </si>
  <si>
    <t>worksheet.write('X248','=IF(OR(E248="-",ISBLANK(E248)),"",(L248-T248)/U248)')</t>
  </si>
  <si>
    <t>worksheet.write('Y248','=IF(OR(F248="-",ISBLANK(F248)),"",(M248-T248)/U248)')</t>
  </si>
  <si>
    <t>worksheet.write('Z248','=IFERROR(IF(OR(G248="-",ISBLANK(G248)),"",(N248-T248)/U248),"")')</t>
  </si>
  <si>
    <t>worksheet.write('AA248','=IF(MAX(MAX(V248:Z248),ABS(MIN(V248:Z248)))=ABS(MIN(V248:Z248)),MIN(V248:Z248),MAX(V248:Z248))')</t>
  </si>
  <si>
    <t>worksheet.write('P249','=MAX(J249:N249)')</t>
  </si>
  <si>
    <t>worksheet.write('Q249','=IFERROR(J144+MATCH(P249,J249:N249,0)-1,"")')</t>
  </si>
  <si>
    <t>worksheet.write('R249','=IF(Q249="","",MIN(J249:N249))')</t>
  </si>
  <si>
    <t>worksheet.write('S249','=IFERROR(J144+MATCH(R249,J249:N249)-1,"")')</t>
  </si>
  <si>
    <t>worksheet.write('T249','=IFERROR(AVERAGE(J249:N249),"")')</t>
  </si>
  <si>
    <t>worksheet.write('U249','=IFERROR(STDEV(J249:N249),"")')</t>
  </si>
  <si>
    <t>worksheet.write('V249','=IF(C249="-","",IF(ISBLANK(B249),"",IF(OR(ISNUMBER(FIND("Growth",B249)),ISNUMBER(FIND("Margin",B249))),"",(J249-T249)/U249)))')</t>
  </si>
  <si>
    <t>worksheet.write('W249','=IF(OR(D249="-",ISBLANK(D249)),"",(K249-T249)/U249)')</t>
  </si>
  <si>
    <t>worksheet.write('X249','=IF(OR(E249="-",ISBLANK(E249)),"",(L249-T249)/U249)')</t>
  </si>
  <si>
    <t>worksheet.write('Y249','=IF(OR(F249="-",ISBLANK(F249)),"",(M249-T249)/U249)')</t>
  </si>
  <si>
    <t>worksheet.write('Z249','=IFERROR(IF(OR(G249="-",ISBLANK(G249)),"",(N249-T249)/U249),"")')</t>
  </si>
  <si>
    <t>worksheet.write('AA249','=IF(MAX(MAX(V249:Z249),ABS(MIN(V249:Z249)))=ABS(MIN(V249:Z249)),MIN(V249:Z249),MAX(V249:Z249))')</t>
  </si>
  <si>
    <t>worksheet.write('P250','=MAX(J250:N250)')</t>
  </si>
  <si>
    <t>worksheet.write('Q250','=IFERROR(J144+MATCH(P250,J250:N250,0)-1,"")')</t>
  </si>
  <si>
    <t>worksheet.write('R250','=IF(Q250="","",MIN(J250:N250))')</t>
  </si>
  <si>
    <t>worksheet.write('S250','=IFERROR(J144+MATCH(R250,J250:N250)-1,"")')</t>
  </si>
  <si>
    <t>worksheet.write('T250','=IFERROR(AVERAGE(J250:N250),"")')</t>
  </si>
  <si>
    <t>worksheet.write('U250','=IFERROR(STDEV(J250:N250),"")')</t>
  </si>
  <si>
    <t>worksheet.write('V250','=IF(C250="-","",IF(ISBLANK(B250),"",IF(OR(ISNUMBER(FIND("Growth",B250)),ISNUMBER(FIND("Margin",B250))),"",(J250-T250)/U250)))')</t>
  </si>
  <si>
    <t>worksheet.write('W250','=IF(OR(D250="-",ISBLANK(D250)),"",(K250-T250)/U250)')</t>
  </si>
  <si>
    <t>worksheet.write('X250','=IF(OR(E250="-",ISBLANK(E250)),"",(L250-T250)/U250)')</t>
  </si>
  <si>
    <t>worksheet.write('Y250','=IF(OR(F250="-",ISBLANK(F250)),"",(M250-T250)/U250)')</t>
  </si>
  <si>
    <t>worksheet.write('Z250','=IFERROR(IF(OR(G250="-",ISBLANK(G250)),"",(N250-T250)/U250),"")')</t>
  </si>
  <si>
    <t>worksheet.write('AA250','=IF(MAX(MAX(V250:Z250),ABS(MIN(V250:Z250)))=ABS(MIN(V250:Z250)),MIN(V250:Z250),MAX(V250:Z250))')</t>
  </si>
  <si>
    <t>worksheet.write('P251','=MAX(J251:N251)')</t>
  </si>
  <si>
    <t>worksheet.write('Q251','=IFERROR(J144+MATCH(P251,J251:N251,0)-1,"")')</t>
  </si>
  <si>
    <t>worksheet.write('R251','=IF(Q251="","",MIN(J251:N251))')</t>
  </si>
  <si>
    <t>worksheet.write('S251','=IFERROR(J144+MATCH(R251,J251:N251)-1,"")')</t>
  </si>
  <si>
    <t>worksheet.write('T251','=IFERROR(AVERAGE(J251:N251),"")')</t>
  </si>
  <si>
    <t>worksheet.write('U251','=IFERROR(STDEV(J251:N251),"")')</t>
  </si>
  <si>
    <t>worksheet.write('V251','=IF(C251="-","",IF(ISBLANK(B251),"",IF(OR(ISNUMBER(FIND("Growth",B251)),ISNUMBER(FIND("Margin",B251))),"",(J251-T251)/U251)))')</t>
  </si>
  <si>
    <t>worksheet.write('W251','=IF(OR(D251="-",ISBLANK(D251)),"",(K251-T251)/U251)')</t>
  </si>
  <si>
    <t>worksheet.write('X251','=IF(OR(E251="-",ISBLANK(E251)),"",(L251-T251)/U251)')</t>
  </si>
  <si>
    <t>worksheet.write('Y251','=IF(OR(F251="-",ISBLANK(F251)),"",(M251-T251)/U251)')</t>
  </si>
  <si>
    <t>worksheet.write('Z251','=IFERROR(IF(OR(G251="-",ISBLANK(G251)),"",(N251-T251)/U251),"")')</t>
  </si>
  <si>
    <t>worksheet.write('AA251','=IF(MAX(MAX(V251:Z251),ABS(MIN(V251:Z251)))=ABS(MIN(V251:Z251)),MIN(V251:Z251),MAX(V251:Z251))')</t>
  </si>
  <si>
    <t>worksheet.write('P252','=MAX(J252:N252)')</t>
  </si>
  <si>
    <t>worksheet.write('Q252','=IFERROR(J144+MATCH(P252,J252:N252,0)-1,"")')</t>
  </si>
  <si>
    <t>worksheet.write('R252','=IF(Q252="","",MIN(J252:N252))')</t>
  </si>
  <si>
    <t>worksheet.write('S252','=IFERROR(J144+MATCH(R252,J252:N252)-1,"")')</t>
  </si>
  <si>
    <t>worksheet.write('T252','=IFERROR(AVERAGE(J252:N252),"")')</t>
  </si>
  <si>
    <t>worksheet.write('U252','=IFERROR(STDEV(J252:N252),"")')</t>
  </si>
  <si>
    <t>worksheet.write('V252','=IF(C252="-","",IF(ISBLANK(B252),"",IF(OR(ISNUMBER(FIND("Growth",B252)),ISNUMBER(FIND("Margin",B252))),"",(J252-T252)/U252)))')</t>
  </si>
  <si>
    <t>worksheet.write('W252','=IF(OR(D252="-",ISBLANK(D252)),"",(K252-T252)/U252)')</t>
  </si>
  <si>
    <t>worksheet.write('X252','=IF(OR(E252="-",ISBLANK(E252)),"",(L252-T252)/U252)')</t>
  </si>
  <si>
    <t>worksheet.write('Y252','=IF(OR(F252="-",ISBLANK(F252)),"",(M252-T252)/U252)')</t>
  </si>
  <si>
    <t>worksheet.write('Z252','=IFERROR(IF(OR(G252="-",ISBLANK(G252)),"",(N252-T252)/U252),"")')</t>
  </si>
  <si>
    <t>worksheet.write('AA252','=IF(MAX(MAX(V252:Z252),ABS(MIN(V252:Z252)))=ABS(MIN(V252:Z252)),MIN(V252:Z252),MAX(V252:Z252))')</t>
  </si>
  <si>
    <t>worksheet.write('P253','=MAX(J253:N253)')</t>
  </si>
  <si>
    <t>worksheet.write('Q253','=IFERROR(J144+MATCH(P253,J253:N253,0)-1,"")')</t>
  </si>
  <si>
    <t>worksheet.write('R253','=IF(Q253="","",MIN(J253:N253))')</t>
  </si>
  <si>
    <t>worksheet.write('S253','=IFERROR(J144+MATCH(R253,J253:N253)-1,"")')</t>
  </si>
  <si>
    <t>worksheet.write('T253','=IFERROR(AVERAGE(J253:N253),"")')</t>
  </si>
  <si>
    <t>worksheet.write('U253','=IFERROR(STDEV(J253:N253),"")')</t>
  </si>
  <si>
    <t>worksheet.write('V253','=IF(C253="-","",IF(ISBLANK(B253),"",IF(OR(ISNUMBER(FIND("Growth",B253)),ISNUMBER(FIND("Margin",B253))),"",(J253-T253)/U253)))')</t>
  </si>
  <si>
    <t>worksheet.write('W253','=IF(OR(D253="-",ISBLANK(D253)),"",(K253-T253)/U253)')</t>
  </si>
  <si>
    <t>worksheet.write('X253','=IF(OR(E253="-",ISBLANK(E253)),"",(L253-T253)/U253)')</t>
  </si>
  <si>
    <t>worksheet.write('Y253','=IF(OR(F253="-",ISBLANK(F253)),"",(M253-T253)/U253)')</t>
  </si>
  <si>
    <t>worksheet.write('Z253','=IFERROR(IF(OR(G253="-",ISBLANK(G253)),"",(N253-T253)/U253),"")')</t>
  </si>
  <si>
    <t>worksheet.write('AA253','=IF(MAX(MAX(V253:Z253),ABS(MIN(V253:Z253)))=ABS(MIN(V253:Z253)),MIN(V253:Z253),MAX(V253:Z253))')</t>
  </si>
  <si>
    <t>worksheet.write('P254','=MAX(J254:N254)')</t>
  </si>
  <si>
    <t>worksheet.write('Q254','=IFERROR(J144+MATCH(P254,J254:N254,0)-1,"")')</t>
  </si>
  <si>
    <t>worksheet.write('R254','=IF(Q254="","",MIN(J254:N254))')</t>
  </si>
  <si>
    <t>worksheet.write('S254','=IFERROR(J144+MATCH(R254,J254:N254)-1,"")')</t>
  </si>
  <si>
    <t>worksheet.write('T254','=IFERROR(AVERAGE(J254:N254),"")')</t>
  </si>
  <si>
    <t>worksheet.write('U254','=IFERROR(STDEV(J254:N254),"")')</t>
  </si>
  <si>
    <t>worksheet.write('V254','=IF(C254="-","",IF(ISBLANK(B254),"",IF(OR(ISNUMBER(FIND("Growth",B254)),ISNUMBER(FIND("Margin",B254))),"",(J254-T254)/U254)))')</t>
  </si>
  <si>
    <t>worksheet.write('W254','=IF(OR(D254="-",ISBLANK(D254)),"",(K254-T254)/U254)')</t>
  </si>
  <si>
    <t>worksheet.write('X254','=IF(OR(E254="-",ISBLANK(E254)),"",(L254-T254)/U254)')</t>
  </si>
  <si>
    <t>worksheet.write('Y254','=IF(OR(F254="-",ISBLANK(F254)),"",(M254-T254)/U254)')</t>
  </si>
  <si>
    <t>worksheet.write('Z254','=IFERROR(IF(OR(G254="-",ISBLANK(G254)),"",(N254-T254)/U254),"")')</t>
  </si>
  <si>
    <t>worksheet.write('AA254','=IF(MAX(MAX(V254:Z254),ABS(MIN(V254:Z254)))=ABS(MIN(V254:Z254)),MIN(V254:Z254),MAX(V254:Z254))')</t>
  </si>
  <si>
    <t>worksheet.write('P255','=MAX(J255:N255)')</t>
  </si>
  <si>
    <t>worksheet.write('Q255','=IFERROR(J144+MATCH(P255,J255:N255,0)-1,"")')</t>
  </si>
  <si>
    <t>worksheet.write('R255','=IF(Q255="","",MIN(J255:N255))')</t>
  </si>
  <si>
    <t>worksheet.write('S255','=IFERROR(J144+MATCH(R255,J255:N255)-1,"")')</t>
  </si>
  <si>
    <t>worksheet.write('T255','=IFERROR(AVERAGE(J255:N255),"")')</t>
  </si>
  <si>
    <t>worksheet.write('U255','=IFERROR(STDEV(J255:N255),"")')</t>
  </si>
  <si>
    <t>worksheet.write('V255','=IF(C255="-","",IF(ISBLANK(B255),"",IF(OR(ISNUMBER(FIND("Growth",B255)),ISNUMBER(FIND("Margin",B255))),"",(J255-T255)/U255)))')</t>
  </si>
  <si>
    <t>worksheet.write('W255','=IF(OR(D255="-",ISBLANK(D255)),"",(K255-T255)/U255)')</t>
  </si>
  <si>
    <t>worksheet.write('X255','=IF(OR(E255="-",ISBLANK(E255)),"",(L255-T255)/U255)')</t>
  </si>
  <si>
    <t>worksheet.write('Y255','=IF(OR(F255="-",ISBLANK(F255)),"",(M255-T255)/U255)')</t>
  </si>
  <si>
    <t>worksheet.write('Z255','=IFERROR(IF(OR(G255="-",ISBLANK(G255)),"",(N255-T255)/U255),"")')</t>
  </si>
  <si>
    <t>worksheet.write('AA255','=IF(MAX(MAX(V255:Z255),ABS(MIN(V255:Z255)))=ABS(MIN(V255:Z255)),MIN(V255:Z255),MAX(V255:Z255))')</t>
  </si>
  <si>
    <t>worksheet.write('P256','=MAX(J256:N256)')</t>
  </si>
  <si>
    <t>worksheet.write('Q256','=IFERROR(J144+MATCH(P256,J256:N256,0)-1,"")')</t>
  </si>
  <si>
    <t>worksheet.write('R256','=IF(Q256="","",MIN(J256:N256))')</t>
  </si>
  <si>
    <t>worksheet.write('S256','=IFERROR(J144+MATCH(R256,J256:N256)-1,"")')</t>
  </si>
  <si>
    <t>worksheet.write('T256','=IFERROR(AVERAGE(J256:N256),"")')</t>
  </si>
  <si>
    <t>worksheet.write('U256','=IFERROR(STDEV(J256:N256),"")')</t>
  </si>
  <si>
    <t>worksheet.write('V256','=IF(C256="-","",IF(ISBLANK(B256),"",IF(OR(ISNUMBER(FIND("Growth",B256)),ISNUMBER(FIND("Margin",B256))),"",(J256-T256)/U256)))')</t>
  </si>
  <si>
    <t>worksheet.write('W256','=IF(OR(D256="-",ISBLANK(D256)),"",(K256-T256)/U256)')</t>
  </si>
  <si>
    <t>worksheet.write('X256','=IF(OR(E256="-",ISBLANK(E256)),"",(L256-T256)/U256)')</t>
  </si>
  <si>
    <t>worksheet.write('Y256','=IF(OR(F256="-",ISBLANK(F256)),"",(M256-T256)/U256)')</t>
  </si>
  <si>
    <t>worksheet.write('Z256','=IFERROR(IF(OR(G256="-",ISBLANK(G256)),"",(N256-T256)/U256),"")')</t>
  </si>
  <si>
    <t>worksheet.write('AA256','=IF(MAX(MAX(V256:Z256),ABS(MIN(V256:Z256)))=ABS(MIN(V256:Z256)),MIN(V256:Z256),MAX(V256:Z256))')</t>
  </si>
  <si>
    <t>worksheet.write('P257','=MAX(J257:N257)')</t>
  </si>
  <si>
    <t>worksheet.write('Q257','=IFERROR(J144+MATCH(P257,J257:N257,0)-1,"")')</t>
  </si>
  <si>
    <t>worksheet.write('R257','=IF(Q257="","",MIN(J257:N257))')</t>
  </si>
  <si>
    <t>worksheet.write('S257','=IFERROR(J144+MATCH(R257,J257:N257)-1,"")')</t>
  </si>
  <si>
    <t>worksheet.write('T257','=IFERROR(AVERAGE(J257:N257),"")')</t>
  </si>
  <si>
    <t>worksheet.write('U257','=IFERROR(STDEV(J257:N257),"")')</t>
  </si>
  <si>
    <t>worksheet.write('V257','=IF(C257="-","",IF(ISBLANK(B257),"",IF(OR(ISNUMBER(FIND("Growth",B257)),ISNUMBER(FIND("Margin",B257))),"",(J257-T257)/U257)))')</t>
  </si>
  <si>
    <t>worksheet.write('W257','=IF(OR(D257="-",ISBLANK(D257)),"",(K257-T257)/U257)')</t>
  </si>
  <si>
    <t>worksheet.write('X257','=IF(OR(E257="-",ISBLANK(E257)),"",(L257-T257)/U257)')</t>
  </si>
  <si>
    <t>worksheet.write('Y257','=IF(OR(F257="-",ISBLANK(F257)),"",(M257-T257)/U257)')</t>
  </si>
  <si>
    <t>worksheet.write('Z257','=IFERROR(IF(OR(G257="-",ISBLANK(G257)),"",(N257-T257)/U257),"")')</t>
  </si>
  <si>
    <t>worksheet.write('AA257','=IF(MAX(MAX(V257:Z257),ABS(MIN(V257:Z257)))=ABS(MIN(V257:Z257)),MIN(V257:Z257),MAX(V257:Z257))')</t>
  </si>
  <si>
    <t>worksheet.write('P258','=MAX(J258:N258)')</t>
  </si>
  <si>
    <t>worksheet.write('Q258','=IFERROR(J144+MATCH(P258,J258:N258,0)-1,"")')</t>
  </si>
  <si>
    <t>worksheet.write('R258','=IF(Q258="","",MIN(J258:N258))')</t>
  </si>
  <si>
    <t>worksheet.write('S258','=IFERROR(J144+MATCH(R258,J258:N258)-1,"")')</t>
  </si>
  <si>
    <t>worksheet.write('T258','=IFERROR(AVERAGE(J258:N258),"")')</t>
  </si>
  <si>
    <t>worksheet.write('U258','=IFERROR(STDEV(J258:N258),"")')</t>
  </si>
  <si>
    <t>worksheet.write('V258','=IF(C258="-","",IF(ISBLANK(B258),"",IF(OR(ISNUMBER(FIND("Growth",B258)),ISNUMBER(FIND("Margin",B258))),"",(J258-T258)/U258)))')</t>
  </si>
  <si>
    <t>worksheet.write('W258','=IF(OR(D258="-",ISBLANK(D258)),"",(K258-T258)/U258)')</t>
  </si>
  <si>
    <t>worksheet.write('X258','=IF(OR(E258="-",ISBLANK(E258)),"",(L258-T258)/U258)')</t>
  </si>
  <si>
    <t>worksheet.write('Y258','=IF(OR(F258="-",ISBLANK(F258)),"",(M258-T258)/U258)')</t>
  </si>
  <si>
    <t>worksheet.write('Z258','=IFERROR(IF(OR(G258="-",ISBLANK(G258)),"",(N258-T258)/U258),"")')</t>
  </si>
  <si>
    <t>worksheet.write('AA258','=IF(MAX(MAX(V258:Z258),ABS(MIN(V258:Z258)))=ABS(MIN(V258:Z258)),MIN(V258:Z258),MAX(V258:Z258))')</t>
  </si>
  <si>
    <t>worksheet.write('P259','=MAX(J259:N259)')</t>
  </si>
  <si>
    <t>worksheet.write('Q259','=IFERROR(J144+MATCH(P259,J259:N259,0)-1,"")')</t>
  </si>
  <si>
    <t>worksheet.write('R259','=IF(Q259="","",MIN(J259:N259))')</t>
  </si>
  <si>
    <t>worksheet.write('S259','=IFERROR(J144+MATCH(R259,J259:N259)-1,"")')</t>
  </si>
  <si>
    <t>worksheet.write('T259','=IFERROR(AVERAGE(J259:N259),"")')</t>
  </si>
  <si>
    <t>worksheet.write('U259','=IFERROR(STDEV(J259:N259),"")')</t>
  </si>
  <si>
    <t>worksheet.write('V259','=IF(C259="-","",IF(ISBLANK(B259),"",IF(OR(ISNUMBER(FIND("Growth",B259)),ISNUMBER(FIND("Margin",B259))),"",(J259-T259)/U259)))')</t>
  </si>
  <si>
    <t>worksheet.write('W259','=IF(OR(D259="-",ISBLANK(D259)),"",(K259-T259)/U259)')</t>
  </si>
  <si>
    <t>worksheet.write('X259','=IF(OR(E259="-",ISBLANK(E259)),"",(L259-T259)/U259)')</t>
  </si>
  <si>
    <t>worksheet.write('Y259','=IF(OR(F259="-",ISBLANK(F259)),"",(M259-T259)/U259)')</t>
  </si>
  <si>
    <t>worksheet.write('Z259','=IFERROR(IF(OR(G259="-",ISBLANK(G259)),"",(N259-T259)/U259),"")')</t>
  </si>
  <si>
    <t>worksheet.write('AA259','=IF(MAX(MAX(V259:Z259),ABS(MIN(V259:Z259)))=ABS(MIN(V259:Z259)),MIN(V259:Z259),MAX(V259:Z259))')</t>
  </si>
  <si>
    <t>worksheet.write('P260','=MAX(J260:N260)')</t>
  </si>
  <si>
    <t>worksheet.write('Q260','=IFERROR(J144+MATCH(P260,J260:N260,0)-1,"")')</t>
  </si>
  <si>
    <t>worksheet.write('R260','=IF(Q260="","",MIN(J260:N260))')</t>
  </si>
  <si>
    <t>worksheet.write('S260','=IFERROR(J144+MATCH(R260,J260:N260)-1,"")')</t>
  </si>
  <si>
    <t>worksheet.write('T260','=IFERROR(AVERAGE(J260:N260),"")')</t>
  </si>
  <si>
    <t>worksheet.write('U260','=IFERROR(STDEV(J260:N260),"")')</t>
  </si>
  <si>
    <t>worksheet.write('V260','=IF(C260="-","",IF(ISBLANK(B260),"",IF(OR(ISNUMBER(FIND("Growth",B260)),ISNUMBER(FIND("Margin",B260))),"",(J260-T260)/U260)))')</t>
  </si>
  <si>
    <t>worksheet.write('W260','=IF(OR(D260="-",ISBLANK(D260)),"",(K260-T260)/U260)')</t>
  </si>
  <si>
    <t>worksheet.write('X260','=IF(OR(E260="-",ISBLANK(E260)),"",(L260-T260)/U260)')</t>
  </si>
  <si>
    <t>worksheet.write('Y260','=IF(OR(F260="-",ISBLANK(F260)),"",(M260-T260)/U260)')</t>
  </si>
  <si>
    <t>worksheet.write('Z260','=IFERROR(IF(OR(G260="-",ISBLANK(G260)),"",(N260-T260)/U260),"")')</t>
  </si>
  <si>
    <t>worksheet.write('AA260','=IF(MAX(MAX(V260:Z260),ABS(MIN(V260:Z260)))=ABS(MIN(V260:Z260)),MIN(V260:Z260),MAX(V260:Z260))')</t>
  </si>
  <si>
    <t>worksheet.write('P261','=MAX(J261:N261)')</t>
  </si>
  <si>
    <t>worksheet.write('Q261','=IFERROR(J144+MATCH(P261,J261:N261,0)-1,"")')</t>
  </si>
  <si>
    <t>worksheet.write('R261','=IF(Q261="","",MIN(J261:N261))')</t>
  </si>
  <si>
    <t>worksheet.write('S261','=IFERROR(J144+MATCH(R261,J261:N261)-1,"")')</t>
  </si>
  <si>
    <t>worksheet.write('T261','=IFERROR(AVERAGE(J261:N261),"")')</t>
  </si>
  <si>
    <t>worksheet.write('U261','=IFERROR(STDEV(J261:N261),"")')</t>
  </si>
  <si>
    <t>worksheet.write('V261','=IF(C261="-","",IF(ISBLANK(B261),"",IF(OR(ISNUMBER(FIND("Growth",B261)),ISNUMBER(FIND("Margin",B261))),"",(J261-T261)/U261)))')</t>
  </si>
  <si>
    <t>worksheet.write('W261','=IF(OR(D261="-",ISBLANK(D261)),"",(K261-T261)/U261)')</t>
  </si>
  <si>
    <t>worksheet.write('X261','=IF(OR(E261="-",ISBLANK(E261)),"",(L261-T261)/U261)')</t>
  </si>
  <si>
    <t>worksheet.write('Y261','=IF(OR(F261="-",ISBLANK(F261)),"",(M261-T261)/U261)')</t>
  </si>
  <si>
    <t>worksheet.write('Z261','=IFERROR(IF(OR(G261="-",ISBLANK(G261)),"",(N261-T261)/U261),"")')</t>
  </si>
  <si>
    <t>worksheet.write('AA261','=IF(MAX(MAX(V261:Z261),ABS(MIN(V261:Z261)))=ABS(MIN(V261:Z261)),MIN(V261:Z261),MAX(V261:Z261))')</t>
  </si>
  <si>
    <t>worksheet.write('P262','=MAX(J262:N262)')</t>
  </si>
  <si>
    <t>worksheet.write('Q262','=IFERROR(J144+MATCH(P262,J262:N262,0)-1,"")')</t>
  </si>
  <si>
    <t>worksheet.write('R262','=IF(Q262="","",MIN(J262:N262))')</t>
  </si>
  <si>
    <t>worksheet.write('S262','=IFERROR(J144+MATCH(R262,J262:N262)-1,"")')</t>
  </si>
  <si>
    <t>worksheet.write('T262','=IFERROR(AVERAGE(J262:N262),"")')</t>
  </si>
  <si>
    <t>worksheet.write('U262','=IFERROR(STDEV(J262:N262),"")')</t>
  </si>
  <si>
    <t>worksheet.write('V262','=IF(C262="-","",IF(ISBLANK(B262),"",IF(OR(ISNUMBER(FIND("Growth",B262)),ISNUMBER(FIND("Margin",B262))),"",(J262-T262)/U262)))')</t>
  </si>
  <si>
    <t>worksheet.write('W262','=IF(OR(D262="-",ISBLANK(D262)),"",(K262-T262)/U262)')</t>
  </si>
  <si>
    <t>worksheet.write('X262','=IF(OR(E262="-",ISBLANK(E262)),"",(L262-T262)/U262)')</t>
  </si>
  <si>
    <t>worksheet.write('Y262','=IF(OR(F262="-",ISBLANK(F262)),"",(M262-T262)/U262)')</t>
  </si>
  <si>
    <t>worksheet.write('Z262','=IFERROR(IF(OR(G262="-",ISBLANK(G262)),"",(N262-T262)/U262),"")')</t>
  </si>
  <si>
    <t>worksheet.write('AA262','=IF(MAX(MAX(V262:Z262),ABS(MIN(V262:Z262)))=ABS(MIN(V262:Z262)),MIN(V262:Z262),MAX(V262:Z262))')</t>
  </si>
  <si>
    <t>worksheet.write('P263','=MAX(J263:N263)')</t>
  </si>
  <si>
    <t>worksheet.write('Q263','=IFERROR(J144+MATCH(P263,J263:N263,0)-1,"")')</t>
  </si>
  <si>
    <t>worksheet.write('R263','=IF(Q263="","",MIN(J263:N263))')</t>
  </si>
  <si>
    <t>worksheet.write('S263','=IFERROR(J144+MATCH(R263,J263:N263)-1,"")')</t>
  </si>
  <si>
    <t>worksheet.write('T263','=IFERROR(AVERAGE(J263:N263),"")')</t>
  </si>
  <si>
    <t>worksheet.write('U263','=IFERROR(STDEV(J263:N263),"")')</t>
  </si>
  <si>
    <t>worksheet.write('V263','=IF(C263="-","",IF(ISBLANK(B263),"",IF(OR(ISNUMBER(FIND("Growth",B263)),ISNUMBER(FIND("Margin",B263))),"",(J263-T263)/U263)))')</t>
  </si>
  <si>
    <t>worksheet.write('W263','=IF(OR(D263="-",ISBLANK(D263)),"",(K263-T263)/U263)')</t>
  </si>
  <si>
    <t>worksheet.write('X263','=IF(OR(E263="-",ISBLANK(E263)),"",(L263-T263)/U263)')</t>
  </si>
  <si>
    <t>worksheet.write('Y263','=IF(OR(F263="-",ISBLANK(F263)),"",(M263-T263)/U263)')</t>
  </si>
  <si>
    <t>worksheet.write('Z263','=IFERROR(IF(OR(G263="-",ISBLANK(G263)),"",(N263-T263)/U263),"")')</t>
  </si>
  <si>
    <t>worksheet.write('AA263','=IF(MAX(MAX(V263:Z263),ABS(MIN(V263:Z263)))=ABS(MIN(V263:Z263)),MIN(V263:Z263),MAX(V263:Z263))')</t>
  </si>
  <si>
    <t>worksheet.write('P264','=MAX(J264:N264)')</t>
  </si>
  <si>
    <t>worksheet.write('Q264','=IFERROR(J144+MATCH(P264,J264:N264,0)-1,"")')</t>
  </si>
  <si>
    <t>worksheet.write('R264','=IF(Q264="","",MIN(J264:N264))')</t>
  </si>
  <si>
    <t>worksheet.write('S264','=IFERROR(J144+MATCH(R264,J264:N264)-1,"")')</t>
  </si>
  <si>
    <t>worksheet.write('T264','=IFERROR(AVERAGE(J264:N264),"")')</t>
  </si>
  <si>
    <t>worksheet.write('U264','=IFERROR(STDEV(J264:N264),"")')</t>
  </si>
  <si>
    <t>worksheet.write('V264','=IF(C264="-","",IF(ISBLANK(B264),"",IF(OR(ISNUMBER(FIND("Growth",B264)),ISNUMBER(FIND("Margin",B264))),"",(J264-T264)/U264)))')</t>
  </si>
  <si>
    <t>worksheet.write('W264','=IF(OR(D264="-",ISBLANK(D264)),"",(K264-T264)/U264)')</t>
  </si>
  <si>
    <t>worksheet.write('X264','=IF(OR(E264="-",ISBLANK(E264)),"",(L264-T264)/U264)')</t>
  </si>
  <si>
    <t>worksheet.write('Y264','=IF(OR(F264="-",ISBLANK(F264)),"",(M264-T264)/U264)')</t>
  </si>
  <si>
    <t>worksheet.write('Z264','=IFERROR(IF(OR(G264="-",ISBLANK(G264)),"",(N264-T264)/U264),"")')</t>
  </si>
  <si>
    <t>worksheet.write('AA264','=IF(MAX(MAX(V264:Z264),ABS(MIN(V264:Z264)))=ABS(MIN(V264:Z264)),MIN(V264:Z264),MAX(V264:Z264))')</t>
  </si>
  <si>
    <t>worksheet.write('P265','=MAX(J265:N265)')</t>
  </si>
  <si>
    <t>worksheet.write('Q265','=IFERROR(J144+MATCH(P265,J265:N265,0)-1,"")')</t>
  </si>
  <si>
    <t>worksheet.write('R265','=IF(Q265="","",MIN(J265:N265))')</t>
  </si>
  <si>
    <t>worksheet.write('S265','=IFERROR(J144+MATCH(R265,J265:N265)-1,"")')</t>
  </si>
  <si>
    <t>worksheet.write('T265','=IFERROR(AVERAGE(J265:N265),"")')</t>
  </si>
  <si>
    <t>worksheet.write('U265','=IFERROR(STDEV(J265:N265),"")')</t>
  </si>
  <si>
    <t>worksheet.write('V265','=IF(C265="-","",IF(ISBLANK(B265),"",IF(OR(ISNUMBER(FIND("Growth",B265)),ISNUMBER(FIND("Margin",B265))),"",(J265-T265)/U265)))')</t>
  </si>
  <si>
    <t>worksheet.write('W265','=IF(OR(D265="-",ISBLANK(D265)),"",(K265-T265)/U265)')</t>
  </si>
  <si>
    <t>worksheet.write('X265','=IF(OR(E265="-",ISBLANK(E265)),"",(L265-T265)/U265)')</t>
  </si>
  <si>
    <t>worksheet.write('Y265','=IF(OR(F265="-",ISBLANK(F265)),"",(M265-T265)/U265)')</t>
  </si>
  <si>
    <t>worksheet.write('Z265','=IFERROR(IF(OR(G265="-",ISBLANK(G265)),"",(N265-T265)/U265),"")')</t>
  </si>
  <si>
    <t>worksheet.write('AA265','=IF(MAX(MAX(V265:Z265),ABS(MIN(V265:Z265)))=ABS(MIN(V265:Z265)),MIN(V265:Z265),MAX(V265:Z265))')</t>
  </si>
  <si>
    <t>worksheet.write('P266','=MAX(J266:N266)')</t>
  </si>
  <si>
    <t>worksheet.write('Q266','=IFERROR(J144+MATCH(P266,J266:N266,0)-1,"")')</t>
  </si>
  <si>
    <t>worksheet.write('R266','=IF(Q266="","",MIN(J266:N266))')</t>
  </si>
  <si>
    <t>worksheet.write('S266','=IFERROR(J144+MATCH(R266,J266:N266)-1,"")')</t>
  </si>
  <si>
    <t>worksheet.write('T266','=IFERROR(AVERAGE(J266:N266),"")')</t>
  </si>
  <si>
    <t>worksheet.write('U266','=IFERROR(STDEV(J266:N266),"")')</t>
  </si>
  <si>
    <t>worksheet.write('V266','=IF(C266="-","",IF(ISBLANK(B266),"",IF(OR(ISNUMBER(FIND("Growth",B266)),ISNUMBER(FIND("Margin",B266))),"",(J266-T266)/U266)))')</t>
  </si>
  <si>
    <t>worksheet.write('W266','=IF(OR(D266="-",ISBLANK(D266)),"",(K266-T266)/U266)')</t>
  </si>
  <si>
    <t>worksheet.write('X266','=IF(OR(E266="-",ISBLANK(E266)),"",(L266-T266)/U266)')</t>
  </si>
  <si>
    <t>worksheet.write('Y266','=IF(OR(F266="-",ISBLANK(F266)),"",(M266-T266)/U266)')</t>
  </si>
  <si>
    <t>worksheet.write('Z266','=IFERROR(IF(OR(G266="-",ISBLANK(G266)),"",(N266-T266)/U266),"")')</t>
  </si>
  <si>
    <t>worksheet.write('AA266','=IF(MAX(MAX(V266:Z266),ABS(MIN(V266:Z266)))=ABS(MIN(V266:Z266)),MIN(V266:Z266),MAX(V266:Z266))')</t>
  </si>
  <si>
    <t>worksheet.write('P267','=MAX(J267:N267)')</t>
  </si>
  <si>
    <t>worksheet.write('Q267','=IFERROR(J144+MATCH(P267,J267:N267,0)-1,"")')</t>
  </si>
  <si>
    <t>worksheet.write('R267','=IF(Q267="","",MIN(J267:N267))')</t>
  </si>
  <si>
    <t>worksheet.write('S267','=IFERROR(J144+MATCH(R267,J267:N267)-1,"")')</t>
  </si>
  <si>
    <t>worksheet.write('T267','=IFERROR(AVERAGE(J267:N267),"")')</t>
  </si>
  <si>
    <t>worksheet.write('U267','=IFERROR(STDEV(J267:N267),"")')</t>
  </si>
  <si>
    <t>worksheet.write('V267','=IF(C267="-","",IF(ISBLANK(B267),"",IF(OR(ISNUMBER(FIND("Growth",B267)),ISNUMBER(FIND("Margin",B267))),"",(J267-T267)/U267)))')</t>
  </si>
  <si>
    <t>worksheet.write('W267','=IF(OR(D267="-",ISBLANK(D267)),"",(K267-T267)/U267)')</t>
  </si>
  <si>
    <t>worksheet.write('X267','=IF(OR(E267="-",ISBLANK(E267)),"",(L267-T267)/U267)')</t>
  </si>
  <si>
    <t>worksheet.write('Y267','=IF(OR(F267="-",ISBLANK(F267)),"",(M267-T267)/U267)')</t>
  </si>
  <si>
    <t>worksheet.write('Z267','=IFERROR(IF(OR(G267="-",ISBLANK(G267)),"",(N267-T267)/U267),"")')</t>
  </si>
  <si>
    <t>worksheet.write('AA267','=IF(MAX(MAX(V267:Z267),ABS(MIN(V267:Z267)))=ABS(MIN(V267:Z267)),MIN(V267:Z267),MAX(V267:Z267))')</t>
  </si>
  <si>
    <t>worksheet.write('P268','=MAX(J268:N268)')</t>
  </si>
  <si>
    <t>worksheet.write('Q268','=IFERROR(J144+MATCH(P268,J268:N268,0)-1,"")')</t>
  </si>
  <si>
    <t>worksheet.write('R268','=IF(Q268="","",MIN(J268:N268))')</t>
  </si>
  <si>
    <t>worksheet.write('S268','=IFERROR(J144+MATCH(R268,J268:N268)-1,"")')</t>
  </si>
  <si>
    <t>worksheet.write('T268','=IFERROR(AVERAGE(J268:N268),"")')</t>
  </si>
  <si>
    <t>worksheet.write('U268','=IFERROR(STDEV(J268:N268),"")')</t>
  </si>
  <si>
    <t>worksheet.write('V268','=IF(C268="-","",IF(ISBLANK(B268),"",IF(OR(ISNUMBER(FIND("Growth",B268)),ISNUMBER(FIND("Margin",B268))),"",(J268-T268)/U268)))')</t>
  </si>
  <si>
    <t>worksheet.write('W268','=IF(OR(D268="-",ISBLANK(D268)),"",(K268-T268)/U268)')</t>
  </si>
  <si>
    <t>worksheet.write('X268','=IF(OR(E268="-",ISBLANK(E268)),"",(L268-T268)/U268)')</t>
  </si>
  <si>
    <t>worksheet.write('Y268','=IF(OR(F268="-",ISBLANK(F268)),"",(M268-T268)/U268)')</t>
  </si>
  <si>
    <t>worksheet.write('Z268','=IFERROR(IF(OR(G268="-",ISBLANK(G268)),"",(N268-T268)/U268),"")')</t>
  </si>
  <si>
    <t>worksheet.write('AA268','=IF(MAX(MAX(V268:Z268),ABS(MIN(V268:Z268)))=ABS(MIN(V268:Z268)),MIN(V268:Z268),MAX(V268:Z268))')</t>
  </si>
  <si>
    <t>worksheet.write('P269','=MAX(J269:N269)')</t>
  </si>
  <si>
    <t>worksheet.write('Q269','=IFERROR(J144+MATCH(P269,J269:N269,0)-1,"")')</t>
  </si>
  <si>
    <t>worksheet.write('R269','=IF(Q269="","",MIN(J269:N269))')</t>
  </si>
  <si>
    <t>worksheet.write('S269','=IFERROR(J144+MATCH(R269,J269:N269)-1,"")')</t>
  </si>
  <si>
    <t>worksheet.write('T269','=IFERROR(AVERAGE(J269:N269),"")')</t>
  </si>
  <si>
    <t>worksheet.write('U269','=IFERROR(STDEV(J269:N269),"")')</t>
  </si>
  <si>
    <t>worksheet.write('V269','=IF(C269="-","",IF(ISBLANK(B269),"",IF(OR(ISNUMBER(FIND("Growth",B269)),ISNUMBER(FIND("Margin",B269))),"",(J269-T269)/U269)))')</t>
  </si>
  <si>
    <t>worksheet.write('W269','=IF(OR(D269="-",ISBLANK(D269)),"",(K269-T269)/U269)')</t>
  </si>
  <si>
    <t>worksheet.write('X269','=IF(OR(E269="-",ISBLANK(E269)),"",(L269-T269)/U269)')</t>
  </si>
  <si>
    <t>worksheet.write('Y269','=IF(OR(F269="-",ISBLANK(F269)),"",(M269-T269)/U269)')</t>
  </si>
  <si>
    <t>worksheet.write('Z269','=IFERROR(IF(OR(G269="-",ISBLANK(G269)),"",(N269-T269)/U269),"")')</t>
  </si>
  <si>
    <t>worksheet.write('AA269','=IF(MAX(MAX(V269:Z269),ABS(MIN(V269:Z269)))=ABS(MIN(V269:Z269)),MIN(V269:Z269),MAX(V269:Z269))')</t>
  </si>
  <si>
    <t>worksheet.write('P270','=MAX(J270:N270)')</t>
  </si>
  <si>
    <t>worksheet.write('Q270','=IFERROR(J144+MATCH(P270,J270:N270,0)-1,"")')</t>
  </si>
  <si>
    <t>worksheet.write('R270','=IF(Q270="","",MIN(J270:N270))')</t>
  </si>
  <si>
    <t>worksheet.write('S270','=IFERROR(J144+MATCH(R270,J270:N270)-1,"")')</t>
  </si>
  <si>
    <t>worksheet.write('T270','=IFERROR(AVERAGE(J270:N270),"")')</t>
  </si>
  <si>
    <t>worksheet.write('U270','=IFERROR(STDEV(J270:N270),"")')</t>
  </si>
  <si>
    <t>worksheet.write('V270','=IF(C270="-","",IF(ISBLANK(B270),"",IF(OR(ISNUMBER(FIND("Growth",B270)),ISNUMBER(FIND("Margin",B270))),"",(J270-T270)/U270)))')</t>
  </si>
  <si>
    <t>worksheet.write('W270','=IF(OR(D270="-",ISBLANK(D270)),"",(K270-T270)/U270)')</t>
  </si>
  <si>
    <t>worksheet.write('X270','=IF(OR(E270="-",ISBLANK(E270)),"",(L270-T270)/U270)')</t>
  </si>
  <si>
    <t>worksheet.write('Y270','=IF(OR(F270="-",ISBLANK(F270)),"",(M270-T270)/U270)')</t>
  </si>
  <si>
    <t>worksheet.write('Z270','=IFERROR(IF(OR(G270="-",ISBLANK(G270)),"",(N270-T270)/U270),"")')</t>
  </si>
  <si>
    <t>worksheet.write('AA270','=IF(MAX(MAX(V270:Z270),ABS(MIN(V270:Z270)))=ABS(MIN(V270:Z270)),MIN(V270:Z270),MAX(V270:Z270))')</t>
  </si>
  <si>
    <t>worksheet.write('P271','=MAX(J271:N271)')</t>
  </si>
  <si>
    <t>worksheet.write('Q271','=IFERROR(J144+MATCH(P271,J271:N271,0)-1,"")')</t>
  </si>
  <si>
    <t>worksheet.write('R271','=IF(Q271="","",MIN(J271:N271))')</t>
  </si>
  <si>
    <t>worksheet.write('S271','=IFERROR(J144+MATCH(R271,J271:N271)-1,"")')</t>
  </si>
  <si>
    <t>worksheet.write('T271','=IFERROR(AVERAGE(J271:N271),"")')</t>
  </si>
  <si>
    <t>worksheet.write('U271','=IFERROR(STDEV(J271:N271),"")')</t>
  </si>
  <si>
    <t>worksheet.write('V271','=IF(C271="-","",IF(ISBLANK(B271),"",IF(OR(ISNUMBER(FIND("Growth",B271)),ISNUMBER(FIND("Margin",B271))),"",(J271-T271)/U271)))')</t>
  </si>
  <si>
    <t>worksheet.write('W271','=IF(OR(D271="-",ISBLANK(D271)),"",(K271-T271)/U271)')</t>
  </si>
  <si>
    <t>worksheet.write('X271','=IF(OR(E271="-",ISBLANK(E271)),"",(L271-T271)/U271)')</t>
  </si>
  <si>
    <t>worksheet.write('Y271','=IF(OR(F271="-",ISBLANK(F271)),"",(M271-T271)/U271)')</t>
  </si>
  <si>
    <t>worksheet.write('Z271','=IFERROR(IF(OR(G271="-",ISBLANK(G271)),"",(N271-T271)/U271),"")')</t>
  </si>
  <si>
    <t>worksheet.write('AA271','=IF(MAX(MAX(V271:Z271),ABS(MIN(V271:Z271)))=ABS(MIN(V271:Z271)),MIN(V271:Z271),MAX(V271:Z271))')</t>
  </si>
  <si>
    <t>worksheet.write('P272','=MAX(J272:N272)')</t>
  </si>
  <si>
    <t>worksheet.write('Q272','=IFERROR(J144+MATCH(P272,J272:N272,0)-1,"")')</t>
  </si>
  <si>
    <t>worksheet.write('R272','=IF(Q272="","",MIN(J272:N272))')</t>
  </si>
  <si>
    <t>worksheet.write('S272','=IFERROR(J144+MATCH(R272,J272:N272)-1,"")')</t>
  </si>
  <si>
    <t>worksheet.write('T272','=IFERROR(AVERAGE(J272:N272),"")')</t>
  </si>
  <si>
    <t>worksheet.write('U272','=IFERROR(STDEV(J272:N272),"")')</t>
  </si>
  <si>
    <t>worksheet.write('V272','=IF(C272="-","",IF(ISBLANK(B272),"",IF(OR(ISNUMBER(FIND("Growth",B272)),ISNUMBER(FIND("Margin",B272))),"",(J272-T272)/U272)))')</t>
  </si>
  <si>
    <t>worksheet.write('W272','=IF(OR(D272="-",ISBLANK(D272)),"",(K272-T272)/U272)')</t>
  </si>
  <si>
    <t>worksheet.write('X272','=IF(OR(E272="-",ISBLANK(E272)),"",(L272-T272)/U272)')</t>
  </si>
  <si>
    <t>worksheet.write('Y272','=IF(OR(F272="-",ISBLANK(F272)),"",(M272-T272)/U272)')</t>
  </si>
  <si>
    <t>worksheet.write('Z272','=IFERROR(IF(OR(G272="-",ISBLANK(G272)),"",(N272-T272)/U272),"")')</t>
  </si>
  <si>
    <t>worksheet.write('AA272','=IF(MAX(MAX(V272:Z272),ABS(MIN(V272:Z272)))=ABS(MIN(V272:Z272)),MIN(V272:Z272),MAX(V272:Z272))')</t>
  </si>
  <si>
    <t>worksheet.write('P273','=MAX(J273:N273)')</t>
  </si>
  <si>
    <t>worksheet.write('Q273','=IFERROR(J144+MATCH(P273,J273:N273,0)-1,"")')</t>
  </si>
  <si>
    <t>worksheet.write('R273','=IF(Q273="","",MIN(J273:N273))')</t>
  </si>
  <si>
    <t>worksheet.write('S273','=IFERROR(J144+MATCH(R273,J273:N273)-1,"")')</t>
  </si>
  <si>
    <t>worksheet.write('T273','=IFERROR(AVERAGE(J273:N273),"")')</t>
  </si>
  <si>
    <t>worksheet.write('U273','=IFERROR(STDEV(J273:N273),"")')</t>
  </si>
  <si>
    <t>worksheet.write('V273','=IF(C273="-","",IF(ISBLANK(B273),"",IF(OR(ISNUMBER(FIND("Growth",B273)),ISNUMBER(FIND("Margin",B273))),"",(J273-T273)/U273)))')</t>
  </si>
  <si>
    <t>worksheet.write('W273','=IF(OR(D273="-",ISBLANK(D273)),"",(K273-T273)/U273)')</t>
  </si>
  <si>
    <t>worksheet.write('X273','=IF(OR(E273="-",ISBLANK(E273)),"",(L273-T273)/U273)')</t>
  </si>
  <si>
    <t>worksheet.write('Y273','=IF(OR(F273="-",ISBLANK(F273)),"",(M273-T273)/U273)')</t>
  </si>
  <si>
    <t>worksheet.write('Z273','=IFERROR(IF(OR(G273="-",ISBLANK(G273)),"",(N273-T273)/U273),"")')</t>
  </si>
  <si>
    <t>worksheet.write('AA273','=IF(MAX(MAX(V273:Z273),ABS(MIN(V273:Z273)))=ABS(MIN(V273:Z273)),MIN(V273:Z273),MAX(V273:Z273))')</t>
  </si>
  <si>
    <t>worksheet.write('P274','=MAX(J274:N274)')</t>
  </si>
  <si>
    <t>worksheet.write('Q274','=IFERROR(J144+MATCH(P274,J274:N274,0)-1,"")')</t>
  </si>
  <si>
    <t>worksheet.write('R274','=IF(Q274="","",MIN(J274:N274))')</t>
  </si>
  <si>
    <t>worksheet.write('S274','=IFERROR(J144+MATCH(R274,J274:N274)-1,"")')</t>
  </si>
  <si>
    <t>worksheet.write('T274','=IFERROR(AVERAGE(J274:N274),"")')</t>
  </si>
  <si>
    <t>worksheet.write('U274','=IFERROR(STDEV(J274:N274),"")')</t>
  </si>
  <si>
    <t>worksheet.write('V274','=IF(C274="-","",IF(ISBLANK(B274),"",IF(OR(ISNUMBER(FIND("Growth",B274)),ISNUMBER(FIND("Margin",B274))),"",(J274-T274)/U274)))')</t>
  </si>
  <si>
    <t>worksheet.write('W274','=IF(OR(D274="-",ISBLANK(D274)),"",(K274-T274)/U274)')</t>
  </si>
  <si>
    <t>worksheet.write('X274','=IF(OR(E274="-",ISBLANK(E274)),"",(L274-T274)/U274)')</t>
  </si>
  <si>
    <t>worksheet.write('Y274','=IF(OR(F274="-",ISBLANK(F274)),"",(M274-T274)/U274)')</t>
  </si>
  <si>
    <t>worksheet.write('Z274','=IFERROR(IF(OR(G274="-",ISBLANK(G274)),"",(N274-T274)/U274),"")')</t>
  </si>
  <si>
    <t>worksheet.write('AA274','=IF(MAX(MAX(V274:Z274),ABS(MIN(V274:Z274)))=ABS(MIN(V274:Z274)),MIN(V274:Z274),MAX(V274:Z274))')</t>
  </si>
  <si>
    <t>worksheet.write('P275','=MAX(J275:N275)')</t>
  </si>
  <si>
    <t>worksheet.write('Q275','=IFERROR(J144+MATCH(P275,J275:N275,0)-1,"")')</t>
  </si>
  <si>
    <t>worksheet.write('R275','=IF(Q275="","",MIN(J275:N275))')</t>
  </si>
  <si>
    <t>worksheet.write('S275','=IFERROR(J144+MATCH(R275,J275:N275)-1,"")')</t>
  </si>
  <si>
    <t>worksheet.write('T275','=IFERROR(AVERAGE(J275:N275),"")')</t>
  </si>
  <si>
    <t>worksheet.write('U275','=IFERROR(STDEV(J275:N275),"")')</t>
  </si>
  <si>
    <t>worksheet.write('V275','=IF(C275="-","",IF(ISBLANK(B275),"",IF(OR(ISNUMBER(FIND("Growth",B275)),ISNUMBER(FIND("Margin",B275))),"",(J275-T275)/U275)))')</t>
  </si>
  <si>
    <t>worksheet.write('W275','=IF(OR(D275="-",ISBLANK(D275)),"",(K275-T275)/U275)')</t>
  </si>
  <si>
    <t>worksheet.write('X275','=IF(OR(E275="-",ISBLANK(E275)),"",(L275-T275)/U275)')</t>
  </si>
  <si>
    <t>worksheet.write('Y275','=IF(OR(F275="-",ISBLANK(F275)),"",(M275-T275)/U275)')</t>
  </si>
  <si>
    <t>worksheet.write('Z275','=IFERROR(IF(OR(G275="-",ISBLANK(G275)),"",(N275-T275)/U275),"")')</t>
  </si>
  <si>
    <t>worksheet.write('AA275','=IF(MAX(MAX(V275:Z275),ABS(MIN(V275:Z275)))=ABS(MIN(V275:Z275)),MIN(V275:Z275),MAX(V275:Z275))')</t>
  </si>
  <si>
    <t>worksheet.write('P276','=MAX(J276:N276)')</t>
  </si>
  <si>
    <t>worksheet.write('Q276','=IFERROR(J144+MATCH(P276,J276:N276,0)-1,"")')</t>
  </si>
  <si>
    <t>worksheet.write('R276','=IF(Q276="","",MIN(J276:N276))')</t>
  </si>
  <si>
    <t>worksheet.write('S276','=IFERROR(J144+MATCH(R276,J276:N276)-1,"")')</t>
  </si>
  <si>
    <t>worksheet.write('T276','=IFERROR(AVERAGE(J276:N276),"")')</t>
  </si>
  <si>
    <t>worksheet.write('U276','=IFERROR(STDEV(J276:N276),"")')</t>
  </si>
  <si>
    <t>worksheet.write('V276','=IF(C276="-","",IF(ISBLANK(B276),"",IF(OR(ISNUMBER(FIND("Growth",B276)),ISNUMBER(FIND("Margin",B276))),"",(J276-T276)/U276)))')</t>
  </si>
  <si>
    <t>worksheet.write('W276','=IF(OR(D276="-",ISBLANK(D276)),"",(K276-T276)/U276)')</t>
  </si>
  <si>
    <t>worksheet.write('X276','=IF(OR(E276="-",ISBLANK(E276)),"",(L276-T276)/U276)')</t>
  </si>
  <si>
    <t>worksheet.write('Y276','=IF(OR(F276="-",ISBLANK(F276)),"",(M276-T276)/U276)')</t>
  </si>
  <si>
    <t>worksheet.write('Z276','=IFERROR(IF(OR(G276="-",ISBLANK(G276)),"",(N276-T276)/U276),"")')</t>
  </si>
  <si>
    <t>worksheet.write('AA276','=IF(MAX(MAX(V276:Z276),ABS(MIN(V276:Z276)))=ABS(MIN(V276:Z276)),MIN(V276:Z276),MAX(V276:Z276))')</t>
  </si>
  <si>
    <t>worksheet.write('P277','=MAX(J277:N277)')</t>
  </si>
  <si>
    <t>worksheet.write('Q277','=IFERROR(J144+MATCH(P277,J277:N277,0)-1,"")')</t>
  </si>
  <si>
    <t>worksheet.write('R277','=IF(Q277="","",MIN(J277:N277))')</t>
  </si>
  <si>
    <t>worksheet.write('S277','=IFERROR(J144+MATCH(R277,J277:N277)-1,"")')</t>
  </si>
  <si>
    <t>worksheet.write('T277','=IFERROR(AVERAGE(J277:N277),"")')</t>
  </si>
  <si>
    <t>worksheet.write('U277','=IFERROR(STDEV(J277:N277),"")')</t>
  </si>
  <si>
    <t>worksheet.write('V277','=IF(C277="-","",IF(ISBLANK(B277),"",IF(OR(ISNUMBER(FIND("Growth",B277)),ISNUMBER(FIND("Margin",B277))),"",(J277-T277)/U277)))')</t>
  </si>
  <si>
    <t>worksheet.write('W277','=IF(OR(D277="-",ISBLANK(D277)),"",(K277-T277)/U277)')</t>
  </si>
  <si>
    <t>worksheet.write('X277','=IF(OR(E277="-",ISBLANK(E277)),"",(L277-T277)/U277)')</t>
  </si>
  <si>
    <t>worksheet.write('Y277','=IF(OR(F277="-",ISBLANK(F277)),"",(M277-T277)/U277)')</t>
  </si>
  <si>
    <t>worksheet.write('Z277','=IFERROR(IF(OR(G277="-",ISBLANK(G277)),"",(N277-T277)/U277),"")')</t>
  </si>
  <si>
    <t>worksheet.write('AA277','=IF(MAX(MAX(V277:Z277),ABS(MIN(V277:Z277)))=ABS(MIN(V277:Z277)),MIN(V277:Z277),MAX(V277:Z277))')</t>
  </si>
  <si>
    <t>worksheet.write('P278','=MAX(J278:N278)')</t>
  </si>
  <si>
    <t>worksheet.write('Q278','=IFERROR(J144+MATCH(P278,J278:N278,0)-1,"")')</t>
  </si>
  <si>
    <t>worksheet.write('R278','=IF(Q278="","",MIN(J278:N278))')</t>
  </si>
  <si>
    <t>worksheet.write('S278','=IFERROR(J144+MATCH(R278,J278:N278)-1,"")')</t>
  </si>
  <si>
    <t>worksheet.write('T278','=IFERROR(AVERAGE(J278:N278),"")')</t>
  </si>
  <si>
    <t>worksheet.write('U278','=IFERROR(STDEV(J278:N278),"")')</t>
  </si>
  <si>
    <t>worksheet.write('V278','=IF(C278="-","",IF(ISBLANK(B278),"",IF(OR(ISNUMBER(FIND("Growth",B278)),ISNUMBER(FIND("Margin",B278))),"",(J278-T278)/U278)))')</t>
  </si>
  <si>
    <t>worksheet.write('W278','=IF(OR(D278="-",ISBLANK(D278)),"",(K278-T278)/U278)')</t>
  </si>
  <si>
    <t>worksheet.write('X278','=IF(OR(E278="-",ISBLANK(E278)),"",(L278-T278)/U278)')</t>
  </si>
  <si>
    <t>worksheet.write('Y278','=IF(OR(F278="-",ISBLANK(F278)),"",(M278-T278)/U278)')</t>
  </si>
  <si>
    <t>worksheet.write('Z278','=IFERROR(IF(OR(G278="-",ISBLANK(G278)),"",(N278-T278)/U278),"")')</t>
  </si>
  <si>
    <t>worksheet.write('AA278','=IF(MAX(MAX(V278:Z278),ABS(MIN(V278:Z278)))=ABS(MIN(V278:Z278)),MIN(V278:Z278),MAX(V278:Z278))')</t>
  </si>
  <si>
    <t>worksheet.write('P279','=MAX(J279:N279)')</t>
  </si>
  <si>
    <t>worksheet.write('Q279','=IFERROR(J144+MATCH(P279,J279:N279,0)-1,"")')</t>
  </si>
  <si>
    <t>worksheet.write('R279','=IF(Q279="","",MIN(J279:N279))')</t>
  </si>
  <si>
    <t>worksheet.write('S279','=IFERROR(J144+MATCH(R279,J279:N279)-1,"")')</t>
  </si>
  <si>
    <t>worksheet.write('T279','=IFERROR(AVERAGE(J279:N279),"")')</t>
  </si>
  <si>
    <t>worksheet.write('U279','=IFERROR(STDEV(J279:N279),"")')</t>
  </si>
  <si>
    <t>worksheet.write('V279','=IF(C279="-","",IF(ISBLANK(B279),"",IF(OR(ISNUMBER(FIND("Growth",B279)),ISNUMBER(FIND("Margin",B279))),"",(J279-T279)/U279)))')</t>
  </si>
  <si>
    <t>worksheet.write('W279','=IF(OR(D279="-",ISBLANK(D279)),"",(K279-T279)/U279)')</t>
  </si>
  <si>
    <t>worksheet.write('X279','=IF(OR(E279="-",ISBLANK(E279)),"",(L279-T279)/U279)')</t>
  </si>
  <si>
    <t>worksheet.write('Y279','=IF(OR(F279="-",ISBLANK(F279)),"",(M279-T279)/U279)')</t>
  </si>
  <si>
    <t>worksheet.write('Z279','=IFERROR(IF(OR(G279="-",ISBLANK(G279)),"",(N279-T279)/U279),"")')</t>
  </si>
  <si>
    <t>worksheet.write('AA279','=IF(MAX(MAX(V279:Z279),ABS(MIN(V279:Z279)))=ABS(MIN(V279:Z279)),MIN(V279:Z279),MAX(V279:Z279))')</t>
  </si>
  <si>
    <t>worksheet.write('P280','=MAX(J280:N280)')</t>
  </si>
  <si>
    <t>worksheet.write('Q280','=IFERROR(J144+MATCH(P280,J280:N280,0)-1,"")')</t>
  </si>
  <si>
    <t>worksheet.write('R280','=IF(Q280="","",MIN(J280:N280))')</t>
  </si>
  <si>
    <t>worksheet.write('S280','=IFERROR(J144+MATCH(R280,J280:N280)-1,"")')</t>
  </si>
  <si>
    <t>worksheet.write('T280','=IFERROR(AVERAGE(J280:N280),"")')</t>
  </si>
  <si>
    <t>worksheet.write('U280','=IFERROR(STDEV(J280:N280),"")')</t>
  </si>
  <si>
    <t>worksheet.write('V280','=IF(C280="-","",IF(ISBLANK(B280),"",IF(OR(ISNUMBER(FIND("Growth",B280)),ISNUMBER(FIND("Margin",B280))),"",(J280-T280)/U280)))')</t>
  </si>
  <si>
    <t>worksheet.write('W280','=IF(OR(D280="-",ISBLANK(D280)),"",(K280-T280)/U280)')</t>
  </si>
  <si>
    <t>worksheet.write('X280','=IF(OR(E280="-",ISBLANK(E280)),"",(L280-T280)/U280)')</t>
  </si>
  <si>
    <t>worksheet.write('Y280','=IF(OR(F280="-",ISBLANK(F280)),"",(M280-T280)/U280)')</t>
  </si>
  <si>
    <t>worksheet.write('Z280','=IFERROR(IF(OR(G280="-",ISBLANK(G280)),"",(N280-T280)/U280),"")')</t>
  </si>
  <si>
    <t>worksheet.write('AA280','=IF(MAX(MAX(V280:Z280),ABS(MIN(V280:Z280)))=ABS(MIN(V280:Z280)),MIN(V280:Z280),MAX(V280:Z280))')</t>
  </si>
  <si>
    <t>worksheet.write('P281','=MAX(J281:N281)')</t>
  </si>
  <si>
    <t>worksheet.write('Q281','=IFERROR(J144+MATCH(P281,J281:N281,0)-1,"")')</t>
  </si>
  <si>
    <t>worksheet.write('R281','=IF(Q281="","",MIN(J281:N281))')</t>
  </si>
  <si>
    <t>worksheet.write('S281','=IFERROR(J144+MATCH(R281,J281:N281)-1,"")')</t>
  </si>
  <si>
    <t>worksheet.write('T281','=IFERROR(AVERAGE(J281:N281),"")')</t>
  </si>
  <si>
    <t>worksheet.write('U281','=IFERROR(STDEV(J281:N281),"")')</t>
  </si>
  <si>
    <t>worksheet.write('V281','=IF(C281="-","",IF(ISBLANK(B281),"",IF(OR(ISNUMBER(FIND("Growth",B281)),ISNUMBER(FIND("Margin",B281))),"",(J281-T281)/U281)))')</t>
  </si>
  <si>
    <t>worksheet.write('W281','=IF(OR(D281="-",ISBLANK(D281)),"",(K281-T281)/U281)')</t>
  </si>
  <si>
    <t>worksheet.write('X281','=IF(OR(E281="-",ISBLANK(E281)),"",(L281-T281)/U281)')</t>
  </si>
  <si>
    <t>worksheet.write('Y281','=IF(OR(F281="-",ISBLANK(F281)),"",(M281-T281)/U281)')</t>
  </si>
  <si>
    <t>worksheet.write('Z281','=IFERROR(IF(OR(G281="-",ISBLANK(G281)),"",(N281-T281)/U281),"")')</t>
  </si>
  <si>
    <t>worksheet.write('AA281','=IF(MAX(MAX(V281:Z281),ABS(MIN(V281:Z281)))=ABS(MIN(V281:Z281)),MIN(V281:Z281),MAX(V281:Z281))')</t>
  </si>
  <si>
    <t>worksheet.write('P282','=MAX(J282:N282)')</t>
  </si>
  <si>
    <t>worksheet.write('Q282','=IFERROR(J144+MATCH(P282,J282:N282,0)-1,"")')</t>
  </si>
  <si>
    <t>worksheet.write('R282','=IF(Q282="","",MIN(J282:N282))')</t>
  </si>
  <si>
    <t>worksheet.write('S282','=IFERROR(J144+MATCH(R282,J282:N282)-1,"")')</t>
  </si>
  <si>
    <t>worksheet.write('T282','=IFERROR(AVERAGE(J282:N282),"")')</t>
  </si>
  <si>
    <t>worksheet.write('U282','=IFERROR(STDEV(J282:N282),"")')</t>
  </si>
  <si>
    <t>worksheet.write('V282','=IF(C282="-","",IF(ISBLANK(B282),"",IF(OR(ISNUMBER(FIND("Growth",B282)),ISNUMBER(FIND("Margin",B282))),"",(J282-T282)/U282)))')</t>
  </si>
  <si>
    <t>worksheet.write('W282','=IF(OR(D282="-",ISBLANK(D282)),"",(K282-T282)/U282)')</t>
  </si>
  <si>
    <t>worksheet.write('X282','=IF(OR(E282="-",ISBLANK(E282)),"",(L282-T282)/U282)')</t>
  </si>
  <si>
    <t>worksheet.write('Y282','=IF(OR(F282="-",ISBLANK(F282)),"",(M282-T282)/U282)')</t>
  </si>
  <si>
    <t>worksheet.write('Z282','=IFERROR(IF(OR(G282="-",ISBLANK(G282)),"",(N282-T282)/U282),"")')</t>
  </si>
  <si>
    <t>worksheet.write('AA282','=IF(MAX(MAX(V282:Z282),ABS(MIN(V282:Z282)))=ABS(MIN(V282:Z282)),MIN(V282:Z282),MAX(V282:Z282))')</t>
  </si>
  <si>
    <t>worksheet.write('P283','=MAX(J283:N283)')</t>
  </si>
  <si>
    <t>worksheet.write('Q283','=IFERROR(J144+MATCH(P283,J283:N283,0)-1,"")')</t>
  </si>
  <si>
    <t>worksheet.write('R283','=IF(Q283="","",MIN(J283:N283))')</t>
  </si>
  <si>
    <t>worksheet.write('S283','=IFERROR(J144+MATCH(R283,J283:N283)-1,"")')</t>
  </si>
  <si>
    <t>worksheet.write('T283','=IFERROR(AVERAGE(J283:N283),"")')</t>
  </si>
  <si>
    <t>worksheet.write('U283','=IFERROR(STDEV(J283:N283),"")')</t>
  </si>
  <si>
    <t>worksheet.write('V283','=IF(C283="-","",IF(ISBLANK(B283),"",IF(OR(ISNUMBER(FIND("Growth",B283)),ISNUMBER(FIND("Margin",B283))),"",(J283-T283)/U283)))')</t>
  </si>
  <si>
    <t>worksheet.write('W283','=IF(OR(D283="-",ISBLANK(D283)),"",(K283-T283)/U283)')</t>
  </si>
  <si>
    <t>worksheet.write('X283','=IF(OR(E283="-",ISBLANK(E283)),"",(L283-T283)/U283)')</t>
  </si>
  <si>
    <t>worksheet.write('Y283','=IF(OR(F283="-",ISBLANK(F283)),"",(M283-T283)/U283)')</t>
  </si>
  <si>
    <t>worksheet.write('Z283','=IFERROR(IF(OR(G283="-",ISBLANK(G283)),"",(N283-T283)/U283),"")')</t>
  </si>
  <si>
    <t>worksheet.write('AA283','=IF(MAX(MAX(V283:Z283),ABS(MIN(V283:Z283)))=ABS(MIN(V283:Z283)),MIN(V283:Z283),MAX(V283:Z283))')</t>
  </si>
  <si>
    <t>worksheet.write('P284','=MAX(J284:N284)')</t>
  </si>
  <si>
    <t>worksheet.write('Q284','=IFERROR(J144+MATCH(P284,J284:N284,0)-1,"")')</t>
  </si>
  <si>
    <t>worksheet.write('R284','=IF(Q284="","",MIN(J284:N284))')</t>
  </si>
  <si>
    <t>worksheet.write('S284','=IFERROR(J144+MATCH(R284,J284:N284)-1,"")')</t>
  </si>
  <si>
    <t>worksheet.write('T284','=IFERROR(AVERAGE(J284:N284),"")')</t>
  </si>
  <si>
    <t>worksheet.write('U284','=IFERROR(STDEV(J284:N284),"")')</t>
  </si>
  <si>
    <t>worksheet.write('V284','=IF(C284="-","",IF(ISBLANK(B284),"",IF(OR(ISNUMBER(FIND("Growth",B284)),ISNUMBER(FIND("Margin",B284))),"",(J284-T284)/U284)))')</t>
  </si>
  <si>
    <t>worksheet.write('W284','=IF(OR(D284="-",ISBLANK(D284)),"",(K284-T284)/U284)')</t>
  </si>
  <si>
    <t>worksheet.write('X284','=IF(OR(E284="-",ISBLANK(E284)),"",(L284-T284)/U284)')</t>
  </si>
  <si>
    <t>worksheet.write('Y284','=IF(OR(F284="-",ISBLANK(F284)),"",(M284-T284)/U284)')</t>
  </si>
  <si>
    <t>worksheet.write('Z284','=IFERROR(IF(OR(G284="-",ISBLANK(G284)),"",(N284-T284)/U284),"")')</t>
  </si>
  <si>
    <t>worksheet.write('AA284','=IF(MAX(MAX(V284:Z284),ABS(MIN(V284:Z284)))=ABS(MIN(V284:Z284)),MIN(V284:Z284),MAX(V284:Z284))')</t>
  </si>
  <si>
    <t>worksheet.write('P285','=MAX(J285:N285)')</t>
  </si>
  <si>
    <t>worksheet.write('Q285','=IFERROR(J144+MATCH(P285,J285:N285,0)-1,"")')</t>
  </si>
  <si>
    <t>worksheet.write('R285','=IF(Q285="","",MIN(J285:N285))')</t>
  </si>
  <si>
    <t>worksheet.write('S285','=IFERROR(J144+MATCH(R285,J285:N285)-1,"")')</t>
  </si>
  <si>
    <t>worksheet.write('T285','=IFERROR(AVERAGE(J285:N285),"")')</t>
  </si>
  <si>
    <t>worksheet.write('U285','=IFERROR(STDEV(J285:N285),"")')</t>
  </si>
  <si>
    <t>worksheet.write('V285','=IF(C285="-","",IF(ISBLANK(B285),"",IF(OR(ISNUMBER(FIND("Growth",B285)),ISNUMBER(FIND("Margin",B285))),"",(J285-T285)/U285)))')</t>
  </si>
  <si>
    <t>worksheet.write('W285','=IF(OR(D285="-",ISBLANK(D285)),"",(K285-T285)/U285)')</t>
  </si>
  <si>
    <t>worksheet.write('X285','=IF(OR(E285="-",ISBLANK(E285)),"",(L285-T285)/U285)')</t>
  </si>
  <si>
    <t>worksheet.write('Y285','=IF(OR(F285="-",ISBLANK(F285)),"",(M285-T285)/U285)')</t>
  </si>
  <si>
    <t>worksheet.write('Z285','=IFERROR(IF(OR(G285="-",ISBLANK(G285)),"",(N285-T285)/U285),"")')</t>
  </si>
  <si>
    <t>worksheet.write('AA285','=IF(MAX(MAX(V285:Z285),ABS(MIN(V285:Z285)))=ABS(MIN(V285:Z285)),MIN(V285:Z285),MAX(V285:Z285))')</t>
  </si>
  <si>
    <t>worksheet.write('P286','=MAX(J286:N286)')</t>
  </si>
  <si>
    <t>worksheet.write('Q286','=IFERROR(J144+MATCH(P286,J286:N286,0)-1,"")')</t>
  </si>
  <si>
    <t>worksheet.write('R286','=IF(Q286="","",MIN(J286:N286))')</t>
  </si>
  <si>
    <t>worksheet.write('S286','=IFERROR(J144+MATCH(R286,J286:N286)-1,"")')</t>
  </si>
  <si>
    <t>worksheet.write('T286','=IFERROR(AVERAGE(J286:N286),"")')</t>
  </si>
  <si>
    <t>worksheet.write('U286','=IFERROR(STDEV(J286:N286),"")')</t>
  </si>
  <si>
    <t>worksheet.write('V286','=IF(C286="-","",IF(ISBLANK(B286),"",IF(OR(ISNUMBER(FIND("Growth",B286)),ISNUMBER(FIND("Margin",B286))),"",(J286-T286)/U286)))')</t>
  </si>
  <si>
    <t>worksheet.write('W286','=IF(OR(D286="-",ISBLANK(D286)),"",(K286-T286)/U286)')</t>
  </si>
  <si>
    <t>worksheet.write('X286','=IF(OR(E286="-",ISBLANK(E286)),"",(L286-T286)/U286)')</t>
  </si>
  <si>
    <t>worksheet.write('Y286','=IF(OR(F286="-",ISBLANK(F286)),"",(M286-T286)/U286)')</t>
  </si>
  <si>
    <t>worksheet.write('Z286','=IFERROR(IF(OR(G286="-",ISBLANK(G286)),"",(N286-T286)/U286),"")')</t>
  </si>
  <si>
    <t>worksheet.write('AA286','=IF(MAX(MAX(V286:Z286),ABS(MIN(V286:Z286)))=ABS(MIN(V286:Z286)),MIN(V286:Z286),MAX(V286:Z286))')</t>
  </si>
  <si>
    <t>worksheet.write('P287','=MAX(J287:N287)')</t>
  </si>
  <si>
    <t>worksheet.write('Q287','=IFERROR(J144+MATCH(P287,J287:N287,0)-1,"")')</t>
  </si>
  <si>
    <t>worksheet.write('R287','=IF(Q287="","",MIN(J287:N287))')</t>
  </si>
  <si>
    <t>worksheet.write('S287','=IFERROR(J144+MATCH(R287,J287:N287)-1,"")')</t>
  </si>
  <si>
    <t>worksheet.write('T287','=IFERROR(AVERAGE(J287:N287),"")')</t>
  </si>
  <si>
    <t>worksheet.write('U287','=IFERROR(STDEV(J287:N287),"")')</t>
  </si>
  <si>
    <t>worksheet.write('V287','=IF(C287="-","",IF(ISBLANK(B287),"",IF(OR(ISNUMBER(FIND("Growth",B287)),ISNUMBER(FIND("Margin",B287))),"",(J287-T287)/U287)))')</t>
  </si>
  <si>
    <t>worksheet.write('W287','=IF(OR(D287="-",ISBLANK(D287)),"",(K287-T287)/U287)')</t>
  </si>
  <si>
    <t>worksheet.write('X287','=IF(OR(E287="-",ISBLANK(E287)),"",(L287-T287)/U287)')</t>
  </si>
  <si>
    <t>worksheet.write('Y287','=IF(OR(F287="-",ISBLANK(F287)),"",(M287-T287)/U287)')</t>
  </si>
  <si>
    <t>worksheet.write('Z287','=IFERROR(IF(OR(G287="-",ISBLANK(G287)),"",(N287-T287)/U287),"")')</t>
  </si>
  <si>
    <t>worksheet.write('AA287','=IF(MAX(MAX(V287:Z287),ABS(MIN(V287:Z287)))=ABS(MIN(V287:Z287)),MIN(V287:Z287),MAX(V287:Z287))')</t>
  </si>
  <si>
    <t>worksheet.write('P288','=MAX(J288:N288)')</t>
  </si>
  <si>
    <t>worksheet.write('Q288','=IFERROR(J144+MATCH(P288,J288:N288,0)-1,"")')</t>
  </si>
  <si>
    <t>worksheet.write('R288','=IF(Q288="","",MIN(J288:N288))')</t>
  </si>
  <si>
    <t>worksheet.write('S288','=IFERROR(J144+MATCH(R288,J288:N288)-1,"")')</t>
  </si>
  <si>
    <t>worksheet.write('T288','=IFERROR(AVERAGE(J288:N288),"")')</t>
  </si>
  <si>
    <t>worksheet.write('U288','=IFERROR(STDEV(J288:N288),"")')</t>
  </si>
  <si>
    <t>worksheet.write('V288','=IF(C288="-","",IF(ISBLANK(B288),"",IF(OR(ISNUMBER(FIND("Growth",B288)),ISNUMBER(FIND("Margin",B288))),"",(J288-T288)/U288)))')</t>
  </si>
  <si>
    <t>worksheet.write('W288','=IF(OR(D288="-",ISBLANK(D288)),"",(K288-T288)/U288)')</t>
  </si>
  <si>
    <t>worksheet.write('X288','=IF(OR(E288="-",ISBLANK(E288)),"",(L288-T288)/U288)')</t>
  </si>
  <si>
    <t>worksheet.write('Y288','=IF(OR(F288="-",ISBLANK(F288)),"",(M288-T288)/U288)')</t>
  </si>
  <si>
    <t>worksheet.write('Z288','=IFERROR(IF(OR(G288="-",ISBLANK(G288)),"",(N288-T288)/U288),"")')</t>
  </si>
  <si>
    <t>worksheet.write('AA288','=IF(MAX(MAX(V288:Z288),ABS(MIN(V288:Z288)))=ABS(MIN(V288:Z288)),MIN(V288:Z288),MAX(V288:Z288))')</t>
  </si>
  <si>
    <t>worksheet.write('P289','=MAX(J289:N289)')</t>
  </si>
  <si>
    <t>worksheet.write('Q289','=IFERROR(J144+MATCH(P289,J289:N289,0)-1,"")')</t>
  </si>
  <si>
    <t>worksheet.write('R289','=IF(Q289="","",MIN(J289:N289))')</t>
  </si>
  <si>
    <t>worksheet.write('S289','=IFERROR(J144+MATCH(R289,J289:N289)-1,"")')</t>
  </si>
  <si>
    <t>worksheet.write('T289','=IFERROR(AVERAGE(J289:N289),"")')</t>
  </si>
  <si>
    <t>worksheet.write('U289','=IFERROR(STDEV(J289:N289),"")')</t>
  </si>
  <si>
    <t>worksheet.write('V289','=IF(C289="-","",IF(ISBLANK(B289),"",IF(OR(ISNUMBER(FIND("Growth",B289)),ISNUMBER(FIND("Margin",B289))),"",(J289-T289)/U289)))')</t>
  </si>
  <si>
    <t>worksheet.write('W289','=IF(OR(D289="-",ISBLANK(D289)),"",(K289-T289)/U289)')</t>
  </si>
  <si>
    <t>worksheet.write('X289','=IF(OR(E289="-",ISBLANK(E289)),"",(L289-T289)/U289)')</t>
  </si>
  <si>
    <t>worksheet.write('Y289','=IF(OR(F289="-",ISBLANK(F289)),"",(M289-T289)/U289)')</t>
  </si>
  <si>
    <t>worksheet.write('Z289','=IFERROR(IF(OR(G289="-",ISBLANK(G289)),"",(N289-T289)/U289),"")')</t>
  </si>
  <si>
    <t>worksheet.write('AA289','=IF(MAX(MAX(V289:Z289),ABS(MIN(V289:Z289)))=ABS(MIN(V289:Z289)),MIN(V289:Z289),MAX(V289:Z289))')</t>
  </si>
  <si>
    <t>worksheet.write('P290','=MAX(J290:N290)')</t>
  </si>
  <si>
    <t>worksheet.write('Q290','=IFERROR(J144+MATCH(P290,J290:N290,0)-1,"")')</t>
  </si>
  <si>
    <t>worksheet.write('R290','=IF(Q290="","",MIN(J290:N290))')</t>
  </si>
  <si>
    <t>worksheet.write('S290','=IFERROR(J144+MATCH(R290,J290:N290)-1,"")')</t>
  </si>
  <si>
    <t>worksheet.write('T290','=IFERROR(AVERAGE(J290:N290),"")')</t>
  </si>
  <si>
    <t>worksheet.write('U290','=IFERROR(STDEV(J290:N290),"")')</t>
  </si>
  <si>
    <t>worksheet.write('V290','=IF(C290="-","",IF(ISBLANK(B290),"",IF(OR(ISNUMBER(FIND("Growth",B290)),ISNUMBER(FIND("Margin",B290))),"",(J290-T290)/U290)))')</t>
  </si>
  <si>
    <t>worksheet.write('W290','=IF(OR(D290="-",ISBLANK(D290)),"",(K290-T290)/U290)')</t>
  </si>
  <si>
    <t>worksheet.write('X290','=IF(OR(E290="-",ISBLANK(E290)),"",(L290-T290)/U290)')</t>
  </si>
  <si>
    <t>worksheet.write('Y290','=IF(OR(F290="-",ISBLANK(F290)),"",(M290-T290)/U290)')</t>
  </si>
  <si>
    <t>worksheet.write('Z290','=IFERROR(IF(OR(G290="-",ISBLANK(G290)),"",(N290-T290)/U290),"")')</t>
  </si>
  <si>
    <t>worksheet.write('AA290','=IF(MAX(MAX(V290:Z290),ABS(MIN(V290:Z290)))=ABS(MIN(V290:Z290)),MIN(V290:Z290),MAX(V290:Z290))')</t>
  </si>
  <si>
    <t>worksheet.write('P291','=MAX(J291:N291)')</t>
  </si>
  <si>
    <t>worksheet.write('Q291','=IFERROR(J144+MATCH(P291,J291:N291,0)-1,"")')</t>
  </si>
  <si>
    <t>worksheet.write('R291','=IF(Q291="","",MIN(J291:N291))')</t>
  </si>
  <si>
    <t>worksheet.write('S291','=IFERROR(J144+MATCH(R291,J291:N291)-1,"")')</t>
  </si>
  <si>
    <t>worksheet.write('T291','=IFERROR(AVERAGE(J291:N291),"")')</t>
  </si>
  <si>
    <t>worksheet.write('U291','=IFERROR(STDEV(J291:N291),"")')</t>
  </si>
  <si>
    <t>worksheet.write('V291','=IF(C291="-","",IF(ISBLANK(B291),"",IF(OR(ISNUMBER(FIND("Growth",B291)),ISNUMBER(FIND("Margin",B291))),"",(J291-T291)/U291)))')</t>
  </si>
  <si>
    <t>worksheet.write('W291','=IF(OR(D291="-",ISBLANK(D291)),"",(K291-T291)/U291)')</t>
  </si>
  <si>
    <t>worksheet.write('X291','=IF(OR(E291="-",ISBLANK(E291)),"",(L291-T291)/U291)')</t>
  </si>
  <si>
    <t>worksheet.write('Y291','=IF(OR(F291="-",ISBLANK(F291)),"",(M291-T291)/U291)')</t>
  </si>
  <si>
    <t>worksheet.write('Z291','=IFERROR(IF(OR(G291="-",ISBLANK(G291)),"",(N291-T291)/U291),"")')</t>
  </si>
  <si>
    <t>worksheet.write('AA291','=IF(MAX(MAX(V291:Z291),ABS(MIN(V291:Z291)))=ABS(MIN(V291:Z291)),MIN(V291:Z291),MAX(V291:Z291))')</t>
  </si>
  <si>
    <t>worksheet.write('P292','=MAX(J292:N292)')</t>
  </si>
  <si>
    <t>worksheet.write('Q292','=IFERROR(J144+MATCH(P292,J292:N292,0)-1,"")')</t>
  </si>
  <si>
    <t>worksheet.write('R292','=IF(Q292="","",MIN(J292:N292))')</t>
  </si>
  <si>
    <t>worksheet.write('S292','=IFERROR(J144+MATCH(R292,J292:N292)-1,"")')</t>
  </si>
  <si>
    <t>worksheet.write('T292','=IFERROR(AVERAGE(J292:N292),"")')</t>
  </si>
  <si>
    <t>worksheet.write('U292','=IFERROR(STDEV(J292:N292),"")')</t>
  </si>
  <si>
    <t>worksheet.write('V292','=IF(C292="-","",IF(ISBLANK(B292),"",IF(OR(ISNUMBER(FIND("Growth",B292)),ISNUMBER(FIND("Margin",B292))),"",(J292-T292)/U292)))')</t>
  </si>
  <si>
    <t>worksheet.write('W292','=IF(OR(D292="-",ISBLANK(D292)),"",(K292-T292)/U292)')</t>
  </si>
  <si>
    <t>worksheet.write('X292','=IF(OR(E292="-",ISBLANK(E292)),"",(L292-T292)/U292)')</t>
  </si>
  <si>
    <t>worksheet.write('Y292','=IF(OR(F292="-",ISBLANK(F292)),"",(M292-T292)/U292)')</t>
  </si>
  <si>
    <t>worksheet.write('Z292','=IFERROR(IF(OR(G292="-",ISBLANK(G292)),"",(N292-T292)/U292),"")')</t>
  </si>
  <si>
    <t>worksheet.write('AA292','=IF(MAX(MAX(V292:Z292),ABS(MIN(V292:Z292)))=ABS(MIN(V292:Z292)),MIN(V292:Z292),MAX(V292:Z292))')</t>
  </si>
  <si>
    <t>worksheet.write('P293','=MAX(J293:N293)')</t>
  </si>
  <si>
    <t>worksheet.write('Q293','=IFERROR(J144+MATCH(P293,J293:N293,0)-1,"")')</t>
  </si>
  <si>
    <t>worksheet.write('R293','=IF(Q293="","",MIN(J293:N293))')</t>
  </si>
  <si>
    <t>worksheet.write('S293','=IFERROR(J144+MATCH(R293,J293:N293)-1,"")')</t>
  </si>
  <si>
    <t>worksheet.write('T293','=IFERROR(AVERAGE(J293:N293),"")')</t>
  </si>
  <si>
    <t>worksheet.write('U293','=IFERROR(STDEV(J293:N293),"")')</t>
  </si>
  <si>
    <t>worksheet.write('V293','=IF(C293="-","",IF(ISBLANK(B293),"",IF(OR(ISNUMBER(FIND("Growth",B293)),ISNUMBER(FIND("Margin",B293))),"",(J293-T293)/U293)))')</t>
  </si>
  <si>
    <t>worksheet.write('W293','=IF(OR(D293="-",ISBLANK(D293)),"",(K293-T293)/U293)')</t>
  </si>
  <si>
    <t>worksheet.write('X293','=IF(OR(E293="-",ISBLANK(E293)),"",(L293-T293)/U293)')</t>
  </si>
  <si>
    <t>worksheet.write('Y293','=IF(OR(F293="-",ISBLANK(F293)),"",(M293-T293)/U293)')</t>
  </si>
  <si>
    <t>worksheet.write('Z293','=IFERROR(IF(OR(G293="-",ISBLANK(G293)),"",(N293-T293)/U293),"")')</t>
  </si>
  <si>
    <t>worksheet.write('AA293','=IF(MAX(MAX(V293:Z293),ABS(MIN(V293:Z293)))=ABS(MIN(V293:Z293)),MIN(V293:Z293),MAX(V293:Z293))')</t>
  </si>
  <si>
    <t>worksheet.write('P294','=MAX(J294:N294)')</t>
  </si>
  <si>
    <t>worksheet.write('Q294','=IFERROR(J144+MATCH(P294,J294:N294,0)-1,"")')</t>
  </si>
  <si>
    <t>worksheet.write('R294','=IF(Q294="","",MIN(J294:N294))')</t>
  </si>
  <si>
    <t>worksheet.write('S294','=IFERROR(J144+MATCH(R294,J294:N294)-1,"")')</t>
  </si>
  <si>
    <t>worksheet.write('T294','=IFERROR(AVERAGE(J294:N294),"")')</t>
  </si>
  <si>
    <t>worksheet.write('U294','=IFERROR(STDEV(J294:N294),"")')</t>
  </si>
  <si>
    <t>worksheet.write('V294','=IF(C294="-","",IF(ISBLANK(B294),"",IF(OR(ISNUMBER(FIND("Growth",B294)),ISNUMBER(FIND("Margin",B294))),"",(J294-T294)/U294)))')</t>
  </si>
  <si>
    <t>worksheet.write('W294','=IF(OR(D294="-",ISBLANK(D294)),"",(K294-T294)/U294)')</t>
  </si>
  <si>
    <t>worksheet.write('X294','=IF(OR(E294="-",ISBLANK(E294)),"",(L294-T294)/U294)')</t>
  </si>
  <si>
    <t>worksheet.write('Y294','=IF(OR(F294="-",ISBLANK(F294)),"",(M294-T294)/U294)')</t>
  </si>
  <si>
    <t>worksheet.write('Z294','=IFERROR(IF(OR(G294="-",ISBLANK(G294)),"",(N294-T294)/U294),"")')</t>
  </si>
  <si>
    <t>worksheet.write('AA294','=IF(MAX(MAX(V294:Z294),ABS(MIN(V294:Z294)))=ABS(MIN(V294:Z294)),MIN(V294:Z294),MAX(V294:Z294))')</t>
  </si>
  <si>
    <t>worksheet.write('P295','=MAX(J295:N295)')</t>
  </si>
  <si>
    <t>worksheet.write('Q295','=IFERROR(J144+MATCH(P295,J295:N295,0)-1,"")')</t>
  </si>
  <si>
    <t>worksheet.write('R295','=IF(Q295="","",MIN(J295:N295))')</t>
  </si>
  <si>
    <t>worksheet.write('S295','=IFERROR(J144+MATCH(R295,J295:N295)-1,"")')</t>
  </si>
  <si>
    <t>worksheet.write('T295','=IFERROR(AVERAGE(J295:N295),"")')</t>
  </si>
  <si>
    <t>worksheet.write('U295','=IFERROR(STDEV(J295:N295),"")')</t>
  </si>
  <si>
    <t>worksheet.write('V295','=IF(C295="-","",IF(ISBLANK(B295),"",IF(OR(ISNUMBER(FIND("Growth",B295)),ISNUMBER(FIND("Margin",B295))),"",(J295-T295)/U295)))')</t>
  </si>
  <si>
    <t>worksheet.write('W295','=IF(OR(D295="-",ISBLANK(D295)),"",(K295-T295)/U295)')</t>
  </si>
  <si>
    <t>worksheet.write('X295','=IF(OR(E295="-",ISBLANK(E295)),"",(L295-T295)/U295)')</t>
  </si>
  <si>
    <t>worksheet.write('Y295','=IF(OR(F295="-",ISBLANK(F295)),"",(M295-T295)/U295)')</t>
  </si>
  <si>
    <t>worksheet.write('Z295','=IFERROR(IF(OR(G295="-",ISBLANK(G295)),"",(N295-T295)/U295),"")')</t>
  </si>
  <si>
    <t>worksheet.write('AA295','=IF(MAX(MAX(V295:Z295),ABS(MIN(V295:Z295)))=ABS(MIN(V295:Z295)),MIN(V295:Z295),MAX(V295:Z295))')</t>
  </si>
  <si>
    <t>worksheet.write('P296','=MAX(J296:N296)')</t>
  </si>
  <si>
    <t>worksheet.write('Q296','=IFERROR(J144+MATCH(P296,J296:N296,0)-1,"")')</t>
  </si>
  <si>
    <t>worksheet.write('R296','=IF(Q296="","",MIN(J296:N296))')</t>
  </si>
  <si>
    <t>worksheet.write('S296','=IFERROR(J144+MATCH(R296,J296:N296)-1,"")')</t>
  </si>
  <si>
    <t>worksheet.write('T296','=IFERROR(AVERAGE(J296:N296),"")')</t>
  </si>
  <si>
    <t>worksheet.write('U296','=IFERROR(STDEV(J296:N296),"")')</t>
  </si>
  <si>
    <t>worksheet.write('V296','=IF(C296="-","",IF(ISBLANK(B296),"",IF(OR(ISNUMBER(FIND("Growth",B296)),ISNUMBER(FIND("Margin",B296))),"",(J296-T296)/U296)))')</t>
  </si>
  <si>
    <t>worksheet.write('W296','=IF(OR(D296="-",ISBLANK(D296)),"",(K296-T296)/U296)')</t>
  </si>
  <si>
    <t>worksheet.write('X296','=IF(OR(E296="-",ISBLANK(E296)),"",(L296-T296)/U296)')</t>
  </si>
  <si>
    <t>worksheet.write('Y296','=IF(OR(F296="-",ISBLANK(F296)),"",(M296-T296)/U296)')</t>
  </si>
  <si>
    <t>worksheet.write('Z296','=IFERROR(IF(OR(G296="-",ISBLANK(G296)),"",(N296-T296)/U296),"")')</t>
  </si>
  <si>
    <t>worksheet.write('AA296','=IF(MAX(MAX(V296:Z296),ABS(MIN(V296:Z296)))=ABS(MIN(V296:Z296)),MIN(V296:Z296),MAX(V296:Z296))')</t>
  </si>
  <si>
    <t>worksheet.write('P297','=MAX(J297:N297)')</t>
  </si>
  <si>
    <t>worksheet.write('Q297','=IFERROR(J144+MATCH(P297,J297:N297,0)-1,"")')</t>
  </si>
  <si>
    <t>worksheet.write('R297','=IF(Q297="","",MIN(J297:N297))')</t>
  </si>
  <si>
    <t>worksheet.write('S297','=IFERROR(J144+MATCH(R297,J297:N297)-1,"")')</t>
  </si>
  <si>
    <t>worksheet.write('T297','=IFERROR(AVERAGE(J297:N297),"")')</t>
  </si>
  <si>
    <t>worksheet.write('U297','=IFERROR(STDEV(J297:N297),"")')</t>
  </si>
  <si>
    <t>worksheet.write('V297','=IF(C297="-","",IF(ISBLANK(B297),"",IF(OR(ISNUMBER(FIND("Growth",B297)),ISNUMBER(FIND("Margin",B297))),"",(J297-T297)/U297)))')</t>
  </si>
  <si>
    <t>worksheet.write('W297','=IF(OR(D297="-",ISBLANK(D297)),"",(K297-T297)/U297)')</t>
  </si>
  <si>
    <t>worksheet.write('X297','=IF(OR(E297="-",ISBLANK(E297)),"",(L297-T297)/U297)')</t>
  </si>
  <si>
    <t>worksheet.write('Y297','=IF(OR(F297="-",ISBLANK(F297)),"",(M297-T297)/U297)')</t>
  </si>
  <si>
    <t>worksheet.write('Z297','=IFERROR(IF(OR(G297="-",ISBLANK(G297)),"",(N297-T297)/U297),"")')</t>
  </si>
  <si>
    <t>worksheet.write('AA297','=IF(MAX(MAX(V297:Z297),ABS(MIN(V297:Z297)))=ABS(MIN(V297:Z297)),MIN(V297:Z297),MAX(V297:Z297))')</t>
  </si>
  <si>
    <t>worksheet.write('P298','=MAX(J298:N298)')</t>
  </si>
  <si>
    <t>worksheet.write('Q298','=IFERROR(J144+MATCH(P298,J298:N298,0)-1,"")')</t>
  </si>
  <si>
    <t>worksheet.write('R298','=IF(Q298="","",MIN(J298:N298))')</t>
  </si>
  <si>
    <t>worksheet.write('S298','=IFERROR(J144+MATCH(R298,J298:N298)-1,"")')</t>
  </si>
  <si>
    <t>worksheet.write('T298','=IFERROR(AVERAGE(J298:N298),"")')</t>
  </si>
  <si>
    <t>worksheet.write('U298','=IFERROR(STDEV(J298:N298),"")')</t>
  </si>
  <si>
    <t>worksheet.write('V298','=IF(C298="-","",IF(ISBLANK(B298),"",IF(OR(ISNUMBER(FIND("Growth",B298)),ISNUMBER(FIND("Margin",B298))),"",(J298-T298)/U298)))')</t>
  </si>
  <si>
    <t>worksheet.write('W298','=IF(OR(D298="-",ISBLANK(D298)),"",(K298-T298)/U298)')</t>
  </si>
  <si>
    <t>worksheet.write('X298','=IF(OR(E298="-",ISBLANK(E298)),"",(L298-T298)/U298)')</t>
  </si>
  <si>
    <t>worksheet.write('Y298','=IF(OR(F298="-",ISBLANK(F298)),"",(M298-T298)/U298)')</t>
  </si>
  <si>
    <t>worksheet.write('Z298','=IFERROR(IF(OR(G298="-",ISBLANK(G298)),"",(N298-T298)/U298),"")')</t>
  </si>
  <si>
    <t>worksheet.write('AA298','=IF(MAX(MAX(V298:Z298),ABS(MIN(V298:Z298)))=ABS(MIN(V298:Z298)),MIN(V298:Z298),MAX(V298:Z298))')</t>
  </si>
  <si>
    <t>worksheet.write('P299','=MAX(J299:N299)')</t>
  </si>
  <si>
    <t>worksheet.write('Q299','=IFERROR(J144+MATCH(P299,J299:N299,0)-1,"")')</t>
  </si>
  <si>
    <t>worksheet.write('R299','=IF(Q299="","",MIN(J299:N299))')</t>
  </si>
  <si>
    <t>worksheet.write('S299','=IFERROR(J144+MATCH(R299,J299:N299)-1,"")')</t>
  </si>
  <si>
    <t>worksheet.write('T299','=IFERROR(AVERAGE(J299:N299),"")')</t>
  </si>
  <si>
    <t>worksheet.write('U299','=IFERROR(STDEV(J299:N299),"")')</t>
  </si>
  <si>
    <t>worksheet.write('V299','=IF(C299="-","",IF(ISBLANK(B299),"",IF(OR(ISNUMBER(FIND("Growth",B299)),ISNUMBER(FIND("Margin",B299))),"",(J299-T299)/U299)))')</t>
  </si>
  <si>
    <t>worksheet.write('W299','=IF(OR(D299="-",ISBLANK(D299)),"",(K299-T299)/U299)')</t>
  </si>
  <si>
    <t>worksheet.write('X299','=IF(OR(E299="-",ISBLANK(E299)),"",(L299-T299)/U299)')</t>
  </si>
  <si>
    <t>worksheet.write('Y299','=IF(OR(F299="-",ISBLANK(F299)),"",(M299-T299)/U299)')</t>
  </si>
  <si>
    <t>worksheet.write('Z299','=IFERROR(IF(OR(G299="-",ISBLANK(G299)),"",(N299-T299)/U299),"")')</t>
  </si>
  <si>
    <t>worksheet.write('AA299','=IF(MAX(MAX(V299:Z299),ABS(MIN(V299:Z299)))=ABS(MIN(V299:Z299)),MIN(V299:Z299),MAX(V299:Z299))')</t>
  </si>
  <si>
    <t>worksheet.write('P300','=MAX(J300:N300)')</t>
  </si>
  <si>
    <t>worksheet.write('Q300','=IFERROR(J144+MATCH(P300,J300:N300,0)-1,"")')</t>
  </si>
  <si>
    <t>worksheet.write('R300','=IF(Q300="","",MIN(J300:N300))')</t>
  </si>
  <si>
    <t>worksheet.write('S300','=IFERROR(J144+MATCH(R300,J300:N300)-1,"")')</t>
  </si>
  <si>
    <t>worksheet.write('T300','=IFERROR(AVERAGE(J300:N300),"")')</t>
  </si>
  <si>
    <t>worksheet.write('U300','=IFERROR(STDEV(J300:N300),"")')</t>
  </si>
  <si>
    <t>worksheet.write('V300','=IF(C300="-","",IF(ISBLANK(B300),"",IF(OR(ISNUMBER(FIND("Growth",B300)),ISNUMBER(FIND("Margin",B300))),"",(J300-T300)/U300)))')</t>
  </si>
  <si>
    <t>worksheet.write('W300','=IF(OR(D300="-",ISBLANK(D300)),"",(K300-T300)/U300)')</t>
  </si>
  <si>
    <t>worksheet.write('X300','=IF(OR(E300="-",ISBLANK(E300)),"",(L300-T300)/U300)')</t>
  </si>
  <si>
    <t>worksheet.write('Y300','=IF(OR(F300="-",ISBLANK(F300)),"",(M300-T300)/U300)')</t>
  </si>
  <si>
    <t>worksheet.write('Z300','=IFERROR(IF(OR(G300="-",ISBLANK(G300)),"",(N300-T300)/U300),"")')</t>
  </si>
  <si>
    <t>worksheet.write('AA300','=IF(MAX(MAX(V300:Z300),ABS(MIN(V300:Z300)))=ABS(MIN(V300:Z300)),MIN(V300:Z300),MAX(V300:Z300))')</t>
  </si>
  <si>
    <t>worksheet.write('P301','=MAX(J301:N301)')</t>
  </si>
  <si>
    <t>worksheet.write('Q301','=IFERROR(J144+MATCH(P301,J301:N301,0)-1,"")')</t>
  </si>
  <si>
    <t>worksheet.write('R301','=IF(Q301="","",MIN(J301:N301))')</t>
  </si>
  <si>
    <t>worksheet.write('S301','=IFERROR(J144+MATCH(R301,J301:N301)-1,"")')</t>
  </si>
  <si>
    <t>worksheet.write('T301','=IFERROR(AVERAGE(J301:N301),"")')</t>
  </si>
  <si>
    <t>worksheet.write('U301','=IFERROR(STDEV(J301:N301),"")')</t>
  </si>
  <si>
    <t>worksheet.write('V301','=IF(C301="-","",IF(ISBLANK(B301),"",IF(OR(ISNUMBER(FIND("Growth",B301)),ISNUMBER(FIND("Margin",B301))),"",(J301-T301)/U301)))')</t>
  </si>
  <si>
    <t>worksheet.write('W301','=IF(OR(D301="-",ISBLANK(D301)),"",(K301-T301)/U301)')</t>
  </si>
  <si>
    <t>worksheet.write('X301','=IF(OR(E301="-",ISBLANK(E301)),"",(L301-T301)/U301)')</t>
  </si>
  <si>
    <t>worksheet.write('Y301','=IF(OR(F301="-",ISBLANK(F301)),"",(M301-T301)/U301)')</t>
  </si>
  <si>
    <t>worksheet.write('Z301','=IFERROR(IF(OR(G301="-",ISBLANK(G301)),"",(N301-T301)/U301),"")')</t>
  </si>
  <si>
    <t>worksheet.write('AA301','=IF(MAX(MAX(V301:Z301),ABS(MIN(V301:Z301)))=ABS(MIN(V301:Z301)),MIN(V301:Z301),MAX(V301:Z301))')</t>
  </si>
  <si>
    <t>worksheet.write('P302','=MAX(J302:N302)')</t>
  </si>
  <si>
    <t>worksheet.write('Q302','=IFERROR(J144+MATCH(P302,J302:N302,0)-1,"")')</t>
  </si>
  <si>
    <t>worksheet.write('R302','=IF(Q302="","",MIN(J302:N302))')</t>
  </si>
  <si>
    <t>worksheet.write('S302','=IFERROR(J144+MATCH(R302,J302:N302)-1,"")')</t>
  </si>
  <si>
    <t>worksheet.write('T302','=IFERROR(AVERAGE(J302:N302),"")')</t>
  </si>
  <si>
    <t>worksheet.write('U302','=IFERROR(STDEV(J302:N302),"")')</t>
  </si>
  <si>
    <t>worksheet.write('V302','=IF(C302="-","",IF(ISBLANK(B302),"",IF(OR(ISNUMBER(FIND("Growth",B302)),ISNUMBER(FIND("Margin",B302))),"",(J302-T302)/U302)))')</t>
  </si>
  <si>
    <t>worksheet.write('W302','=IF(OR(D302="-",ISBLANK(D302)),"",(K302-T302)/U302)')</t>
  </si>
  <si>
    <t>worksheet.write('X302','=IF(OR(E302="-",ISBLANK(E302)),"",(L302-T302)/U302)')</t>
  </si>
  <si>
    <t>worksheet.write('Y302','=IF(OR(F302="-",ISBLANK(F302)),"",(M302-T302)/U302)')</t>
  </si>
  <si>
    <t>worksheet.write('Z302','=IFERROR(IF(OR(G302="-",ISBLANK(G302)),"",(N302-T302)/U302),"")')</t>
  </si>
  <si>
    <t>worksheet.write('AA302','=IF(MAX(MAX(V302:Z302),ABS(MIN(V302:Z302)))=ABS(MIN(V302:Z302)),MIN(V302:Z302),MAX(V302:Z302))')</t>
  </si>
  <si>
    <t>worksheet.write('P303','=MAX(J303:N303)')</t>
  </si>
  <si>
    <t>worksheet.write('Q303','=IFERROR(J144+MATCH(P303,J303:N303,0)-1,"")')</t>
  </si>
  <si>
    <t>worksheet.write('R303','=IF(Q303="","",MIN(J303:N303))')</t>
  </si>
  <si>
    <t>worksheet.write('S303','=IFERROR(J144+MATCH(R303,J303:N303)-1,"")')</t>
  </si>
  <si>
    <t>worksheet.write('T303','=IFERROR(AVERAGE(J303:N303),"")')</t>
  </si>
  <si>
    <t>worksheet.write('U303','=IFERROR(STDEV(J303:N303),"")')</t>
  </si>
  <si>
    <t>worksheet.write('V303','=IF(C303="-","",IF(ISBLANK(B303),"",IF(OR(ISNUMBER(FIND("Growth",B303)),ISNUMBER(FIND("Margin",B303))),"",(J303-T303)/U303)))')</t>
  </si>
  <si>
    <t>worksheet.write('W303','=IF(OR(D303="-",ISBLANK(D303)),"",(K303-T303)/U303)')</t>
  </si>
  <si>
    <t>worksheet.write('X303','=IF(OR(E303="-",ISBLANK(E303)),"",(L303-T303)/U303)')</t>
  </si>
  <si>
    <t>worksheet.write('Y303','=IF(OR(F303="-",ISBLANK(F303)),"",(M303-T303)/U303)')</t>
  </si>
  <si>
    <t>worksheet.write('Z303','=IFERROR(IF(OR(G303="-",ISBLANK(G303)),"",(N303-T303)/U303),"")')</t>
  </si>
  <si>
    <t>worksheet.write('AA303','=IF(MAX(MAX(V303:Z303),ABS(MIN(V303:Z303)))=ABS(MIN(V303:Z303)),MIN(V303:Z303),MAX(V303:Z303))')</t>
  </si>
  <si>
    <t>worksheet.write('P304','=MAX(J304:N304)')</t>
  </si>
  <si>
    <t>worksheet.write('Q304','=IFERROR(J144+MATCH(P304,J304:N304,0)-1,"")')</t>
  </si>
  <si>
    <t>worksheet.write('R304','=IF(Q304="","",MIN(J304:N304))')</t>
  </si>
  <si>
    <t>worksheet.write('S304','=IFERROR(J144+MATCH(R304,J304:N304)-1,"")')</t>
  </si>
  <si>
    <t>worksheet.write('T304','=IFERROR(AVERAGE(J304:N304),"")')</t>
  </si>
  <si>
    <t>worksheet.write('U304','=IFERROR(STDEV(J304:N304),"")')</t>
  </si>
  <si>
    <t>worksheet.write('V304','=IF(C304="-","",IF(ISBLANK(B304),"",IF(OR(ISNUMBER(FIND("Growth",B304)),ISNUMBER(FIND("Margin",B304))),"",(J304-T304)/U304)))')</t>
  </si>
  <si>
    <t>worksheet.write('W304','=IF(OR(D304="-",ISBLANK(D304)),"",(K304-T304)/U304)')</t>
  </si>
  <si>
    <t>worksheet.write('X304','=IF(OR(E304="-",ISBLANK(E304)),"",(L304-T304)/U304)')</t>
  </si>
  <si>
    <t>worksheet.write('Y304','=IF(OR(F304="-",ISBLANK(F304)),"",(M304-T304)/U304)')</t>
  </si>
  <si>
    <t>worksheet.write('Z304','=IFERROR(IF(OR(G304="-",ISBLANK(G304)),"",(N304-T304)/U304),"")')</t>
  </si>
  <si>
    <t>worksheet.write('AA304','=IF(MAX(MAX(V304:Z304),ABS(MIN(V304:Z304)))=ABS(MIN(V304:Z304)),MIN(V304:Z304),MAX(V304:Z304))')</t>
  </si>
  <si>
    <t>worksheet.write('P305','=MAX(J305:N305)')</t>
  </si>
  <si>
    <t>worksheet.write('Q305','=IFERROR(J144+MATCH(P305,J305:N305,0)-1,"")')</t>
  </si>
  <si>
    <t>worksheet.write('R305','=IF(Q305="","",MIN(J305:N305))')</t>
  </si>
  <si>
    <t>worksheet.write('S305','=IFERROR(J144+MATCH(R305,J305:N305)-1,"")')</t>
  </si>
  <si>
    <t>worksheet.write('T305','=IFERROR(AVERAGE(J305:N305),"")')</t>
  </si>
  <si>
    <t>worksheet.write('U305','=IFERROR(STDEV(J305:N305),"")')</t>
  </si>
  <si>
    <t>worksheet.write('V305','=IF(C305="-","",IF(ISBLANK(B305),"",IF(OR(ISNUMBER(FIND("Growth",B305)),ISNUMBER(FIND("Margin",B305))),"",(J305-T305)/U305)))')</t>
  </si>
  <si>
    <t>worksheet.write('W305','=IF(OR(D305="-",ISBLANK(D305)),"",(K305-T305)/U305)')</t>
  </si>
  <si>
    <t>worksheet.write('X305','=IF(OR(E305="-",ISBLANK(E305)),"",(L305-T305)/U305)')</t>
  </si>
  <si>
    <t>worksheet.write('Y305','=IF(OR(F305="-",ISBLANK(F305)),"",(M305-T305)/U305)')</t>
  </si>
  <si>
    <t>worksheet.write('Z305','=IFERROR(IF(OR(G305="-",ISBLANK(G305)),"",(N305-T305)/U305),"")')</t>
  </si>
  <si>
    <t>worksheet.write('AA305','=IF(MAX(MAX(V305:Z305),ABS(MIN(V305:Z305)))=ABS(MIN(V305:Z305)),MIN(V305:Z305),MAX(V305:Z305))')</t>
  </si>
  <si>
    <t>worksheet.write('P306','=MAX(J306:N306)')</t>
  </si>
  <si>
    <t>worksheet.write('Q306','=IFERROR(J144+MATCH(P306,J306:N306,0)-1,"")')</t>
  </si>
  <si>
    <t>worksheet.write('R306','=IF(Q306="","",MIN(J306:N306))')</t>
  </si>
  <si>
    <t>worksheet.write('S306','=IFERROR(J144+MATCH(R306,J306:N306)-1,"")')</t>
  </si>
  <si>
    <t>worksheet.write('T306','=IFERROR(AVERAGE(J306:N306),"")')</t>
  </si>
  <si>
    <t>worksheet.write('U306','=IFERROR(STDEV(J306:N306),"")')</t>
  </si>
  <si>
    <t>worksheet.write('V306','=IF(C306="-","",IF(ISBLANK(B306),"",IF(OR(ISNUMBER(FIND("Growth",B306)),ISNUMBER(FIND("Margin",B306))),"",(J306-T306)/U306)))')</t>
  </si>
  <si>
    <t>worksheet.write('W306','=IF(OR(D306="-",ISBLANK(D306)),"",(K306-T306)/U306)')</t>
  </si>
  <si>
    <t>worksheet.write('X306','=IF(OR(E306="-",ISBLANK(E306)),"",(L306-T306)/U306)')</t>
  </si>
  <si>
    <t>worksheet.write('Y306','=IF(OR(F306="-",ISBLANK(F306)),"",(M306-T306)/U306)')</t>
  </si>
  <si>
    <t>worksheet.write('Z306','=IFERROR(IF(OR(G306="-",ISBLANK(G306)),"",(N306-T306)/U306),"")')</t>
  </si>
  <si>
    <t>worksheet.write('AA306','=IF(MAX(MAX(V306:Z306),ABS(MIN(V306:Z306)))=ABS(MIN(V306:Z306)),MIN(V306:Z306),MAX(V306:Z306))')</t>
  </si>
  <si>
    <t>worksheet.write('P307','=MAX(J307:N307)')</t>
  </si>
  <si>
    <t>worksheet.write('Q307','=IFERROR(J144+MATCH(P307,J307:N307,0)-1,"")')</t>
  </si>
  <si>
    <t>worksheet.write('R307','=IF(Q307="","",MIN(J307:N307))')</t>
  </si>
  <si>
    <t>worksheet.write('S307','=IFERROR(J144+MATCH(R307,J307:N307)-1,"")')</t>
  </si>
  <si>
    <t>worksheet.write('T307','=IFERROR(AVERAGE(J307:N307),"")')</t>
  </si>
  <si>
    <t>worksheet.write('U307','=IFERROR(STDEV(J307:N307),"")')</t>
  </si>
  <si>
    <t>worksheet.write('V307','=IF(C307="-","",IF(ISBLANK(B307),"",IF(OR(ISNUMBER(FIND("Growth",B307)),ISNUMBER(FIND("Margin",B307))),"",(J307-T307)/U307)))')</t>
  </si>
  <si>
    <t>worksheet.write('W307','=IF(OR(D307="-",ISBLANK(D307)),"",(K307-T307)/U307)')</t>
  </si>
  <si>
    <t>worksheet.write('X307','=IF(OR(E307="-",ISBLANK(E307)),"",(L307-T307)/U307)')</t>
  </si>
  <si>
    <t>worksheet.write('Y307','=IF(OR(F307="-",ISBLANK(F307)),"",(M307-T307)/U307)')</t>
  </si>
  <si>
    <t>worksheet.write('Z307','=IFERROR(IF(OR(G307="-",ISBLANK(G307)),"",(N307-T307)/U307),"")')</t>
  </si>
  <si>
    <t>worksheet.write('AA307','=IF(MAX(MAX(V307:Z307),ABS(MIN(V307:Z307)))=ABS(MIN(V307:Z307)),MIN(V307:Z307),MAX(V307:Z307))')</t>
  </si>
  <si>
    <t>worksheet.write('P308','=MAX(J308:N308)')</t>
  </si>
  <si>
    <t>worksheet.write('Q308','=IFERROR(J144+MATCH(P308,J308:N308,0)-1,"")')</t>
  </si>
  <si>
    <t>worksheet.write('R308','=IF(Q308="","",MIN(J308:N308))')</t>
  </si>
  <si>
    <t>worksheet.write('S308','=IFERROR(J144+MATCH(R308,J308:N308)-1,"")')</t>
  </si>
  <si>
    <t>worksheet.write('T308','=IFERROR(AVERAGE(J308:N308),"")')</t>
  </si>
  <si>
    <t>worksheet.write('U308','=IFERROR(STDEV(J308:N308),"")')</t>
  </si>
  <si>
    <t>worksheet.write('V308','=IF(C308="-","",IF(ISBLANK(B308),"",IF(OR(ISNUMBER(FIND("Growth",B308)),ISNUMBER(FIND("Margin",B308))),"",(J308-T308)/U308)))')</t>
  </si>
  <si>
    <t>worksheet.write('W308','=IF(OR(D308="-",ISBLANK(D308)),"",(K308-T308)/U308)')</t>
  </si>
  <si>
    <t>worksheet.write('X308','=IF(OR(E308="-",ISBLANK(E308)),"",(L308-T308)/U308)')</t>
  </si>
  <si>
    <t>worksheet.write('Y308','=IF(OR(F308="-",ISBLANK(F308)),"",(M308-T308)/U308)')</t>
  </si>
  <si>
    <t>worksheet.write('Z308','=IFERROR(IF(OR(G308="-",ISBLANK(G308)),"",(N308-T308)/U308),"")')</t>
  </si>
  <si>
    <t>worksheet.write('AA308','=IF(MAX(MAX(V308:Z308),ABS(MIN(V308:Z308)))=ABS(MIN(V308:Z308)),MIN(V308:Z308),MAX(V308:Z308))')</t>
  </si>
  <si>
    <t>worksheet.write('P309','=MAX(J309:N309)')</t>
  </si>
  <si>
    <t>worksheet.write('Q309','=IFERROR(J144+MATCH(P309,J309:N309,0)-1,"")')</t>
  </si>
  <si>
    <t>worksheet.write('R309','=IF(Q309="","",MIN(J309:N309))')</t>
  </si>
  <si>
    <t>worksheet.write('S309','=IFERROR(J144+MATCH(R309,J309:N309)-1,"")')</t>
  </si>
  <si>
    <t>worksheet.write('T309','=IFERROR(AVERAGE(J309:N309),"")')</t>
  </si>
  <si>
    <t>worksheet.write('U309','=IFERROR(STDEV(J309:N309),"")')</t>
  </si>
  <si>
    <t>worksheet.write('V309','=IF(C309="-","",IF(ISBLANK(B309),"",IF(OR(ISNUMBER(FIND("Growth",B309)),ISNUMBER(FIND("Margin",B309))),"",(J309-T309)/U309)))')</t>
  </si>
  <si>
    <t>worksheet.write('W309','=IF(OR(D309="-",ISBLANK(D309)),"",(K309-T309)/U309)')</t>
  </si>
  <si>
    <t>worksheet.write('X309','=IF(OR(E309="-",ISBLANK(E309)),"",(L309-T309)/U309)')</t>
  </si>
  <si>
    <t>worksheet.write('Y309','=IF(OR(F309="-",ISBLANK(F309)),"",(M309-T309)/U309)')</t>
  </si>
  <si>
    <t>worksheet.write('Z309','=IFERROR(IF(OR(G309="-",ISBLANK(G309)),"",(N309-T309)/U309),"")')</t>
  </si>
  <si>
    <t>worksheet.write('AA309','=IF(MAX(MAX(V309:Z309),ABS(MIN(V309:Z309)))=ABS(MIN(V309:Z309)),MIN(V309:Z309),MAX(V309:Z309))')</t>
  </si>
  <si>
    <t>worksheet.write('P310','=MAX(J310:N310)')</t>
  </si>
  <si>
    <t>worksheet.write('Q310','=IFERROR(J144+MATCH(P310,J310:N310,0)-1,"")')</t>
  </si>
  <si>
    <t>worksheet.write('R310','=IF(Q310="","",MIN(J310:N310))')</t>
  </si>
  <si>
    <t>worksheet.write('S310','=IFERROR(J144+MATCH(R310,J310:N310)-1,"")')</t>
  </si>
  <si>
    <t>worksheet.write('T310','=IFERROR(AVERAGE(J310:N310),"")')</t>
  </si>
  <si>
    <t>worksheet.write('U310','=IFERROR(STDEV(J310:N310),"")')</t>
  </si>
  <si>
    <t>worksheet.write('V310','=IF(C310="-","",IF(ISBLANK(B310),"",IF(OR(ISNUMBER(FIND("Growth",B310)),ISNUMBER(FIND("Margin",B310))),"",(J310-T310)/U310)))')</t>
  </si>
  <si>
    <t>worksheet.write('W310','=IF(OR(D310="-",ISBLANK(D310)),"",(K310-T310)/U310)')</t>
  </si>
  <si>
    <t>worksheet.write('X310','=IF(OR(E310="-",ISBLANK(E310)),"",(L310-T310)/U310)')</t>
  </si>
  <si>
    <t>worksheet.write('Y310','=IF(OR(F310="-",ISBLANK(F310)),"",(M310-T310)/U310)')</t>
  </si>
  <si>
    <t>worksheet.write('Z310','=IFERROR(IF(OR(G310="-",ISBLANK(G310)),"",(N310-T310)/U310),"")')</t>
  </si>
  <si>
    <t>worksheet.write('AA310','=IF(MAX(MAX(V310:Z310),ABS(MIN(V310:Z310)))=ABS(MIN(V310:Z310)),MIN(V310:Z310),MAX(V310:Z310))')</t>
  </si>
  <si>
    <t>worksheet.write('P311','=MAX(J311:N311)')</t>
  </si>
  <si>
    <t>worksheet.write('Q311','=IFERROR(J144+MATCH(P311,J311:N311,0)-1,"")')</t>
  </si>
  <si>
    <t>worksheet.write('R311','=IF(Q311="","",MIN(J311:N311))')</t>
  </si>
  <si>
    <t>worksheet.write('S311','=IFERROR(J144+MATCH(R311,J311:N311)-1,"")')</t>
  </si>
  <si>
    <t>worksheet.write('T311','=IFERROR(AVERAGE(J311:N311),"")')</t>
  </si>
  <si>
    <t>worksheet.write('U311','=IFERROR(STDEV(J311:N311),"")')</t>
  </si>
  <si>
    <t>worksheet.write('V311','=IF(C311="-","",IF(ISBLANK(B311),"",IF(OR(ISNUMBER(FIND("Growth",B311)),ISNUMBER(FIND("Margin",B311))),"",(J311-T311)/U311)))')</t>
  </si>
  <si>
    <t>worksheet.write('W311','=IF(OR(D311="-",ISBLANK(D311)),"",(K311-T311)/U311)')</t>
  </si>
  <si>
    <t>worksheet.write('X311','=IF(OR(E311="-",ISBLANK(E311)),"",(L311-T311)/U311)')</t>
  </si>
  <si>
    <t>worksheet.write('Y311','=IF(OR(F311="-",ISBLANK(F311)),"",(M311-T311)/U311)')</t>
  </si>
  <si>
    <t>worksheet.write('Z311','=IFERROR(IF(OR(G311="-",ISBLANK(G311)),"",(N311-T311)/U311),"")')</t>
  </si>
  <si>
    <t>worksheet.write('AA311','=IF(MAX(MAX(V311:Z311),ABS(MIN(V311:Z311)))=ABS(MIN(V311:Z311)),MIN(V311:Z311),MAX(V311:Z311))')</t>
  </si>
  <si>
    <t>worksheet.write('P312','=MAX(J312:N312)')</t>
  </si>
  <si>
    <t>worksheet.write('Q312','=IFERROR(J144+MATCH(P312,J312:N312,0)-1,"")')</t>
  </si>
  <si>
    <t>worksheet.write('R312','=IF(Q312="","",MIN(J312:N312))')</t>
  </si>
  <si>
    <t>worksheet.write('S312','=IFERROR(J144+MATCH(R312,J312:N312)-1,"")')</t>
  </si>
  <si>
    <t>worksheet.write('T312','=IFERROR(AVERAGE(J312:N312),"")')</t>
  </si>
  <si>
    <t>worksheet.write('U312','=IFERROR(STDEV(J312:N312),"")')</t>
  </si>
  <si>
    <t>worksheet.write('V312','=IF(C312="-","",IF(ISBLANK(B312),"",IF(OR(ISNUMBER(FIND("Growth",B312)),ISNUMBER(FIND("Margin",B312))),"",(J312-T312)/U312)))')</t>
  </si>
  <si>
    <t>worksheet.write('W312','=IF(OR(D312="-",ISBLANK(D312)),"",(K312-T312)/U312)')</t>
  </si>
  <si>
    <t>worksheet.write('X312','=IF(OR(E312="-",ISBLANK(E312)),"",(L312-T312)/U312)')</t>
  </si>
  <si>
    <t>worksheet.write('Y312','=IF(OR(F312="-",ISBLANK(F312)),"",(M312-T312)/U312)')</t>
  </si>
  <si>
    <t>worksheet.write('Z312','=IFERROR(IF(OR(G312="-",ISBLANK(G312)),"",(N312-T312)/U312),"")')</t>
  </si>
  <si>
    <t>worksheet.write('AA312','=IF(MAX(MAX(V312:Z312),ABS(MIN(V312:Z312)))=ABS(MIN(V312:Z312)),MIN(V312:Z312),MAX(V312:Z312))')</t>
  </si>
  <si>
    <t>worksheet.write('P313','=MAX(J313:N313)')</t>
  </si>
  <si>
    <t>worksheet.write('Q313','=IFERROR(J144+MATCH(P313,J313:N313,0)-1,"")')</t>
  </si>
  <si>
    <t>worksheet.write('R313','=IF(Q313="","",MIN(J313:N313))')</t>
  </si>
  <si>
    <t>worksheet.write('S313','=IFERROR(J144+MATCH(R313,J313:N313)-1,"")')</t>
  </si>
  <si>
    <t>worksheet.write('T313','=IFERROR(AVERAGE(J313:N313),"")')</t>
  </si>
  <si>
    <t>worksheet.write('U313','=IFERROR(STDEV(J313:N313),"")')</t>
  </si>
  <si>
    <t>worksheet.write('V313','=IF(C313="-","",IF(ISBLANK(B313),"",IF(OR(ISNUMBER(FIND("Growth",B313)),ISNUMBER(FIND("Margin",B313))),"",(J313-T313)/U313)))')</t>
  </si>
  <si>
    <t>worksheet.write('W313','=IF(OR(D313="-",ISBLANK(D313)),"",(K313-T313)/U313)')</t>
  </si>
  <si>
    <t>worksheet.write('X313','=IF(OR(E313="-",ISBLANK(E313)),"",(L313-T313)/U313)')</t>
  </si>
  <si>
    <t>worksheet.write('Y313','=IF(OR(F313="-",ISBLANK(F313)),"",(M313-T313)/U313)')</t>
  </si>
  <si>
    <t>worksheet.write('Z313','=IFERROR(IF(OR(G313="-",ISBLANK(G313)),"",(N313-T313)/U313),"")')</t>
  </si>
  <si>
    <t>worksheet.write('AA313','=IF(MAX(MAX(V313:Z313),ABS(MIN(V313:Z313)))=ABS(MIN(V313:Z313)),MIN(V313:Z313),MAX(V313:Z313))')</t>
  </si>
  <si>
    <t>worksheet.write('P314','=MAX(J314:N314)')</t>
  </si>
  <si>
    <t>worksheet.write('Q314','=IFERROR(J144+MATCH(P314,J314:N314,0)-1,"")')</t>
  </si>
  <si>
    <t>worksheet.write('R314','=IF(Q314="","",MIN(J314:N314))')</t>
  </si>
  <si>
    <t>worksheet.write('S314','=IFERROR(J144+MATCH(R314,J314:N314)-1,"")')</t>
  </si>
  <si>
    <t>worksheet.write('T314','=IFERROR(AVERAGE(J314:N314),"")')</t>
  </si>
  <si>
    <t>worksheet.write('U314','=IFERROR(STDEV(J314:N314),"")')</t>
  </si>
  <si>
    <t>worksheet.write('V314','=IF(C314="-","",IF(ISBLANK(B314),"",IF(OR(ISNUMBER(FIND("Growth",B314)),ISNUMBER(FIND("Margin",B314))),"",(J314-T314)/U314)))')</t>
  </si>
  <si>
    <t>worksheet.write('W314','=IF(OR(D314="-",ISBLANK(D314)),"",(K314-T314)/U314)')</t>
  </si>
  <si>
    <t>worksheet.write('X314','=IF(OR(E314="-",ISBLANK(E314)),"",(L314-T314)/U314)')</t>
  </si>
  <si>
    <t>worksheet.write('Y314','=IF(OR(F314="-",ISBLANK(F314)),"",(M314-T314)/U314)')</t>
  </si>
  <si>
    <t>worksheet.write('Z314','=IFERROR(IF(OR(G314="-",ISBLANK(G314)),"",(N314-T314)/U314),"")')</t>
  </si>
  <si>
    <t>worksheet.write('AA314','=IF(MAX(MAX(V314:Z314),ABS(MIN(V314:Z314)))=ABS(MIN(V314:Z314)),MIN(V314:Z314),MAX(V314:Z314))')</t>
  </si>
  <si>
    <t>worksheet.write('P315','=MAX(J315:N315)')</t>
  </si>
  <si>
    <t>worksheet.write('Q315','=IFERROR(J144+MATCH(P315,J315:N315,0)-1,"")')</t>
  </si>
  <si>
    <t>worksheet.write('R315','=IF(Q315="","",MIN(J315:N315))')</t>
  </si>
  <si>
    <t>worksheet.write('S315','=IFERROR(J144+MATCH(R315,J315:N315)-1,"")')</t>
  </si>
  <si>
    <t>worksheet.write('T315','=IFERROR(AVERAGE(J315:N315),"")')</t>
  </si>
  <si>
    <t>worksheet.write('U315','=IFERROR(STDEV(J315:N315),"")')</t>
  </si>
  <si>
    <t>worksheet.write('V315','=IF(C315="-","",IF(ISBLANK(B315),"",IF(OR(ISNUMBER(FIND("Growth",B315)),ISNUMBER(FIND("Margin",B315))),"",(J315-T315)/U315)))')</t>
  </si>
  <si>
    <t>worksheet.write('W315','=IF(OR(D315="-",ISBLANK(D315)),"",(K315-T315)/U315)')</t>
  </si>
  <si>
    <t>worksheet.write('X315','=IF(OR(E315="-",ISBLANK(E315)),"",(L315-T315)/U315)')</t>
  </si>
  <si>
    <t>worksheet.write('Y315','=IF(OR(F315="-",ISBLANK(F315)),"",(M315-T315)/U315)')</t>
  </si>
  <si>
    <t>worksheet.write('Z315','=IFERROR(IF(OR(G315="-",ISBLANK(G315)),"",(N315-T315)/U315),"")')</t>
  </si>
  <si>
    <t>worksheet.write('AA315','=IF(MAX(MAX(V315:Z315),ABS(MIN(V315:Z315)))=ABS(MIN(V315:Z315)),MIN(V315:Z315),MAX(V315:Z315))')</t>
  </si>
  <si>
    <t>worksheet.write('P316','=MAX(J316:N316)')</t>
  </si>
  <si>
    <t>worksheet.write('Q316','=IFERROR(J144+MATCH(P316,J316:N316,0)-1,"")')</t>
  </si>
  <si>
    <t>worksheet.write('R316','=IF(Q316="","",MIN(J316:N316))')</t>
  </si>
  <si>
    <t>worksheet.write('S316','=IFERROR(J144+MATCH(R316,J316:N316)-1,"")')</t>
  </si>
  <si>
    <t>worksheet.write('T316','=IFERROR(AVERAGE(J316:N316),"")')</t>
  </si>
  <si>
    <t>worksheet.write('U316','=IFERROR(STDEV(J316:N316),"")')</t>
  </si>
  <si>
    <t>worksheet.write('V316','=IF(C316="-","",IF(ISBLANK(B316),"",IF(OR(ISNUMBER(FIND("Growth",B316)),ISNUMBER(FIND("Margin",B316))),"",(J316-T316)/U316)))')</t>
  </si>
  <si>
    <t>worksheet.write('W316','=IF(OR(D316="-",ISBLANK(D316)),"",(K316-T316)/U316)')</t>
  </si>
  <si>
    <t>worksheet.write('X316','=IF(OR(E316="-",ISBLANK(E316)),"",(L316-T316)/U316)')</t>
  </si>
  <si>
    <t>worksheet.write('Y316','=IF(OR(F316="-",ISBLANK(F316)),"",(M316-T316)/U316)')</t>
  </si>
  <si>
    <t>worksheet.write('Z316','=IFERROR(IF(OR(G316="-",ISBLANK(G316)),"",(N316-T316)/U316),"")')</t>
  </si>
  <si>
    <t>worksheet.write('AA316','=IF(MAX(MAX(V316:Z316),ABS(MIN(V316:Z316)))=ABS(MIN(V316:Z316)),MIN(V316:Z316),MAX(V316:Z316))')</t>
  </si>
  <si>
    <t>worksheet.write('P317','=MAX(J317:N317)')</t>
  </si>
  <si>
    <t>worksheet.write('Q317','=IFERROR(J144+MATCH(P317,J317:N317,0)-1,"")')</t>
  </si>
  <si>
    <t>worksheet.write('R317','=IF(Q317="","",MIN(J317:N317))')</t>
  </si>
  <si>
    <t>worksheet.write('S317','=IFERROR(J144+MATCH(R317,J317:N317)-1,"")')</t>
  </si>
  <si>
    <t>worksheet.write('T317','=IFERROR(AVERAGE(J317:N317),"")')</t>
  </si>
  <si>
    <t>worksheet.write('U317','=IFERROR(STDEV(J317:N317),"")')</t>
  </si>
  <si>
    <t>worksheet.write('V317','=IF(C317="-","",IF(ISBLANK(B317),"",IF(OR(ISNUMBER(FIND("Growth",B317)),ISNUMBER(FIND("Margin",B317))),"",(J317-T317)/U317)))')</t>
  </si>
  <si>
    <t>worksheet.write('W317','=IF(OR(D317="-",ISBLANK(D317)),"",(K317-T317)/U317)')</t>
  </si>
  <si>
    <t>worksheet.write('X317','=IF(OR(E317="-",ISBLANK(E317)),"",(L317-T317)/U317)')</t>
  </si>
  <si>
    <t>worksheet.write('Y317','=IF(OR(F317="-",ISBLANK(F317)),"",(M317-T317)/U317)')</t>
  </si>
  <si>
    <t>worksheet.write('Z317','=IFERROR(IF(OR(G317="-",ISBLANK(G317)),"",(N317-T317)/U317),"")')</t>
  </si>
  <si>
    <t>worksheet.write('AA317','=IF(MAX(MAX(V317:Z317),ABS(MIN(V317:Z317)))=ABS(MIN(V317:Z317)),MIN(V317:Z317),MAX(V317:Z317))')</t>
  </si>
  <si>
    <t>worksheet.write('P318','=MAX(J318:N318)')</t>
  </si>
  <si>
    <t>worksheet.write('Q318','=IFERROR(J144+MATCH(P318,J318:N318,0)-1,"")')</t>
  </si>
  <si>
    <t>worksheet.write('R318','=IF(Q318="","",MIN(J318:N318))')</t>
  </si>
  <si>
    <t>worksheet.write('S318','=IFERROR(J144+MATCH(R318,J318:N318)-1,"")')</t>
  </si>
  <si>
    <t>worksheet.write('T318','=IFERROR(AVERAGE(J318:N318),"")')</t>
  </si>
  <si>
    <t>worksheet.write('U318','=IFERROR(STDEV(J318:N318),"")')</t>
  </si>
  <si>
    <t>worksheet.write('V318','=IF(C318="-","",IF(ISBLANK(B318),"",IF(OR(ISNUMBER(FIND("Growth",B318)),ISNUMBER(FIND("Margin",B318))),"",(J318-T318)/U318)))')</t>
  </si>
  <si>
    <t>worksheet.write('W318','=IF(OR(D318="-",ISBLANK(D318)),"",(K318-T318)/U318)')</t>
  </si>
  <si>
    <t>worksheet.write('X318','=IF(OR(E318="-",ISBLANK(E318)),"",(L318-T318)/U318)')</t>
  </si>
  <si>
    <t>worksheet.write('Y318','=IF(OR(F318="-",ISBLANK(F318)),"",(M318-T318)/U318)')</t>
  </si>
  <si>
    <t>worksheet.write('Z318','=IFERROR(IF(OR(G318="-",ISBLANK(G318)),"",(N318-T318)/U318),"")')</t>
  </si>
  <si>
    <t>worksheet.write('AA318','=IF(MAX(MAX(V318:Z318),ABS(MIN(V318:Z318)))=ABS(MIN(V318:Z318)),MIN(V318:Z318),MAX(V318:Z318))')</t>
  </si>
  <si>
    <t>worksheet.write('P319','=MAX(J319:N319)')</t>
  </si>
  <si>
    <t>worksheet.write('Q319','=IFERROR(J144+MATCH(P319,J319:N319,0)-1,"")')</t>
  </si>
  <si>
    <t>worksheet.write('R319','=IF(Q319="","",MIN(J319:N319))')</t>
  </si>
  <si>
    <t>worksheet.write('S319','=IFERROR(J144+MATCH(R319,J319:N319)-1,"")')</t>
  </si>
  <si>
    <t>worksheet.write('T319','=IFERROR(AVERAGE(J319:N319),"")')</t>
  </si>
  <si>
    <t>worksheet.write('U319','=IFERROR(STDEV(J319:N319),"")')</t>
  </si>
  <si>
    <t>worksheet.write('V319','=IF(C319="-","",IF(ISBLANK(B319),"",IF(OR(ISNUMBER(FIND("Growth",B319)),ISNUMBER(FIND("Margin",B319))),"",(J319-T319)/U319)))')</t>
  </si>
  <si>
    <t>worksheet.write('W319','=IF(OR(D319="-",ISBLANK(D319)),"",(K319-T319)/U319)')</t>
  </si>
  <si>
    <t>worksheet.write('X319','=IF(OR(E319="-",ISBLANK(E319)),"",(L319-T319)/U319)')</t>
  </si>
  <si>
    <t>worksheet.write('Y319','=IF(OR(F319="-",ISBLANK(F319)),"",(M319-T319)/U319)')</t>
  </si>
  <si>
    <t>worksheet.write('Z319','=IFERROR(IF(OR(G319="-",ISBLANK(G319)),"",(N319-T319)/U319),"")')</t>
  </si>
  <si>
    <t>worksheet.write('AA319','=IF(MAX(MAX(V319:Z319),ABS(MIN(V319:Z319)))=ABS(MIN(V319:Z319)),MIN(V319:Z319),MAX(V319:Z319))')</t>
  </si>
  <si>
    <t>worksheet.write('P320','=MAX(J320:N320)')</t>
  </si>
  <si>
    <t>worksheet.write('Q320','=IFERROR(J144+MATCH(P320,J320:N320,0)-1,"")')</t>
  </si>
  <si>
    <t>worksheet.write('R320','=IF(Q320="","",MIN(J320:N320))')</t>
  </si>
  <si>
    <t>worksheet.write('S320','=IFERROR(J144+MATCH(R320,J320:N320)-1,"")')</t>
  </si>
  <si>
    <t>worksheet.write('T320','=IFERROR(AVERAGE(J320:N320),"")')</t>
  </si>
  <si>
    <t>worksheet.write('U320','=IFERROR(STDEV(J320:N320),"")')</t>
  </si>
  <si>
    <t>worksheet.write('V320','=IF(C320="-","",IF(ISBLANK(B320),"",IF(OR(ISNUMBER(FIND("Growth",B320)),ISNUMBER(FIND("Margin",B320))),"",(J320-T320)/U320)))')</t>
  </si>
  <si>
    <t>worksheet.write('W320','=IF(OR(D320="-",ISBLANK(D320)),"",(K320-T320)/U320)')</t>
  </si>
  <si>
    <t>worksheet.write('X320','=IF(OR(E320="-",ISBLANK(E320)),"",(L320-T320)/U320)')</t>
  </si>
  <si>
    <t>worksheet.write('Y320','=IF(OR(F320="-",ISBLANK(F320)),"",(M320-T320)/U320)')</t>
  </si>
  <si>
    <t>worksheet.write('Z320','=IFERROR(IF(OR(G320="-",ISBLANK(G320)),"",(N320-T320)/U320),"")')</t>
  </si>
  <si>
    <t>worksheet.write('AA320','=IF(MAX(MAX(V320:Z320),ABS(MIN(V320:Z320)))=ABS(MIN(V320:Z320)),MIN(V320:Z320),MAX(V320:Z320))')</t>
  </si>
  <si>
    <t>worksheet.write('P321','=MAX(J321:N321)')</t>
  </si>
  <si>
    <t>worksheet.write('Q321','=IFERROR(J144+MATCH(P321,J321:N321,0)-1,"")')</t>
  </si>
  <si>
    <t>worksheet.write('R321','=IF(Q321="","",MIN(J321:N321))')</t>
  </si>
  <si>
    <t>worksheet.write('S321','=IFERROR(J144+MATCH(R321,J321:N321)-1,"")')</t>
  </si>
  <si>
    <t>worksheet.write('T321','=IFERROR(AVERAGE(J321:N321),"")')</t>
  </si>
  <si>
    <t>worksheet.write('U321','=IFERROR(STDEV(J321:N321),"")')</t>
  </si>
  <si>
    <t>worksheet.write('V321','=IF(C321="-","",IF(ISBLANK(B321),"",IF(OR(ISNUMBER(FIND("Growth",B321)),ISNUMBER(FIND("Margin",B321))),"",(J321-T321)/U321)))')</t>
  </si>
  <si>
    <t>worksheet.write('W321','=IF(OR(D321="-",ISBLANK(D321)),"",(K321-T321)/U321)')</t>
  </si>
  <si>
    <t>worksheet.write('X321','=IF(OR(E321="-",ISBLANK(E321)),"",(L321-T321)/U321)')</t>
  </si>
  <si>
    <t>worksheet.write('Y321','=IF(OR(F321="-",ISBLANK(F321)),"",(M321-T321)/U321)')</t>
  </si>
  <si>
    <t>worksheet.write('Z321','=IFERROR(IF(OR(G321="-",ISBLANK(G321)),"",(N321-T321)/U321),"")')</t>
  </si>
  <si>
    <t>worksheet.write('AA321','=IF(MAX(MAX(V321:Z321),ABS(MIN(V321:Z321)))=ABS(MIN(V321:Z321)),MIN(V321:Z321),MAX(V321:Z321))')</t>
  </si>
  <si>
    <t>worksheet.write('P322','=MAX(J322:N322)')</t>
  </si>
  <si>
    <t>worksheet.write('Q322','=IFERROR(J144+MATCH(P322,J322:N322,0)-1,"")')</t>
  </si>
  <si>
    <t>worksheet.write('R322','=IF(Q322="","",MIN(J322:N322))')</t>
  </si>
  <si>
    <t>worksheet.write('S322','=IFERROR(J144+MATCH(R322,J322:N322)-1,"")')</t>
  </si>
  <si>
    <t>worksheet.write('T322','=IFERROR(AVERAGE(J322:N322),"")')</t>
  </si>
  <si>
    <t>worksheet.write('U322','=IFERROR(STDEV(J322:N322),"")')</t>
  </si>
  <si>
    <t>worksheet.write('V322','=IF(C322="-","",IF(ISBLANK(B322),"",IF(OR(ISNUMBER(FIND("Growth",B322)),ISNUMBER(FIND("Margin",B322))),"",(J322-T322)/U322)))')</t>
  </si>
  <si>
    <t>worksheet.write('W322','=IF(OR(D322="-",ISBLANK(D322)),"",(K322-T322)/U322)')</t>
  </si>
  <si>
    <t>worksheet.write('X322','=IF(OR(E322="-",ISBLANK(E322)),"",(L322-T322)/U322)')</t>
  </si>
  <si>
    <t>worksheet.write('Y322','=IF(OR(F322="-",ISBLANK(F322)),"",(M322-T322)/U322)')</t>
  </si>
  <si>
    <t>worksheet.write('Z322','=IFERROR(IF(OR(G322="-",ISBLANK(G322)),"",(N322-T322)/U322),"")')</t>
  </si>
  <si>
    <t>worksheet.write('AA322','=IF(MAX(MAX(V322:Z322),ABS(MIN(V322:Z322)))=ABS(MIN(V322:Z322)),MIN(V322:Z322),MAX(V322:Z322))')</t>
  </si>
  <si>
    <t>worksheet.write('P323','=MAX(J323:N323)')</t>
  </si>
  <si>
    <t>worksheet.write('Q323','=IFERROR(J144+MATCH(P323,J323:N323,0)-1,"")')</t>
  </si>
  <si>
    <t>worksheet.write('R323','=IF(Q323="","",MIN(J323:N323))')</t>
  </si>
  <si>
    <t>worksheet.write('S323','=IFERROR(J144+MATCH(R323,J323:N323)-1,"")')</t>
  </si>
  <si>
    <t>worksheet.write('T323','=IFERROR(AVERAGE(J323:N323),"")')</t>
  </si>
  <si>
    <t>worksheet.write('U323','=IFERROR(STDEV(J323:N323),"")')</t>
  </si>
  <si>
    <t>worksheet.write('V323','=IF(C323="-","",IF(ISBLANK(B323),"",IF(OR(ISNUMBER(FIND("Growth",B323)),ISNUMBER(FIND("Margin",B323))),"",(J323-T323)/U323)))')</t>
  </si>
  <si>
    <t>worksheet.write('W323','=IF(OR(D323="-",ISBLANK(D323)),"",(K323-T323)/U323)')</t>
  </si>
  <si>
    <t>worksheet.write('X323','=IF(OR(E323="-",ISBLANK(E323)),"",(L323-T323)/U323)')</t>
  </si>
  <si>
    <t>worksheet.write('Y323','=IF(OR(F323="-",ISBLANK(F323)),"",(M323-T323)/U323)')</t>
  </si>
  <si>
    <t>worksheet.write('Z323','=IFERROR(IF(OR(G323="-",ISBLANK(G323)),"",(N323-T323)/U323),"")')</t>
  </si>
  <si>
    <t>worksheet.write('AA323','=IF(MAX(MAX(V323:Z323),ABS(MIN(V323:Z323)))=ABS(MIN(V323:Z323)),MIN(V323:Z323),MAX(V323:Z323))')</t>
  </si>
  <si>
    <t>worksheet.write('P324','=MAX(J324:N324)')</t>
  </si>
  <si>
    <t>worksheet.write('Q324','=IFERROR(J144+MATCH(P324,J324:N324,0)-1,"")')</t>
  </si>
  <si>
    <t>worksheet.write('R324','=IF(Q324="","",MIN(J324:N324))')</t>
  </si>
  <si>
    <t>worksheet.write('S324','=IFERROR(J144+MATCH(R324,J324:N324)-1,"")')</t>
  </si>
  <si>
    <t>worksheet.write('T324','=IFERROR(AVERAGE(J324:N324),"")')</t>
  </si>
  <si>
    <t>worksheet.write('U324','=IFERROR(STDEV(J324:N324),"")')</t>
  </si>
  <si>
    <t>worksheet.write('V324','=IF(C324="-","",IF(ISBLANK(B324),"",IF(OR(ISNUMBER(FIND("Growth",B324)),ISNUMBER(FIND("Margin",B324))),"",(J324-T324)/U324)))')</t>
  </si>
  <si>
    <t>worksheet.write('W324','=IF(OR(D324="-",ISBLANK(D324)),"",(K324-T324)/U324)')</t>
  </si>
  <si>
    <t>worksheet.write('X324','=IF(OR(E324="-",ISBLANK(E324)),"",(L324-T324)/U324)')</t>
  </si>
  <si>
    <t>worksheet.write('Y324','=IF(OR(F324="-",ISBLANK(F324)),"",(M324-T324)/U324)')</t>
  </si>
  <si>
    <t>worksheet.write('Z324','=IFERROR(IF(OR(G324="-",ISBLANK(G324)),"",(N324-T324)/U324),"")')</t>
  </si>
  <si>
    <t>worksheet.write('AA324','=IF(MAX(MAX(V324:Z324),ABS(MIN(V324:Z324)))=ABS(MIN(V324:Z324)),MIN(V324:Z324),MAX(V324:Z324))')</t>
  </si>
  <si>
    <t>worksheet.write('P325','=MAX(J325:N325)')</t>
  </si>
  <si>
    <t>worksheet.write('Q325','=IFERROR(J144+MATCH(P325,J325:N325,0)-1,"")')</t>
  </si>
  <si>
    <t>worksheet.write('R325','=IF(Q325="","",MIN(J325:N325))')</t>
  </si>
  <si>
    <t>worksheet.write('S325','=IFERROR(J144+MATCH(R325,J325:N325)-1,"")')</t>
  </si>
  <si>
    <t>worksheet.write('T325','=IFERROR(AVERAGE(J325:N325),"")')</t>
  </si>
  <si>
    <t>worksheet.write('U325','=IFERROR(STDEV(J325:N325),"")')</t>
  </si>
  <si>
    <t>worksheet.write('V325','=IF(C325="-","",IF(ISBLANK(B325),"",IF(OR(ISNUMBER(FIND("Growth",B325)),ISNUMBER(FIND("Margin",B325))),"",(J325-T325)/U325)))')</t>
  </si>
  <si>
    <t>worksheet.write('W325','=IF(OR(D325="-",ISBLANK(D325)),"",(K325-T325)/U325)')</t>
  </si>
  <si>
    <t>worksheet.write('X325','=IF(OR(E325="-",ISBLANK(E325)),"",(L325-T325)/U325)')</t>
  </si>
  <si>
    <t>worksheet.write('Y325','=IF(OR(F325="-",ISBLANK(F325)),"",(M325-T325)/U325)')</t>
  </si>
  <si>
    <t>worksheet.write('Z325','=IFERROR(IF(OR(G325="-",ISBLANK(G325)),"",(N325-T325)/U325),"")')</t>
  </si>
  <si>
    <t>worksheet.write('AA325','=IF(MAX(MAX(V325:Z325),ABS(MIN(V325:Z325)))=ABS(MIN(V325:Z325)),MIN(V325:Z325),MAX(V325:Z325))')</t>
  </si>
  <si>
    <t>worksheet.write('P326','=MAX(J326:N326)')</t>
  </si>
  <si>
    <t>worksheet.write('Q326','=IFERROR(J144+MATCH(P326,J326:N326,0)-1,"")')</t>
  </si>
  <si>
    <t>worksheet.write('R326','=IF(Q326="","",MIN(J326:N326))')</t>
  </si>
  <si>
    <t>worksheet.write('S326','=IFERROR(J144+MATCH(R326,J326:N326)-1,"")')</t>
  </si>
  <si>
    <t>worksheet.write('T326','=IFERROR(AVERAGE(J326:N326),"")')</t>
  </si>
  <si>
    <t>worksheet.write('U326','=IFERROR(STDEV(J326:N326),"")')</t>
  </si>
  <si>
    <t>worksheet.write('V326','=IF(C326="-","",IF(ISBLANK(B326),"",IF(OR(ISNUMBER(FIND("Growth",B326)),ISNUMBER(FIND("Margin",B326))),"",(J326-T326)/U326)))')</t>
  </si>
  <si>
    <t>worksheet.write('W326','=IF(OR(D326="-",ISBLANK(D326)),"",(K326-T326)/U326)')</t>
  </si>
  <si>
    <t>worksheet.write('X326','=IF(OR(E326="-",ISBLANK(E326)),"",(L326-T326)/U326)')</t>
  </si>
  <si>
    <t>worksheet.write('Y326','=IF(OR(F326="-",ISBLANK(F326)),"",(M326-T326)/U326)')</t>
  </si>
  <si>
    <t>worksheet.write('Z326','=IFERROR(IF(OR(G326="-",ISBLANK(G326)),"",(N326-T326)/U326),"")')</t>
  </si>
  <si>
    <t>worksheet.write('AA326','=IF(MAX(MAX(V326:Z326),ABS(MIN(V326:Z326)))=ABS(MIN(V326:Z326)),MIN(V326:Z326),MAX(V326:Z326))')</t>
  </si>
  <si>
    <t>worksheet.write('P327','=MAX(J327:N327)')</t>
  </si>
  <si>
    <t>worksheet.write('Q327','=IFERROR(J144+MATCH(P327,J327:N327,0)-1,"")')</t>
  </si>
  <si>
    <t>worksheet.write('R327','=IF(Q327="","",MIN(J327:N327))')</t>
  </si>
  <si>
    <t>worksheet.write('S327','=IFERROR(J144+MATCH(R327,J327:N327)-1,"")')</t>
  </si>
  <si>
    <t>worksheet.write('T327','=IFERROR(AVERAGE(J327:N327),"")')</t>
  </si>
  <si>
    <t>worksheet.write('U327','=IFERROR(STDEV(J327:N327),"")')</t>
  </si>
  <si>
    <t>worksheet.write('V327','=IF(C327="-","",IF(ISBLANK(B327),"",IF(OR(ISNUMBER(FIND("Growth",B327)),ISNUMBER(FIND("Margin",B327))),"",(J327-T327)/U327)))')</t>
  </si>
  <si>
    <t>worksheet.write('W327','=IF(OR(D327="-",ISBLANK(D327)),"",(K327-T327)/U327)')</t>
  </si>
  <si>
    <t>worksheet.write('X327','=IF(OR(E327="-",ISBLANK(E327)),"",(L327-T327)/U327)')</t>
  </si>
  <si>
    <t>worksheet.write('Y327','=IF(OR(F327="-",ISBLANK(F327)),"",(M327-T327)/U327)')</t>
  </si>
  <si>
    <t>worksheet.write('Z327','=IFERROR(IF(OR(G327="-",ISBLANK(G327)),"",(N327-T327)/U327),"")')</t>
  </si>
  <si>
    <t>worksheet.write('AA327','=IF(MAX(MAX(V327:Z327),ABS(MIN(V327:Z327)))=ABS(MIN(V327:Z327)),MIN(V327:Z327),MAX(V327:Z327))')</t>
  </si>
  <si>
    <t>worksheet.write('P328','=MAX(J328:N328)')</t>
  </si>
  <si>
    <t>worksheet.write('Q328','=IFERROR(J144+MATCH(P328,J328:N328,0)-1,"")')</t>
  </si>
  <si>
    <t>worksheet.write('R328','=IF(Q328="","",MIN(J328:N328))')</t>
  </si>
  <si>
    <t>worksheet.write('S328','=IFERROR(J144+MATCH(R328,J328:N328)-1,"")')</t>
  </si>
  <si>
    <t>worksheet.write('T328','=IFERROR(AVERAGE(J328:N328),"")')</t>
  </si>
  <si>
    <t>worksheet.write('U328','=IFERROR(STDEV(J328:N328),"")')</t>
  </si>
  <si>
    <t>worksheet.write('V328','=IF(C328="-","",IF(ISBLANK(B328),"",IF(OR(ISNUMBER(FIND("Growth",B328)),ISNUMBER(FIND("Margin",B328))),"",(J328-T328)/U328)))')</t>
  </si>
  <si>
    <t>worksheet.write('W328','=IF(OR(D328="-",ISBLANK(D328)),"",(K328-T328)/U328)')</t>
  </si>
  <si>
    <t>worksheet.write('X328','=IF(OR(E328="-",ISBLANK(E328)),"",(L328-T328)/U328)')</t>
  </si>
  <si>
    <t>worksheet.write('Y328','=IF(OR(F328="-",ISBLANK(F328)),"",(M328-T328)/U328)')</t>
  </si>
  <si>
    <t>worksheet.write('Z328','=IFERROR(IF(OR(G328="-",ISBLANK(G328)),"",(N328-T328)/U328),"")')</t>
  </si>
  <si>
    <t>worksheet.write('AA328','=IF(MAX(MAX(V328:Z328),ABS(MIN(V328:Z328)))=ABS(MIN(V328:Z328)),MIN(V328:Z328),MAX(V328:Z328))')</t>
  </si>
  <si>
    <t>worksheet.write('P329','=MAX(J329:N329)')</t>
  </si>
  <si>
    <t>worksheet.write('Q329','=IFERROR(J144+MATCH(P329,J329:N329,0)-1,"")')</t>
  </si>
  <si>
    <t>worksheet.write('R329','=IF(Q329="","",MIN(J329:N329))')</t>
  </si>
  <si>
    <t>worksheet.write('S329','=IFERROR(J144+MATCH(R329,J329:N329)-1,"")')</t>
  </si>
  <si>
    <t>worksheet.write('T329','=IFERROR(AVERAGE(J329:N329),"")')</t>
  </si>
  <si>
    <t>worksheet.write('U329','=IFERROR(STDEV(J329:N329),"")')</t>
  </si>
  <si>
    <t>worksheet.write('V329','=IF(C329="-","",IF(ISBLANK(B329),"",IF(OR(ISNUMBER(FIND("Growth",B329)),ISNUMBER(FIND("Margin",B329))),"",(J329-T329)/U329)))')</t>
  </si>
  <si>
    <t>worksheet.write('W329','=IF(OR(D329="-",ISBLANK(D329)),"",(K329-T329)/U329)')</t>
  </si>
  <si>
    <t>worksheet.write('X329','=IF(OR(E329="-",ISBLANK(E329)),"",(L329-T329)/U329)')</t>
  </si>
  <si>
    <t>worksheet.write('Y329','=IF(OR(F329="-",ISBLANK(F329)),"",(M329-T329)/U329)')</t>
  </si>
  <si>
    <t>worksheet.write('Z329','=IFERROR(IF(OR(G329="-",ISBLANK(G329)),"",(N329-T329)/U329),"")')</t>
  </si>
  <si>
    <t>worksheet.write('AA329','=IF(MAX(MAX(V329:Z329),ABS(MIN(V329:Z329)))=ABS(MIN(V329:Z329)),MIN(V329:Z329),MAX(V329:Z329))')</t>
  </si>
  <si>
    <t>worksheet.write('P330','=MAX(J330:N330)')</t>
  </si>
  <si>
    <t>worksheet.write('Q330','=IFERROR(J144+MATCH(P330,J330:N330,0)-1,"")')</t>
  </si>
  <si>
    <t>worksheet.write('R330','=IF(Q330="","",MIN(J330:N330))')</t>
  </si>
  <si>
    <t>worksheet.write('S330','=IFERROR(J144+MATCH(R330,J330:N330)-1,"")')</t>
  </si>
  <si>
    <t>worksheet.write('T330','=IFERROR(AVERAGE(J330:N330),"")')</t>
  </si>
  <si>
    <t>worksheet.write('U330','=IFERROR(STDEV(J330:N330),"")')</t>
  </si>
  <si>
    <t>worksheet.write('V330','=IF(C330="-","",IF(ISBLANK(B330),"",IF(OR(ISNUMBER(FIND("Growth",B330)),ISNUMBER(FIND("Margin",B330))),"",(J330-T330)/U330)))')</t>
  </si>
  <si>
    <t>worksheet.write('W330','=IF(OR(D330="-",ISBLANK(D330)),"",(K330-T330)/U330)')</t>
  </si>
  <si>
    <t>worksheet.write('X330','=IF(OR(E330="-",ISBLANK(E330)),"",(L330-T330)/U330)')</t>
  </si>
  <si>
    <t>worksheet.write('Y330','=IF(OR(F330="-",ISBLANK(F330)),"",(M330-T330)/U330)')</t>
  </si>
  <si>
    <t>worksheet.write('Z330','=IFERROR(IF(OR(G330="-",ISBLANK(G330)),"",(N330-T330)/U330),"")')</t>
  </si>
  <si>
    <t>worksheet.write('AA330','=IF(MAX(MAX(V330:Z330),ABS(MIN(V330:Z330)))=ABS(MIN(V330:Z330)),MIN(V330:Z330),MAX(V330:Z330))')</t>
  </si>
  <si>
    <t>worksheet.write('P331','=MAX(J331:N331)')</t>
  </si>
  <si>
    <t>worksheet.write('Q331','=IFERROR(J144+MATCH(P331,J331:N331,0)-1,"")')</t>
  </si>
  <si>
    <t>worksheet.write('R331','=IF(Q331="","",MIN(J331:N331))')</t>
  </si>
  <si>
    <t>worksheet.write('S331','=IFERROR(J144+MATCH(R331,J331:N331)-1,"")')</t>
  </si>
  <si>
    <t>worksheet.write('T331','=IFERROR(AVERAGE(J331:N331),"")')</t>
  </si>
  <si>
    <t>worksheet.write('U331','=IFERROR(STDEV(J331:N331),"")')</t>
  </si>
  <si>
    <t>worksheet.write('V331','=IF(C331="-","",IF(ISBLANK(B331),"",IF(OR(ISNUMBER(FIND("Growth",B331)),ISNUMBER(FIND("Margin",B331))),"",(J331-T331)/U331)))')</t>
  </si>
  <si>
    <t>worksheet.write('W331','=IF(OR(D331="-",ISBLANK(D331)),"",(K331-T331)/U331)')</t>
  </si>
  <si>
    <t>worksheet.write('X331','=IF(OR(E331="-",ISBLANK(E331)),"",(L331-T331)/U331)')</t>
  </si>
  <si>
    <t>worksheet.write('Y331','=IF(OR(F331="-",ISBLANK(F331)),"",(M331-T331)/U331)')</t>
  </si>
  <si>
    <t>worksheet.write('Z331','=IFERROR(IF(OR(G331="-",ISBLANK(G331)),"",(N331-T331)/U331),"")')</t>
  </si>
  <si>
    <t>worksheet.write('AA331','=IF(MAX(MAX(V331:Z331),ABS(MIN(V331:Z331)))=ABS(MIN(V331:Z331)),MIN(V331:Z331),MAX(V331:Z331))')</t>
  </si>
  <si>
    <t>worksheet.write('P332','=MAX(J332:N332)')</t>
  </si>
  <si>
    <t>worksheet.write('Q332','=IFERROR(J144+MATCH(P332,J332:N332,0)-1,"")')</t>
  </si>
  <si>
    <t>worksheet.write('R332','=IF(Q332="","",MIN(J332:N332))')</t>
  </si>
  <si>
    <t>worksheet.write('S332','=IFERROR(J144+MATCH(R332,J332:N332)-1,"")')</t>
  </si>
  <si>
    <t>worksheet.write('T332','=IFERROR(AVERAGE(J332:N332),"")')</t>
  </si>
  <si>
    <t>worksheet.write('U332','=IFERROR(STDEV(J332:N332),"")')</t>
  </si>
  <si>
    <t>worksheet.write('V332','=IF(C332="-","",IF(ISBLANK(B332),"",IF(OR(ISNUMBER(FIND("Growth",B332)),ISNUMBER(FIND("Margin",B332))),"",(J332-T332)/U332)))')</t>
  </si>
  <si>
    <t>worksheet.write('W332','=IF(OR(D332="-",ISBLANK(D332)),"",(K332-T332)/U332)')</t>
  </si>
  <si>
    <t>worksheet.write('X332','=IF(OR(E332="-",ISBLANK(E332)),"",(L332-T332)/U332)')</t>
  </si>
  <si>
    <t>worksheet.write('Y332','=IF(OR(F332="-",ISBLANK(F332)),"",(M332-T332)/U332)')</t>
  </si>
  <si>
    <t>worksheet.write('Z332','=IFERROR(IF(OR(G332="-",ISBLANK(G332)),"",(N332-T332)/U332),"")')</t>
  </si>
  <si>
    <t>worksheet.write('AA332','=IF(MAX(MAX(V332:Z332),ABS(MIN(V332:Z332)))=ABS(MIN(V332:Z332)),MIN(V332:Z332),MAX(V332:Z332))')</t>
  </si>
  <si>
    <t>worksheet.write('P333','=MAX(J333:N333)')</t>
  </si>
  <si>
    <t>worksheet.write('Q333','=IFERROR(J144+MATCH(P333,J333:N333,0)-1,"")')</t>
  </si>
  <si>
    <t>worksheet.write('R333','=IF(Q333="","",MIN(J333:N333))')</t>
  </si>
  <si>
    <t>worksheet.write('S333','=IFERROR(J144+MATCH(R333,J333:N333)-1,"")')</t>
  </si>
  <si>
    <t>worksheet.write('T333','=IFERROR(AVERAGE(J333:N333),"")')</t>
  </si>
  <si>
    <t>worksheet.write('U333','=IFERROR(STDEV(J333:N333),"")')</t>
  </si>
  <si>
    <t>worksheet.write('V333','=IF(C333="-","",IF(ISBLANK(B333),"",IF(OR(ISNUMBER(FIND("Growth",B333)),ISNUMBER(FIND("Margin",B333))),"",(J333-T333)/U333)))')</t>
  </si>
  <si>
    <t>worksheet.write('W333','=IF(OR(D333="-",ISBLANK(D333)),"",(K333-T333)/U333)')</t>
  </si>
  <si>
    <t>worksheet.write('X333','=IF(OR(E333="-",ISBLANK(E333)),"",(L333-T333)/U333)')</t>
  </si>
  <si>
    <t>worksheet.write('Y333','=IF(OR(F333="-",ISBLANK(F333)),"",(M333-T333)/U333)')</t>
  </si>
  <si>
    <t>worksheet.write('Z333','=IFERROR(IF(OR(G333="-",ISBLANK(G333)),"",(N333-T333)/U333),"")')</t>
  </si>
  <si>
    <t>worksheet.write('AA333','=IF(MAX(MAX(V333:Z333),ABS(MIN(V333:Z333)))=ABS(MIN(V333:Z333)),MIN(V333:Z333),MAX(V333:Z333))')</t>
  </si>
  <si>
    <t>worksheet.write('P334','=MAX(J334:N334)')</t>
  </si>
  <si>
    <t>worksheet.write('Q334','=IFERROR(J144+MATCH(P334,J334:N334,0)-1,"")')</t>
  </si>
  <si>
    <t>worksheet.write('R334','=IF(Q334="","",MIN(J334:N334))')</t>
  </si>
  <si>
    <t>worksheet.write('S334','=IFERROR(J144+MATCH(R334,J334:N334)-1,"")')</t>
  </si>
  <si>
    <t>worksheet.write('T334','=IFERROR(AVERAGE(J334:N334),"")')</t>
  </si>
  <si>
    <t>worksheet.write('U334','=IFERROR(STDEV(J334:N334),"")')</t>
  </si>
  <si>
    <t>worksheet.write('V334','=IF(C334="-","",IF(ISBLANK(B334),"",IF(OR(ISNUMBER(FIND("Growth",B334)),ISNUMBER(FIND("Margin",B334))),"",(J334-T334)/U334)))')</t>
  </si>
  <si>
    <t>worksheet.write('W334','=IF(OR(D334="-",ISBLANK(D334)),"",(K334-T334)/U334)')</t>
  </si>
  <si>
    <t>worksheet.write('X334','=IF(OR(E334="-",ISBLANK(E334)),"",(L334-T334)/U334)')</t>
  </si>
  <si>
    <t>worksheet.write('Y334','=IF(OR(F334="-",ISBLANK(F334)),"",(M334-T334)/U334)')</t>
  </si>
  <si>
    <t>worksheet.write('Z334','=IFERROR(IF(OR(G334="-",ISBLANK(G334)),"",(N334-T334)/U334),"")')</t>
  </si>
  <si>
    <t>worksheet.write('AA334','=IF(MAX(MAX(V334:Z334),ABS(MIN(V334:Z334)))=ABS(MIN(V334:Z334)),MIN(V334:Z334),MAX(V334:Z334))')</t>
  </si>
  <si>
    <t>worksheet.write('P335','=MAX(J335:N335)')</t>
  </si>
  <si>
    <t>worksheet.write('Q335','=IFERROR(J144+MATCH(P335,J335:N335,0)-1,"")')</t>
  </si>
  <si>
    <t>worksheet.write('R335','=IF(Q335="","",MIN(J335:N335))')</t>
  </si>
  <si>
    <t>worksheet.write('S335','=IFERROR(J144+MATCH(R335,J335:N335)-1,"")')</t>
  </si>
  <si>
    <t>worksheet.write('T335','=IFERROR(AVERAGE(J335:N335),"")')</t>
  </si>
  <si>
    <t>worksheet.write('U335','=IFERROR(STDEV(J335:N335),"")')</t>
  </si>
  <si>
    <t>worksheet.write('V335','=IF(C335="-","",IF(ISBLANK(B335),"",IF(OR(ISNUMBER(FIND("Growth",B335)),ISNUMBER(FIND("Margin",B335))),"",(J335-T335)/U335)))')</t>
  </si>
  <si>
    <t>worksheet.write('W335','=IF(OR(D335="-",ISBLANK(D335)),"",(K335-T335)/U335)')</t>
  </si>
  <si>
    <t>worksheet.write('X335','=IF(OR(E335="-",ISBLANK(E335)),"",(L335-T335)/U335)')</t>
  </si>
  <si>
    <t>worksheet.write('Y335','=IF(OR(F335="-",ISBLANK(F335)),"",(M335-T335)/U335)')</t>
  </si>
  <si>
    <t>worksheet.write('Z335','=IFERROR(IF(OR(G335="-",ISBLANK(G335)),"",(N335-T335)/U335),"")')</t>
  </si>
  <si>
    <t>worksheet.write('AA335','=IF(MAX(MAX(V335:Z335),ABS(MIN(V335:Z335)))=ABS(MIN(V335:Z335)),MIN(V335:Z335),MAX(V335:Z335))')</t>
  </si>
  <si>
    <t>worksheet.write('P336','=MAX(J336:N336)')</t>
  </si>
  <si>
    <t>worksheet.write('Q336','=IFERROR(J144+MATCH(P336,J336:N336,0)-1,"")')</t>
  </si>
  <si>
    <t>worksheet.write('R336','=IF(Q336="","",MIN(J336:N336))')</t>
  </si>
  <si>
    <t>worksheet.write('S336','=IFERROR(J144+MATCH(R336,J336:N336)-1,"")')</t>
  </si>
  <si>
    <t>worksheet.write('T336','=IFERROR(AVERAGE(J336:N336),"")')</t>
  </si>
  <si>
    <t>worksheet.write('U336','=IFERROR(STDEV(J336:N336),"")')</t>
  </si>
  <si>
    <t>worksheet.write('V336','=IF(C336="-","",IF(ISBLANK(B336),"",IF(OR(ISNUMBER(FIND("Growth",B336)),ISNUMBER(FIND("Margin",B336))),"",(J336-T336)/U336)))')</t>
  </si>
  <si>
    <t>worksheet.write('W336','=IF(OR(D336="-",ISBLANK(D336)),"",(K336-T336)/U336)')</t>
  </si>
  <si>
    <t>worksheet.write('X336','=IF(OR(E336="-",ISBLANK(E336)),"",(L336-T336)/U336)')</t>
  </si>
  <si>
    <t>worksheet.write('Y336','=IF(OR(F336="-",ISBLANK(F336)),"",(M336-T336)/U336)')</t>
  </si>
  <si>
    <t>worksheet.write('Z336','=IFERROR(IF(OR(G336="-",ISBLANK(G336)),"",(N336-T336)/U336),"")')</t>
  </si>
  <si>
    <t>worksheet.write('AA336','=IF(MAX(MAX(V336:Z336),ABS(MIN(V336:Z336)))=ABS(MIN(V336:Z336)),MIN(V336:Z336),MAX(V336:Z336))')</t>
  </si>
  <si>
    <t>worksheet.write('P337','=MAX(J337:N337)')</t>
  </si>
  <si>
    <t>worksheet.write('Q337','=IFERROR(J144+MATCH(P337,J337:N337,0)-1,"")')</t>
  </si>
  <si>
    <t>worksheet.write('R337','=IF(Q337="","",MIN(J337:N337))')</t>
  </si>
  <si>
    <t>worksheet.write('S337','=IFERROR(J144+MATCH(R337,J337:N337)-1,"")')</t>
  </si>
  <si>
    <t>worksheet.write('T337','=IFERROR(AVERAGE(J337:N337),"")')</t>
  </si>
  <si>
    <t>worksheet.write('U337','=IFERROR(STDEV(J337:N337),"")')</t>
  </si>
  <si>
    <t>worksheet.write('V337','=IF(C337="-","",IF(ISBLANK(B337),"",IF(OR(ISNUMBER(FIND("Growth",B337)),ISNUMBER(FIND("Margin",B337))),"",(J337-T337)/U337)))')</t>
  </si>
  <si>
    <t>worksheet.write('W337','=IF(OR(D337="-",ISBLANK(D337)),"",(K337-T337)/U337)')</t>
  </si>
  <si>
    <t>worksheet.write('X337','=IF(OR(E337="-",ISBLANK(E337)),"",(L337-T337)/U337)')</t>
  </si>
  <si>
    <t>worksheet.write('Y337','=IF(OR(F337="-",ISBLANK(F337)),"",(M337-T337)/U337)')</t>
  </si>
  <si>
    <t>worksheet.write('Z337','=IFERROR(IF(OR(G337="-",ISBLANK(G337)),"",(N337-T337)/U337),"")')</t>
  </si>
  <si>
    <t>worksheet.write('AA337','=IF(MAX(MAX(V337:Z337),ABS(MIN(V337:Z337)))=ABS(MIN(V337:Z337)),MIN(V337:Z337),MAX(V337:Z337))')</t>
  </si>
  <si>
    <t>worksheet.write('P338','=MAX(J338:N338)')</t>
  </si>
  <si>
    <t>worksheet.write('Q338','=IFERROR(J144+MATCH(P338,J338:N338,0)-1,"")')</t>
  </si>
  <si>
    <t>worksheet.write('R338','=IF(Q338="","",MIN(J338:N338))')</t>
  </si>
  <si>
    <t>worksheet.write('S338','=IFERROR(J144+MATCH(R338,J338:N338)-1,"")')</t>
  </si>
  <si>
    <t>worksheet.write('T338','=IFERROR(AVERAGE(J338:N338),"")')</t>
  </si>
  <si>
    <t>worksheet.write('U338','=IFERROR(STDEV(J338:N338),"")')</t>
  </si>
  <si>
    <t>worksheet.write('V338','=IF(C338="-","",IF(ISBLANK(B338),"",IF(OR(ISNUMBER(FIND("Growth",B338)),ISNUMBER(FIND("Margin",B338))),"",(J338-T338)/U338)))')</t>
  </si>
  <si>
    <t>worksheet.write('W338','=IF(OR(D338="-",ISBLANK(D338)),"",(K338-T338)/U338)')</t>
  </si>
  <si>
    <t>worksheet.write('X338','=IF(OR(E338="-",ISBLANK(E338)),"",(L338-T338)/U338)')</t>
  </si>
  <si>
    <t>worksheet.write('Y338','=IF(OR(F338="-",ISBLANK(F338)),"",(M338-T338)/U338)')</t>
  </si>
  <si>
    <t>worksheet.write('Z338','=IFERROR(IF(OR(G338="-",ISBLANK(G338)),"",(N338-T338)/U338),"")')</t>
  </si>
  <si>
    <t>worksheet.write('AA338','=IF(MAX(MAX(V338:Z338),ABS(MIN(V338:Z338)))=ABS(MIN(V338:Z338)),MIN(V338:Z338),MAX(V338:Z338))')</t>
  </si>
  <si>
    <t>worksheet.write('P339','=MAX(J339:N339)')</t>
  </si>
  <si>
    <t>worksheet.write('Q339','=IFERROR(J144+MATCH(P339,J339:N339,0)-1,"")')</t>
  </si>
  <si>
    <t>worksheet.write('R339','=IF(Q339="","",MIN(J339:N339))')</t>
  </si>
  <si>
    <t>worksheet.write('S339','=IFERROR(J144+MATCH(R339,J339:N339)-1,"")')</t>
  </si>
  <si>
    <t>worksheet.write('T339','=IFERROR(AVERAGE(J339:N339),"")')</t>
  </si>
  <si>
    <t>worksheet.write('U339','=IFERROR(STDEV(J339:N339),"")')</t>
  </si>
  <si>
    <t>worksheet.write('V339','=IF(C339="-","",IF(ISBLANK(B339),"",IF(OR(ISNUMBER(FIND("Growth",B339)),ISNUMBER(FIND("Margin",B339))),"",(J339-T339)/U339)))')</t>
  </si>
  <si>
    <t>worksheet.write('W339','=IF(OR(D339="-",ISBLANK(D339)),"",(K339-T339)/U339)')</t>
  </si>
  <si>
    <t>worksheet.write('X339','=IF(OR(E339="-",ISBLANK(E339)),"",(L339-T339)/U339)')</t>
  </si>
  <si>
    <t>worksheet.write('Y339','=IF(OR(F339="-",ISBLANK(F339)),"",(M339-T339)/U339)')</t>
  </si>
  <si>
    <t>worksheet.write('Z339','=IFERROR(IF(OR(G339="-",ISBLANK(G339)),"",(N339-T339)/U339),"")')</t>
  </si>
  <si>
    <t>worksheet.write('AA339','=IF(MAX(MAX(V339:Z339),ABS(MIN(V339:Z339)))=ABS(MIN(V339:Z339)),MIN(V339:Z339),MAX(V339:Z339))')</t>
  </si>
  <si>
    <t>worksheet.write('P340','=MAX(J340:N340)')</t>
  </si>
  <si>
    <t>worksheet.write('Q340','=IFERROR(J144+MATCH(P340,J340:N340,0)-1,"")')</t>
  </si>
  <si>
    <t>worksheet.write('R340','=IF(Q340="","",MIN(J340:N340))')</t>
  </si>
  <si>
    <t>worksheet.write('S340','=IFERROR(J144+MATCH(R340,J340:N340)-1,"")')</t>
  </si>
  <si>
    <t>worksheet.write('T340','=IFERROR(AVERAGE(J340:N340),"")')</t>
  </si>
  <si>
    <t>worksheet.write('U340','=IFERROR(STDEV(J340:N340),"")')</t>
  </si>
  <si>
    <t>worksheet.write('V340','=IF(C340="-","",IF(ISBLANK(B340),"",IF(OR(ISNUMBER(FIND("Growth",B340)),ISNUMBER(FIND("Margin",B340))),"",(J340-T340)/U340)))')</t>
  </si>
  <si>
    <t>worksheet.write('W340','=IF(OR(D340="-",ISBLANK(D340)),"",(K340-T340)/U340)')</t>
  </si>
  <si>
    <t>worksheet.write('X340','=IF(OR(E340="-",ISBLANK(E340)),"",(L340-T340)/U340)')</t>
  </si>
  <si>
    <t>worksheet.write('Y340','=IF(OR(F340="-",ISBLANK(F340)),"",(M340-T340)/U340)')</t>
  </si>
  <si>
    <t>worksheet.write('Z340','=IFERROR(IF(OR(G340="-",ISBLANK(G340)),"",(N340-T340)/U340),"")')</t>
  </si>
  <si>
    <t>worksheet.write('AA340','=IF(MAX(MAX(V340:Z340),ABS(MIN(V340:Z340)))=ABS(MIN(V340:Z340)),MIN(V340:Z340),MAX(V340:Z340))')</t>
  </si>
  <si>
    <t>worksheet.write('P341','=MAX(J341:N341)')</t>
  </si>
  <si>
    <t>worksheet.write('Q341','=IFERROR(J144+MATCH(P341,J341:N341,0)-1,"")')</t>
  </si>
  <si>
    <t>worksheet.write('R341','=IF(Q341="","",MIN(J341:N341))')</t>
  </si>
  <si>
    <t>worksheet.write('S341','=IFERROR(J144+MATCH(R341,J341:N341)-1,"")')</t>
  </si>
  <si>
    <t>worksheet.write('T341','=IFERROR(AVERAGE(J341:N341),"")')</t>
  </si>
  <si>
    <t>worksheet.write('U341','=IFERROR(STDEV(J341:N341),"")')</t>
  </si>
  <si>
    <t>worksheet.write('V341','=IF(C341="-","",IF(ISBLANK(B341),"",IF(OR(ISNUMBER(FIND("Growth",B341)),ISNUMBER(FIND("Margin",B341))),"",(J341-T341)/U341)))')</t>
  </si>
  <si>
    <t>worksheet.write('W341','=IF(OR(D341="-",ISBLANK(D341)),"",(K341-T341)/U341)')</t>
  </si>
  <si>
    <t>worksheet.write('X341','=IF(OR(E341="-",ISBLANK(E341)),"",(L341-T341)/U341)')</t>
  </si>
  <si>
    <t>worksheet.write('Y341','=IF(OR(F341="-",ISBLANK(F341)),"",(M341-T341)/U341)')</t>
  </si>
  <si>
    <t>worksheet.write('Z341','=IFERROR(IF(OR(G341="-",ISBLANK(G341)),"",(N341-T341)/U341),"")')</t>
  </si>
  <si>
    <t>worksheet.write('AA341','=IF(MAX(MAX(V341:Z341),ABS(MIN(V341:Z341)))=ABS(MIN(V341:Z341)),MIN(V341:Z341),MAX(V341:Z341))')</t>
  </si>
  <si>
    <t>worksheet.write('P342','=MAX(J342:N342)')</t>
  </si>
  <si>
    <t>worksheet.write('Q342','=IFERROR(J144+MATCH(P342,J342:N342,0)-1,"")')</t>
  </si>
  <si>
    <t>worksheet.write('R342','=IF(Q342="","",MIN(J342:N342))')</t>
  </si>
  <si>
    <t>worksheet.write('S342','=IFERROR(J144+MATCH(R342,J342:N342)-1,"")')</t>
  </si>
  <si>
    <t>worksheet.write('T342','=IFERROR(AVERAGE(J342:N342),"")')</t>
  </si>
  <si>
    <t>worksheet.write('U342','=IFERROR(STDEV(J342:N342),"")')</t>
  </si>
  <si>
    <t>worksheet.write('V342','=IF(C342="-","",IF(ISBLANK(B342),"",IF(OR(ISNUMBER(FIND("Growth",B342)),ISNUMBER(FIND("Margin",B342))),"",(J342-T342)/U342)))')</t>
  </si>
  <si>
    <t>worksheet.write('W342','=IF(OR(D342="-",ISBLANK(D342)),"",(K342-T342)/U342)')</t>
  </si>
  <si>
    <t>worksheet.write('X342','=IF(OR(E342="-",ISBLANK(E342)),"",(L342-T342)/U342)')</t>
  </si>
  <si>
    <t>worksheet.write('Y342','=IF(OR(F342="-",ISBLANK(F342)),"",(M342-T342)/U342)')</t>
  </si>
  <si>
    <t>worksheet.write('Z342','=IFERROR(IF(OR(G342="-",ISBLANK(G342)),"",(N342-T342)/U342),"")')</t>
  </si>
  <si>
    <t>worksheet.write('AA342','=IF(MAX(MAX(V342:Z342),ABS(MIN(V342:Z342)))=ABS(MIN(V342:Z342)),MIN(V342:Z342),MAX(V342:Z342))')</t>
  </si>
  <si>
    <t>worksheet.write('P343','=MAX(J343:N343)')</t>
  </si>
  <si>
    <t>worksheet.write('Q343','=IFERROR(J144+MATCH(P343,J343:N343,0)-1,"")')</t>
  </si>
  <si>
    <t>worksheet.write('R343','=IF(Q343="","",MIN(J343:N343))')</t>
  </si>
  <si>
    <t>worksheet.write('S343','=IFERROR(J144+MATCH(R343,J343:N343)-1,"")')</t>
  </si>
  <si>
    <t>worksheet.write('T343','=IFERROR(AVERAGE(J343:N343),"")')</t>
  </si>
  <si>
    <t>worksheet.write('U343','=IFERROR(STDEV(J343:N343),"")')</t>
  </si>
  <si>
    <t>worksheet.write('V343','=IF(C343="-","",IF(ISBLANK(B343),"",IF(OR(ISNUMBER(FIND("Growth",B343)),ISNUMBER(FIND("Margin",B343))),"",(J343-T343)/U343)))')</t>
  </si>
  <si>
    <t>worksheet.write('W343','=IF(OR(D343="-",ISBLANK(D343)),"",(K343-T343)/U343)')</t>
  </si>
  <si>
    <t>worksheet.write('X343','=IF(OR(E343="-",ISBLANK(E343)),"",(L343-T343)/U343)')</t>
  </si>
  <si>
    <t>worksheet.write('Y343','=IF(OR(F343="-",ISBLANK(F343)),"",(M343-T343)/U343)')</t>
  </si>
  <si>
    <t>worksheet.write('Z343','=IFERROR(IF(OR(G343="-",ISBLANK(G343)),"",(N343-T343)/U343),"")')</t>
  </si>
  <si>
    <t>worksheet.write('AA343','=IF(MAX(MAX(V343:Z343),ABS(MIN(V343:Z343)))=ABS(MIN(V343:Z343)),MIN(V343:Z343),MAX(V343:Z343))')</t>
  </si>
  <si>
    <t>worksheet.write('P344','=MAX(J344:N344)')</t>
  </si>
  <si>
    <t>worksheet.write('Q344','=IFERROR(J144+MATCH(P344,J344:N344,0)-1,"")')</t>
  </si>
  <si>
    <t>worksheet.write('R344','=IF(Q344="","",MIN(J344:N344))')</t>
  </si>
  <si>
    <t>worksheet.write('S344','=IFERROR(J144+MATCH(R344,J344:N344)-1,"")')</t>
  </si>
  <si>
    <t>worksheet.write('T344','=IFERROR(AVERAGE(J344:N344),"")')</t>
  </si>
  <si>
    <t>worksheet.write('U344','=IFERROR(STDEV(J344:N344),"")')</t>
  </si>
  <si>
    <t>worksheet.write('V344','=IF(C344="-","",IF(ISBLANK(B344),"",IF(OR(ISNUMBER(FIND("Growth",B344)),ISNUMBER(FIND("Margin",B344))),"",(J344-T344)/U344)))')</t>
  </si>
  <si>
    <t>worksheet.write('W344','=IF(OR(D344="-",ISBLANK(D344)),"",(K344-T344)/U344)')</t>
  </si>
  <si>
    <t>worksheet.write('X344','=IF(OR(E344="-",ISBLANK(E344)),"",(L344-T344)/U344)')</t>
  </si>
  <si>
    <t>worksheet.write('Y344','=IF(OR(F344="-",ISBLANK(F344)),"",(M344-T344)/U344)')</t>
  </si>
  <si>
    <t>worksheet.write('Z344','=IFERROR(IF(OR(G344="-",ISBLANK(G344)),"",(N344-T344)/U344),"")')</t>
  </si>
  <si>
    <t>worksheet.write('AA344','=IF(MAX(MAX(V344:Z344),ABS(MIN(V344:Z344)))=ABS(MIN(V344:Z344)),MIN(V344:Z344),MAX(V344:Z344))')</t>
  </si>
  <si>
    <t>worksheet.write('P345','=MAX(J345:N345)')</t>
  </si>
  <si>
    <t>worksheet.write('Q345','=IFERROR(J144+MATCH(P345,J345:N345,0)-1,"")')</t>
  </si>
  <si>
    <t>worksheet.write('R345','=IF(Q345="","",MIN(J345:N345))')</t>
  </si>
  <si>
    <t>worksheet.write('S345','=IFERROR(J144+MATCH(R345,J345:N345)-1,"")')</t>
  </si>
  <si>
    <t>worksheet.write('T345','=IFERROR(AVERAGE(J345:N345),"")')</t>
  </si>
  <si>
    <t>worksheet.write('U345','=IFERROR(STDEV(J345:N345),"")')</t>
  </si>
  <si>
    <t>worksheet.write('V345','=IF(C345="-","",IF(ISBLANK(B345),"",IF(OR(ISNUMBER(FIND("Growth",B345)),ISNUMBER(FIND("Margin",B345))),"",(J345-T345)/U345)))')</t>
  </si>
  <si>
    <t>worksheet.write('W345','=IF(OR(D345="-",ISBLANK(D345)),"",(K345-T345)/U345)')</t>
  </si>
  <si>
    <t>worksheet.write('X345','=IF(OR(E345="-",ISBLANK(E345)),"",(L345-T345)/U345)')</t>
  </si>
  <si>
    <t>worksheet.write('Y345','=IF(OR(F345="-",ISBLANK(F345)),"",(M345-T345)/U345)')</t>
  </si>
  <si>
    <t>worksheet.write('Z345','=IFERROR(IF(OR(G345="-",ISBLANK(G345)),"",(N345-T345)/U345),"")')</t>
  </si>
  <si>
    <t>worksheet.write('AA345','=IF(MAX(MAX(V345:Z345),ABS(MIN(V345:Z345)))=ABS(MIN(V345:Z345)),MIN(V345:Z345),MAX(V345:Z345))')</t>
  </si>
  <si>
    <t>worksheet.write('P346','=MAX(J346:N346)')</t>
  </si>
  <si>
    <t>worksheet.write('Q346','=IFERROR(J144+MATCH(P346,J346:N346,0)-1,"")')</t>
  </si>
  <si>
    <t>worksheet.write('R346','=IF(Q346="","",MIN(J346:N346))')</t>
  </si>
  <si>
    <t>worksheet.write('S346','=IFERROR(J144+MATCH(R346,J346:N346)-1,"")')</t>
  </si>
  <si>
    <t>worksheet.write('T346','=IFERROR(AVERAGE(J346:N346),"")')</t>
  </si>
  <si>
    <t>worksheet.write('U346','=IFERROR(STDEV(J346:N346),"")')</t>
  </si>
  <si>
    <t>worksheet.write('V346','=IF(C346="-","",IF(ISBLANK(B346),"",IF(OR(ISNUMBER(FIND("Growth",B346)),ISNUMBER(FIND("Margin",B346))),"",(J346-T346)/U346)))')</t>
  </si>
  <si>
    <t>worksheet.write('W346','=IF(OR(D346="-",ISBLANK(D346)),"",(K346-T346)/U346)')</t>
  </si>
  <si>
    <t>worksheet.write('X346','=IF(OR(E346="-",ISBLANK(E346)),"",(L346-T346)/U346)')</t>
  </si>
  <si>
    <t>worksheet.write('Y346','=IF(OR(F346="-",ISBLANK(F346)),"",(M346-T346)/U346)')</t>
  </si>
  <si>
    <t>worksheet.write('Z346','=IFERROR(IF(OR(G346="-",ISBLANK(G346)),"",(N346-T346)/U346),"")')</t>
  </si>
  <si>
    <t>worksheet.write('AA346','=IF(MAX(MAX(V346:Z346),ABS(MIN(V346:Z346)))=ABS(MIN(V346:Z346)),MIN(V346:Z346),MAX(V346:Z346))')</t>
  </si>
  <si>
    <t>worksheet.write('P347','=MAX(J347:N347)')</t>
  </si>
  <si>
    <t>worksheet.write('Q347','=IFERROR(J144+MATCH(P347,J347:N347,0)-1,"")')</t>
  </si>
  <si>
    <t>worksheet.write('R347','=IF(Q347="","",MIN(J347:N347))')</t>
  </si>
  <si>
    <t>worksheet.write('S347','=IFERROR(J144+MATCH(R347,J347:N347)-1,"")')</t>
  </si>
  <si>
    <t>worksheet.write('T347','=IFERROR(AVERAGE(J347:N347),"")')</t>
  </si>
  <si>
    <t>worksheet.write('U347','=IFERROR(STDEV(J347:N347),"")')</t>
  </si>
  <si>
    <t>worksheet.write('V347','=IF(C347="-","",IF(ISBLANK(B347),"",IF(OR(ISNUMBER(FIND("Growth",B347)),ISNUMBER(FIND("Margin",B347))),"",(J347-T347)/U347)))')</t>
  </si>
  <si>
    <t>worksheet.write('W347','=IF(OR(D347="-",ISBLANK(D347)),"",(K347-T347)/U347)')</t>
  </si>
  <si>
    <t>worksheet.write('X347','=IF(OR(E347="-",ISBLANK(E347)),"",(L347-T347)/U347)')</t>
  </si>
  <si>
    <t>worksheet.write('Y347','=IF(OR(F347="-",ISBLANK(F347)),"",(M347-T347)/U347)')</t>
  </si>
  <si>
    <t>worksheet.write('Z347','=IFERROR(IF(OR(G347="-",ISBLANK(G347)),"",(N347-T347)/U347),"")')</t>
  </si>
  <si>
    <t>worksheet.write('AA347','=IF(MAX(MAX(V347:Z347),ABS(MIN(V347:Z347)))=ABS(MIN(V347:Z347)),MIN(V347:Z347),MAX(V347:Z347))')</t>
  </si>
  <si>
    <t>worksheet.write('P348','=MAX(J348:N348)')</t>
  </si>
  <si>
    <t>worksheet.write('Q348','=IFERROR(J144+MATCH(P348,J348:N348,0)-1,"")')</t>
  </si>
  <si>
    <t>worksheet.write('R348','=IF(Q348="","",MIN(J348:N348))')</t>
  </si>
  <si>
    <t>worksheet.write('S348','=IFERROR(J144+MATCH(R348,J348:N348)-1,"")')</t>
  </si>
  <si>
    <t>worksheet.write('T348','=IFERROR(AVERAGE(J348:N348),"")')</t>
  </si>
  <si>
    <t>worksheet.write('U348','=IFERROR(STDEV(J348:N348),"")')</t>
  </si>
  <si>
    <t>worksheet.write('V348','=IF(C348="-","",IF(ISBLANK(B348),"",IF(OR(ISNUMBER(FIND("Growth",B348)),ISNUMBER(FIND("Margin",B348))),"",(J348-T348)/U348)))')</t>
  </si>
  <si>
    <t>worksheet.write('W348','=IF(OR(D348="-",ISBLANK(D348)),"",(K348-T348)/U348)')</t>
  </si>
  <si>
    <t>worksheet.write('X348','=IF(OR(E348="-",ISBLANK(E348)),"",(L348-T348)/U348)')</t>
  </si>
  <si>
    <t>worksheet.write('Y348','=IF(OR(F348="-",ISBLANK(F348)),"",(M348-T348)/U348)')</t>
  </si>
  <si>
    <t>worksheet.write('Z348','=IFERROR(IF(OR(G348="-",ISBLANK(G348)),"",(N348-T348)/U348),"")')</t>
  </si>
  <si>
    <t>worksheet.write('AA348','=IF(MAX(MAX(V348:Z348),ABS(MIN(V348:Z348)))=ABS(MIN(V348:Z348)),MIN(V348:Z348),MAX(V348:Z348))')</t>
  </si>
  <si>
    <t>worksheet.write('P349','=MAX(J349:N349)')</t>
  </si>
  <si>
    <t>worksheet.write('Q349','=IFERROR(J144+MATCH(P349,J349:N349,0)-1,"")')</t>
  </si>
  <si>
    <t>worksheet.write('R349','=IF(Q349="","",MIN(J349:N349))')</t>
  </si>
  <si>
    <t>worksheet.write('S349','=IFERROR(J144+MATCH(R349,J349:N349)-1,"")')</t>
  </si>
  <si>
    <t>worksheet.write('T349','=IFERROR(AVERAGE(J349:N349),"")')</t>
  </si>
  <si>
    <t>worksheet.write('U349','=IFERROR(STDEV(J349:N349),"")')</t>
  </si>
  <si>
    <t>worksheet.write('V349','=IF(C349="-","",IF(ISBLANK(B349),"",IF(OR(ISNUMBER(FIND("Growth",B349)),ISNUMBER(FIND("Margin",B349))),"",(J349-T349)/U349)))')</t>
  </si>
  <si>
    <t>worksheet.write('W349','=IF(OR(D349="-",ISBLANK(D349)),"",(K349-T349)/U349)')</t>
  </si>
  <si>
    <t>worksheet.write('X349','=IF(OR(E349="-",ISBLANK(E349)),"",(L349-T349)/U349)')</t>
  </si>
  <si>
    <t>worksheet.write('Y349','=IF(OR(F349="-",ISBLANK(F349)),"",(M349-T349)/U349)')</t>
  </si>
  <si>
    <t>worksheet.write('Z349','=IFERROR(IF(OR(G349="-",ISBLANK(G349)),"",(N349-T349)/U349),"")')</t>
  </si>
  <si>
    <t>worksheet.write('AA349','=IF(MAX(MAX(V349:Z349),ABS(MIN(V349:Z349)))=ABS(MIN(V349:Z349)),MIN(V349:Z349),MAX(V349:Z349))')</t>
  </si>
  <si>
    <t>worksheet.write('P350','=MAX(J350:N350)')</t>
  </si>
  <si>
    <t>worksheet.write('Q350','=IFERROR(J144+MATCH(P350,J350:N350,0)-1,"")')</t>
  </si>
  <si>
    <t>worksheet.write('R350','=IF(Q350="","",MIN(J350:N350))')</t>
  </si>
  <si>
    <t>worksheet.write('S350','=IFERROR(J144+MATCH(R350,J350:N350)-1,"")')</t>
  </si>
  <si>
    <t>worksheet.write('T350','=IFERROR(AVERAGE(J350:N350),"")')</t>
  </si>
  <si>
    <t>worksheet.write('U350','=IFERROR(STDEV(J350:N350),"")')</t>
  </si>
  <si>
    <t>worksheet.write('V350','=IF(C350="-","",IF(ISBLANK(B350),"",IF(OR(ISNUMBER(FIND("Growth",B350)),ISNUMBER(FIND("Margin",B350))),"",(J350-T350)/U350)))')</t>
  </si>
  <si>
    <t>worksheet.write('W350','=IF(OR(D350="-",ISBLANK(D350)),"",(K350-T350)/U350)')</t>
  </si>
  <si>
    <t>worksheet.write('X350','=IF(OR(E350="-",ISBLANK(E350)),"",(L350-T350)/U350)')</t>
  </si>
  <si>
    <t>worksheet.write('Y350','=IF(OR(F350="-",ISBLANK(F350)),"",(M350-T350)/U350)')</t>
  </si>
  <si>
    <t>worksheet.write('Z350','=IFERROR(IF(OR(G350="-",ISBLANK(G350)),"",(N350-T350)/U350),"")')</t>
  </si>
  <si>
    <t>worksheet.write('AA350','=IF(MAX(MAX(V350:Z350),ABS(MIN(V350:Z350)))=ABS(MIN(V350:Z350)),MIN(V350:Z350),MAX(V350:Z350))')</t>
  </si>
  <si>
    <t>worksheet.write('P351','=MAX(J351:N351)')</t>
  </si>
  <si>
    <t>worksheet.write('Q351','=IFERROR(J144+MATCH(P351,J351:N351,0)-1,"")')</t>
  </si>
  <si>
    <t>worksheet.write('R351','=IF(Q351="","",MIN(J351:N351))')</t>
  </si>
  <si>
    <t>worksheet.write('S351','=IFERROR(J144+MATCH(R351,J351:N351)-1,"")')</t>
  </si>
  <si>
    <t>worksheet.write('T351','=IFERROR(AVERAGE(J351:N351),"")')</t>
  </si>
  <si>
    <t>worksheet.write('U351','=IFERROR(STDEV(J351:N351),"")')</t>
  </si>
  <si>
    <t>worksheet.write('V351','=IF(C351="-","",IF(ISBLANK(B351),"",IF(OR(ISNUMBER(FIND("Growth",B351)),ISNUMBER(FIND("Margin",B351))),"",(J351-T351)/U351)))')</t>
  </si>
  <si>
    <t>worksheet.write('W351','=IF(OR(D351="-",ISBLANK(D351)),"",(K351-T351)/U351)')</t>
  </si>
  <si>
    <t>worksheet.write('X351','=IF(OR(E351="-",ISBLANK(E351)),"",(L351-T351)/U351)')</t>
  </si>
  <si>
    <t>worksheet.write('Y351','=IF(OR(F351="-",ISBLANK(F351)),"",(M351-T351)/U351)')</t>
  </si>
  <si>
    <t>worksheet.write('Z351','=IFERROR(IF(OR(G351="-",ISBLANK(G351)),"",(N351-T351)/U351),"")')</t>
  </si>
  <si>
    <t>worksheet.write('AA351','=IF(MAX(MAX(V351:Z351),ABS(MIN(V351:Z351)))=ABS(MIN(V351:Z351)),MIN(V351:Z351),MAX(V351:Z351))')</t>
  </si>
  <si>
    <t>worksheet.write('P352','=MAX(J352:N352)')</t>
  </si>
  <si>
    <t>worksheet.write('Q352','=IFERROR(J144+MATCH(P352,J352:N352,0)-1,"")')</t>
  </si>
  <si>
    <t>worksheet.write('R352','=IF(Q352="","",MIN(J352:N352))')</t>
  </si>
  <si>
    <t>worksheet.write('S352','=IFERROR(J144+MATCH(R352,J352:N352)-1,"")')</t>
  </si>
  <si>
    <t>worksheet.write('T352','=IFERROR(AVERAGE(J352:N352),"")')</t>
  </si>
  <si>
    <t>worksheet.write('U352','=IFERROR(STDEV(J352:N352),"")')</t>
  </si>
  <si>
    <t>worksheet.write('V352','=IF(C352="-","",IF(ISBLANK(B352),"",IF(OR(ISNUMBER(FIND("Growth",B352)),ISNUMBER(FIND("Margin",B352))),"",(J352-T352)/U352)))')</t>
  </si>
  <si>
    <t>worksheet.write('W352','=IF(OR(D352="-",ISBLANK(D352)),"",(K352-T352)/U352)')</t>
  </si>
  <si>
    <t>worksheet.write('X352','=IF(OR(E352="-",ISBLANK(E352)),"",(L352-T352)/U352)')</t>
  </si>
  <si>
    <t>worksheet.write('Y352','=IF(OR(F352="-",ISBLANK(F352)),"",(M352-T352)/U352)')</t>
  </si>
  <si>
    <t>worksheet.write('Z352','=IFERROR(IF(OR(G352="-",ISBLANK(G352)),"",(N352-T352)/U352),"")')</t>
  </si>
  <si>
    <t>worksheet.write('AA352','=IF(MAX(MAX(V352:Z352),ABS(MIN(V352:Z352)))=ABS(MIN(V352:Z352)),MIN(V352:Z352),MAX(V352:Z352))')</t>
  </si>
  <si>
    <t>worksheet.write('P353','=MAX(J353:N353)')</t>
  </si>
  <si>
    <t>worksheet.write('Q353','=IFERROR(J144+MATCH(P353,J353:N353,0)-1,"")')</t>
  </si>
  <si>
    <t>worksheet.write('R353','=IF(Q353="","",MIN(J353:N353))')</t>
  </si>
  <si>
    <t>worksheet.write('S353','=IFERROR(J144+MATCH(R353,J353:N353)-1,"")')</t>
  </si>
  <si>
    <t>worksheet.write('T353','=IFERROR(AVERAGE(J353:N353),"")')</t>
  </si>
  <si>
    <t>worksheet.write('U353','=IFERROR(STDEV(J353:N353),"")')</t>
  </si>
  <si>
    <t>worksheet.write('V353','=IF(C353="-","",IF(ISBLANK(B353),"",IF(OR(ISNUMBER(FIND("Growth",B353)),ISNUMBER(FIND("Margin",B353))),"",(J353-T353)/U353)))')</t>
  </si>
  <si>
    <t>worksheet.write('W353','=IF(OR(D353="-",ISBLANK(D353)),"",(K353-T353)/U353)')</t>
  </si>
  <si>
    <t>worksheet.write('X353','=IF(OR(E353="-",ISBLANK(E353)),"",(L353-T353)/U353)')</t>
  </si>
  <si>
    <t>worksheet.write('Y353','=IF(OR(F353="-",ISBLANK(F353)),"",(M353-T353)/U353)')</t>
  </si>
  <si>
    <t>worksheet.write('Z353','=IFERROR(IF(OR(G353="-",ISBLANK(G353)),"",(N353-T353)/U353),"")')</t>
  </si>
  <si>
    <t>worksheet.write('AA353','=IF(MAX(MAX(V353:Z353),ABS(MIN(V353:Z353)))=ABS(MIN(V353:Z353)),MIN(V353:Z353),MAX(V353:Z353))')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</si>
</sst>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right style="thin">
        <color indexed="64"/>
      </right>
      <top/>
      <bottom/>
      <diagonal/>
    </border>
    <border>
      <left style="thin">
        <color indexed="64"/>
      </left>
      <right/>
      <top/>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2" fillId="0" borderId="0" xfId="0" applyFont="1"/>
    <xf numFmtId="0" fontId="2" fillId="0" borderId="5" xfId="0" applyFont="1" applyBorder="1"/>
    <xf numFmtId="0" fontId="2" fillId="0" borderId="4" xfId="0" applyFont="1" applyBorder="1"/>
    <xf numFmtId="0" fontId="2" fillId="0" borderId="2" xfId="0" applyFont="1" applyBorder="1"/>
    <xf numFmtId="0" fontId="2" fillId="0" borderId="5" xfId="0" applyFont="1" applyFill="1" applyBorder="1"/>
    <xf numFmtId="0" fontId="2" fillId="0" borderId="4" xfId="0" applyFont="1" applyFill="1" applyBorder="1"/>
    <xf numFmtId="0" fontId="2" fillId="0" borderId="3"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2"/>
  <sheetViews>
    <sheetView tabSelected="1" workbookViewId="0"/>
  </sheetViews>
  <sheetFormatPr defaultRowHeight="14.4" x14ac:dyDescent="0.3"/>
  <sheetData>
    <row r="1" spans="2:2" x14ac:dyDescent="0.3">
      <c r="B1" t="str">
        <f ca="1">ACIW!K17</f>
        <v>ACI Worldwide, Inc. is going to report earnings on Jul 27, 2017. The stock is currently trading at $24.42, up .66% after opening up slightly over yesterday's close. ACI Worldwide is expected to be trading at $25.60, based on target estimates which would be a 4.83% increase over the current price. Earnings are expected to increase by -25.% over last quarter based on the average of 5 analyst estimates (Yahoo Finance). The stock is trading in the high end of its 52-week range. Over the last 4 quarters, there have been positive earnings surprises 2 times, and a negative earnings surprise 2 times.</v>
      </c>
    </row>
    <row r="2" spans="2:2" x14ac:dyDescent="0.3">
      <c r="B2" t="str">
        <f ca="1">AGCO!K17</f>
        <v>AGCO Corporation will report earnings on Jul 27, 2017. The stock is currently trading at $71.85, up .15% after opening up slightly over yesterday's close. The one year target estimate for AGCO is $66.69 which would be a 7.18% decrease from the current price. Earnings are expected to decrease by 34.29% from last quarter based on the average of 16 analyst estimates (Yahoo Finance). The stock is trading in the high end of its 52-week range. Over the last 4 quarters, there have been positive earnings surprises 4 times, and a negative earnings surprise 0 times.</v>
      </c>
    </row>
    <row r="3" spans="2:2" x14ac:dyDescent="0.3">
      <c r="B3" t="str">
        <f ca="1">ATNI!K17</f>
        <v>ATN International, Inc. is slated to report earnings on Jul 27, 2017. The current stock price is $65.81, up .61% after opening up a fraction over yesterday's closing price. ATN International is expected to be trading at $79.50, based on target estimates which would be a 20.80% increase over the current price. Earnings are expected to increase by 25.% over last quarter based on the average of 2 analyst estimates (Yahoo Finance). The stock is trading in the low end of its 52-week range. Over the last 4 quarters, there has been a, positive earnings surprise 1 time, and a negative earnings surprise 3 times.</v>
      </c>
    </row>
    <row r="4" spans="2:2" x14ac:dyDescent="0.3">
      <c r="B4" t="str">
        <f ca="1">ABAX!K17</f>
        <v>Abaxis, Inc. plans to report earnings on Jul 27, 2017. The current stock price is $51.80, up .84% after opening up a fraction over yesterday's closing price. The one year target estimate for Abaxis is $48.75 which would be a 5.89% decrease from the current price. Earnings are expected to decrease by 9.09% from last quarter based on the average of 9 analyst estimates (Yahoo Finance). The stock is trading near the middle of its 52 week range. Over the last 4 quarters, there have been positive earnings surprises 0 times, and a negative earnings surprise 4 times.</v>
      </c>
    </row>
    <row r="5" spans="2:2" x14ac:dyDescent="0.3">
      <c r="B5" t="str">
        <f ca="1">ABMD!K17</f>
        <v>ABIOMED, Inc. is going to report earnings on Jul 27, 2017. The current stock price is $148.30, up .68% after opening up a fraction over yesterday's closing price. ABIOMED is expected to be trading at $153.75, based on target estimates which would be a 3.67% increase over the current price. Earnings are expected to decrease by 14.29% from last quarter based on the average of 9 analyst estimates (Yahoo Finance). The stock is trading in the high end of its 52-week range. Over the last 4 quarters, there have been positive earnings surprises 2 times, and a negative earnings surprise 2 times.</v>
      </c>
    </row>
    <row r="6" spans="2:2" x14ac:dyDescent="0.3">
      <c r="B6" t="str">
        <f ca="1">ACHC!K17</f>
        <v>Acadia Healthcare Company, Inc. is going to report earnings on Jul 27, 2017. The stock is currently trading at $51.29, up .08% after opening slightly below yesterday's close. The one year target estimate for Acadia Healthcare Company is $52.47 which would be a 2.30% increase over the current price. Earnings are expected to increase by 1.54% over last quarter based on the average of 16 analyst estimates (Yahoo Finance). The stock is trading in the high end of its 52-week range. Over the last 4 quarters, there have been positive earnings surprises 3 times, and a negative earnings surprise 1 time.</v>
      </c>
    </row>
    <row r="7" spans="2:2" x14ac:dyDescent="0.3">
      <c r="B7" t="str">
        <f ca="1">ACOR!K17</f>
        <v>Acorda Therapeutics, Inc. will report earnings on Jul 27, 2017. The current stock price is $22.85, up 2.01% after opening up a fraction over yesterday's closing price. Acorda Therapeutics is expected to be trading at $27.13, based on target estimates which would be an 18.73% increase over the current price. Earnings are expected to increase by 47.92% over last quarter based on the average of 7 analyst estimates (Yahoo Finance). The stock is trading near the middle of its 52 week range. Over the last 4 quarters, there have been positive earnings surprises 0 times, and a negative earnings surprise 4 times.</v>
      </c>
    </row>
    <row r="8" spans="2:2" x14ac:dyDescent="0.3">
      <c r="B8" t="str">
        <f ca="1">ASRI.JK!K17</f>
        <v>PT Alam Sutera Realty Tbk reports earnings on . The current stock price is $304.00, down 1.94% after opening up a fraction over yesterday's closing price. PT Alam Sutera Realty Tbk is expected to be trading at $414.50, based on target estimates which would be a 36.35% increase over the current price. Earnings are expected to increase by 66.67% over last quarter based on the average of 1 analyst estimates (Yahoo Finance). The stock is trading in the low end of its 52-week range. Over the last 4 quarters, there have been positive earnings surprises 2 times, and a negative earnings surprise 2 times.</v>
      </c>
    </row>
    <row r="9" spans="2:2" x14ac:dyDescent="0.3">
      <c r="B9" t="str">
        <f ca="1">ALKS!K17</f>
        <v>Alkermes plc is slated to report earnings on Jul 27, 2017. The stock is currently trading at $57.99, down 1.09% after opening up slightly over yesterday's close. The one year target estimate for Alkermes is $63.42 which would be a 9.36% increase over the current price. Earnings are expected to increase by -400.% over last quarter based on the average of 10 analyst estimates (Yahoo Finance). The stock is trading in the high end of its 52-week range. Over the last 4 quarters, there has been a, positive earnings surprise 1 time, and a negative earnings surprise 3 times.</v>
      </c>
    </row>
    <row r="10" spans="2:2" x14ac:dyDescent="0.3">
      <c r="B10" t="str">
        <f ca="1">ALLE!K17</f>
        <v>Allegion plc will report earnings on Jul 27, 2017. The stock is currently trading at $79.10, down 1.51% after opening up slightly over yesterday's close. Allegion is expected to be trading at $86.33, based on target estimates which would be a 9.14% increase over the current price. Earnings are expected to increase by 5.% over last quarter based on the average of 9 analyst estimates (Yahoo Finance). The stock is trading in the high end of its 52-week range. Over the last 4 quarters, there have been positive earnings surprises 2 times, and a negative earnings surprise 2 times.</v>
      </c>
    </row>
    <row r="11" spans="2:2" x14ac:dyDescent="0.3">
      <c r="B11" t="str">
        <f ca="1">AB!K17</f>
        <v>AllianceBernstein Holding L.P. is slated to report earnings on Jul 27, 2017. The stock is currently trading at $25.10, up 1.41% after opening at the same price as yesterday's close. The one year target estimate for AllianceBernstein Holding L.P. is $25.71 which would be a 2.43% increase over the current price. Earnings are expected to increase by 6.38% over last quarter based on the average of 7 analyst estimates (Yahoo Finance). The stock is trading in the high end of its 52-week range. Over the last 4 quarters, there have been positive earnings surprises 3 times, and a negative earnings surprise 1 time.</v>
      </c>
    </row>
    <row r="12" spans="2:2" x14ac:dyDescent="0.3">
      <c r="B12" t="str">
        <f ca="1">ALA.TO!K17</f>
        <v>AltaGas Ltd. will report earnings on Oct 19, 2017. The current stock price is $29.16, down .1% after opening up a fraction over yesterday's closing price. AltaGas Ltd. is expected to be trading at $34.94, based on target estimates which would be a 19.82% increase over the current price. Earnings are expected to increase by 63.64% over last quarter based on the average of 7 analyst estimates (Yahoo Finance). The stock is trading in the low end of its 52-week range. Over the last 4 quarters, there have been positive earnings surprises 3 times, and a negative earnings surprise 1 time.</v>
      </c>
    </row>
    <row r="13" spans="2:2" x14ac:dyDescent="0.3">
      <c r="B13" t="str">
        <f ca="1">AMSF!K17</f>
        <v>Amerisafe, Inc. is scheduled to report earnings on Jul 27, 2017. The current stock price is $58.65, up 3.53% after opening up a fraction over yesterday's closing price. Amerisafe is expected to be trading at $64.67, based on target estimates which would be a 10.26% increase over the current price. Earnings are expected to increase by 2.6% over last quarter based on the average of 4 analyst estimates (Yahoo Finance). The stock is trading near the middle of its 52 week range. Over the last 4 quarters, there have been positive earnings surprises 2 times, and a negative earnings surprise 2 times.</v>
      </c>
    </row>
    <row r="14" spans="2:2" x14ac:dyDescent="0.3">
      <c r="B14" t="str">
        <f ca="1">AIV!K17</f>
        <v>Apartment Investment and Management Company is scheduled to report earnings on Jul 27, 2017. The current stock price is $43.43, down .57% after opening up a fraction over yesterday's closing price. The one year target estimate for Apartment Investment and Management is $46.79 which would be a 7.74% increase over the current price. Earnings are expected to increase by 8.33% over last quarter based on the average of 4 analyst estimates (Yahoo Finance). The stock is trading near the middle of its 52 week range. Over the last 4 quarters, there have been positive earnings surprises 2 times, and a negative earnings surprise 2 times.</v>
      </c>
    </row>
    <row r="15" spans="2:2" x14ac:dyDescent="0.3">
      <c r="B15" t="str">
        <f ca="1">AFCB!K17</f>
        <v>Athens Bancshares Corporation plans to report earnings between Jul 27, 2017 and Jul 31, 2017. The stock is currently trading at $40.00, up 10.96% after opening up 10.96% over yesterday's close. Athens Bancshares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6" spans="2:2" x14ac:dyDescent="0.3">
      <c r="B16" t="str">
        <f ca="1">TEAM!K17</f>
        <v>Atlassian Corporation Plc is scheduled to report earnings on Jul 27, 2017. The current stock price is $38.00, up 4.37% after opening up 1.46% over yesterday's closing price. Atlassian Corporation is expected to be trading at $14.00, based on target estimates which would be a 63.16% decrease from the current price. Earnings are expected to remain constant over the next quarter based on the average of  analyst estimates (Yahoo Finance). The stock is trading in the high end of its 52-week range. Over the last 4 quarters, there has been a, positive earnings surprise 1 time, and a negative earnings surprise 3 times.</v>
      </c>
    </row>
    <row r="17" spans="2:2" x14ac:dyDescent="0.3">
      <c r="B17" t="str">
        <f ca="1">ATRC!K17</f>
        <v>AtriCure, Inc. reports earnings on Jul 27, 2017. The current stock price is $23.47, down .47% after opening up a fraction over yesterday's closing price. AtriCure is expected to be trading at $23.50, based on target estimates which would be a .13% increase over the current price. Earnings are expected to increase by -19.23% over last quarter based on the average of 9 analyst estimates (Yahoo Finance). The stock is trading in the high end of its 52-week range. Over the last 4 quarters, there have been positive earnings surprises 4 times, and a negative earnings surprise 0 times.</v>
      </c>
    </row>
    <row r="18" spans="2:2" x14ac:dyDescent="0.3">
      <c r="B18" t="str">
        <f ca="1">BJRI!K17</f>
        <v>BJ's Restaurants, Inc. reports earnings on Jul 27, 2017. The stock is currently trading at $35.68, down 1.59% after opening at the same price as yesterday's close. BJ's Restaurants is expected to be trading at $43.80, based on target estimates which would be a 22.78% increase over the current price. Earnings are expected to decrease by 25.49% from last quarter based on the average of 12 analyst estimates (Yahoo Finance). The stock is trading in the low end of its 52-week range. Over the last 4 quarters, there have been positive earnings surprises 3 times, and a negative earnings surprise 1 time.</v>
      </c>
    </row>
    <row r="19" spans="2:2" x14ac:dyDescent="0.3">
      <c r="B19" t="str">
        <f ca="1">BAS!K17</f>
        <v>Basic Energy Services, Inc. is slated to report earnings on Jul 27, 2017. The stock is currently trading at $27.32, up 5.77% after opening up slightly over yesterday's close. The one year target estimate for Basic Energy Services is $38.42 which would be a 40.63% increase over the current price. Earnings are expected to increase by -49.09% over last quarter based on the average of 6 analyst estimates (Yahoo Finance). The stock is trading in the low end of its 52-week range. Over the last 4 quarters, there have been positive earnings surprises 2 times, and a negative earnings surprise 2 times.</v>
      </c>
    </row>
    <row r="20" spans="2:2" x14ac:dyDescent="0.3">
      <c r="B20" t="str">
        <f ca="1">BMS!K17</f>
        <v>Bemis Company, Inc. reports earnings on Jul 27, 2017. The stock is currently trading at $46.22, up .98% after opening up 1.05% over yesterday's close. The one year target estimate for Bemis Company is $47.85 which would be a 3.53% increase over the current price. Earnings are expected to increase by 28.57% over last quarter based on the average of 14 analyst estimates (Yahoo Finance). The stock is trading in the low end of its 52-week range. Over the last 4 quarters, there have been positive earnings surprises 3 times, and a negative earnings surprise 1 time.</v>
      </c>
    </row>
    <row r="21" spans="2:2" x14ac:dyDescent="0.3">
      <c r="B21" t="str">
        <f ca="1">BRCI.L!K17</f>
        <v>BlackRock Commodities Income Ord plans to report earnings on . The stock is currently trading at $70.88, up .35% after opening slightly below yesterday's close. BlackRock Commodities Income Ord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22" spans="2:2" x14ac:dyDescent="0.3">
      <c r="B22" t="str">
        <f ca="1">BCOR!K17</f>
        <v>Blucora, Inc. is slated to report earnings on Jul 27, 2017. The stock is currently trading at $21.15, up 1.2% after opening at the same price as yesterday's close. The one year target estimate for Blucora is $24.25 which would be a 14.66% increase over the current price. Earnings are expected to decrease by 124.24% from last quarter based on the average of 3 analyst estimates (Yahoo Finance). The stock is trading in the high end of its 52-week range. Over the last 4 quarters, there have been positive earnings surprises 4 times, and a negative earnings surprise 0 times.</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602"/>
  <sheetViews>
    <sheetView topLeftCell="B580" zoomScale="47" zoomScaleNormal="55" workbookViewId="0">
      <selection activeCell="AO144" sqref="AO144:AO353"/>
    </sheetView>
  </sheetViews>
  <sheetFormatPr defaultRowHeight="14.4" x14ac:dyDescent="0.3"/>
  <cols>
    <col min="1" max="1" width="0" hidden="1" customWidth="1"/>
    <col min="2" max="7" width="20.6640625" customWidth="1"/>
    <col min="8" max="8" width="9" bestFit="1" customWidth="1"/>
    <col min="9" max="9" width="13.21875" customWidth="1"/>
    <col min="10" max="11" width="12.33203125" bestFit="1" customWidth="1"/>
    <col min="12" max="12" width="17.5546875" customWidth="1"/>
    <col min="13" max="13" width="12.33203125" bestFit="1" customWidth="1"/>
    <col min="14" max="14" width="23.6640625" customWidth="1"/>
    <col min="15" max="15" width="9" bestFit="1" customWidth="1"/>
    <col min="16" max="16" width="12.6640625" customWidth="1"/>
    <col min="17" max="17" width="22.109375" customWidth="1"/>
    <col min="18" max="18" width="12.33203125" bestFit="1" customWidth="1"/>
    <col min="19" max="19" width="17.5546875" customWidth="1"/>
    <col min="20" max="20" width="12.33203125" bestFit="1" customWidth="1"/>
    <col min="21" max="21" width="14.88671875" customWidth="1"/>
    <col min="22" max="22" width="9" customWidth="1"/>
    <col min="23" max="23" width="10.109375" bestFit="1" customWidth="1"/>
    <col min="24" max="26" width="9.21875" bestFit="1" customWidth="1"/>
    <col min="27" max="27" width="10.109375" bestFit="1" customWidth="1"/>
    <col min="28" max="28" width="9" bestFit="1" customWidth="1"/>
    <col min="31" max="32" width="16.33203125" bestFit="1" customWidth="1"/>
    <col min="33" max="34" width="9" bestFit="1" customWidth="1"/>
  </cols>
  <sheetData>
    <row r="1" spans="1:16" x14ac:dyDescent="0.3">
      <c r="B1" t="s">
        <v>0</v>
      </c>
      <c r="C1" t="s">
        <v>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ACI Worldwide</v>
      </c>
    </row>
    <row r="2" spans="1:16" x14ac:dyDescent="0.3">
      <c r="B2" t="s">
        <v>2</v>
      </c>
      <c r="C2" t="s">
        <v>3</v>
      </c>
      <c r="K2" t="str">
        <f>LEFT(C1,FIND("(",C1) - 2)</f>
        <v>ACI Worldwide, Inc.</v>
      </c>
    </row>
    <row r="3" spans="1:16" x14ac:dyDescent="0.3">
      <c r="J3">
        <f ca="1">RANDBETWEEN(1,6)</f>
        <v>6</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$24.42, up .66%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$24.42, up .66% after opening up a fraction over yesterday's closing price</v>
      </c>
    </row>
    <row r="5" spans="1:16" x14ac:dyDescent="0.3">
      <c r="J5">
        <f ca="1">RANDBETWEEN(1,2)</f>
        <v>2</v>
      </c>
      <c r="K5" t="str">
        <f>"The one year target estimate for " &amp; D1 &amp; " is " &amp; TEXT(C23,"$####.00")</f>
        <v>The one year target estimate for ACI Worldwide is $25.60</v>
      </c>
      <c r="L5" t="str">
        <f>D1 &amp; " is expected to be trading at " &amp; TEXT(C23, "$####.00") &amp; ", based on target estimates"</f>
        <v>ACI Worldwide is expected to be trading at $25.60, based on target estimates</v>
      </c>
    </row>
    <row r="6" spans="1:16" x14ac:dyDescent="0.3">
      <c r="K6" t="str">
        <f>" which would be " &amp; IF(OR(LEFT(ABS((C23-C2)/C2*100),1)="8",LEFT(ABS((C23-C2)/C2*100),2)="18"), "an ", "a ")  &amp;TEXT(ABS((C23-C2)/C2),"####.00%")&amp;IF((C23-C2)&gt;0," increase over"," decrease from")&amp;" the current price"</f>
        <v xml:space="preserve"> which would be a 4.83% increase over the current price</v>
      </c>
    </row>
    <row r="7" spans="1:16" x14ac:dyDescent="0.3">
      <c r="A7" s="1">
        <v>0</v>
      </c>
      <c r="B7" t="s">
        <v>5</v>
      </c>
      <c r="C7" t="s">
        <v>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-25.% over last quarter based on the average of 5 analyst estimates (Yahoo Finance)</v>
      </c>
    </row>
    <row r="8" spans="1:16" x14ac:dyDescent="0.3">
      <c r="A8" s="1">
        <v>1</v>
      </c>
      <c r="B8" t="s">
        <v>7</v>
      </c>
      <c r="C8" t="s">
        <v>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12</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14</v>
      </c>
      <c r="K11" t="str">
        <f>IF(B145="Interest Income",U42, K42)</f>
        <v>ACI Worldwide has managed to increase pretax income, net income, and eps (basic) each year since 2012</v>
      </c>
    </row>
    <row r="12" spans="1:16" x14ac:dyDescent="0.3">
      <c r="A12" s="1">
        <v>5</v>
      </c>
      <c r="B12" t="s">
        <v>15</v>
      </c>
      <c r="C12" t="s">
        <v>16</v>
      </c>
      <c r="D12" t="str">
        <f>LEFT(C12,FIND("-",C12)-2)</f>
        <v>15.11</v>
      </c>
      <c r="E12" t="str">
        <f>TRIM(RIGHT(C12,FIND("-",C12)-1))</f>
        <v>24.57</v>
      </c>
      <c r="K12" t="str">
        <f ca="1">D78</f>
        <v>There are some indications that ACI Worldwide may be overvalued. The company has a higher forward p/e than the comparable average</v>
      </c>
    </row>
    <row r="13" spans="1:16" x14ac:dyDescent="0.3">
      <c r="A13" s="1">
        <v>6</v>
      </c>
      <c r="B13" t="s">
        <v>17</v>
      </c>
      <c r="C13" t="s">
        <v>18</v>
      </c>
      <c r="K13" t="str">
        <f ca="1">D89</f>
        <v>There are some indications that ACI Worldwide may be undervalued. The company has a lower trailing p/e, peg ratio, price/sales, and price/book than the comparable average</v>
      </c>
    </row>
    <row r="14" spans="1:16" x14ac:dyDescent="0.3">
      <c r="A14" s="1">
        <v>7</v>
      </c>
      <c r="B14" t="s">
        <v>19</v>
      </c>
      <c r="C14" t="s">
        <v>20</v>
      </c>
    </row>
    <row r="16" spans="1:16" x14ac:dyDescent="0.3">
      <c r="A16" s="1">
        <v>0</v>
      </c>
      <c r="B16" t="s">
        <v>21</v>
      </c>
      <c r="C16" t="s">
        <v>22</v>
      </c>
    </row>
    <row r="17" spans="1:23" x14ac:dyDescent="0.3">
      <c r="A17" s="1">
        <v>1</v>
      </c>
      <c r="B17" t="s">
        <v>23</v>
      </c>
      <c r="C17" t="s">
        <v>24</v>
      </c>
      <c r="K17" t="str">
        <f ca="1">K2 &amp; IF(J3=1, K3,IF(J3=2,L3,IF(J3=3,M3,IF(J3=4,N3,IF(J3=5,O3,IF(J3=6,P3)))))) &amp; ". " &amp; IF(J4=1,K4,IF(J4=2,L4)) &amp; ". " &amp; IF(J5=1,K5,IF(J5=2,L5)) &amp; K6 &amp; ". " &amp; K7 &amp; ". " &amp; K8 &amp; ". " &amp; K9 &amp; "."</f>
        <v>ACI Worldwide, Inc. is going to report earnings on Jul 27, 2017. The stock is currently trading at $24.42, up .66% after opening up slightly over yesterday's close. ACI Worldwide is expected to be trading at $25.60, based on target estimates which would be a 4.83% increase over the current price. Earnings are expected to increase by -25.% over last quarter based on the average of 5 analyst estimates (Yahoo Finance). The stock is trading in the high end of its 52-week range. Over the last 4 quarters, there have been positive earnings surprises 2 times, and a negative earnings surprise 2 times.</v>
      </c>
    </row>
    <row r="18" spans="1:23" x14ac:dyDescent="0.3">
      <c r="A18" s="1">
        <v>2</v>
      </c>
      <c r="B18" t="s">
        <v>25</v>
      </c>
      <c r="C18" t="s">
        <v>26</v>
      </c>
    </row>
    <row r="19" spans="1:23" x14ac:dyDescent="0.3">
      <c r="A19" s="1">
        <v>3</v>
      </c>
      <c r="B19" t="s">
        <v>27</v>
      </c>
      <c r="C19" t="s">
        <v>28</v>
      </c>
    </row>
    <row r="20" spans="1:23" x14ac:dyDescent="0.3">
      <c r="A20" s="1">
        <v>4</v>
      </c>
      <c r="B20" t="s">
        <v>29</v>
      </c>
      <c r="C20" t="s">
        <v>30</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35</v>
      </c>
      <c r="J23">
        <f>IF(K23 &lt;&gt; "",2, 0)</f>
        <v>0</v>
      </c>
      <c r="K23" t="str">
        <f>IF(I146="pos_trend",B146,"")</f>
        <v/>
      </c>
      <c r="L23" t="str">
        <f t="shared" si="0"/>
        <v/>
      </c>
      <c r="M23" t="str">
        <f t="shared" ref="M23:M39" si="2">IF(L23&lt;&gt;"", M22 &amp; ", " &amp; L23,M22)</f>
        <v/>
      </c>
      <c r="T23">
        <f>IF(U23 &lt;&gt; "",2, 0)</f>
        <v>2</v>
      </c>
      <c r="U23" t="str">
        <f>IF(I151="pos_trend",B151,"")</f>
        <v>Amortization of Intangibles</v>
      </c>
      <c r="V23" t="str">
        <f t="shared" si="1"/>
        <v>amortization of intangibles</v>
      </c>
      <c r="W23" t="str">
        <f t="shared" ref="W23:W39" si="3">IF(V23&lt;&gt;"", W22 &amp; ", " &amp; V23,W22)</f>
        <v>, amortization of intangibles</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amortization of intangibles</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amortization of intangibles</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amortization of intangibles</v>
      </c>
    </row>
    <row r="27" spans="1:23" x14ac:dyDescent="0.3">
      <c r="A27" s="1">
        <v>0</v>
      </c>
      <c r="B27" t="s">
        <v>41</v>
      </c>
      <c r="C27">
        <v>5</v>
      </c>
      <c r="D27">
        <v>5</v>
      </c>
      <c r="E27">
        <v>5</v>
      </c>
      <c r="F27">
        <v>5</v>
      </c>
      <c r="J27">
        <f>IF(K27 &lt;&gt; "",6, 0)</f>
        <v>6</v>
      </c>
      <c r="K27" t="str">
        <f>IF(I172="pos_trend",B172,"")</f>
        <v>Pretax Income</v>
      </c>
      <c r="L27" t="str">
        <f t="shared" si="0"/>
        <v>pretax income</v>
      </c>
      <c r="M27" t="str">
        <f t="shared" si="2"/>
        <v>, pretax income</v>
      </c>
      <c r="T27">
        <f>IF(U27 &lt;&gt; "",6, 0)</f>
        <v>0</v>
      </c>
      <c r="U27" t="str">
        <f>IF(I170="pos_trend",B170,"")</f>
        <v/>
      </c>
      <c r="V27" t="str">
        <f t="shared" si="1"/>
        <v/>
      </c>
      <c r="W27" t="str">
        <f t="shared" si="3"/>
        <v>, amortization of intangibles</v>
      </c>
    </row>
    <row r="28" spans="1:23" x14ac:dyDescent="0.3">
      <c r="A28" s="1">
        <v>1</v>
      </c>
      <c r="B28" t="s">
        <v>42</v>
      </c>
      <c r="C28">
        <v>-0.08</v>
      </c>
      <c r="D28">
        <v>-0.06</v>
      </c>
      <c r="E28">
        <v>0.47</v>
      </c>
      <c r="F28">
        <v>0.57999999999999996</v>
      </c>
      <c r="J28">
        <f>IF(K28 &lt;&gt; "",7, 0)</f>
        <v>0</v>
      </c>
      <c r="K28" t="str">
        <f>IF(I173="pos_trend",B173,"")</f>
        <v/>
      </c>
      <c r="L28" t="str">
        <f t="shared" si="0"/>
        <v/>
      </c>
      <c r="M28" t="str">
        <f t="shared" si="2"/>
        <v>, pretax income</v>
      </c>
      <c r="T28">
        <f>IF(U28 &lt;&gt; "",7, 0)</f>
        <v>0</v>
      </c>
      <c r="U28" t="str">
        <f>IF(I171="pos_trend",B171,"")</f>
        <v/>
      </c>
      <c r="V28" t="str">
        <f t="shared" si="1"/>
        <v/>
      </c>
      <c r="W28" t="str">
        <f t="shared" si="3"/>
        <v>, amortization of intangibles</v>
      </c>
    </row>
    <row r="29" spans="1:23" x14ac:dyDescent="0.3">
      <c r="A29" s="1">
        <v>2</v>
      </c>
      <c r="B29" t="s">
        <v>43</v>
      </c>
      <c r="C29">
        <v>-0.12</v>
      </c>
      <c r="D29">
        <v>-0.1</v>
      </c>
      <c r="E29">
        <v>0.43</v>
      </c>
      <c r="F29">
        <v>0.51</v>
      </c>
      <c r="J29">
        <f>IF(K29 &lt;&gt; "",8, 0)</f>
        <v>0</v>
      </c>
      <c r="K29" t="str">
        <f>IF(I174="pos_trend",B174,"")</f>
        <v/>
      </c>
      <c r="L29" t="str">
        <f t="shared" si="0"/>
        <v/>
      </c>
      <c r="M29" t="str">
        <f t="shared" si="2"/>
        <v>, pretax income</v>
      </c>
      <c r="T29">
        <f>IF(U29 &lt;&gt; "",8, 0)</f>
        <v>8</v>
      </c>
      <c r="U29" t="str">
        <f>IF(I172="pos_trend",B172,"")</f>
        <v>Pretax Income</v>
      </c>
      <c r="V29" t="str">
        <f t="shared" si="1"/>
        <v>pretax income</v>
      </c>
      <c r="W29" t="str">
        <f t="shared" si="3"/>
        <v>, amortization of intangibles, pretax income</v>
      </c>
    </row>
    <row r="30" spans="1:23" x14ac:dyDescent="0.3">
      <c r="A30" s="1">
        <v>3</v>
      </c>
      <c r="B30" t="s">
        <v>44</v>
      </c>
      <c r="C30">
        <v>-0.03</v>
      </c>
      <c r="D30">
        <v>-0.03</v>
      </c>
      <c r="E30">
        <v>0.53</v>
      </c>
      <c r="F30">
        <v>0.61</v>
      </c>
      <c r="J30">
        <f>IF(K30 &lt;&gt; "",9, 0)</f>
        <v>9</v>
      </c>
      <c r="K30" t="str">
        <f>IF(I185="pos_trend",B185,"")</f>
        <v>Net Income</v>
      </c>
      <c r="L30" t="str">
        <f t="shared" si="0"/>
        <v>net income</v>
      </c>
      <c r="M30" t="str">
        <f t="shared" si="2"/>
        <v>, pretax income, net income</v>
      </c>
      <c r="T30">
        <f>IF(U30 &lt;&gt; "",9, 0)</f>
        <v>0</v>
      </c>
      <c r="U30" t="str">
        <f>IF(I178="pos_trend",B178,"")</f>
        <v/>
      </c>
      <c r="V30" t="str">
        <f t="shared" si="1"/>
        <v/>
      </c>
      <c r="W30" t="str">
        <f t="shared" si="3"/>
        <v>, amortization of intangibles, pretax income</v>
      </c>
    </row>
    <row r="31" spans="1:23" x14ac:dyDescent="0.3">
      <c r="A31" s="1">
        <v>4</v>
      </c>
      <c r="B31" t="s">
        <v>45</v>
      </c>
      <c r="C31">
        <v>-0.1</v>
      </c>
      <c r="D31">
        <v>-0.04</v>
      </c>
      <c r="E31">
        <v>0.41</v>
      </c>
      <c r="F31">
        <v>0.47</v>
      </c>
      <c r="J31">
        <f>IF(K31 &lt;&gt; "",10, 0)</f>
        <v>0</v>
      </c>
      <c r="K31" t="str">
        <f>IF(I186="pos_trend",B186,"")</f>
        <v/>
      </c>
      <c r="L31" t="str">
        <f t="shared" si="0"/>
        <v/>
      </c>
      <c r="M31" t="str">
        <f t="shared" si="2"/>
        <v>, pretax income, net income</v>
      </c>
      <c r="T31">
        <f>IF(U31 &lt;&gt; "",10, 0)</f>
        <v>0</v>
      </c>
      <c r="U31" t="str">
        <f>IF(I199="pos_trend",B199,"")</f>
        <v/>
      </c>
      <c r="V31" t="str">
        <f t="shared" si="1"/>
        <v/>
      </c>
      <c r="W31" t="str">
        <f t="shared" si="3"/>
        <v>, amortization of intangibles, pretax income</v>
      </c>
    </row>
    <row r="32" spans="1:23" x14ac:dyDescent="0.3">
      <c r="J32">
        <f>IF(K32 &lt;&gt; "",11, 0)</f>
        <v>0</v>
      </c>
      <c r="K32" t="str">
        <f>IF(I187="pos_trend",B187,"")</f>
        <v/>
      </c>
      <c r="L32" t="str">
        <f t="shared" si="0"/>
        <v/>
      </c>
      <c r="M32" t="str">
        <f t="shared" si="2"/>
        <v>, pretax income, net income</v>
      </c>
      <c r="T32">
        <f>IF(U32 &lt;&gt; "",11, 0)</f>
        <v>0</v>
      </c>
      <c r="U32" t="str">
        <f>IF(I209="pos_trend",B209,"")</f>
        <v/>
      </c>
      <c r="V32" t="str">
        <f t="shared" si="1"/>
        <v/>
      </c>
      <c r="W32" t="str">
        <f t="shared" si="3"/>
        <v>, amortization of intangibles, pretax income</v>
      </c>
    </row>
    <row r="33" spans="1:23" x14ac:dyDescent="0.3">
      <c r="B33" s="1" t="s">
        <v>46</v>
      </c>
      <c r="C33" s="1" t="s">
        <v>37</v>
      </c>
      <c r="D33" s="1" t="s">
        <v>38</v>
      </c>
      <c r="E33" s="1" t="s">
        <v>39</v>
      </c>
      <c r="F33" s="1" t="s">
        <v>40</v>
      </c>
      <c r="J33">
        <f>IF(K33 &lt;&gt; "",12, 0)</f>
        <v>12</v>
      </c>
      <c r="K33" t="str">
        <f>IF(I195="pos_trend",B195,"")</f>
        <v>EPS (Basic)</v>
      </c>
      <c r="L33" t="str">
        <f t="shared" si="0"/>
        <v>eps (basic)</v>
      </c>
      <c r="M33" t="str">
        <f t="shared" si="2"/>
        <v>, pretax income, net income, eps (basic)</v>
      </c>
      <c r="T33">
        <f>IF(U33 &lt;&gt; "",12, 0)</f>
        <v>0</v>
      </c>
      <c r="U33" t="str">
        <f>IF(I231="pos_trend",B231,"")</f>
        <v/>
      </c>
      <c r="V33" t="str">
        <f t="shared" si="1"/>
        <v/>
      </c>
      <c r="W33" t="str">
        <f t="shared" si="3"/>
        <v>, amortization of intangibles, pretax income</v>
      </c>
    </row>
    <row r="34" spans="1:23" x14ac:dyDescent="0.3">
      <c r="A34" s="1">
        <v>0</v>
      </c>
      <c r="B34" t="s">
        <v>41</v>
      </c>
      <c r="C34" t="s">
        <v>47</v>
      </c>
      <c r="D34" t="s">
        <v>47</v>
      </c>
      <c r="E34" t="s">
        <v>48</v>
      </c>
      <c r="F34" t="s">
        <v>48</v>
      </c>
      <c r="J34">
        <f>IF(K34 &lt;&gt; "",13, 0)</f>
        <v>0</v>
      </c>
      <c r="K34" t="str">
        <f>IF(I196="pos_trend",B196,"")</f>
        <v/>
      </c>
      <c r="L34" t="str">
        <f t="shared" si="0"/>
        <v/>
      </c>
      <c r="M34" t="str">
        <f t="shared" si="2"/>
        <v>, pretax income, net income, eps (basic)</v>
      </c>
      <c r="T34">
        <f>IF(U34 &lt;&gt; "",13, 0)</f>
        <v>0</v>
      </c>
      <c r="U34" t="str">
        <f>IF(I251="pos_trend",B251,"")</f>
        <v/>
      </c>
      <c r="V34" t="str">
        <f t="shared" si="1"/>
        <v/>
      </c>
      <c r="W34" t="str">
        <f t="shared" si="3"/>
        <v>, amortization of intangibles, pretax income</v>
      </c>
    </row>
    <row r="35" spans="1:23" x14ac:dyDescent="0.3">
      <c r="A35" s="1">
        <v>1</v>
      </c>
      <c r="B35" t="s">
        <v>42</v>
      </c>
      <c r="C35" t="s">
        <v>49</v>
      </c>
      <c r="D35" t="s">
        <v>50</v>
      </c>
      <c r="E35" t="s">
        <v>51</v>
      </c>
      <c r="F35" t="s">
        <v>52</v>
      </c>
      <c r="J35">
        <f>IF(K35 &lt;&gt; "",14, 0)</f>
        <v>0</v>
      </c>
      <c r="K35" t="str">
        <f>IF(I201="pos_trend",B201,"")</f>
        <v/>
      </c>
      <c r="L35" t="str">
        <f t="shared" si="0"/>
        <v/>
      </c>
      <c r="M35" t="str">
        <f t="shared" si="2"/>
        <v>, pretax income, net income, eps (basic)</v>
      </c>
      <c r="T35">
        <f>IF(U35 &lt;&gt; "",14, 0)</f>
        <v>0</v>
      </c>
      <c r="U35" t="str">
        <f>IF(I279="pos_trend",B279,"")</f>
        <v/>
      </c>
      <c r="V35" t="str">
        <f t="shared" si="1"/>
        <v/>
      </c>
      <c r="W35" t="str">
        <f t="shared" si="3"/>
        <v>, amortization of intangibles, pretax income</v>
      </c>
    </row>
    <row r="36" spans="1:23" x14ac:dyDescent="0.3">
      <c r="A36" s="1">
        <v>2</v>
      </c>
      <c r="B36" t="s">
        <v>43</v>
      </c>
      <c r="C36" t="s">
        <v>53</v>
      </c>
      <c r="D36" t="s">
        <v>54</v>
      </c>
      <c r="E36" t="s">
        <v>55</v>
      </c>
      <c r="F36" t="s">
        <v>56</v>
      </c>
      <c r="J36">
        <f>IF(K36 &lt;&gt; "",15, 0)</f>
        <v>0</v>
      </c>
      <c r="K36" t="str">
        <f>IF(I202="pos_trend",B202,"")</f>
        <v/>
      </c>
      <c r="L36" t="str">
        <f t="shared" si="0"/>
        <v/>
      </c>
      <c r="M36" t="str">
        <f t="shared" si="2"/>
        <v>, pretax income, net income, eps (basic)</v>
      </c>
      <c r="T36">
        <f>IF(U36 &lt;&gt; "",15, 0)</f>
        <v>0</v>
      </c>
      <c r="U36" t="str">
        <f>IF(I336="pos_trend",B336,"")</f>
        <v/>
      </c>
      <c r="V36" t="str">
        <f t="shared" si="1"/>
        <v/>
      </c>
      <c r="W36" t="str">
        <f t="shared" si="3"/>
        <v>, amortization of intangibles, pretax income</v>
      </c>
    </row>
    <row r="37" spans="1:23" x14ac:dyDescent="0.3">
      <c r="A37" s="1">
        <v>3</v>
      </c>
      <c r="B37" t="s">
        <v>44</v>
      </c>
      <c r="C37" t="s">
        <v>57</v>
      </c>
      <c r="D37" t="s">
        <v>58</v>
      </c>
      <c r="E37" t="s">
        <v>51</v>
      </c>
      <c r="F37" t="s">
        <v>59</v>
      </c>
      <c r="J37">
        <f>IF(K37 &lt;&gt; "",16, 0)</f>
        <v>0</v>
      </c>
      <c r="K37" t="str">
        <f>IF(I203="pos_trend",B203,"")</f>
        <v/>
      </c>
      <c r="L37" t="str">
        <f t="shared" si="0"/>
        <v/>
      </c>
      <c r="M37" t="str">
        <f t="shared" si="2"/>
        <v>, pretax income, net income, eps (basic)</v>
      </c>
      <c r="T37">
        <f>IF(U37 &lt;&gt; "",16, 0)</f>
        <v>0</v>
      </c>
      <c r="U37" t="str">
        <f>IF(I235="pos_trend",B235,"")</f>
        <v/>
      </c>
      <c r="V37" t="str">
        <f t="shared" si="1"/>
        <v/>
      </c>
      <c r="W37" t="str">
        <f t="shared" si="3"/>
        <v>, amortization of intangibles, pretax income</v>
      </c>
    </row>
    <row r="38" spans="1:23" x14ac:dyDescent="0.3">
      <c r="A38" s="1">
        <v>4</v>
      </c>
      <c r="B38" t="s">
        <v>60</v>
      </c>
      <c r="C38" t="s">
        <v>61</v>
      </c>
      <c r="D38" t="s">
        <v>62</v>
      </c>
      <c r="E38" t="s">
        <v>55</v>
      </c>
      <c r="F38" t="s">
        <v>51</v>
      </c>
      <c r="J38">
        <f>IF(K38 &lt;&gt; "",17, 0)</f>
        <v>0</v>
      </c>
      <c r="K38" t="str">
        <f>IF(I351="pos_trend",B351,"")</f>
        <v/>
      </c>
      <c r="L38" t="str">
        <f t="shared" si="0"/>
        <v/>
      </c>
      <c r="M38" t="str">
        <f t="shared" si="2"/>
        <v>, pretax income, net income, eps (basic)</v>
      </c>
      <c r="T38">
        <f>IF(U38 &lt;&gt; "",17, 0)</f>
        <v>0</v>
      </c>
      <c r="U38" t="str">
        <f>IF(I236="pos_trend",B236,"")</f>
        <v/>
      </c>
      <c r="V38" t="str">
        <f t="shared" si="1"/>
        <v/>
      </c>
      <c r="W38" t="str">
        <f t="shared" si="3"/>
        <v>, amortization of intangibles, pretax income</v>
      </c>
    </row>
    <row r="39" spans="1:23" x14ac:dyDescent="0.3">
      <c r="A39" s="1">
        <v>5</v>
      </c>
      <c r="B39" t="s">
        <v>63</v>
      </c>
      <c r="C39" t="s">
        <v>64</v>
      </c>
      <c r="D39" t="s">
        <v>65</v>
      </c>
      <c r="E39" t="s">
        <v>66</v>
      </c>
      <c r="F39" t="s">
        <v>67</v>
      </c>
      <c r="K39" t="str">
        <f>IF(I352="pos_trend",B352,"")</f>
        <v/>
      </c>
      <c r="M39" t="str">
        <f t="shared" si="2"/>
        <v>, pretax income, net income, eps (basic)</v>
      </c>
      <c r="W39" t="str">
        <f t="shared" si="3"/>
        <v>, amortization of intangibles, pretax income</v>
      </c>
    </row>
    <row r="40" spans="1:23" x14ac:dyDescent="0.3">
      <c r="J40">
        <f>MAX(J22:J39)</f>
        <v>12</v>
      </c>
      <c r="K40" t="str">
        <f>VLOOKUP(J40,J22:K39,2,FALSE)</f>
        <v>EPS (Basic)</v>
      </c>
      <c r="M40" t="str">
        <f>IF(IFERROR(FIND(",",M39),TRUE)=TRUE,M39,IF(NOT(EXACT(K40,UPPER(K40))),SUBSTITUTE(M39,LOWER(K40),"and "&amp;LOWER(K40)),SUBSTITUTE(M39,K40,"and "&amp;K40)))</f>
        <v>, pretax income, net income, and eps (basic)</v>
      </c>
      <c r="T40">
        <f>MAX(T22:T39)</f>
        <v>8</v>
      </c>
      <c r="U40" t="str">
        <f>VLOOKUP(T40,T22:U39,2,FALSE)</f>
        <v>Pretax Income</v>
      </c>
      <c r="W40" t="str">
        <f>IF(IFERROR(FIND(",",W39),TRUE)=TRUE,W39,IF(NOT(EXACT(U40,UPPER(U40))),SUBSTITUTE(W39,LOWER(U40),"and "&amp;LOWER(U40)),SUBSTITUTE(W39,U40,"and "&amp;U40)))</f>
        <v>, amortization of intangibles, and pretax income</v>
      </c>
    </row>
    <row r="41" spans="1:23" x14ac:dyDescent="0.3">
      <c r="B41" s="1" t="s">
        <v>68</v>
      </c>
      <c r="C41" s="1" t="s">
        <v>69</v>
      </c>
      <c r="D41" s="1" t="s">
        <v>70</v>
      </c>
      <c r="E41" s="1" t="s">
        <v>71</v>
      </c>
      <c r="F41" s="1" t="s">
        <v>72</v>
      </c>
    </row>
    <row r="42" spans="1:23" x14ac:dyDescent="0.3">
      <c r="A42" s="1">
        <v>0</v>
      </c>
      <c r="B42" t="s">
        <v>73</v>
      </c>
      <c r="C42" t="s">
        <v>74</v>
      </c>
      <c r="D42" t="s">
        <v>75</v>
      </c>
      <c r="E42" t="s">
        <v>76</v>
      </c>
      <c r="F42" t="s">
        <v>77</v>
      </c>
      <c r="K42" t="str">
        <f>SUBSTITUTE(IF(M40&lt;&gt;"", D1 &amp; " has managed to increase " &amp; M40 &amp; " each year since " &amp; C144, "No positive trends")," , "," ")</f>
        <v>ACI Worldwide has managed to increase pretax income, net income, and eps (basic) each year since 2012</v>
      </c>
      <c r="U42" t="str">
        <f>SUBSTITUTE(IF(W40&lt;&gt;"", D1 &amp; " has managed to increase " &amp; W40 &amp; " each year since " &amp; C144, "No positive trends")," , "," ")</f>
        <v>ACI Worldwide has managed to increase amortization of intangibles, and pretax income each year since 2012</v>
      </c>
    </row>
    <row r="43" spans="1:23" x14ac:dyDescent="0.3">
      <c r="A43" s="1">
        <v>1</v>
      </c>
      <c r="B43" t="s">
        <v>78</v>
      </c>
      <c r="C43" t="s">
        <v>79</v>
      </c>
      <c r="D43" t="s">
        <v>74</v>
      </c>
      <c r="E43" t="s">
        <v>80</v>
      </c>
      <c r="F43" t="s">
        <v>81</v>
      </c>
    </row>
    <row r="44" spans="1:23" x14ac:dyDescent="0.3">
      <c r="A44" s="1">
        <v>2</v>
      </c>
      <c r="B44" t="s">
        <v>82</v>
      </c>
      <c r="C44" t="s">
        <v>83</v>
      </c>
      <c r="D44" t="s">
        <v>84</v>
      </c>
      <c r="E44" t="s">
        <v>85</v>
      </c>
      <c r="F44" t="s">
        <v>86</v>
      </c>
    </row>
    <row r="45" spans="1:23" x14ac:dyDescent="0.3">
      <c r="A45" s="1">
        <v>3</v>
      </c>
      <c r="B45" t="s">
        <v>87</v>
      </c>
      <c r="C45" t="s">
        <v>88</v>
      </c>
      <c r="D45" t="s">
        <v>89</v>
      </c>
      <c r="E45" t="s">
        <v>90</v>
      </c>
      <c r="F45" t="s">
        <v>91</v>
      </c>
    </row>
    <row r="47" spans="1:23" x14ac:dyDescent="0.3">
      <c r="B47" s="1" t="s">
        <v>92</v>
      </c>
      <c r="C47" s="1" t="s">
        <v>37</v>
      </c>
      <c r="D47" s="1" t="s">
        <v>38</v>
      </c>
      <c r="E47" s="1" t="s">
        <v>39</v>
      </c>
      <c r="F47" s="1" t="s">
        <v>40</v>
      </c>
    </row>
    <row r="48" spans="1:23" x14ac:dyDescent="0.3">
      <c r="A48" s="1">
        <v>0</v>
      </c>
      <c r="B48" t="s">
        <v>93</v>
      </c>
      <c r="C48">
        <v>-0.08</v>
      </c>
      <c r="D48">
        <v>-0.06</v>
      </c>
      <c r="E48">
        <v>0.47</v>
      </c>
      <c r="F48">
        <v>0.57999999999999996</v>
      </c>
    </row>
    <row r="49" spans="1:14" x14ac:dyDescent="0.3">
      <c r="A49" s="1">
        <v>1</v>
      </c>
      <c r="B49" t="s">
        <v>94</v>
      </c>
      <c r="C49">
        <v>-0.08</v>
      </c>
      <c r="D49">
        <v>-0.06</v>
      </c>
      <c r="E49">
        <v>0.47</v>
      </c>
      <c r="F49">
        <v>0.57999999999999996</v>
      </c>
    </row>
    <row r="50" spans="1:14" x14ac:dyDescent="0.3">
      <c r="A50" s="1">
        <v>2</v>
      </c>
      <c r="B50" t="s">
        <v>95</v>
      </c>
      <c r="C50">
        <v>-0.08</v>
      </c>
      <c r="D50">
        <v>-0.06</v>
      </c>
      <c r="E50">
        <v>0.47</v>
      </c>
      <c r="F50">
        <v>0.57999999999999996</v>
      </c>
    </row>
    <row r="51" spans="1:14" x14ac:dyDescent="0.3">
      <c r="A51" s="1">
        <v>3</v>
      </c>
      <c r="B51" t="s">
        <v>96</v>
      </c>
      <c r="C51">
        <v>-0.08</v>
      </c>
      <c r="D51">
        <v>-0.05</v>
      </c>
      <c r="E51">
        <v>0.46</v>
      </c>
      <c r="F51">
        <v>0.59</v>
      </c>
    </row>
    <row r="52" spans="1:14" x14ac:dyDescent="0.3">
      <c r="A52" s="1">
        <v>4</v>
      </c>
      <c r="B52" t="s">
        <v>97</v>
      </c>
      <c r="C52">
        <v>-0.09</v>
      </c>
      <c r="D52">
        <v>-0.04</v>
      </c>
      <c r="E52">
        <v>0.43</v>
      </c>
      <c r="F52">
        <v>0.57999999999999996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104</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109</v>
      </c>
      <c r="F61">
        <v>0.19</v>
      </c>
      <c r="I61" t="str">
        <f t="shared" si="4"/>
        <v>N/A</v>
      </c>
      <c r="J61">
        <f t="shared" si="5"/>
        <v>0.2</v>
      </c>
      <c r="K61" t="str">
        <f t="shared" si="6"/>
        <v>N/A</v>
      </c>
      <c r="L61" t="str">
        <f t="shared" si="7"/>
        <v>N/A</v>
      </c>
      <c r="M61">
        <f t="shared" si="8"/>
        <v>0.19</v>
      </c>
      <c r="N61" t="str">
        <f t="shared" si="9"/>
        <v>N/A</v>
      </c>
    </row>
    <row r="62" spans="1:14" x14ac:dyDescent="0.3">
      <c r="A62" s="1">
        <v>1</v>
      </c>
      <c r="B62" t="s">
        <v>110</v>
      </c>
      <c r="C62" t="s">
        <v>111</v>
      </c>
      <c r="F62">
        <v>0.22</v>
      </c>
      <c r="I62" t="str">
        <f t="shared" si="4"/>
        <v>N/A</v>
      </c>
      <c r="J62">
        <f t="shared" si="5"/>
        <v>-0.5</v>
      </c>
      <c r="K62" t="str">
        <f t="shared" si="6"/>
        <v>N/A</v>
      </c>
      <c r="L62" t="str">
        <f t="shared" si="7"/>
        <v>N/A</v>
      </c>
      <c r="M62">
        <f t="shared" si="8"/>
        <v>0.22</v>
      </c>
      <c r="N62" t="str">
        <f t="shared" si="9"/>
        <v>N/A</v>
      </c>
    </row>
    <row r="63" spans="1:14" x14ac:dyDescent="0.3">
      <c r="A63" s="1">
        <v>2</v>
      </c>
      <c r="B63" t="s">
        <v>112</v>
      </c>
      <c r="C63" t="s">
        <v>113</v>
      </c>
      <c r="F63">
        <v>0.08</v>
      </c>
      <c r="I63" t="str">
        <f t="shared" si="4"/>
        <v>N/A</v>
      </c>
      <c r="J63">
        <f t="shared" si="5"/>
        <v>0.14599999999999999</v>
      </c>
      <c r="K63" t="str">
        <f t="shared" si="6"/>
        <v>N/A</v>
      </c>
      <c r="L63" t="str">
        <f t="shared" si="7"/>
        <v>N/A</v>
      </c>
      <c r="M63">
        <f t="shared" si="8"/>
        <v>0.08</v>
      </c>
      <c r="N63" t="str">
        <f t="shared" si="9"/>
        <v>N/A</v>
      </c>
    </row>
    <row r="64" spans="1:14" x14ac:dyDescent="0.3">
      <c r="A64" s="1">
        <v>3</v>
      </c>
      <c r="B64" t="s">
        <v>114</v>
      </c>
      <c r="C64" t="s">
        <v>115</v>
      </c>
      <c r="F64">
        <v>0.12</v>
      </c>
      <c r="I64" t="str">
        <f t="shared" si="4"/>
        <v>N/A</v>
      </c>
      <c r="J64">
        <f t="shared" si="5"/>
        <v>0.23399999999999999</v>
      </c>
      <c r="K64" t="str">
        <f t="shared" si="6"/>
        <v>N/A</v>
      </c>
      <c r="L64" t="str">
        <f t="shared" si="7"/>
        <v>N/A</v>
      </c>
      <c r="M64">
        <f t="shared" si="8"/>
        <v>0.12</v>
      </c>
      <c r="N64" t="str">
        <f t="shared" si="9"/>
        <v>N/A</v>
      </c>
    </row>
    <row r="65" spans="1:14" x14ac:dyDescent="0.3">
      <c r="A65" s="1">
        <v>4</v>
      </c>
      <c r="B65" t="s">
        <v>116</v>
      </c>
      <c r="C65" t="s">
        <v>117</v>
      </c>
      <c r="F65">
        <v>0.09</v>
      </c>
      <c r="I65" t="str">
        <f t="shared" si="4"/>
        <v>N/A</v>
      </c>
      <c r="J65">
        <f t="shared" si="5"/>
        <v>-0.14250000000000002</v>
      </c>
      <c r="K65" t="str">
        <f t="shared" si="6"/>
        <v>N/A</v>
      </c>
      <c r="L65" t="str">
        <f t="shared" si="7"/>
        <v>N/A</v>
      </c>
      <c r="M65">
        <f t="shared" si="8"/>
        <v>0.09</v>
      </c>
      <c r="N65" t="str">
        <f t="shared" si="9"/>
        <v>N/A</v>
      </c>
    </row>
    <row r="66" spans="1:14" x14ac:dyDescent="0.3">
      <c r="A66" s="1">
        <v>5</v>
      </c>
      <c r="B66" t="s">
        <v>118</v>
      </c>
      <c r="C66" t="s">
        <v>119</v>
      </c>
      <c r="I66" t="str">
        <f t="shared" si="4"/>
        <v>N/A</v>
      </c>
      <c r="J66">
        <f t="shared" si="5"/>
        <v>0.1893</v>
      </c>
      <c r="K66" t="str">
        <f t="shared" si="6"/>
        <v>N/A</v>
      </c>
      <c r="L66" t="str">
        <f t="shared" si="7"/>
        <v>N/A</v>
      </c>
      <c r="M66" t="str">
        <f t="shared" si="8"/>
        <v>N/A</v>
      </c>
      <c r="N66" t="str">
        <f t="shared" si="9"/>
        <v>N/A</v>
      </c>
    </row>
    <row r="67" spans="1:14" x14ac:dyDescent="0.3">
      <c r="D67" t="s">
        <v>120</v>
      </c>
      <c r="E67" t="str">
        <f>C1</f>
        <v>ACI Worldwide, Inc. (ACIW)</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22</v>
      </c>
      <c r="D68">
        <f ca="1">IFERROR(AVERAGE(VALUE(INDIRECT("J"&amp;(MATCH(B68,B69:B500,0)+68))),VALUE(INDIRECT("J"&amp;(MATCH(B68,B69:B500,0)+79))),VALUE(INDIRECT("J"&amp;(MATCH(B68,B69:B500,0)+90))),VALUE(INDIRECT("J"&amp;(MATCH(B68,B69:B500,0)+101)))),"")</f>
        <v>4695000000</v>
      </c>
      <c r="E68" t="str">
        <f t="shared" ref="E68:E76" ca="1" si="10">IFERROR(IF(AND(C68&lt;&gt;"",D68&lt;&gt;0),IF(VALUE(J68)&gt;VALUE(K68),"above average","below average"),"no data"),"no data")</f>
        <v>below average</v>
      </c>
      <c r="I68" t="str">
        <f t="shared" ca="1" si="4"/>
        <v>N/A</v>
      </c>
      <c r="J68">
        <f t="shared" si="5"/>
        <v>2880000000</v>
      </c>
      <c r="K68">
        <f t="shared" ca="1" si="6"/>
        <v>4695000000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26</v>
      </c>
      <c r="D70">
        <f ca="1">IFERROR(AVERAGE(VALUE(INDIRECT("J"&amp;(MATCH(B70,B71:B502,0)+70))),VALUE(INDIRECT("J"&amp;(MATCH(B70,B71:B502,0)+81))),VALUE(INDIRECT("J"&amp;(MATCH(B70,B71:B502,0)+92))),VALUE(INDIRECT("J"&amp;(MATCH(B70,B71:B502,0)+103)))),"")</f>
        <v>1592.7</v>
      </c>
      <c r="E70" t="str">
        <f t="shared" ca="1" si="10"/>
        <v>below average</v>
      </c>
      <c r="F70" t="str">
        <f t="shared" ref="F70:F76" ca="1" si="11">IF(E70="above average",LOWER(TRIM(IF(ISNUMBER(VALUE(RIGHT(B70,1))),REPLACE(B70,LEN(B70),1,""),B70))),"")</f>
        <v/>
      </c>
      <c r="G70" t="str">
        <f ca="1">IFERROR(LEFT(F70,FIND("(",F70) - 2),F70)</f>
        <v/>
      </c>
      <c r="I70" t="str">
        <f t="shared" ca="1" si="4"/>
        <v>N/A</v>
      </c>
      <c r="J70">
        <f t="shared" si="5"/>
        <v>73.78</v>
      </c>
      <c r="K70">
        <f t="shared" ca="1" si="6"/>
        <v>1592.7</v>
      </c>
      <c r="L70" t="str">
        <f t="shared" ca="1" si="7"/>
        <v>N/A</v>
      </c>
      <c r="M70" t="str">
        <f t="shared" ca="1" si="8"/>
        <v>N/A</v>
      </c>
      <c r="N70" t="str">
        <f t="shared" ca="1" si="9"/>
        <v>N/A</v>
      </c>
    </row>
    <row r="71" spans="1:14" x14ac:dyDescent="0.3">
      <c r="A71" s="1">
        <v>3</v>
      </c>
      <c r="B71" t="s">
        <v>124</v>
      </c>
      <c r="C71" t="s">
        <v>125</v>
      </c>
      <c r="D71">
        <f ca="1">IFERROR(AVERAGE(VALUE(INDIRECT("J"&amp;(MATCH(B71,B72:B503,0)+71))),VALUE(INDIRECT("J"&amp;(MATCH(B71,B72:B503,0)+82))),VALUE(INDIRECT("J"&amp;(MATCH(B71,B72:B503,0)+93))),VALUE(INDIRECT("J"&amp;(MATCH(B71,B72:B503,0)+104)))),"")</f>
        <v>30.2575</v>
      </c>
      <c r="E71" t="str">
        <f t="shared" ca="1" si="10"/>
        <v>above average</v>
      </c>
      <c r="F71" t="str">
        <f t="shared" ca="1" si="11"/>
        <v>forward p/e</v>
      </c>
      <c r="G71" t="str">
        <f t="shared" ref="G71:G76" ca="1" si="12">IF(F71&lt;&gt;"", G70 &amp; ", " &amp; IFERROR(LEFT(F71,FIND("(",F71) - 2),F71),G70)</f>
        <v>, forward p/e</v>
      </c>
      <c r="I71" t="str">
        <f t="shared" ca="1" si="4"/>
        <v>N/A</v>
      </c>
      <c r="J71">
        <f t="shared" si="5"/>
        <v>42.1</v>
      </c>
      <c r="K71">
        <f t="shared" ca="1" si="6"/>
        <v>30.2575</v>
      </c>
      <c r="L71" t="str">
        <f t="shared" ca="1" si="7"/>
        <v>N/A</v>
      </c>
      <c r="M71" t="str">
        <f t="shared" ca="1" si="8"/>
        <v>N/A</v>
      </c>
      <c r="N71" t="str">
        <f t="shared" ca="1" si="9"/>
        <v>N/A</v>
      </c>
    </row>
    <row r="72" spans="1:14" x14ac:dyDescent="0.3">
      <c r="A72" s="1">
        <v>4</v>
      </c>
      <c r="B72" t="s">
        <v>126</v>
      </c>
      <c r="C72" t="s">
        <v>127</v>
      </c>
      <c r="D72">
        <f ca="1">IFERROR(AVERAGE(VALUE(INDIRECT("J"&amp;(MATCH(B72,B73:B504,0)+72))),VALUE(INDIRECT("J"&amp;(MATCH(B72,B73:B504,0)+83))),VALUE(INDIRECT("J"&amp;(MATCH(B72,B73:B504,0)+94))),VALUE(INDIRECT("J"&amp;(MATCH(B72,B73:B504,0)+105)))),"")</f>
        <v>1.6025</v>
      </c>
      <c r="E72" t="str">
        <f t="shared" ca="1" si="10"/>
        <v>below average</v>
      </c>
      <c r="F72" t="str">
        <f t="shared" ca="1" si="11"/>
        <v/>
      </c>
      <c r="G72" t="str">
        <f t="shared" ca="1" si="12"/>
        <v>, forward p/e</v>
      </c>
      <c r="I72" t="str">
        <f t="shared" ca="1" si="4"/>
        <v>N/A</v>
      </c>
      <c r="J72">
        <f t="shared" si="5"/>
        <v>-3.6</v>
      </c>
      <c r="K72">
        <f t="shared" ca="1" si="6"/>
        <v>1.6025</v>
      </c>
      <c r="L72" t="str">
        <f t="shared" ca="1" si="7"/>
        <v>N/A</v>
      </c>
      <c r="M72" t="str">
        <f t="shared" ca="1" si="8"/>
        <v>N/A</v>
      </c>
      <c r="N72" t="str">
        <f t="shared" ca="1" si="9"/>
        <v>N/A</v>
      </c>
    </row>
    <row r="73" spans="1:14" x14ac:dyDescent="0.3">
      <c r="A73" s="1">
        <v>5</v>
      </c>
      <c r="B73" t="s">
        <v>128</v>
      </c>
      <c r="C73" t="s">
        <v>129</v>
      </c>
      <c r="D73">
        <f ca="1">IFERROR(AVERAGE(VALUE(INDIRECT("J"&amp;(MATCH(B73,B74:B505,0)+73))),VALUE(INDIRECT("J"&amp;(MATCH(B73,B74:B505,0)+84))),VALUE(INDIRECT("J"&amp;(MATCH(B73,B74:B505,0)+95))),VALUE(INDIRECT("J"&amp;(MATCH(B73,B74:B505,0)+106)))),"")</f>
        <v>3.335</v>
      </c>
      <c r="E73" t="str">
        <f t="shared" ca="1" si="10"/>
        <v>below average</v>
      </c>
      <c r="F73" t="str">
        <f t="shared" ca="1" si="11"/>
        <v/>
      </c>
      <c r="G73" t="str">
        <f t="shared" ca="1" si="12"/>
        <v>, forward p/e</v>
      </c>
      <c r="I73" t="str">
        <f t="shared" ca="1" si="4"/>
        <v>N/A</v>
      </c>
      <c r="J73">
        <f t="shared" si="5"/>
        <v>2.85</v>
      </c>
      <c r="K73">
        <f t="shared" ca="1" si="6"/>
        <v>3.335</v>
      </c>
      <c r="L73" t="str">
        <f t="shared" ca="1" si="7"/>
        <v>N/A</v>
      </c>
      <c r="M73" t="str">
        <f t="shared" ca="1" si="8"/>
        <v>N/A</v>
      </c>
      <c r="N73" t="str">
        <f t="shared" ca="1" si="9"/>
        <v>N/A</v>
      </c>
    </row>
    <row r="74" spans="1:14" x14ac:dyDescent="0.3">
      <c r="A74" s="1">
        <v>6</v>
      </c>
      <c r="B74" t="s">
        <v>130</v>
      </c>
      <c r="C74" t="s">
        <v>131</v>
      </c>
      <c r="D74">
        <f ca="1">IFERROR(AVERAGE(VALUE(INDIRECT("J"&amp;(MATCH(B74,B75:B506,0)+74))),VALUE(INDIRECT("J"&amp;(MATCH(B74,B75:B506,0)+85))),VALUE(INDIRECT("J"&amp;(MATCH(B74,B75:B506,0)+96))),VALUE(INDIRECT("J"&amp;(MATCH(B74,B75:B506,0)+107)))),"")</f>
        <v>5.65</v>
      </c>
      <c r="E74" t="str">
        <f t="shared" ca="1" si="10"/>
        <v>below average</v>
      </c>
      <c r="F74" t="str">
        <f t="shared" ca="1" si="11"/>
        <v/>
      </c>
      <c r="G74" t="str">
        <f t="shared" ca="1" si="12"/>
        <v>, forward p/e</v>
      </c>
      <c r="I74" t="str">
        <f t="shared" ca="1" si="4"/>
        <v>N/A</v>
      </c>
      <c r="J74">
        <f t="shared" si="5"/>
        <v>3.74</v>
      </c>
      <c r="K74">
        <f t="shared" ca="1" si="6"/>
        <v>5.65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forward p/e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forward p/e</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forward p/e</v>
      </c>
      <c r="G77" t="str">
        <f ca="1">TRIM(IF(LEFT(G76,1)=",",REPLACE(G76,1,1,""),SUBSTITUTE(G76,F77, "and " &amp; F77)))</f>
        <v>forward p/e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ACI Worldwide may be overvalued. The company has a higher forward p/e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139</v>
      </c>
      <c r="F81" t="str">
        <f t="shared" ref="F81:F87" ca="1" si="13">IF(E70="below average",LOWER(TRIM(IF(ISNUMBER(VALUE(RIGHT(B70,1))),REPLACE(B70,LEN(B70),1,""),B70))),"")</f>
        <v>trailing p/e</v>
      </c>
      <c r="G81" t="str">
        <f ca="1">IFERROR(LEFT(F81,FIND("(",F81) - 2),F81)</f>
        <v>trailing p/e</v>
      </c>
      <c r="I81" t="str">
        <f t="shared" ca="1" si="4"/>
        <v>N/A</v>
      </c>
      <c r="J81">
        <f t="shared" si="5"/>
        <v>3.8399999999999997E-2</v>
      </c>
      <c r="K81" t="str">
        <f t="shared" si="6"/>
        <v>N/A</v>
      </c>
      <c r="L81" t="str">
        <f t="shared" si="7"/>
        <v>N/A</v>
      </c>
      <c r="M81" t="str">
        <f t="shared" ca="1" si="8"/>
        <v>N/A</v>
      </c>
      <c r="N81" t="str">
        <f t="shared" ca="1" si="9"/>
        <v>N/A</v>
      </c>
    </row>
    <row r="82" spans="1:14" x14ac:dyDescent="0.3">
      <c r="A82" s="1">
        <v>1</v>
      </c>
      <c r="B82" t="s">
        <v>140</v>
      </c>
      <c r="C82" t="s">
        <v>141</v>
      </c>
      <c r="F82" t="str">
        <f t="shared" ca="1" si="13"/>
        <v/>
      </c>
      <c r="G82" t="str">
        <f t="shared" ref="G82:G87" ca="1" si="14">IF(F82&lt;&gt;"", G81 &amp; ", " &amp; IFERROR(LEFT(F82,FIND("(",F82) - 2),F82),G81)</f>
        <v>trailing p/e</v>
      </c>
      <c r="I82" t="str">
        <f t="shared" ca="1" si="4"/>
        <v>N/A</v>
      </c>
      <c r="J82">
        <f t="shared" si="5"/>
        <v>9.2499999999999999E-2</v>
      </c>
      <c r="K82" t="str">
        <f t="shared" si="6"/>
        <v>N/A</v>
      </c>
      <c r="L82" t="str">
        <f t="shared" si="7"/>
        <v>N/A</v>
      </c>
      <c r="M82" t="str">
        <f t="shared" ca="1" si="8"/>
        <v>N/A</v>
      </c>
      <c r="N82" t="str">
        <f t="shared" ca="1" si="9"/>
        <v>N/A</v>
      </c>
    </row>
    <row r="83" spans="1:14" x14ac:dyDescent="0.3">
      <c r="F83" t="str">
        <f t="shared" ca="1" si="13"/>
        <v>peg ratio (5 yr expected)</v>
      </c>
      <c r="G83" t="str">
        <f t="shared" ca="1" si="14"/>
        <v>trailing p/e,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143</v>
      </c>
      <c r="F84" t="str">
        <f t="shared" ca="1" si="13"/>
        <v>price/sales (ttm)</v>
      </c>
      <c r="G84" t="str">
        <f t="shared" ca="1" si="14"/>
        <v>trailing p/e, peg ratio, price/sales</v>
      </c>
      <c r="I84" t="str">
        <f t="shared" ca="1" si="4"/>
        <v>N/A</v>
      </c>
      <c r="J84">
        <f t="shared" si="5"/>
        <v>3.1899999999999998E-2</v>
      </c>
      <c r="K84" t="str">
        <f t="shared" si="6"/>
        <v>N/A</v>
      </c>
      <c r="L84" t="str">
        <f t="shared" si="7"/>
        <v>N/A</v>
      </c>
      <c r="M84" t="str">
        <f t="shared" ca="1" si="8"/>
        <v>N/A</v>
      </c>
      <c r="N84" t="str">
        <f t="shared" ca="1" si="9"/>
        <v>N/A</v>
      </c>
    </row>
    <row r="85" spans="1:14" x14ac:dyDescent="0.3">
      <c r="A85" s="1">
        <v>1</v>
      </c>
      <c r="B85" t="s">
        <v>144</v>
      </c>
      <c r="C85" t="s">
        <v>145</v>
      </c>
      <c r="F85" t="str">
        <f t="shared" ca="1" si="13"/>
        <v>price/book (mrq)</v>
      </c>
      <c r="G85" t="str">
        <f t="shared" ca="1" si="14"/>
        <v>trailing p/e, peg ratio, price/sales, price/book</v>
      </c>
      <c r="I85" t="str">
        <f t="shared" ca="1" si="4"/>
        <v>N/A</v>
      </c>
      <c r="J85">
        <f t="shared" si="5"/>
        <v>5.2600000000000001E-2</v>
      </c>
      <c r="K85" t="str">
        <f t="shared" si="6"/>
        <v>N/A</v>
      </c>
      <c r="L85" t="str">
        <f t="shared" si="7"/>
        <v>N/A</v>
      </c>
      <c r="M85" t="str">
        <f t="shared" ca="1" si="8"/>
        <v>N/A</v>
      </c>
      <c r="N85" t="str">
        <f t="shared" ca="1" si="9"/>
        <v>N/A</v>
      </c>
    </row>
    <row r="86" spans="1:14" x14ac:dyDescent="0.3">
      <c r="F86" t="str">
        <f t="shared" ca="1" si="13"/>
        <v/>
      </c>
      <c r="G86" t="str">
        <f t="shared" ca="1" si="14"/>
        <v>trailing p/e, peg ratio, price/sales,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55</v>
      </c>
      <c r="F87" t="str">
        <f t="shared" ca="1" si="13"/>
        <v/>
      </c>
      <c r="G87" t="str">
        <f t="shared" ca="1" si="14"/>
        <v>trailing p/e, peg ratio, price/sales, price/book</v>
      </c>
      <c r="I87" t="str">
        <f t="shared" ca="1" si="4"/>
        <v>N/A</v>
      </c>
      <c r="J87">
        <f t="shared" si="5"/>
        <v>1010000000</v>
      </c>
      <c r="K87" t="str">
        <f t="shared" si="6"/>
        <v>N/A</v>
      </c>
      <c r="L87" t="str">
        <f t="shared" si="7"/>
        <v>N/A</v>
      </c>
      <c r="M87" t="str">
        <f t="shared" ca="1" si="8"/>
        <v>N/A</v>
      </c>
      <c r="N87" t="str">
        <f t="shared" ca="1" si="9"/>
        <v>N/A</v>
      </c>
    </row>
    <row r="88" spans="1:14" x14ac:dyDescent="0.3">
      <c r="A88" s="1">
        <v>1</v>
      </c>
      <c r="B88" t="s">
        <v>147</v>
      </c>
      <c r="C88" t="s">
        <v>148</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peg ratio, price/sales, and price/book</v>
      </c>
      <c r="I88" t="str">
        <f t="shared" ca="1" si="4"/>
        <v>N/A</v>
      </c>
      <c r="J88">
        <f t="shared" si="5"/>
        <v>8.64</v>
      </c>
      <c r="K88" t="str">
        <f t="shared" si="6"/>
        <v>N/A</v>
      </c>
      <c r="L88" t="str">
        <f t="shared" si="7"/>
        <v>N/A</v>
      </c>
      <c r="M88" t="str">
        <f t="shared" ca="1" si="8"/>
        <v>N/A</v>
      </c>
      <c r="N88" t="str">
        <f t="shared" ca="1" si="9"/>
        <v>N/A</v>
      </c>
    </row>
    <row r="89" spans="1:14" x14ac:dyDescent="0.3">
      <c r="A89" s="1">
        <v>2</v>
      </c>
      <c r="B89" t="s">
        <v>149</v>
      </c>
      <c r="C89" t="s">
        <v>150</v>
      </c>
      <c r="D89" t="str">
        <f ca="1">IF(COUNTIF(E70:E76,"=below average")&gt;0,"There are some indications that "&amp;D1&amp;" may be undervalued. The company has a lower " &amp; G88 &amp; " than the comparable average", "Inconclusive")</f>
        <v>There are some indications that ACI Worldwide may be undervalued. The company has a lower trailing p/e, peg ratio, price/sales, and price/book than the comparable average</v>
      </c>
      <c r="I89" t="str">
        <f t="shared" ca="1" si="4"/>
        <v>N/A</v>
      </c>
      <c r="J89">
        <f t="shared" si="5"/>
        <v>2.4E-2</v>
      </c>
      <c r="K89" t="str">
        <f t="shared" ca="1" si="6"/>
        <v>N/A</v>
      </c>
      <c r="L89" t="str">
        <f t="shared" si="7"/>
        <v>N/A</v>
      </c>
      <c r="M89" t="str">
        <f t="shared" si="8"/>
        <v>N/A</v>
      </c>
      <c r="N89" t="str">
        <f t="shared" si="9"/>
        <v>N/A</v>
      </c>
    </row>
    <row r="90" spans="1:14" x14ac:dyDescent="0.3">
      <c r="A90" s="1">
        <v>3</v>
      </c>
      <c r="B90" t="s">
        <v>151</v>
      </c>
      <c r="C90" t="s">
        <v>152</v>
      </c>
      <c r="I90" t="str">
        <f t="shared" si="4"/>
        <v>N/A</v>
      </c>
      <c r="J90">
        <f t="shared" si="5"/>
        <v>560790000</v>
      </c>
      <c r="K90" t="str">
        <f t="shared" si="6"/>
        <v>N/A</v>
      </c>
      <c r="L90" t="str">
        <f t="shared" si="7"/>
        <v>N/A</v>
      </c>
      <c r="M90" t="str">
        <f t="shared" si="8"/>
        <v>N/A</v>
      </c>
      <c r="N90" t="str">
        <f t="shared" si="9"/>
        <v>N/A</v>
      </c>
    </row>
    <row r="91" spans="1:14" x14ac:dyDescent="0.3">
      <c r="A91" s="1">
        <v>4</v>
      </c>
      <c r="B91" t="s">
        <v>153</v>
      </c>
      <c r="C91" t="s">
        <v>154</v>
      </c>
      <c r="I91" t="str">
        <f t="shared" si="4"/>
        <v>N/A</v>
      </c>
      <c r="J91">
        <f t="shared" si="5"/>
        <v>137150000</v>
      </c>
      <c r="K91" t="str">
        <f t="shared" si="6"/>
        <v>N/A</v>
      </c>
      <c r="L91" t="str">
        <f t="shared" si="7"/>
        <v>N/A</v>
      </c>
      <c r="M91" t="str">
        <f t="shared" si="8"/>
        <v>N/A</v>
      </c>
      <c r="N91" t="str">
        <f t="shared" si="9"/>
        <v>N/A</v>
      </c>
    </row>
    <row r="92" spans="1:14" x14ac:dyDescent="0.3">
      <c r="A92" s="1">
        <v>5</v>
      </c>
      <c r="B92" t="s">
        <v>155</v>
      </c>
      <c r="C92" t="s">
        <v>156</v>
      </c>
      <c r="I92" t="str">
        <f t="shared" si="4"/>
        <v>N/A</v>
      </c>
      <c r="J92">
        <f t="shared" si="5"/>
        <v>38780000</v>
      </c>
      <c r="K92" t="str">
        <f t="shared" si="6"/>
        <v>N/A</v>
      </c>
      <c r="L92" t="str">
        <f t="shared" si="7"/>
        <v>N/A</v>
      </c>
      <c r="M92" t="str">
        <f t="shared" si="8"/>
        <v>N/A</v>
      </c>
      <c r="N92" t="str">
        <f t="shared" si="9"/>
        <v>N/A</v>
      </c>
    </row>
    <row r="93" spans="1:14" x14ac:dyDescent="0.3">
      <c r="A93" s="1">
        <v>6</v>
      </c>
      <c r="B93" t="s">
        <v>157</v>
      </c>
      <c r="C93" t="s">
        <v>28</v>
      </c>
      <c r="I93" t="str">
        <f t="shared" si="4"/>
        <v>N/A</v>
      </c>
      <c r="J93">
        <f t="shared" si="5"/>
        <v>0.33</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160</v>
      </c>
      <c r="I96" t="str">
        <f t="shared" si="4"/>
        <v>N/A</v>
      </c>
      <c r="J96">
        <f t="shared" si="5"/>
        <v>99740000</v>
      </c>
      <c r="K96" t="str">
        <f t="shared" si="6"/>
        <v>N/A</v>
      </c>
      <c r="L96" t="str">
        <f t="shared" si="7"/>
        <v>N/A</v>
      </c>
      <c r="M96" t="str">
        <f t="shared" si="8"/>
        <v>N/A</v>
      </c>
      <c r="N96" t="str">
        <f t="shared" si="9"/>
        <v>N/A</v>
      </c>
    </row>
    <row r="97" spans="1:14" x14ac:dyDescent="0.3">
      <c r="A97" s="1">
        <v>1</v>
      </c>
      <c r="B97" t="s">
        <v>161</v>
      </c>
      <c r="C97" t="s">
        <v>162</v>
      </c>
      <c r="I97" t="str">
        <f t="shared" si="4"/>
        <v>N/A</v>
      </c>
      <c r="J97">
        <f t="shared" si="5"/>
        <v>0.85</v>
      </c>
      <c r="K97" t="str">
        <f t="shared" si="6"/>
        <v>N/A</v>
      </c>
      <c r="L97" t="str">
        <f t="shared" si="7"/>
        <v>N/A</v>
      </c>
      <c r="M97" t="str">
        <f t="shared" si="8"/>
        <v>N/A</v>
      </c>
      <c r="N97" t="str">
        <f t="shared" si="9"/>
        <v>N/A</v>
      </c>
    </row>
    <row r="98" spans="1:14" x14ac:dyDescent="0.3">
      <c r="A98" s="1">
        <v>2</v>
      </c>
      <c r="B98" t="s">
        <v>163</v>
      </c>
      <c r="C98" t="s">
        <v>164</v>
      </c>
      <c r="I98" t="str">
        <f t="shared" si="4"/>
        <v>N/A</v>
      </c>
      <c r="J98">
        <f t="shared" si="5"/>
        <v>702470000</v>
      </c>
      <c r="K98" t="str">
        <f t="shared" si="6"/>
        <v>N/A</v>
      </c>
      <c r="L98" t="str">
        <f t="shared" si="7"/>
        <v>N/A</v>
      </c>
      <c r="M98" t="str">
        <f t="shared" si="8"/>
        <v>N/A</v>
      </c>
      <c r="N98" t="str">
        <f t="shared" si="9"/>
        <v>N/A</v>
      </c>
    </row>
    <row r="99" spans="1:14" x14ac:dyDescent="0.3">
      <c r="A99" s="1">
        <v>3</v>
      </c>
      <c r="B99" t="s">
        <v>165</v>
      </c>
      <c r="C99" t="s">
        <v>166</v>
      </c>
      <c r="I99" t="str">
        <f t="shared" si="4"/>
        <v>N/A</v>
      </c>
      <c r="J99">
        <f t="shared" si="5"/>
        <v>91.2</v>
      </c>
      <c r="K99" t="str">
        <f t="shared" si="6"/>
        <v>N/A</v>
      </c>
      <c r="L99" t="str">
        <f t="shared" si="7"/>
        <v>N/A</v>
      </c>
      <c r="M99" t="str">
        <f t="shared" si="8"/>
        <v>N/A</v>
      </c>
      <c r="N99" t="str">
        <f t="shared" si="9"/>
        <v>N/A</v>
      </c>
    </row>
    <row r="100" spans="1:14" x14ac:dyDescent="0.3">
      <c r="A100" s="1">
        <v>4</v>
      </c>
      <c r="B100" t="s">
        <v>167</v>
      </c>
      <c r="C100" t="s">
        <v>168</v>
      </c>
      <c r="I100" t="str">
        <f t="shared" si="4"/>
        <v>N/A</v>
      </c>
      <c r="J100">
        <f t="shared" si="5"/>
        <v>1.29</v>
      </c>
      <c r="K100" t="str">
        <f t="shared" si="6"/>
        <v>N/A</v>
      </c>
      <c r="L100" t="str">
        <f t="shared" si="7"/>
        <v>N/A</v>
      </c>
      <c r="M100" t="str">
        <f t="shared" si="8"/>
        <v>N/A</v>
      </c>
      <c r="N100" t="str">
        <f t="shared" si="9"/>
        <v>N/A</v>
      </c>
    </row>
    <row r="101" spans="1:14" x14ac:dyDescent="0.3">
      <c r="A101" s="1">
        <v>5</v>
      </c>
      <c r="B101" t="s">
        <v>169</v>
      </c>
      <c r="C101" t="s">
        <v>170</v>
      </c>
      <c r="I101" t="str">
        <f t="shared" si="4"/>
        <v>N/A</v>
      </c>
      <c r="J101">
        <f t="shared" si="5"/>
        <v>6.53</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172</v>
      </c>
      <c r="I103" t="str">
        <f t="shared" si="4"/>
        <v>N/A</v>
      </c>
      <c r="J103">
        <f t="shared" si="5"/>
        <v>146990000</v>
      </c>
      <c r="K103" t="str">
        <f t="shared" si="6"/>
        <v>N/A</v>
      </c>
      <c r="L103" t="str">
        <f t="shared" si="7"/>
        <v>N/A</v>
      </c>
      <c r="M103" t="str">
        <f t="shared" si="8"/>
        <v>N/A</v>
      </c>
      <c r="N103" t="str">
        <f t="shared" si="9"/>
        <v>N/A</v>
      </c>
    </row>
    <row r="104" spans="1:14" x14ac:dyDescent="0.3">
      <c r="A104" s="1">
        <v>1</v>
      </c>
      <c r="B104" t="s">
        <v>173</v>
      </c>
      <c r="C104" t="s">
        <v>174</v>
      </c>
      <c r="I104" t="str">
        <f t="shared" si="4"/>
        <v>N/A</v>
      </c>
      <c r="J104">
        <f t="shared" si="5"/>
        <v>80660000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24</v>
      </c>
      <c r="I106" t="str">
        <f t="shared" si="4"/>
        <v>N/A</v>
      </c>
      <c r="J106">
        <f t="shared" si="5"/>
        <v>1.46</v>
      </c>
      <c r="K106" t="str">
        <f t="shared" si="6"/>
        <v>N/A</v>
      </c>
      <c r="L106" t="str">
        <f t="shared" si="7"/>
        <v>N/A</v>
      </c>
      <c r="M106" t="str">
        <f t="shared" si="8"/>
        <v>N/A</v>
      </c>
      <c r="N106" t="str">
        <f t="shared" si="9"/>
        <v>N/A</v>
      </c>
    </row>
    <row r="107" spans="1:14" x14ac:dyDescent="0.3">
      <c r="A107" s="1">
        <v>1</v>
      </c>
      <c r="B107" t="s">
        <v>175</v>
      </c>
      <c r="C107" t="s">
        <v>176</v>
      </c>
      <c r="I107" t="str">
        <f t="shared" si="4"/>
        <v>N/A</v>
      </c>
      <c r="J107">
        <f t="shared" si="5"/>
        <v>0.25120000000000003</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180</v>
      </c>
      <c r="I109" t="str">
        <f t="shared" si="4"/>
        <v>N/A</v>
      </c>
      <c r="J109">
        <f t="shared" si="5"/>
        <v>24.57</v>
      </c>
      <c r="K109" t="str">
        <f t="shared" si="6"/>
        <v>N/A</v>
      </c>
      <c r="L109" t="str">
        <f t="shared" si="7"/>
        <v>N/A</v>
      </c>
      <c r="M109" t="str">
        <f t="shared" si="8"/>
        <v>N/A</v>
      </c>
      <c r="N109" t="str">
        <f t="shared" si="9"/>
        <v>N/A</v>
      </c>
    </row>
    <row r="110" spans="1:14" x14ac:dyDescent="0.3">
      <c r="A110" s="1">
        <v>4</v>
      </c>
      <c r="B110" t="s">
        <v>181</v>
      </c>
      <c r="C110" t="s">
        <v>182</v>
      </c>
      <c r="I110" t="str">
        <f t="shared" si="4"/>
        <v>N/A</v>
      </c>
      <c r="J110">
        <f t="shared" si="5"/>
        <v>15.11</v>
      </c>
      <c r="K110" t="str">
        <f t="shared" si="6"/>
        <v>N/A</v>
      </c>
      <c r="L110" t="str">
        <f t="shared" si="7"/>
        <v>N/A</v>
      </c>
      <c r="M110" t="str">
        <f t="shared" si="8"/>
        <v>N/A</v>
      </c>
      <c r="N110" t="str">
        <f t="shared" si="9"/>
        <v>N/A</v>
      </c>
    </row>
    <row r="111" spans="1:14" x14ac:dyDescent="0.3">
      <c r="A111" s="1">
        <v>5</v>
      </c>
      <c r="B111" t="s">
        <v>183</v>
      </c>
      <c r="C111" t="s">
        <v>184</v>
      </c>
      <c r="I111" t="str">
        <f t="shared" si="4"/>
        <v>N/A</v>
      </c>
      <c r="J111">
        <f t="shared" si="5"/>
        <v>22.99</v>
      </c>
      <c r="K111" t="str">
        <f t="shared" si="6"/>
        <v>N/A</v>
      </c>
      <c r="L111" t="str">
        <f t="shared" si="7"/>
        <v>N/A</v>
      </c>
      <c r="M111" t="str">
        <f t="shared" si="8"/>
        <v>N/A</v>
      </c>
      <c r="N111" t="str">
        <f t="shared" si="9"/>
        <v>N/A</v>
      </c>
    </row>
    <row r="112" spans="1:14" x14ac:dyDescent="0.3">
      <c r="A112" s="1">
        <v>6</v>
      </c>
      <c r="B112" t="s">
        <v>185</v>
      </c>
      <c r="C112" t="s">
        <v>186</v>
      </c>
      <c r="I112" t="str">
        <f t="shared" si="4"/>
        <v>N/A</v>
      </c>
      <c r="J112">
        <f t="shared" si="5"/>
        <v>21.6</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188</v>
      </c>
      <c r="I114" t="str">
        <f t="shared" si="4"/>
        <v>N/A</v>
      </c>
      <c r="J114">
        <f t="shared" si="5"/>
        <v>481340</v>
      </c>
      <c r="K114" t="str">
        <f t="shared" si="6"/>
        <v>N/A</v>
      </c>
      <c r="L114" t="str">
        <f t="shared" si="7"/>
        <v>N/A</v>
      </c>
      <c r="M114" t="str">
        <f t="shared" si="8"/>
        <v>N/A</v>
      </c>
      <c r="N114" t="str">
        <f t="shared" si="9"/>
        <v>N/A</v>
      </c>
    </row>
    <row r="115" spans="1:14" x14ac:dyDescent="0.3">
      <c r="A115" s="1">
        <v>1</v>
      </c>
      <c r="B115" t="s">
        <v>189</v>
      </c>
      <c r="C115" t="s">
        <v>190</v>
      </c>
      <c r="I115" t="str">
        <f t="shared" si="4"/>
        <v>N/A</v>
      </c>
      <c r="J115">
        <f t="shared" si="5"/>
        <v>377280</v>
      </c>
      <c r="K115" t="str">
        <f t="shared" si="6"/>
        <v>N/A</v>
      </c>
      <c r="L115" t="str">
        <f t="shared" si="7"/>
        <v>N/A</v>
      </c>
      <c r="M115" t="str">
        <f t="shared" si="8"/>
        <v>N/A</v>
      </c>
      <c r="N115" t="str">
        <f t="shared" si="9"/>
        <v>N/A</v>
      </c>
    </row>
    <row r="116" spans="1:14" x14ac:dyDescent="0.3">
      <c r="A116" s="1">
        <v>2</v>
      </c>
      <c r="B116" t="s">
        <v>191</v>
      </c>
      <c r="C116" t="s">
        <v>192</v>
      </c>
      <c r="I116" t="str">
        <f t="shared" si="4"/>
        <v>N/A</v>
      </c>
      <c r="J116">
        <f t="shared" si="5"/>
        <v>118040000</v>
      </c>
      <c r="K116" t="str">
        <f t="shared" si="6"/>
        <v>N/A</v>
      </c>
      <c r="L116" t="str">
        <f t="shared" si="7"/>
        <v>N/A</v>
      </c>
      <c r="M116" t="str">
        <f t="shared" si="8"/>
        <v>N/A</v>
      </c>
      <c r="N116" t="str">
        <f t="shared" si="9"/>
        <v>N/A</v>
      </c>
    </row>
    <row r="117" spans="1:14" x14ac:dyDescent="0.3">
      <c r="A117" s="1">
        <v>3</v>
      </c>
      <c r="B117" t="s">
        <v>193</v>
      </c>
      <c r="C117" t="s">
        <v>194</v>
      </c>
      <c r="I117" t="str">
        <f t="shared" si="4"/>
        <v>N/A</v>
      </c>
      <c r="J117">
        <f t="shared" si="5"/>
        <v>115370000</v>
      </c>
      <c r="K117" t="str">
        <f t="shared" si="6"/>
        <v>N/A</v>
      </c>
      <c r="L117" t="str">
        <f t="shared" si="7"/>
        <v>N/A</v>
      </c>
      <c r="M117" t="str">
        <f t="shared" si="8"/>
        <v>N/A</v>
      </c>
      <c r="N117" t="str">
        <f t="shared" si="9"/>
        <v>N/A</v>
      </c>
    </row>
    <row r="118" spans="1:14" x14ac:dyDescent="0.3">
      <c r="A118" s="1">
        <v>4</v>
      </c>
      <c r="B118" t="s">
        <v>195</v>
      </c>
      <c r="C118" t="s">
        <v>196</v>
      </c>
      <c r="I118" t="str">
        <f t="shared" si="4"/>
        <v>N/A</v>
      </c>
      <c r="J118">
        <f t="shared" si="5"/>
        <v>2.1299999999999999E-2</v>
      </c>
      <c r="K118" t="str">
        <f t="shared" si="6"/>
        <v>N/A</v>
      </c>
      <c r="L118" t="str">
        <f t="shared" si="7"/>
        <v>N/A</v>
      </c>
      <c r="M118" t="str">
        <f t="shared" si="8"/>
        <v>N/A</v>
      </c>
      <c r="N118" t="str">
        <f t="shared" si="9"/>
        <v>N/A</v>
      </c>
    </row>
    <row r="119" spans="1:14" x14ac:dyDescent="0.3">
      <c r="A119" s="1">
        <v>5</v>
      </c>
      <c r="B119" t="s">
        <v>197</v>
      </c>
      <c r="C119" t="s">
        <v>198</v>
      </c>
      <c r="I119" t="str">
        <f t="shared" si="4"/>
        <v>N/A</v>
      </c>
      <c r="J119">
        <f t="shared" si="5"/>
        <v>1.0109999999999999</v>
      </c>
      <c r="K119" t="str">
        <f t="shared" si="6"/>
        <v>N/A</v>
      </c>
      <c r="L119" t="str">
        <f t="shared" si="7"/>
        <v>N/A</v>
      </c>
      <c r="M119" t="str">
        <f t="shared" si="8"/>
        <v>N/A</v>
      </c>
      <c r="N119" t="str">
        <f t="shared" si="9"/>
        <v>N/A</v>
      </c>
    </row>
    <row r="120" spans="1:14" x14ac:dyDescent="0.3">
      <c r="A120" s="1">
        <v>6</v>
      </c>
      <c r="B120" t="s">
        <v>199</v>
      </c>
      <c r="C120" t="s">
        <v>200</v>
      </c>
      <c r="I120" t="str">
        <f t="shared" si="4"/>
        <v>N/A</v>
      </c>
      <c r="J120">
        <f t="shared" si="5"/>
        <v>8350000</v>
      </c>
      <c r="K120" t="str">
        <f t="shared" si="6"/>
        <v>N/A</v>
      </c>
      <c r="L120" t="str">
        <f t="shared" si="7"/>
        <v>N/A</v>
      </c>
      <c r="M120" t="str">
        <f t="shared" si="8"/>
        <v>N/A</v>
      </c>
      <c r="N120" t="str">
        <f t="shared" si="9"/>
        <v>N/A</v>
      </c>
    </row>
    <row r="121" spans="1:14" x14ac:dyDescent="0.3">
      <c r="A121" s="1">
        <v>7</v>
      </c>
      <c r="B121" t="s">
        <v>201</v>
      </c>
      <c r="C121" t="s">
        <v>202</v>
      </c>
      <c r="I121" t="str">
        <f t="shared" si="4"/>
        <v>N/A</v>
      </c>
      <c r="J121">
        <f t="shared" si="5"/>
        <v>15.61</v>
      </c>
      <c r="K121" t="str">
        <f t="shared" si="6"/>
        <v>N/A</v>
      </c>
      <c r="L121" t="str">
        <f t="shared" si="7"/>
        <v>N/A</v>
      </c>
      <c r="M121" t="str">
        <f t="shared" si="8"/>
        <v>N/A</v>
      </c>
      <c r="N121" t="str">
        <f t="shared" si="9"/>
        <v>N/A</v>
      </c>
    </row>
    <row r="122" spans="1:14" x14ac:dyDescent="0.3">
      <c r="A122" s="1">
        <v>8</v>
      </c>
      <c r="B122" t="s">
        <v>203</v>
      </c>
      <c r="C122" t="s">
        <v>204</v>
      </c>
      <c r="I122" t="str">
        <f t="shared" si="4"/>
        <v>N/A</v>
      </c>
      <c r="J122">
        <f t="shared" si="5"/>
        <v>0.11080000000000001</v>
      </c>
      <c r="K122" t="str">
        <f t="shared" si="6"/>
        <v>N/A</v>
      </c>
      <c r="L122" t="str">
        <f t="shared" si="7"/>
        <v>N/A</v>
      </c>
      <c r="M122" t="str">
        <f t="shared" si="8"/>
        <v>N/A</v>
      </c>
      <c r="N122" t="str">
        <f t="shared" si="9"/>
        <v>N/A</v>
      </c>
    </row>
    <row r="123" spans="1:14" x14ac:dyDescent="0.3">
      <c r="A123" s="1">
        <v>9</v>
      </c>
      <c r="B123" t="s">
        <v>205</v>
      </c>
      <c r="C123" t="s">
        <v>206</v>
      </c>
      <c r="I123" t="str">
        <f t="shared" si="4"/>
        <v>N/A</v>
      </c>
      <c r="J123">
        <f t="shared" si="5"/>
        <v>6690000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41"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41"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41"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41"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41" x14ac:dyDescent="0.3">
      <c r="A133" s="1">
        <v>8</v>
      </c>
      <c r="B133" t="s">
        <v>215</v>
      </c>
      <c r="C133" t="s">
        <v>216</v>
      </c>
      <c r="I133" t="str">
        <f t="shared" si="15"/>
        <v>N/A</v>
      </c>
      <c r="J133">
        <f t="shared" si="16"/>
        <v>42795</v>
      </c>
      <c r="K133" t="str">
        <f t="shared" si="17"/>
        <v>N/A</v>
      </c>
      <c r="L133" t="str">
        <f t="shared" si="18"/>
        <v>N/A</v>
      </c>
      <c r="M133" t="str">
        <f t="shared" si="19"/>
        <v>N/A</v>
      </c>
      <c r="N133" t="str">
        <f t="shared" si="20"/>
        <v>N/A</v>
      </c>
    </row>
    <row r="134" spans="1:41" x14ac:dyDescent="0.3">
      <c r="A134" s="1">
        <v>9</v>
      </c>
      <c r="B134" t="s">
        <v>217</v>
      </c>
      <c r="C134" t="s">
        <v>218</v>
      </c>
      <c r="I134" t="str">
        <f t="shared" si="15"/>
        <v>N/A</v>
      </c>
      <c r="J134" t="str">
        <f t="shared" si="16"/>
        <v>N/A</v>
      </c>
      <c r="K134" t="str">
        <f t="shared" si="17"/>
        <v>N/A</v>
      </c>
      <c r="L134" t="str">
        <f t="shared" si="18"/>
        <v>N/A</v>
      </c>
      <c r="M134" t="str">
        <f t="shared" si="19"/>
        <v>N/A</v>
      </c>
      <c r="N134" t="str">
        <f t="shared" si="20"/>
        <v>N/A</v>
      </c>
    </row>
    <row r="135" spans="1:41" x14ac:dyDescent="0.3">
      <c r="I135" t="str">
        <f t="shared" si="15"/>
        <v>N/A</v>
      </c>
      <c r="J135" t="str">
        <f t="shared" si="16"/>
        <v>N/A</v>
      </c>
      <c r="K135" t="str">
        <f t="shared" si="17"/>
        <v>N/A</v>
      </c>
      <c r="L135" t="str">
        <f t="shared" si="18"/>
        <v>N/A</v>
      </c>
      <c r="M135" t="str">
        <f t="shared" si="19"/>
        <v>N/A</v>
      </c>
      <c r="N135" t="str">
        <f t="shared" si="20"/>
        <v>N/A</v>
      </c>
    </row>
    <row r="136" spans="1:41" x14ac:dyDescent="0.3">
      <c r="I136" t="str">
        <f t="shared" si="15"/>
        <v>N/A</v>
      </c>
      <c r="J136" t="str">
        <f t="shared" si="16"/>
        <v>N/A</v>
      </c>
      <c r="K136" t="str">
        <f t="shared" si="17"/>
        <v>N/A</v>
      </c>
      <c r="L136" t="str">
        <f t="shared" si="18"/>
        <v>N/A</v>
      </c>
      <c r="M136" t="str">
        <f t="shared" si="19"/>
        <v>N/A</v>
      </c>
      <c r="N136" t="str">
        <f t="shared" si="20"/>
        <v>N/A</v>
      </c>
    </row>
    <row r="137" spans="1:41"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41" x14ac:dyDescent="0.3">
      <c r="A138" s="1">
        <v>0</v>
      </c>
      <c r="B138" t="s">
        <v>224</v>
      </c>
      <c r="C138" t="s">
        <v>225</v>
      </c>
      <c r="D138" t="s">
        <v>226</v>
      </c>
      <c r="E138" t="s">
        <v>227</v>
      </c>
      <c r="F138">
        <v>67</v>
      </c>
      <c r="I138" t="str">
        <f t="shared" si="15"/>
        <v>N/A</v>
      </c>
      <c r="J138" t="str">
        <f t="shared" si="16"/>
        <v>N/A</v>
      </c>
      <c r="K138">
        <f t="shared" si="17"/>
        <v>1980000</v>
      </c>
      <c r="L138">
        <f t="shared" si="18"/>
        <v>4010000</v>
      </c>
      <c r="M138">
        <f t="shared" si="19"/>
        <v>67</v>
      </c>
      <c r="N138" t="str">
        <f t="shared" si="20"/>
        <v>N/A</v>
      </c>
    </row>
    <row r="139" spans="1:41" x14ac:dyDescent="0.3">
      <c r="A139" s="1">
        <v>1</v>
      </c>
      <c r="B139" t="s">
        <v>228</v>
      </c>
      <c r="C139" t="s">
        <v>229</v>
      </c>
      <c r="D139" t="s">
        <v>230</v>
      </c>
      <c r="E139" t="s">
        <v>231</v>
      </c>
      <c r="F139">
        <v>45</v>
      </c>
      <c r="I139" t="str">
        <f t="shared" si="15"/>
        <v>N/A</v>
      </c>
      <c r="J139" t="str">
        <f t="shared" si="16"/>
        <v>N/A</v>
      </c>
      <c r="K139">
        <f t="shared" si="17"/>
        <v>828650</v>
      </c>
      <c r="L139">
        <f t="shared" si="18"/>
        <v>865050</v>
      </c>
      <c r="M139">
        <f t="shared" si="19"/>
        <v>45</v>
      </c>
      <c r="N139" t="str">
        <f t="shared" si="20"/>
        <v>N/A</v>
      </c>
    </row>
    <row r="140" spans="1:41" x14ac:dyDescent="0.3">
      <c r="A140" s="1">
        <v>2</v>
      </c>
      <c r="B140" t="s">
        <v>232</v>
      </c>
      <c r="C140" t="s">
        <v>233</v>
      </c>
      <c r="D140" t="s">
        <v>234</v>
      </c>
      <c r="F140">
        <v>60</v>
      </c>
      <c r="I140" t="str">
        <f t="shared" si="15"/>
        <v>N/A</v>
      </c>
      <c r="J140" t="str">
        <f t="shared" si="16"/>
        <v>N/A</v>
      </c>
      <c r="K140">
        <f t="shared" si="17"/>
        <v>609340</v>
      </c>
      <c r="L140" t="str">
        <f t="shared" si="18"/>
        <v>N/A</v>
      </c>
      <c r="M140">
        <f t="shared" si="19"/>
        <v>60</v>
      </c>
      <c r="N140" t="str">
        <f t="shared" si="20"/>
        <v>N/A</v>
      </c>
    </row>
    <row r="141" spans="1:41" x14ac:dyDescent="0.3">
      <c r="A141" s="1">
        <v>3</v>
      </c>
      <c r="B141" t="s">
        <v>235</v>
      </c>
      <c r="C141" t="s">
        <v>236</v>
      </c>
      <c r="D141" t="s">
        <v>237</v>
      </c>
      <c r="F141">
        <v>54</v>
      </c>
      <c r="I141" t="str">
        <f t="shared" si="15"/>
        <v>N/A</v>
      </c>
      <c r="J141" t="str">
        <f t="shared" si="16"/>
        <v>N/A</v>
      </c>
      <c r="K141">
        <f t="shared" si="17"/>
        <v>738810</v>
      </c>
      <c r="L141" t="str">
        <f t="shared" si="18"/>
        <v>N/A</v>
      </c>
      <c r="M141">
        <f t="shared" si="19"/>
        <v>54</v>
      </c>
      <c r="N141" t="str">
        <f t="shared" si="20"/>
        <v>N/A</v>
      </c>
    </row>
    <row r="142" spans="1:41" x14ac:dyDescent="0.3">
      <c r="A142" s="1">
        <v>4</v>
      </c>
      <c r="B142" t="s">
        <v>238</v>
      </c>
      <c r="C142" t="s">
        <v>239</v>
      </c>
      <c r="D142" t="s">
        <v>240</v>
      </c>
      <c r="F142">
        <v>55</v>
      </c>
      <c r="I142" t="str">
        <f t="shared" si="15"/>
        <v>N/A</v>
      </c>
      <c r="J142" t="str">
        <f t="shared" si="16"/>
        <v>N/A</v>
      </c>
      <c r="K142">
        <f t="shared" si="17"/>
        <v>723290</v>
      </c>
      <c r="L142" t="str">
        <f t="shared" si="18"/>
        <v>N/A</v>
      </c>
      <c r="M142">
        <f t="shared" si="19"/>
        <v>55</v>
      </c>
      <c r="N142" t="str">
        <f t="shared" si="20"/>
        <v>N/A</v>
      </c>
    </row>
    <row r="143" spans="1:41" x14ac:dyDescent="0.3">
      <c r="I143" t="str">
        <f t="shared" si="15"/>
        <v>N/A</v>
      </c>
      <c r="J143" t="str">
        <f t="shared" si="16"/>
        <v>N/A</v>
      </c>
      <c r="K143" t="str">
        <f t="shared" si="17"/>
        <v>N/A</v>
      </c>
      <c r="L143" t="str">
        <f t="shared" si="18"/>
        <v>N/A</v>
      </c>
      <c r="M143" t="str">
        <f t="shared" si="19"/>
        <v>N/A</v>
      </c>
      <c r="N143" t="str">
        <f t="shared" si="20"/>
        <v>N/A</v>
      </c>
      <c r="V143" t="str">
        <f>"z-score"</f>
        <v>z-score</v>
      </c>
      <c r="AI143" t="str">
        <f t="shared" ref="AI143" ca="1" si="21">SUBSTITUTE("worksheet.write('" &amp; CELL("address",V143) &amp; "','" &amp; _xlfn.FORMULATEXT(V143) &amp; "')","$","")</f>
        <v>worksheet.write('V143','="z-score"')</v>
      </c>
    </row>
    <row r="144" spans="1:41"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 t="shared" ref="W144:Z144" si="22">K144</f>
        <v>2013</v>
      </c>
      <c r="X144">
        <f t="shared" si="22"/>
        <v>2014</v>
      </c>
      <c r="Y144">
        <f t="shared" si="22"/>
        <v>2015</v>
      </c>
      <c r="Z144">
        <f t="shared" si="22"/>
        <v>2016</v>
      </c>
      <c r="AA144" t="str">
        <f>"Max z"</f>
        <v>Max z</v>
      </c>
      <c r="AB144" t="str">
        <f>"Max z Year"</f>
        <v>Max z Year</v>
      </c>
      <c r="AC144" t="str">
        <f ca="1">SUBSTITUTE("worksheet.write('" &amp; CELL("address",P144) &amp; "','" &amp; _xlfn.FORMULATEXT(P144) &amp; "')","$","")</f>
        <v>worksheet.write('P144','="Max"')</v>
      </c>
      <c r="AD144" t="str">
        <f t="shared" ref="AD144:AO144" ca="1" si="23">SUBSTITUTE("worksheet.write('" &amp; CELL("address",Q144) &amp; "','" &amp; _xlfn.FORMULATEXT(Q144) &amp; "')","$","")</f>
        <v>worksheet.write('Q144','="Max Year"')</v>
      </c>
      <c r="AE144" t="str">
        <f t="shared" ca="1" si="23"/>
        <v>worksheet.write('R144','="Min"')</v>
      </c>
      <c r="AF144" t="str">
        <f t="shared" ca="1" si="23"/>
        <v>worksheet.write('S144','="Min Year"')</v>
      </c>
      <c r="AG144" t="str">
        <f t="shared" ca="1" si="23"/>
        <v>worksheet.write('T144','="Average"')</v>
      </c>
      <c r="AH144" t="str">
        <f t="shared" ca="1" si="23"/>
        <v>worksheet.write('U144','="SD"')</v>
      </c>
      <c r="AI144" t="str">
        <f t="shared" ca="1" si="23"/>
        <v>worksheet.write('V144','=J144')</v>
      </c>
      <c r="AJ144" t="str">
        <f t="shared" ca="1" si="23"/>
        <v>worksheet.write('W144','=K144')</v>
      </c>
      <c r="AK144" t="str">
        <f t="shared" ca="1" si="23"/>
        <v>worksheet.write('X144','=L144')</v>
      </c>
      <c r="AL144" t="str">
        <f t="shared" ca="1" si="23"/>
        <v>worksheet.write('Y144','=M144')</v>
      </c>
      <c r="AM144" t="str">
        <f t="shared" ca="1" si="23"/>
        <v>worksheet.write('Z144','=N144')</v>
      </c>
      <c r="AN144" t="str">
        <f t="shared" ca="1" si="23"/>
        <v>worksheet.write('AA144','="Max z"')</v>
      </c>
      <c r="AO144" t="str">
        <f ca="1">SUBSTITUTE("worksheet.write('" &amp; CELL("address",AB144) &amp; "','" &amp; _xlfn.FORMULATEXT(AB144) &amp; "')","$","")</f>
        <v>worksheet.write('AB144','="Max z Year"')</v>
      </c>
    </row>
    <row r="145" spans="1:41" x14ac:dyDescent="0.3">
      <c r="A145" s="1">
        <v>0</v>
      </c>
      <c r="B145" t="s">
        <v>248</v>
      </c>
      <c r="C145" t="s">
        <v>249</v>
      </c>
      <c r="D145" t="s">
        <v>250</v>
      </c>
      <c r="E145" t="s">
        <v>251</v>
      </c>
      <c r="F145" t="s">
        <v>252</v>
      </c>
      <c r="G145" t="s">
        <v>55</v>
      </c>
      <c r="I145" t="str">
        <f t="shared" si="15"/>
        <v>N/A</v>
      </c>
      <c r="J145">
        <f t="shared" si="16"/>
        <v>666580000</v>
      </c>
      <c r="K145">
        <f t="shared" si="17"/>
        <v>864930000</v>
      </c>
      <c r="L145">
        <f t="shared" si="18"/>
        <v>1030000000</v>
      </c>
      <c r="M145">
        <f t="shared" si="19"/>
        <v>1050000000</v>
      </c>
      <c r="N145">
        <f t="shared" si="20"/>
        <v>1010000000</v>
      </c>
      <c r="P145">
        <f t="shared" ref="P145:P206" si="24">MAX(J145:N145)</f>
        <v>1050000000</v>
      </c>
      <c r="Q145">
        <f>IFERROR($J$144+MATCH(P145,J145:N145,0)-1,"")</f>
        <v>2015</v>
      </c>
      <c r="R145">
        <f>IF(Q145="","",MIN(J145:N145))</f>
        <v>666580000</v>
      </c>
      <c r="S145">
        <f>IFERROR($J$144+MATCH(R145,J145:N145)-1,"")</f>
        <v>2012</v>
      </c>
      <c r="T145">
        <f>IFERROR(AVERAGE(J145:N145),"")</f>
        <v>924302000</v>
      </c>
      <c r="U145">
        <f>IFERROR(STDEV(J145:N145),"")</f>
        <v>161448029.78048384</v>
      </c>
      <c r="V145">
        <f>IF(C145="-","",IF(ISBLANK(B145),"",IF(OR(ISNUMBER(FIND("Growth",B145)),ISNUMBER(FIND("Margin",B145))),"",(J145-$T145)/$U145)))</f>
        <v>-1.5963155471789718</v>
      </c>
      <c r="W145">
        <f>IF(OR(D145="-",ISBLANK(D145)),"",(K145-$T145)/$U145)</f>
        <v>-0.36774682280561966</v>
      </c>
      <c r="X145">
        <f>IF(OR(E145="-",ISBLANK(E145)),"",(L145-$T145)/$U145)</f>
        <v>0.6546874566615305</v>
      </c>
      <c r="Y145">
        <f>IF(OR(F145="-",ISBLANK(F145)),"",(M145-$T145)/$U145)</f>
        <v>0.77856632980227691</v>
      </c>
      <c r="Z145">
        <f t="shared" ref="Z145:Z154" si="25">IFERROR(IF(OR(G145="-",ISBLANK(G145)),"",(N145-$T145)/$U145),"")</f>
        <v>0.53080858352078408</v>
      </c>
      <c r="AA145">
        <f>IF(MAX(MAX(V145:Z145),ABS(MIN(V145:Z145)))=ABS(MIN(V145:Z145)),MIN(V145:Z145),MAX(V145:Z145))</f>
        <v>-1.5963155471789718</v>
      </c>
      <c r="AB145">
        <f>IFERROR($V$144+MATCH(AA145,V145:Z145,0)-1,"")</f>
        <v>2012</v>
      </c>
      <c r="AC145" t="str">
        <f t="shared" ref="AC145:AC208" ca="1" si="26">SUBSTITUTE("worksheet.write('" &amp; CELL("address",P145) &amp; "','" &amp; _xlfn.FORMULATEXT(P145) &amp; "')","$","")</f>
        <v>worksheet.write('P145','=MAX(J145:N145)')</v>
      </c>
      <c r="AD145" t="str">
        <f t="shared" ref="AD145:AD208" ca="1" si="27">SUBSTITUTE("worksheet.write('" &amp; CELL("address",Q145) &amp; "','" &amp; _xlfn.FORMULATEXT(Q145) &amp; "')","$","")</f>
        <v>worksheet.write('Q145','=IFERROR(J144+MATCH(P145,J145:N145,0)-1,"")')</v>
      </c>
      <c r="AE145" t="str">
        <f t="shared" ref="AE145:AE208" ca="1" si="28">SUBSTITUTE("worksheet.write('" &amp; CELL("address",R145) &amp; "','" &amp; _xlfn.FORMULATEXT(R145) &amp; "')","$","")</f>
        <v>worksheet.write('R145','=IF(Q145="","",MIN(J145:N145))')</v>
      </c>
      <c r="AF145" t="str">
        <f t="shared" ref="AF145:AF208" ca="1" si="29">SUBSTITUTE("worksheet.write('" &amp; CELL("address",S145) &amp; "','" &amp; _xlfn.FORMULATEXT(S145) &amp; "')","$","")</f>
        <v>worksheet.write('S145','=IFERROR(J144+MATCH(R145,J145:N145)-1,"")')</v>
      </c>
      <c r="AG145" t="str">
        <f t="shared" ref="AG145:AG208" ca="1" si="30">SUBSTITUTE("worksheet.write('" &amp; CELL("address",T145) &amp; "','" &amp; _xlfn.FORMULATEXT(T145) &amp; "')","$","")</f>
        <v>worksheet.write('T145','=IFERROR(AVERAGE(J145:N145),"")')</v>
      </c>
      <c r="AH145" t="str">
        <f t="shared" ref="AH145:AH208" ca="1" si="31">SUBSTITUTE("worksheet.write('" &amp; CELL("address",U145) &amp; "','" &amp; _xlfn.FORMULATEXT(U145) &amp; "')","$","")</f>
        <v>worksheet.write('U145','=IFERROR(STDEV(J145:N145),"")')</v>
      </c>
      <c r="AI145" t="str">
        <f t="shared" ref="AI145:AI208" ca="1" si="32">SUBSTITUTE("worksheet.write('" &amp; CELL("address",V145) &amp; "','" &amp; _xlfn.FORMULATEXT(V145) &amp; "')","$","")</f>
        <v>worksheet.write('V145','=IF(C145="-","",IF(ISBLANK(B145),"",IF(OR(ISNUMBER(FIND("Growth",B145)),ISNUMBER(FIND("Margin",B145))),"",(J145-T145)/U145)))')</v>
      </c>
      <c r="AJ145" t="str">
        <f t="shared" ref="AJ145:AJ208" ca="1" si="33">SUBSTITUTE("worksheet.write('" &amp; CELL("address",W145) &amp; "','" &amp; _xlfn.FORMULATEXT(W145) &amp; "')","$","")</f>
        <v>worksheet.write('W145','=IF(OR(D145="-",ISBLANK(D145)),"",(K145-T145)/U145)')</v>
      </c>
      <c r="AK145" t="str">
        <f t="shared" ref="AK145:AK208" ca="1" si="34">SUBSTITUTE("worksheet.write('" &amp; CELL("address",X145) &amp; "','" &amp; _xlfn.FORMULATEXT(X145) &amp; "')","$","")</f>
        <v>worksheet.write('X145','=IF(OR(E145="-",ISBLANK(E145)),"",(L145-T145)/U145)')</v>
      </c>
      <c r="AL145" t="str">
        <f t="shared" ref="AL145:AL208" ca="1" si="35">SUBSTITUTE("worksheet.write('" &amp; CELL("address",Y145) &amp; "','" &amp; _xlfn.FORMULATEXT(Y145) &amp; "')","$","")</f>
        <v>worksheet.write('Y145','=IF(OR(F145="-",ISBLANK(F145)),"",(M145-T145)/U145)')</v>
      </c>
      <c r="AM145" t="str">
        <f t="shared" ref="AM145:AM208" ca="1" si="36">SUBSTITUTE("worksheet.write('" &amp; CELL("address",Z145) &amp; "','" &amp; _xlfn.FORMULATEXT(Z145) &amp; "')","$","")</f>
        <v>worksheet.write('Z145','=IFERROR(IF(OR(G145="-",ISBLANK(G145)),"",(N145-T145)/U145),"")')</v>
      </c>
      <c r="AN145" t="str">
        <f t="shared" ref="AN145:AN208" ca="1" si="37">SUBSTITUTE("worksheet.write('" &amp; CELL("address",AA145) &amp; "','" &amp; _xlfn.FORMULATEXT(AA145) &amp; "')","$","")</f>
        <v>worksheet.write('AA145','=IF(MAX(MAX(V145:Z145),ABS(MIN(V145:Z145)))=ABS(MIN(V145:Z145)),MIN(V145:Z145),MAX(V145:Z145))')</v>
      </c>
      <c r="AO145" t="str">
        <f t="shared" ref="AO145:AO208" ca="1" si="38">SUBSTITUTE("worksheet.write('" &amp; CELL("address",AB145) &amp; "','" &amp; _xlfn.FORMULATEXT(AB145) &amp; "')","$","")</f>
        <v>worksheet.write('AB145','=IFERROR(V144+MATCH(AA145,V145:Z145,0)-1,"")')</v>
      </c>
    </row>
    <row r="146" spans="1:41" x14ac:dyDescent="0.3">
      <c r="A146" s="1">
        <v>1</v>
      </c>
      <c r="B146" t="s">
        <v>253</v>
      </c>
      <c r="C146" t="s">
        <v>254</v>
      </c>
      <c r="D146" t="s">
        <v>255</v>
      </c>
      <c r="E146" t="s">
        <v>256</v>
      </c>
      <c r="F146" t="s">
        <v>257</v>
      </c>
      <c r="G146" t="s">
        <v>258</v>
      </c>
      <c r="I146" t="str">
        <f t="shared" si="15"/>
        <v>neg_trend</v>
      </c>
      <c r="J146" t="str">
        <f t="shared" si="16"/>
        <v>N/A</v>
      </c>
      <c r="K146">
        <f t="shared" si="17"/>
        <v>0.29760000000000003</v>
      </c>
      <c r="L146">
        <f t="shared" si="18"/>
        <v>0.19550000000000001</v>
      </c>
      <c r="M146">
        <f t="shared" si="19"/>
        <v>1.15E-2</v>
      </c>
      <c r="N146">
        <f t="shared" si="20"/>
        <v>-3.85E-2</v>
      </c>
      <c r="P146">
        <f t="shared" si="24"/>
        <v>0.29760000000000003</v>
      </c>
      <c r="Q146">
        <f t="shared" ref="Q146:Q209" si="39">IFERROR($J$144+MATCH(P146,J146:N146,0)-1,"")</f>
        <v>2013</v>
      </c>
      <c r="R146">
        <f t="shared" ref="R146:R209" si="40">IF(Q146="","",MIN(J146:N146))</f>
        <v>-3.85E-2</v>
      </c>
      <c r="S146" t="str">
        <f t="shared" ref="S146:S209" si="41">IFERROR($J$144+MATCH(R146,J146:N146)-1,"")</f>
        <v/>
      </c>
      <c r="T146">
        <f t="shared" ref="T146:T209" si="42">IFERROR(AVERAGE(J146:N146),"")</f>
        <v>0.11652500000000002</v>
      </c>
      <c r="U146">
        <f t="shared" ref="U146:U209" si="43">IFERROR(STDEV(J146:N146),"")</f>
        <v>0.15714983031065183</v>
      </c>
      <c r="V146" t="str">
        <f t="shared" ref="V146:V209" si="44">IF(C146="-","",IF(ISBLANK(B146),"",IF(OR(ISNUMBER(FIND("Growth",B146)),ISNUMBER(FIND("Margin",B146))),"",(J146-$T146)/$U146)))</f>
        <v/>
      </c>
      <c r="W146">
        <f t="shared" ref="W146:W209" si="45">IF(OR(D146="-",ISBLANK(D146)),"",(K146-$T146)/$U146)</f>
        <v>1.1522443240444689</v>
      </c>
      <c r="X146">
        <f t="shared" ref="X146:X209" si="46">IF(OR(E146="-",ISBLANK(E146)),"",(L146-$T146)/$U146)</f>
        <v>0.50254588149336965</v>
      </c>
      <c r="Y146">
        <f t="shared" ref="Y146:Y209" si="47">IF(OR(F146="-",ISBLANK(F146)),"",(M146-$T146)/$U146)</f>
        <v>-0.66831125297677962</v>
      </c>
      <c r="Z146">
        <f t="shared" si="25"/>
        <v>-0.98647895256105933</v>
      </c>
      <c r="AA146">
        <f>IF(MAX(MAX(V146:Z146),ABS(MIN(V146:Z146)))=ABS(MIN(V146:Z146)),MIN(V146:Z146),MAX(V146:Z146))</f>
        <v>1.1522443240444689</v>
      </c>
      <c r="AB146">
        <f t="shared" ref="AB146:AB209" si="48">IFERROR($V$144+MATCH(AA146,V146:Z146,0)-1,"")</f>
        <v>2013</v>
      </c>
      <c r="AC146" t="str">
        <f t="shared" ca="1" si="26"/>
        <v>worksheet.write('P146','=MAX(J146:N146)')</v>
      </c>
      <c r="AD146" t="str">
        <f t="shared" ca="1" si="27"/>
        <v>worksheet.write('Q146','=IFERROR(J144+MATCH(P146,J146:N146,0)-1,"")')</v>
      </c>
      <c r="AE146" t="str">
        <f t="shared" ca="1" si="28"/>
        <v>worksheet.write('R146','=IF(Q146="","",MIN(J146:N146))')</v>
      </c>
      <c r="AF146" t="str">
        <f t="shared" ca="1" si="29"/>
        <v>worksheet.write('S146','=IFERROR(J144+MATCH(R146,J146:N146)-1,"")')</v>
      </c>
      <c r="AG146" t="str">
        <f t="shared" ca="1" si="30"/>
        <v>worksheet.write('T146','=IFERROR(AVERAGE(J146:N146),"")')</v>
      </c>
      <c r="AH146" t="str">
        <f t="shared" ca="1" si="31"/>
        <v>worksheet.write('U146','=IFERROR(STDEV(J146:N146),"")')</v>
      </c>
      <c r="AI146" t="str">
        <f t="shared" ca="1" si="32"/>
        <v>worksheet.write('V146','=IF(C146="-","",IF(ISBLANK(B146),"",IF(OR(ISNUMBER(FIND("Growth",B146)),ISNUMBER(FIND("Margin",B146))),"",(J146-T146)/U146)))')</v>
      </c>
      <c r="AJ146" t="str">
        <f t="shared" ca="1" si="33"/>
        <v>worksheet.write('W146','=IF(OR(D146="-",ISBLANK(D146)),"",(K146-T146)/U146)')</v>
      </c>
      <c r="AK146" t="str">
        <f t="shared" ca="1" si="34"/>
        <v>worksheet.write('X146','=IF(OR(E146="-",ISBLANK(E146)),"",(L146-T146)/U146)')</v>
      </c>
      <c r="AL146" t="str">
        <f t="shared" ca="1" si="35"/>
        <v>worksheet.write('Y146','=IF(OR(F146="-",ISBLANK(F146)),"",(M146-T146)/U146)')</v>
      </c>
      <c r="AM146" t="str">
        <f t="shared" ca="1" si="36"/>
        <v>worksheet.write('Z146','=IFERROR(IF(OR(G146="-",ISBLANK(G146)),"",(N146-T146)/U146),"")')</v>
      </c>
      <c r="AN146" t="str">
        <f t="shared" ca="1" si="37"/>
        <v>worksheet.write('AA146','=IF(MAX(MAX(V146:Z146),ABS(MIN(V146:Z146)))=ABS(MIN(V146:Z146)),MIN(V146:Z146),MAX(V146:Z146))')</v>
      </c>
      <c r="AO146" t="str">
        <f t="shared" ca="1" si="38"/>
        <v>worksheet.write('AB146','=IFERROR(V144+MATCH(AA146,V146:Z146,0)-1,"")')</v>
      </c>
    </row>
    <row r="147" spans="1:41" x14ac:dyDescent="0.3">
      <c r="A147" s="1">
        <v>2</v>
      </c>
      <c r="B147" t="s">
        <v>259</v>
      </c>
      <c r="C147" t="s">
        <v>260</v>
      </c>
      <c r="D147" t="s">
        <v>261</v>
      </c>
      <c r="E147" t="s">
        <v>262</v>
      </c>
      <c r="F147" t="s">
        <v>263</v>
      </c>
      <c r="G147" t="s">
        <v>264</v>
      </c>
      <c r="I147" t="str">
        <f t="shared" si="15"/>
        <v>N/A</v>
      </c>
      <c r="J147">
        <f t="shared" si="16"/>
        <v>262649999.99999997</v>
      </c>
      <c r="K147">
        <f t="shared" si="17"/>
        <v>400200000</v>
      </c>
      <c r="L147">
        <f t="shared" si="18"/>
        <v>526659999.99999994</v>
      </c>
      <c r="M147">
        <f t="shared" si="19"/>
        <v>555280000</v>
      </c>
      <c r="N147">
        <f t="shared" si="20"/>
        <v>534440000.00000006</v>
      </c>
      <c r="P147">
        <f t="shared" si="24"/>
        <v>555280000</v>
      </c>
      <c r="Q147">
        <f t="shared" si="39"/>
        <v>2015</v>
      </c>
      <c r="R147">
        <f t="shared" si="40"/>
        <v>262649999.99999997</v>
      </c>
      <c r="S147">
        <f t="shared" si="41"/>
        <v>2012</v>
      </c>
      <c r="T147">
        <f t="shared" si="42"/>
        <v>455846000</v>
      </c>
      <c r="U147">
        <f t="shared" si="43"/>
        <v>123995898.64185025</v>
      </c>
      <c r="V147">
        <f t="shared" si="44"/>
        <v>-1.5580837924166133</v>
      </c>
      <c r="W147">
        <f t="shared" si="45"/>
        <v>-0.44877290789050939</v>
      </c>
      <c r="X147">
        <f t="shared" si="46"/>
        <v>0.57109953454621187</v>
      </c>
      <c r="Y147">
        <f t="shared" si="47"/>
        <v>0.80191362044324677</v>
      </c>
      <c r="Z147">
        <f t="shared" si="25"/>
        <v>0.63384354531766385</v>
      </c>
      <c r="AA147">
        <f>IF(MAX(MAX(V147:Z147),ABS(MIN(V147:Z147)))=ABS(MIN(V147:Z147)),MIN(V147:Z147),MAX(V147:Z147))</f>
        <v>-1.5580837924166133</v>
      </c>
      <c r="AB147">
        <f t="shared" si="48"/>
        <v>2012</v>
      </c>
      <c r="AC147" t="str">
        <f t="shared" ca="1" si="26"/>
        <v>worksheet.write('P147','=MAX(J147:N147)')</v>
      </c>
      <c r="AD147" t="str">
        <f t="shared" ca="1" si="27"/>
        <v>worksheet.write('Q147','=IFERROR(J144+MATCH(P147,J147:N147,0)-1,"")')</v>
      </c>
      <c r="AE147" t="str">
        <f t="shared" ca="1" si="28"/>
        <v>worksheet.write('R147','=IF(Q147="","",MIN(J147:N147))')</v>
      </c>
      <c r="AF147" t="str">
        <f t="shared" ca="1" si="29"/>
        <v>worksheet.write('S147','=IFERROR(J144+MATCH(R147,J147:N147)-1,"")')</v>
      </c>
      <c r="AG147" t="str">
        <f t="shared" ca="1" si="30"/>
        <v>worksheet.write('T147','=IFERROR(AVERAGE(J147:N147),"")')</v>
      </c>
      <c r="AH147" t="str">
        <f t="shared" ca="1" si="31"/>
        <v>worksheet.write('U147','=IFERROR(STDEV(J147:N147),"")')</v>
      </c>
      <c r="AI147" t="str">
        <f t="shared" ca="1" si="32"/>
        <v>worksheet.write('V147','=IF(C147="-","",IF(ISBLANK(B147),"",IF(OR(ISNUMBER(FIND("Growth",B147)),ISNUMBER(FIND("Margin",B147))),"",(J147-T147)/U147)))')</v>
      </c>
      <c r="AJ147" t="str">
        <f t="shared" ca="1" si="33"/>
        <v>worksheet.write('W147','=IF(OR(D147="-",ISBLANK(D147)),"",(K147-T147)/U147)')</v>
      </c>
      <c r="AK147" t="str">
        <f t="shared" ca="1" si="34"/>
        <v>worksheet.write('X147','=IF(OR(E147="-",ISBLANK(E147)),"",(L147-T147)/U147)')</v>
      </c>
      <c r="AL147" t="str">
        <f t="shared" ca="1" si="35"/>
        <v>worksheet.write('Y147','=IF(OR(F147="-",ISBLANK(F147)),"",(M147-T147)/U147)')</v>
      </c>
      <c r="AM147" t="str">
        <f t="shared" ca="1" si="36"/>
        <v>worksheet.write('Z147','=IFERROR(IF(OR(G147="-",ISBLANK(G147)),"",(N147-T147)/U147),"")')</v>
      </c>
      <c r="AN147" t="str">
        <f t="shared" ca="1" si="37"/>
        <v>worksheet.write('AA147','=IF(MAX(MAX(V147:Z147),ABS(MIN(V147:Z147)))=ABS(MIN(V147:Z147)),MIN(V147:Z147),MAX(V147:Z147))')</v>
      </c>
      <c r="AO147" t="str">
        <f t="shared" ca="1" si="38"/>
        <v>worksheet.write('AB147','=IFERROR(V144+MATCH(AA147,V147:Z147,0)-1,"")')</v>
      </c>
    </row>
    <row r="148" spans="1:41" x14ac:dyDescent="0.3">
      <c r="A148" s="1">
        <v>3</v>
      </c>
      <c r="B148" t="s">
        <v>265</v>
      </c>
      <c r="C148" t="s">
        <v>266</v>
      </c>
      <c r="D148" t="s">
        <v>267</v>
      </c>
      <c r="E148" t="s">
        <v>268</v>
      </c>
      <c r="F148" t="s">
        <v>269</v>
      </c>
      <c r="G148" t="s">
        <v>270</v>
      </c>
      <c r="I148" t="str">
        <f t="shared" si="15"/>
        <v>N/A</v>
      </c>
      <c r="J148">
        <f t="shared" si="16"/>
        <v>211870000</v>
      </c>
      <c r="K148">
        <f t="shared" si="17"/>
        <v>330230000</v>
      </c>
      <c r="L148">
        <f t="shared" si="18"/>
        <v>439980000</v>
      </c>
      <c r="M148">
        <f t="shared" si="19"/>
        <v>457850000</v>
      </c>
      <c r="N148">
        <f t="shared" si="20"/>
        <v>430980000</v>
      </c>
      <c r="P148">
        <f t="shared" si="24"/>
        <v>457850000</v>
      </c>
      <c r="Q148">
        <f t="shared" si="39"/>
        <v>2015</v>
      </c>
      <c r="R148">
        <f t="shared" si="40"/>
        <v>211870000</v>
      </c>
      <c r="S148">
        <f t="shared" si="41"/>
        <v>2012</v>
      </c>
      <c r="T148">
        <f t="shared" si="42"/>
        <v>374182000</v>
      </c>
      <c r="U148">
        <f t="shared" si="43"/>
        <v>103480297.01348948</v>
      </c>
      <c r="V148">
        <f t="shared" si="44"/>
        <v>-1.5685304805304272</v>
      </c>
      <c r="W148">
        <f t="shared" si="45"/>
        <v>-0.42473786091153665</v>
      </c>
      <c r="X148">
        <f t="shared" si="46"/>
        <v>0.63585051356610145</v>
      </c>
      <c r="Y148">
        <f t="shared" si="47"/>
        <v>0.80854039285462431</v>
      </c>
      <c r="Z148">
        <f t="shared" si="25"/>
        <v>0.5488774350212382</v>
      </c>
      <c r="AA148">
        <f>IF(MAX(MAX(V148:Z148),ABS(MIN(V148:Z148)))=ABS(MIN(V148:Z148)),MIN(V148:Z148),MAX(V148:Z148))</f>
        <v>-1.5685304805304272</v>
      </c>
      <c r="AB148">
        <f t="shared" si="48"/>
        <v>2012</v>
      </c>
      <c r="AC148" t="str">
        <f t="shared" ca="1" si="26"/>
        <v>worksheet.write('P148','=MAX(J148:N148)')</v>
      </c>
      <c r="AD148" t="str">
        <f t="shared" ca="1" si="27"/>
        <v>worksheet.write('Q148','=IFERROR(J144+MATCH(P148,J148:N148,0)-1,"")')</v>
      </c>
      <c r="AE148" t="str">
        <f t="shared" ca="1" si="28"/>
        <v>worksheet.write('R148','=IF(Q148="","",MIN(J148:N148))')</v>
      </c>
      <c r="AF148" t="str">
        <f t="shared" ca="1" si="29"/>
        <v>worksheet.write('S148','=IFERROR(J144+MATCH(R148,J148:N148)-1,"")')</v>
      </c>
      <c r="AG148" t="str">
        <f t="shared" ca="1" si="30"/>
        <v>worksheet.write('T148','=IFERROR(AVERAGE(J148:N148),"")')</v>
      </c>
      <c r="AH148" t="str">
        <f t="shared" ca="1" si="31"/>
        <v>worksheet.write('U148','=IFERROR(STDEV(J148:N148),"")')</v>
      </c>
      <c r="AI148" t="str">
        <f t="shared" ca="1" si="32"/>
        <v>worksheet.write('V148','=IF(C148="-","",IF(ISBLANK(B148),"",IF(OR(ISNUMBER(FIND("Growth",B148)),ISNUMBER(FIND("Margin",B148))),"",(J148-T148)/U148)))')</v>
      </c>
      <c r="AJ148" t="str">
        <f t="shared" ca="1" si="33"/>
        <v>worksheet.write('W148','=IF(OR(D148="-",ISBLANK(D148)),"",(K148-T148)/U148)')</v>
      </c>
      <c r="AK148" t="str">
        <f t="shared" ca="1" si="34"/>
        <v>worksheet.write('X148','=IF(OR(E148="-",ISBLANK(E148)),"",(L148-T148)/U148)')</v>
      </c>
      <c r="AL148" t="str">
        <f t="shared" ca="1" si="35"/>
        <v>worksheet.write('Y148','=IF(OR(F148="-",ISBLANK(F148)),"",(M148-T148)/U148)')</v>
      </c>
      <c r="AM148" t="str">
        <f t="shared" ca="1" si="36"/>
        <v>worksheet.write('Z148','=IFERROR(IF(OR(G148="-",ISBLANK(G148)),"",(N148-T148)/U148),"")')</v>
      </c>
      <c r="AN148" t="str">
        <f t="shared" ca="1" si="37"/>
        <v>worksheet.write('AA148','=IF(MAX(MAX(V148:Z148),ABS(MIN(V148:Z148)))=ABS(MIN(V148:Z148)),MIN(V148:Z148),MAX(V148:Z148))')</v>
      </c>
      <c r="AO148" t="str">
        <f t="shared" ca="1" si="38"/>
        <v>worksheet.write('AB148','=IFERROR(V144+MATCH(AA148,V148:Z148,0)-1,"")')</v>
      </c>
    </row>
    <row r="149" spans="1:41" x14ac:dyDescent="0.3">
      <c r="A149" s="1">
        <v>4</v>
      </c>
      <c r="B149" t="s">
        <v>271</v>
      </c>
      <c r="C149" t="s">
        <v>272</v>
      </c>
      <c r="D149" t="s">
        <v>273</v>
      </c>
      <c r="E149" t="s">
        <v>274</v>
      </c>
      <c r="F149" t="s">
        <v>275</v>
      </c>
      <c r="G149" t="s">
        <v>276</v>
      </c>
      <c r="I149" t="str">
        <f t="shared" si="15"/>
        <v>pos_trend</v>
      </c>
      <c r="J149">
        <f t="shared" si="16"/>
        <v>50780000</v>
      </c>
      <c r="K149">
        <f t="shared" si="17"/>
        <v>69970000</v>
      </c>
      <c r="L149">
        <f t="shared" si="18"/>
        <v>86680000</v>
      </c>
      <c r="M149">
        <f t="shared" si="19"/>
        <v>97430000</v>
      </c>
      <c r="N149">
        <f t="shared" si="20"/>
        <v>103450000</v>
      </c>
      <c r="P149">
        <f t="shared" si="24"/>
        <v>103450000</v>
      </c>
      <c r="Q149">
        <f t="shared" si="39"/>
        <v>2016</v>
      </c>
      <c r="R149">
        <f t="shared" si="40"/>
        <v>50780000</v>
      </c>
      <c r="S149">
        <f t="shared" si="41"/>
        <v>2012</v>
      </c>
      <c r="T149">
        <f t="shared" si="42"/>
        <v>81662000</v>
      </c>
      <c r="U149">
        <f t="shared" si="43"/>
        <v>21441361.197461322</v>
      </c>
      <c r="V149">
        <f t="shared" si="44"/>
        <v>-1.4403003482659702</v>
      </c>
      <c r="W149">
        <f t="shared" si="45"/>
        <v>-0.5453012004379808</v>
      </c>
      <c r="X149">
        <f t="shared" si="46"/>
        <v>0.23403364897346798</v>
      </c>
      <c r="Y149">
        <f t="shared" si="47"/>
        <v>0.73540107154516599</v>
      </c>
      <c r="Z149">
        <f t="shared" si="25"/>
        <v>1.0161668281853169</v>
      </c>
      <c r="AA149">
        <f t="shared" ref="AA149:AA212" si="49">IF(MAX(MAX(V149:Z149),ABS(MIN(V149:Z149)))=ABS(MIN(V149:Z149)),MIN(V149:Z149),MAX(V149:Z149))</f>
        <v>-1.4403003482659702</v>
      </c>
      <c r="AB149">
        <f t="shared" si="48"/>
        <v>2012</v>
      </c>
      <c r="AC149" t="str">
        <f t="shared" ca="1" si="26"/>
        <v>worksheet.write('P149','=MAX(J149:N149)')</v>
      </c>
      <c r="AD149" t="str">
        <f t="shared" ca="1" si="27"/>
        <v>worksheet.write('Q149','=IFERROR(J144+MATCH(P149,J149:N149,0)-1,"")')</v>
      </c>
      <c r="AE149" t="str">
        <f t="shared" ca="1" si="28"/>
        <v>worksheet.write('R149','=IF(Q149="","",MIN(J149:N149))')</v>
      </c>
      <c r="AF149" t="str">
        <f t="shared" ca="1" si="29"/>
        <v>worksheet.write('S149','=IFERROR(J144+MATCH(R149,J149:N149)-1,"")')</v>
      </c>
      <c r="AG149" t="str">
        <f t="shared" ca="1" si="30"/>
        <v>worksheet.write('T149','=IFERROR(AVERAGE(J149:N149),"")')</v>
      </c>
      <c r="AH149" t="str">
        <f t="shared" ca="1" si="31"/>
        <v>worksheet.write('U149','=IFERROR(STDEV(J149:N149),"")')</v>
      </c>
      <c r="AI149" t="str">
        <f t="shared" ca="1" si="32"/>
        <v>worksheet.write('V149','=IF(C149="-","",IF(ISBLANK(B149),"",IF(OR(ISNUMBER(FIND("Growth",B149)),ISNUMBER(FIND("Margin",B149))),"",(J149-T149)/U149)))')</v>
      </c>
      <c r="AJ149" t="str">
        <f t="shared" ca="1" si="33"/>
        <v>worksheet.write('W149','=IF(OR(D149="-",ISBLANK(D149)),"",(K149-T149)/U149)')</v>
      </c>
      <c r="AK149" t="str">
        <f t="shared" ca="1" si="34"/>
        <v>worksheet.write('X149','=IF(OR(E149="-",ISBLANK(E149)),"",(L149-T149)/U149)')</v>
      </c>
      <c r="AL149" t="str">
        <f t="shared" ca="1" si="35"/>
        <v>worksheet.write('Y149','=IF(OR(F149="-",ISBLANK(F149)),"",(M149-T149)/U149)')</v>
      </c>
      <c r="AM149" t="str">
        <f t="shared" ca="1" si="36"/>
        <v>worksheet.write('Z149','=IFERROR(IF(OR(G149="-",ISBLANK(G149)),"",(N149-T149)/U149),"")')</v>
      </c>
      <c r="AN149" t="str">
        <f t="shared" ca="1" si="37"/>
        <v>worksheet.write('AA149','=IF(MAX(MAX(V149:Z149),ABS(MIN(V149:Z149)))=ABS(MIN(V149:Z149)),MIN(V149:Z149),MAX(V149:Z149))')</v>
      </c>
      <c r="AO149" t="str">
        <f t="shared" ca="1" si="38"/>
        <v>worksheet.write('AB149','=IFERROR(V144+MATCH(AA149,V149:Z149,0)-1,"")')</v>
      </c>
    </row>
    <row r="150" spans="1:41" x14ac:dyDescent="0.3">
      <c r="A150" s="1">
        <v>5</v>
      </c>
      <c r="B150" t="s">
        <v>277</v>
      </c>
      <c r="C150" t="s">
        <v>278</v>
      </c>
      <c r="D150" t="s">
        <v>279</v>
      </c>
      <c r="E150" t="s">
        <v>280</v>
      </c>
      <c r="F150" t="s">
        <v>281</v>
      </c>
      <c r="G150" t="s">
        <v>282</v>
      </c>
      <c r="I150" t="str">
        <f t="shared" si="15"/>
        <v>pos_trend</v>
      </c>
      <c r="J150">
        <f t="shared" si="16"/>
        <v>13280000</v>
      </c>
      <c r="K150">
        <f t="shared" si="17"/>
        <v>18750000</v>
      </c>
      <c r="L150">
        <f t="shared" si="18"/>
        <v>20510000</v>
      </c>
      <c r="M150">
        <f t="shared" si="19"/>
        <v>21660000</v>
      </c>
      <c r="N150">
        <f t="shared" si="20"/>
        <v>22580000</v>
      </c>
      <c r="P150">
        <f t="shared" si="24"/>
        <v>22580000</v>
      </c>
      <c r="Q150">
        <f t="shared" si="39"/>
        <v>2016</v>
      </c>
      <c r="R150">
        <f t="shared" si="40"/>
        <v>13280000</v>
      </c>
      <c r="S150">
        <f t="shared" si="41"/>
        <v>2012</v>
      </c>
      <c r="T150">
        <f t="shared" si="42"/>
        <v>19356000</v>
      </c>
      <c r="U150">
        <f t="shared" si="43"/>
        <v>3685082.0886379178</v>
      </c>
      <c r="V150">
        <f t="shared" si="44"/>
        <v>-1.6488099461159669</v>
      </c>
      <c r="W150">
        <f t="shared" si="45"/>
        <v>-0.16444681161064451</v>
      </c>
      <c r="X150">
        <f t="shared" si="46"/>
        <v>0.31315448943677188</v>
      </c>
      <c r="Y150">
        <f t="shared" si="47"/>
        <v>0.62522352137116322</v>
      </c>
      <c r="Z150">
        <f t="shared" si="25"/>
        <v>0.87487874691867629</v>
      </c>
      <c r="AA150">
        <f t="shared" si="49"/>
        <v>-1.6488099461159669</v>
      </c>
      <c r="AB150">
        <f t="shared" si="48"/>
        <v>2012</v>
      </c>
      <c r="AC150" t="str">
        <f t="shared" ca="1" si="26"/>
        <v>worksheet.write('P150','=MAX(J150:N150)')</v>
      </c>
      <c r="AD150" t="str">
        <f t="shared" ca="1" si="27"/>
        <v>worksheet.write('Q150','=IFERROR(J144+MATCH(P150,J150:N150,0)-1,"")')</v>
      </c>
      <c r="AE150" t="str">
        <f t="shared" ca="1" si="28"/>
        <v>worksheet.write('R150','=IF(Q150="","",MIN(J150:N150))')</v>
      </c>
      <c r="AF150" t="str">
        <f t="shared" ca="1" si="29"/>
        <v>worksheet.write('S150','=IFERROR(J144+MATCH(R150,J150:N150)-1,"")')</v>
      </c>
      <c r="AG150" t="str">
        <f t="shared" ca="1" si="30"/>
        <v>worksheet.write('T150','=IFERROR(AVERAGE(J150:N150),"")')</v>
      </c>
      <c r="AH150" t="str">
        <f t="shared" ca="1" si="31"/>
        <v>worksheet.write('U150','=IFERROR(STDEV(J150:N150),"")')</v>
      </c>
      <c r="AI150" t="str">
        <f t="shared" ca="1" si="32"/>
        <v>worksheet.write('V150','=IF(C150="-","",IF(ISBLANK(B150),"",IF(OR(ISNUMBER(FIND("Growth",B150)),ISNUMBER(FIND("Margin",B150))),"",(J150-T150)/U150)))')</v>
      </c>
      <c r="AJ150" t="str">
        <f t="shared" ca="1" si="33"/>
        <v>worksheet.write('W150','=IF(OR(D150="-",ISBLANK(D150)),"",(K150-T150)/U150)')</v>
      </c>
      <c r="AK150" t="str">
        <f t="shared" ca="1" si="34"/>
        <v>worksheet.write('X150','=IF(OR(E150="-",ISBLANK(E150)),"",(L150-T150)/U150)')</v>
      </c>
      <c r="AL150" t="str">
        <f t="shared" ca="1" si="35"/>
        <v>worksheet.write('Y150','=IF(OR(F150="-",ISBLANK(F150)),"",(M150-T150)/U150)')</v>
      </c>
      <c r="AM150" t="str">
        <f t="shared" ca="1" si="36"/>
        <v>worksheet.write('Z150','=IFERROR(IF(OR(G150="-",ISBLANK(G150)),"",(N150-T150)/U150),"")')</v>
      </c>
      <c r="AN150" t="str">
        <f t="shared" ca="1" si="37"/>
        <v>worksheet.write('AA150','=IF(MAX(MAX(V150:Z150),ABS(MIN(V150:Z150)))=ABS(MIN(V150:Z150)),MIN(V150:Z150),MAX(V150:Z150))')</v>
      </c>
      <c r="AO150" t="str">
        <f t="shared" ca="1" si="38"/>
        <v>worksheet.write('AB150','=IFERROR(V144+MATCH(AA150,V150:Z150,0)-1,"")')</v>
      </c>
    </row>
    <row r="151" spans="1:41" x14ac:dyDescent="0.3">
      <c r="A151" s="1">
        <v>6</v>
      </c>
      <c r="B151" t="s">
        <v>283</v>
      </c>
      <c r="C151" t="s">
        <v>284</v>
      </c>
      <c r="D151" t="s">
        <v>285</v>
      </c>
      <c r="E151" t="s">
        <v>286</v>
      </c>
      <c r="F151" t="s">
        <v>287</v>
      </c>
      <c r="G151" t="s">
        <v>288</v>
      </c>
      <c r="I151" t="str">
        <f t="shared" si="15"/>
        <v>pos_trend</v>
      </c>
      <c r="J151">
        <f t="shared" si="16"/>
        <v>37500000</v>
      </c>
      <c r="K151">
        <f t="shared" si="17"/>
        <v>51220000</v>
      </c>
      <c r="L151">
        <f t="shared" si="18"/>
        <v>66180000.000000007</v>
      </c>
      <c r="M151">
        <f t="shared" si="19"/>
        <v>75780000</v>
      </c>
      <c r="N151">
        <f t="shared" si="20"/>
        <v>80870000</v>
      </c>
      <c r="P151">
        <f t="shared" si="24"/>
        <v>80870000</v>
      </c>
      <c r="Q151">
        <f t="shared" si="39"/>
        <v>2016</v>
      </c>
      <c r="R151">
        <f t="shared" si="40"/>
        <v>37500000</v>
      </c>
      <c r="S151">
        <f t="shared" si="41"/>
        <v>2012</v>
      </c>
      <c r="T151">
        <f t="shared" si="42"/>
        <v>62310000</v>
      </c>
      <c r="U151">
        <f t="shared" si="43"/>
        <v>17884459.734641135</v>
      </c>
      <c r="V151">
        <f t="shared" si="44"/>
        <v>-1.3872378795957983</v>
      </c>
      <c r="W151">
        <f t="shared" si="45"/>
        <v>-0.6200914181667635</v>
      </c>
      <c r="X151">
        <f t="shared" si="46"/>
        <v>0.21638898000950219</v>
      </c>
      <c r="Y151">
        <f t="shared" si="47"/>
        <v>0.7531678451493512</v>
      </c>
      <c r="Z151">
        <f t="shared" si="25"/>
        <v>1.0377724726037088</v>
      </c>
      <c r="AA151">
        <f t="shared" si="49"/>
        <v>-1.3872378795957983</v>
      </c>
      <c r="AB151">
        <f t="shared" si="48"/>
        <v>2012</v>
      </c>
      <c r="AC151" t="str">
        <f t="shared" ca="1" si="26"/>
        <v>worksheet.write('P151','=MAX(J151:N151)')</v>
      </c>
      <c r="AD151" t="str">
        <f t="shared" ca="1" si="27"/>
        <v>worksheet.write('Q151','=IFERROR(J144+MATCH(P151,J151:N151,0)-1,"")')</v>
      </c>
      <c r="AE151" t="str">
        <f t="shared" ca="1" si="28"/>
        <v>worksheet.write('R151','=IF(Q151="","",MIN(J151:N151))')</v>
      </c>
      <c r="AF151" t="str">
        <f t="shared" ca="1" si="29"/>
        <v>worksheet.write('S151','=IFERROR(J144+MATCH(R151,J151:N151)-1,"")')</v>
      </c>
      <c r="AG151" t="str">
        <f t="shared" ca="1" si="30"/>
        <v>worksheet.write('T151','=IFERROR(AVERAGE(J151:N151),"")')</v>
      </c>
      <c r="AH151" t="str">
        <f t="shared" ca="1" si="31"/>
        <v>worksheet.write('U151','=IFERROR(STDEV(J151:N151),"")')</v>
      </c>
      <c r="AI151" t="str">
        <f t="shared" ca="1" si="32"/>
        <v>worksheet.write('V151','=IF(C151="-","",IF(ISBLANK(B151),"",IF(OR(ISNUMBER(FIND("Growth",B151)),ISNUMBER(FIND("Margin",B151))),"",(J151-T151)/U151)))')</v>
      </c>
      <c r="AJ151" t="str">
        <f t="shared" ca="1" si="33"/>
        <v>worksheet.write('W151','=IF(OR(D151="-",ISBLANK(D151)),"",(K151-T151)/U151)')</v>
      </c>
      <c r="AK151" t="str">
        <f t="shared" ca="1" si="34"/>
        <v>worksheet.write('X151','=IF(OR(E151="-",ISBLANK(E151)),"",(L151-T151)/U151)')</v>
      </c>
      <c r="AL151" t="str">
        <f t="shared" ca="1" si="35"/>
        <v>worksheet.write('Y151','=IF(OR(F151="-",ISBLANK(F151)),"",(M151-T151)/U151)')</v>
      </c>
      <c r="AM151" t="str">
        <f t="shared" ca="1" si="36"/>
        <v>worksheet.write('Z151','=IFERROR(IF(OR(G151="-",ISBLANK(G151)),"",(N151-T151)/U151),"")')</v>
      </c>
      <c r="AN151" t="str">
        <f t="shared" ca="1" si="37"/>
        <v>worksheet.write('AA151','=IF(MAX(MAX(V151:Z151),ABS(MIN(V151:Z151)))=ABS(MIN(V151:Z151)),MIN(V151:Z151),MAX(V151:Z151))')</v>
      </c>
      <c r="AO151" t="str">
        <f t="shared" ca="1" si="38"/>
        <v>worksheet.write('AB151','=IFERROR(V144+MATCH(AA151,V151:Z151,0)-1,"")')</v>
      </c>
    </row>
    <row r="152" spans="1:41" x14ac:dyDescent="0.3">
      <c r="A152" s="1">
        <v>7</v>
      </c>
      <c r="B152" t="s">
        <v>289</v>
      </c>
      <c r="C152" t="s">
        <v>254</v>
      </c>
      <c r="D152" t="s">
        <v>290</v>
      </c>
      <c r="E152" t="s">
        <v>291</v>
      </c>
      <c r="F152" t="s">
        <v>292</v>
      </c>
      <c r="G152" t="s">
        <v>293</v>
      </c>
      <c r="I152" t="str">
        <f t="shared" si="15"/>
        <v>neg_trend</v>
      </c>
      <c r="J152" t="str">
        <f t="shared" si="16"/>
        <v>N/A</v>
      </c>
      <c r="K152">
        <f t="shared" si="17"/>
        <v>0.52369999999999994</v>
      </c>
      <c r="L152">
        <f t="shared" si="18"/>
        <v>0.316</v>
      </c>
      <c r="M152">
        <f t="shared" si="19"/>
        <v>5.4300000000000001E-2</v>
      </c>
      <c r="N152">
        <f t="shared" si="20"/>
        <v>-3.7499999999999999E-2</v>
      </c>
      <c r="P152">
        <f t="shared" si="24"/>
        <v>0.52369999999999994</v>
      </c>
      <c r="Q152">
        <f t="shared" si="39"/>
        <v>2013</v>
      </c>
      <c r="R152">
        <f t="shared" si="40"/>
        <v>-3.7499999999999999E-2</v>
      </c>
      <c r="S152" t="str">
        <f t="shared" si="41"/>
        <v/>
      </c>
      <c r="T152">
        <f t="shared" si="42"/>
        <v>0.21412499999999998</v>
      </c>
      <c r="U152">
        <f t="shared" si="43"/>
        <v>0.25499958660097211</v>
      </c>
      <c r="V152" t="str">
        <f t="shared" si="44"/>
        <v/>
      </c>
      <c r="W152">
        <f t="shared" si="45"/>
        <v>1.2140215759817228</v>
      </c>
      <c r="X152">
        <f t="shared" si="46"/>
        <v>0.39951045159698961</v>
      </c>
      <c r="Y152">
        <f t="shared" si="47"/>
        <v>-0.62676572197780467</v>
      </c>
      <c r="Z152">
        <f t="shared" si="25"/>
        <v>-0.98676630560090772</v>
      </c>
      <c r="AA152">
        <f t="shared" si="49"/>
        <v>1.2140215759817228</v>
      </c>
      <c r="AB152">
        <f t="shared" si="48"/>
        <v>2013</v>
      </c>
      <c r="AC152" t="str">
        <f t="shared" ca="1" si="26"/>
        <v>worksheet.write('P152','=MAX(J152:N152)')</v>
      </c>
      <c r="AD152" t="str">
        <f t="shared" ca="1" si="27"/>
        <v>worksheet.write('Q152','=IFERROR(J144+MATCH(P152,J152:N152,0)-1,"")')</v>
      </c>
      <c r="AE152" t="str">
        <f t="shared" ca="1" si="28"/>
        <v>worksheet.write('R152','=IF(Q152="","",MIN(J152:N152))')</v>
      </c>
      <c r="AF152" t="str">
        <f t="shared" ca="1" si="29"/>
        <v>worksheet.write('S152','=IFERROR(J144+MATCH(R152,J152:N152)-1,"")')</v>
      </c>
      <c r="AG152" t="str">
        <f t="shared" ca="1" si="30"/>
        <v>worksheet.write('T152','=IFERROR(AVERAGE(J152:N152),"")')</v>
      </c>
      <c r="AH152" t="str">
        <f t="shared" ca="1" si="31"/>
        <v>worksheet.write('U152','=IFERROR(STDEV(J152:N152),"")')</v>
      </c>
      <c r="AI152" t="str">
        <f t="shared" ca="1" si="32"/>
        <v>worksheet.write('V152','=IF(C152="-","",IF(ISBLANK(B152),"",IF(OR(ISNUMBER(FIND("Growth",B152)),ISNUMBER(FIND("Margin",B152))),"",(J152-T152)/U152)))')</v>
      </c>
      <c r="AJ152" t="str">
        <f t="shared" ca="1" si="33"/>
        <v>worksheet.write('W152','=IF(OR(D152="-",ISBLANK(D152)),"",(K152-T152)/U152)')</v>
      </c>
      <c r="AK152" t="str">
        <f t="shared" ca="1" si="34"/>
        <v>worksheet.write('X152','=IF(OR(E152="-",ISBLANK(E152)),"",(L152-T152)/U152)')</v>
      </c>
      <c r="AL152" t="str">
        <f t="shared" ca="1" si="35"/>
        <v>worksheet.write('Y152','=IF(OR(F152="-",ISBLANK(F152)),"",(M152-T152)/U152)')</v>
      </c>
      <c r="AM152" t="str">
        <f t="shared" ca="1" si="36"/>
        <v>worksheet.write('Z152','=IFERROR(IF(OR(G152="-",ISBLANK(G152)),"",(N152-T152)/U152),"")')</v>
      </c>
      <c r="AN152" t="str">
        <f t="shared" ca="1" si="37"/>
        <v>worksheet.write('AA152','=IF(MAX(MAX(V152:Z152),ABS(MIN(V152:Z152)))=ABS(MIN(V152:Z152)),MIN(V152:Z152),MAX(V152:Z152))')</v>
      </c>
      <c r="AO152" t="str">
        <f t="shared" ca="1" si="38"/>
        <v>worksheet.write('AB152','=IFERROR(V144+MATCH(AA152,V152:Z152,0)-1,"")')</v>
      </c>
    </row>
    <row r="153" spans="1:41" x14ac:dyDescent="0.3">
      <c r="A153" s="1">
        <v>8</v>
      </c>
      <c r="B153" t="s">
        <v>294</v>
      </c>
      <c r="C153" t="s">
        <v>295</v>
      </c>
      <c r="D153" t="s">
        <v>296</v>
      </c>
      <c r="E153" t="s">
        <v>297</v>
      </c>
      <c r="F153" t="s">
        <v>298</v>
      </c>
      <c r="G153" t="s">
        <v>299</v>
      </c>
      <c r="I153" t="str">
        <f t="shared" si="15"/>
        <v>N/A</v>
      </c>
      <c r="J153">
        <f t="shared" si="16"/>
        <v>403930000</v>
      </c>
      <c r="K153">
        <f t="shared" si="17"/>
        <v>464730000</v>
      </c>
      <c r="L153">
        <f t="shared" si="18"/>
        <v>507390000</v>
      </c>
      <c r="M153">
        <f t="shared" si="19"/>
        <v>490700000</v>
      </c>
      <c r="N153">
        <f t="shared" si="20"/>
        <v>471270000</v>
      </c>
      <c r="P153">
        <f t="shared" si="24"/>
        <v>507390000</v>
      </c>
      <c r="Q153">
        <f t="shared" si="39"/>
        <v>2014</v>
      </c>
      <c r="R153">
        <f t="shared" si="40"/>
        <v>403930000</v>
      </c>
      <c r="S153">
        <f t="shared" si="41"/>
        <v>2012</v>
      </c>
      <c r="T153">
        <f t="shared" si="42"/>
        <v>467604000</v>
      </c>
      <c r="U153">
        <f t="shared" si="43"/>
        <v>39345993.188633576</v>
      </c>
      <c r="V153">
        <f t="shared" si="44"/>
        <v>-1.6183096381563546</v>
      </c>
      <c r="W153">
        <f t="shared" si="45"/>
        <v>-7.3044286522935001E-2</v>
      </c>
      <c r="X153">
        <f t="shared" si="46"/>
        <v>1.011183014475119</v>
      </c>
      <c r="Y153">
        <f t="shared" si="47"/>
        <v>0.58699750923232663</v>
      </c>
      <c r="Z153">
        <f t="shared" si="25"/>
        <v>9.3173400971844025E-2</v>
      </c>
      <c r="AA153">
        <f t="shared" si="49"/>
        <v>-1.6183096381563546</v>
      </c>
      <c r="AB153">
        <f t="shared" si="48"/>
        <v>2012</v>
      </c>
      <c r="AC153" t="str">
        <f t="shared" ca="1" si="26"/>
        <v>worksheet.write('P153','=MAX(J153:N153)')</v>
      </c>
      <c r="AD153" t="str">
        <f t="shared" ca="1" si="27"/>
        <v>worksheet.write('Q153','=IFERROR(J144+MATCH(P153,J153:N153,0)-1,"")')</v>
      </c>
      <c r="AE153" t="str">
        <f t="shared" ca="1" si="28"/>
        <v>worksheet.write('R153','=IF(Q153="","",MIN(J153:N153))')</v>
      </c>
      <c r="AF153" t="str">
        <f t="shared" ca="1" si="29"/>
        <v>worksheet.write('S153','=IFERROR(J144+MATCH(R153,J153:N153)-1,"")')</v>
      </c>
      <c r="AG153" t="str">
        <f t="shared" ca="1" si="30"/>
        <v>worksheet.write('T153','=IFERROR(AVERAGE(J153:N153),"")')</v>
      </c>
      <c r="AH153" t="str">
        <f t="shared" ca="1" si="31"/>
        <v>worksheet.write('U153','=IFERROR(STDEV(J153:N153),"")')</v>
      </c>
      <c r="AI153" t="str">
        <f t="shared" ca="1" si="32"/>
        <v>worksheet.write('V153','=IF(C153="-","",IF(ISBLANK(B153),"",IF(OR(ISNUMBER(FIND("Growth",B153)),ISNUMBER(FIND("Margin",B153))),"",(J153-T153)/U153)))')</v>
      </c>
      <c r="AJ153" t="str">
        <f t="shared" ca="1" si="33"/>
        <v>worksheet.write('W153','=IF(OR(D153="-",ISBLANK(D153)),"",(K153-T153)/U153)')</v>
      </c>
      <c r="AK153" t="str">
        <f t="shared" ca="1" si="34"/>
        <v>worksheet.write('X153','=IF(OR(E153="-",ISBLANK(E153)),"",(L153-T153)/U153)')</v>
      </c>
      <c r="AL153" t="str">
        <f t="shared" ca="1" si="35"/>
        <v>worksheet.write('Y153','=IF(OR(F153="-",ISBLANK(F153)),"",(M153-T153)/U153)')</v>
      </c>
      <c r="AM153" t="str">
        <f t="shared" ca="1" si="36"/>
        <v>worksheet.write('Z153','=IFERROR(IF(OR(G153="-",ISBLANK(G153)),"",(N153-T153)/U153),"")')</v>
      </c>
      <c r="AN153" t="str">
        <f t="shared" ca="1" si="37"/>
        <v>worksheet.write('AA153','=IF(MAX(MAX(V153:Z153),ABS(MIN(V153:Z153)))=ABS(MIN(V153:Z153)),MIN(V153:Z153),MAX(V153:Z153))')</v>
      </c>
      <c r="AO153" t="str">
        <f t="shared" ca="1" si="38"/>
        <v>worksheet.write('AB153','=IFERROR(V144+MATCH(AA153,V153:Z153,0)-1,"")')</v>
      </c>
    </row>
    <row r="154" spans="1:41" x14ac:dyDescent="0.3">
      <c r="A154" s="1">
        <v>9</v>
      </c>
      <c r="B154" t="s">
        <v>300</v>
      </c>
      <c r="C154" t="s">
        <v>254</v>
      </c>
      <c r="D154" t="s">
        <v>301</v>
      </c>
      <c r="E154" t="s">
        <v>302</v>
      </c>
      <c r="F154" t="s">
        <v>303</v>
      </c>
      <c r="G154" t="s">
        <v>304</v>
      </c>
      <c r="I154" t="str">
        <f t="shared" si="15"/>
        <v>neg_trend</v>
      </c>
      <c r="J154" t="str">
        <f t="shared" si="16"/>
        <v>N/A</v>
      </c>
      <c r="K154">
        <f t="shared" si="17"/>
        <v>0.15050000000000002</v>
      </c>
      <c r="L154">
        <f t="shared" si="18"/>
        <v>9.1799999999999993E-2</v>
      </c>
      <c r="M154">
        <f t="shared" si="19"/>
        <v>-3.2899999999999999E-2</v>
      </c>
      <c r="N154">
        <f t="shared" si="20"/>
        <v>-3.9600000000000003E-2</v>
      </c>
      <c r="P154">
        <f t="shared" si="24"/>
        <v>0.15050000000000002</v>
      </c>
      <c r="Q154">
        <f t="shared" si="39"/>
        <v>2013</v>
      </c>
      <c r="R154">
        <f t="shared" si="40"/>
        <v>-3.9600000000000003E-2</v>
      </c>
      <c r="S154" t="str">
        <f t="shared" si="41"/>
        <v/>
      </c>
      <c r="T154">
        <f t="shared" si="42"/>
        <v>4.2450000000000009E-2</v>
      </c>
      <c r="U154">
        <f t="shared" si="43"/>
        <v>9.4021362820726373E-2</v>
      </c>
      <c r="V154" t="str">
        <f t="shared" si="44"/>
        <v/>
      </c>
      <c r="W154">
        <f t="shared" si="45"/>
        <v>1.1492069116890222</v>
      </c>
      <c r="X154">
        <f t="shared" si="46"/>
        <v>0.52488071348313947</v>
      </c>
      <c r="Y154">
        <f t="shared" si="47"/>
        <v>-0.80141361217739771</v>
      </c>
      <c r="Z154">
        <f t="shared" si="25"/>
        <v>-0.87267401299476421</v>
      </c>
      <c r="AA154">
        <f t="shared" si="49"/>
        <v>1.1492069116890222</v>
      </c>
      <c r="AB154">
        <f t="shared" si="48"/>
        <v>2013</v>
      </c>
      <c r="AC154" t="str">
        <f t="shared" ca="1" si="26"/>
        <v>worksheet.write('P154','=MAX(J154:N154)')</v>
      </c>
      <c r="AD154" t="str">
        <f t="shared" ca="1" si="27"/>
        <v>worksheet.write('Q154','=IFERROR(J144+MATCH(P154,J154:N154,0)-1,"")')</v>
      </c>
      <c r="AE154" t="str">
        <f t="shared" ca="1" si="28"/>
        <v>worksheet.write('R154','=IF(Q154="","",MIN(J154:N154))')</v>
      </c>
      <c r="AF154" t="str">
        <f t="shared" ca="1" si="29"/>
        <v>worksheet.write('S154','=IFERROR(J144+MATCH(R154,J154:N154)-1,"")')</v>
      </c>
      <c r="AG154" t="str">
        <f t="shared" ca="1" si="30"/>
        <v>worksheet.write('T154','=IFERROR(AVERAGE(J154:N154),"")')</v>
      </c>
      <c r="AH154" t="str">
        <f t="shared" ca="1" si="31"/>
        <v>worksheet.write('U154','=IFERROR(STDEV(J154:N154),"")')</v>
      </c>
      <c r="AI154" t="str">
        <f t="shared" ca="1" si="32"/>
        <v>worksheet.write('V154','=IF(C154="-","",IF(ISBLANK(B154),"",IF(OR(ISNUMBER(FIND("Growth",B154)),ISNUMBER(FIND("Margin",B154))),"",(J154-T154)/U154)))')</v>
      </c>
      <c r="AJ154" t="str">
        <f t="shared" ca="1" si="33"/>
        <v>worksheet.write('W154','=IF(OR(D154="-",ISBLANK(D154)),"",(K154-T154)/U154)')</v>
      </c>
      <c r="AK154" t="str">
        <f t="shared" ca="1" si="34"/>
        <v>worksheet.write('X154','=IF(OR(E154="-",ISBLANK(E154)),"",(L154-T154)/U154)')</v>
      </c>
      <c r="AL154" t="str">
        <f t="shared" ca="1" si="35"/>
        <v>worksheet.write('Y154','=IF(OR(F154="-",ISBLANK(F154)),"",(M154-T154)/U154)')</v>
      </c>
      <c r="AM154" t="str">
        <f t="shared" ca="1" si="36"/>
        <v>worksheet.write('Z154','=IFERROR(IF(OR(G154="-",ISBLANK(G154)),"",(N154-T154)/U154),"")')</v>
      </c>
      <c r="AN154" t="str">
        <f t="shared" ca="1" si="37"/>
        <v>worksheet.write('AA154','=IF(MAX(MAX(V154:Z154),ABS(MIN(V154:Z154)))=ABS(MIN(V154:Z154)),MIN(V154:Z154),MAX(V154:Z154))')</v>
      </c>
      <c r="AO154" t="str">
        <f t="shared" ca="1" si="38"/>
        <v>worksheet.write('AB154','=IFERROR(V144+MATCH(AA154,V154:Z154,0)-1,"")')</v>
      </c>
    </row>
    <row r="155" spans="1:41" x14ac:dyDescent="0.3">
      <c r="A155" s="1">
        <v>10</v>
      </c>
      <c r="B155" t="s">
        <v>305</v>
      </c>
      <c r="C155" t="s">
        <v>254</v>
      </c>
      <c r="D155" t="s">
        <v>254</v>
      </c>
      <c r="E155" t="s">
        <v>254</v>
      </c>
      <c r="F155" t="s">
        <v>254</v>
      </c>
      <c r="G155" t="s">
        <v>306</v>
      </c>
      <c r="I155" t="str">
        <f t="shared" si="15"/>
        <v>N/A</v>
      </c>
      <c r="J155" t="str">
        <f t="shared" si="16"/>
        <v>N/A</v>
      </c>
      <c r="K155" t="str">
        <f t="shared" si="17"/>
        <v>N/A</v>
      </c>
      <c r="L155" t="str">
        <f t="shared" si="18"/>
        <v>N/A</v>
      </c>
      <c r="M155" t="str">
        <f t="shared" si="19"/>
        <v>N/A</v>
      </c>
      <c r="N155">
        <f t="shared" si="20"/>
        <v>0.46860000000000002</v>
      </c>
      <c r="P155">
        <f t="shared" si="24"/>
        <v>0.46860000000000002</v>
      </c>
      <c r="Q155">
        <f t="shared" si="39"/>
        <v>2016</v>
      </c>
      <c r="R155">
        <f t="shared" si="40"/>
        <v>0.46860000000000002</v>
      </c>
      <c r="S155">
        <f t="shared" si="41"/>
        <v>2016</v>
      </c>
      <c r="T155">
        <f t="shared" si="42"/>
        <v>0.46860000000000002</v>
      </c>
      <c r="U155" t="str">
        <f t="shared" si="43"/>
        <v/>
      </c>
      <c r="V155" t="str">
        <f t="shared" si="44"/>
        <v/>
      </c>
      <c r="W155" t="str">
        <f t="shared" si="45"/>
        <v/>
      </c>
      <c r="X155" t="str">
        <f t="shared" si="46"/>
        <v/>
      </c>
      <c r="Y155" t="str">
        <f t="shared" si="47"/>
        <v/>
      </c>
      <c r="Z155" t="str">
        <f>IFERROR(IF(OR(G155="-",ISBLANK(G155)),"",(N155-$T155)/$U155),"")</f>
        <v/>
      </c>
      <c r="AA155">
        <f t="shared" si="49"/>
        <v>0</v>
      </c>
      <c r="AB155" t="str">
        <f t="shared" si="48"/>
        <v/>
      </c>
      <c r="AC155" t="str">
        <f t="shared" ca="1" si="26"/>
        <v>worksheet.write('P155','=MAX(J155:N155)')</v>
      </c>
      <c r="AD155" t="str">
        <f t="shared" ca="1" si="27"/>
        <v>worksheet.write('Q155','=IFERROR(J144+MATCH(P155,J155:N155,0)-1,"")')</v>
      </c>
      <c r="AE155" t="str">
        <f t="shared" ca="1" si="28"/>
        <v>worksheet.write('R155','=IF(Q155="","",MIN(J155:N155))')</v>
      </c>
      <c r="AF155" t="str">
        <f t="shared" ca="1" si="29"/>
        <v>worksheet.write('S155','=IFERROR(J144+MATCH(R155,J155:N155)-1,"")')</v>
      </c>
      <c r="AG155" t="str">
        <f t="shared" ca="1" si="30"/>
        <v>worksheet.write('T155','=IFERROR(AVERAGE(J155:N155),"")')</v>
      </c>
      <c r="AH155" t="str">
        <f t="shared" ca="1" si="31"/>
        <v>worksheet.write('U155','=IFERROR(STDEV(J155:N155),"")')</v>
      </c>
      <c r="AI155" t="str">
        <f t="shared" ca="1" si="32"/>
        <v>worksheet.write('V155','=IF(C155="-","",IF(ISBLANK(B155),"",IF(OR(ISNUMBER(FIND("Growth",B155)),ISNUMBER(FIND("Margin",B155))),"",(J155-T155)/U155)))')</v>
      </c>
      <c r="AJ155" t="str">
        <f t="shared" ca="1" si="33"/>
        <v>worksheet.write('W155','=IF(OR(D155="-",ISBLANK(D155)),"",(K155-T155)/U155)')</v>
      </c>
      <c r="AK155" t="str">
        <f t="shared" ca="1" si="34"/>
        <v>worksheet.write('X155','=IF(OR(E155="-",ISBLANK(E155)),"",(L155-T155)/U155)')</v>
      </c>
      <c r="AL155" t="str">
        <f t="shared" ca="1" si="35"/>
        <v>worksheet.write('Y155','=IF(OR(F155="-",ISBLANK(F155)),"",(M155-T155)/U155)')</v>
      </c>
      <c r="AM155" t="str">
        <f t="shared" ca="1" si="36"/>
        <v>worksheet.write('Z155','=IFERROR(IF(OR(G155="-",ISBLANK(G155)),"",(N155-T155)/U155),"")')</v>
      </c>
      <c r="AN155" t="str">
        <f t="shared" ca="1" si="37"/>
        <v>worksheet.write('AA155','=IF(MAX(MAX(V155:Z155),ABS(MIN(V155:Z155)))=ABS(MIN(V155:Z155)),MIN(V155:Z155),MAX(V155:Z155))')</v>
      </c>
      <c r="AO155" t="str">
        <f t="shared" ca="1" si="38"/>
        <v>worksheet.write('AB155','=IFERROR(V144+MATCH(AA155,V155:Z155,0)-1,"")')</v>
      </c>
    </row>
    <row r="156" spans="1:41" x14ac:dyDescent="0.3">
      <c r="I156" t="str">
        <f t="shared" si="15"/>
        <v>N/A</v>
      </c>
      <c r="J156" t="str">
        <f t="shared" si="16"/>
        <v>N/A</v>
      </c>
      <c r="K156" t="str">
        <f t="shared" si="17"/>
        <v>N/A</v>
      </c>
      <c r="L156" t="str">
        <f t="shared" si="18"/>
        <v>N/A</v>
      </c>
      <c r="M156" t="str">
        <f t="shared" si="19"/>
        <v>N/A</v>
      </c>
      <c r="N156" t="str">
        <f t="shared" si="20"/>
        <v>N/A</v>
      </c>
      <c r="P156">
        <f t="shared" si="24"/>
        <v>0</v>
      </c>
      <c r="Q156" t="str">
        <f t="shared" si="39"/>
        <v/>
      </c>
      <c r="R156" t="str">
        <f t="shared" si="40"/>
        <v/>
      </c>
      <c r="S156" t="str">
        <f t="shared" si="41"/>
        <v/>
      </c>
      <c r="T156" t="str">
        <f t="shared" si="42"/>
        <v/>
      </c>
      <c r="U156" t="str">
        <f t="shared" si="43"/>
        <v/>
      </c>
      <c r="V156" t="str">
        <f t="shared" si="44"/>
        <v/>
      </c>
      <c r="W156" t="str">
        <f t="shared" si="45"/>
        <v/>
      </c>
      <c r="X156" t="str">
        <f t="shared" si="46"/>
        <v/>
      </c>
      <c r="Y156" t="str">
        <f t="shared" si="47"/>
        <v/>
      </c>
      <c r="Z156" t="str">
        <f t="shared" ref="Z156:Z219" si="50">IFERROR(IF(OR(G156="-",ISBLANK(G156)),"",(N156-$T156)/$U156),"")</f>
        <v/>
      </c>
      <c r="AA156">
        <f t="shared" si="49"/>
        <v>0</v>
      </c>
      <c r="AB156" t="str">
        <f t="shared" si="48"/>
        <v/>
      </c>
      <c r="AC156" t="str">
        <f t="shared" ca="1" si="26"/>
        <v>worksheet.write('P156','=MAX(J156:N156)')</v>
      </c>
      <c r="AD156" t="str">
        <f t="shared" ca="1" si="27"/>
        <v>worksheet.write('Q156','=IFERROR(J144+MATCH(P156,J156:N156,0)-1,"")')</v>
      </c>
      <c r="AE156" t="str">
        <f t="shared" ca="1" si="28"/>
        <v>worksheet.write('R156','=IF(Q156="","",MIN(J156:N156))')</v>
      </c>
      <c r="AF156" t="str">
        <f t="shared" ca="1" si="29"/>
        <v>worksheet.write('S156','=IFERROR(J144+MATCH(R156,J156:N156)-1,"")')</v>
      </c>
      <c r="AG156" t="str">
        <f t="shared" ca="1" si="30"/>
        <v>worksheet.write('T156','=IFERROR(AVERAGE(J156:N156),"")')</v>
      </c>
      <c r="AH156" t="str">
        <f t="shared" ca="1" si="31"/>
        <v>worksheet.write('U156','=IFERROR(STDEV(J156:N156),"")')</v>
      </c>
      <c r="AI156" t="str">
        <f t="shared" ca="1" si="32"/>
        <v>worksheet.write('V156','=IF(C156="-","",IF(ISBLANK(B156),"",IF(OR(ISNUMBER(FIND("Growth",B156)),ISNUMBER(FIND("Margin",B156))),"",(J156-T156)/U156)))')</v>
      </c>
      <c r="AJ156" t="str">
        <f t="shared" ca="1" si="33"/>
        <v>worksheet.write('W156','=IF(OR(D156="-",ISBLANK(D156)),"",(K156-T156)/U156)')</v>
      </c>
      <c r="AK156" t="str">
        <f t="shared" ca="1" si="34"/>
        <v>worksheet.write('X156','=IF(OR(E156="-",ISBLANK(E156)),"",(L156-T156)/U156)')</v>
      </c>
      <c r="AL156" t="str">
        <f t="shared" ca="1" si="35"/>
        <v>worksheet.write('Y156','=IF(OR(F156="-",ISBLANK(F156)),"",(M156-T156)/U156)')</v>
      </c>
      <c r="AM156" t="str">
        <f t="shared" ca="1" si="36"/>
        <v>worksheet.write('Z156','=IFERROR(IF(OR(G156="-",ISBLANK(G156)),"",(N156-T156)/U156),"")')</v>
      </c>
      <c r="AN156" t="str">
        <f t="shared" ca="1" si="37"/>
        <v>worksheet.write('AA156','=IF(MAX(MAX(V156:Z156),ABS(MIN(V156:Z156)))=ABS(MIN(V156:Z156)),MIN(V156:Z156),MAX(V156:Z156))')</v>
      </c>
      <c r="AO156" t="str">
        <f t="shared" ca="1" si="38"/>
        <v>worksheet.write('AB156','=IFERROR(V144+MATCH(AA156,V156:Z156,0)-1,"")')</v>
      </c>
    </row>
    <row r="157" spans="1:41"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4"/>
        <v>2016</v>
      </c>
      <c r="Q157">
        <f t="shared" si="39"/>
        <v>2016</v>
      </c>
      <c r="R157">
        <f t="shared" si="40"/>
        <v>2012</v>
      </c>
      <c r="S157">
        <f t="shared" si="41"/>
        <v>2012</v>
      </c>
      <c r="T157">
        <f t="shared" si="42"/>
        <v>2014</v>
      </c>
      <c r="U157">
        <f t="shared" si="43"/>
        <v>1.5811388300841898</v>
      </c>
      <c r="V157">
        <f t="shared" si="44"/>
        <v>-1.2649110640673518</v>
      </c>
      <c r="W157">
        <f t="shared" si="45"/>
        <v>-0.63245553203367588</v>
      </c>
      <c r="X157">
        <f t="shared" si="46"/>
        <v>0</v>
      </c>
      <c r="Y157">
        <f t="shared" si="47"/>
        <v>0.63245553203367588</v>
      </c>
      <c r="Z157">
        <f t="shared" si="50"/>
        <v>1.2649110640673518</v>
      </c>
      <c r="AA157">
        <f t="shared" si="49"/>
        <v>-1.2649110640673518</v>
      </c>
      <c r="AB157">
        <f t="shared" si="48"/>
        <v>2012</v>
      </c>
      <c r="AC157" t="str">
        <f t="shared" ca="1" si="26"/>
        <v>worksheet.write('P157','=MAX(J157:N157)')</v>
      </c>
      <c r="AD157" t="str">
        <f t="shared" ca="1" si="27"/>
        <v>worksheet.write('Q157','=IFERROR(J144+MATCH(P157,J157:N157,0)-1,"")')</v>
      </c>
      <c r="AE157" t="str">
        <f t="shared" ca="1" si="28"/>
        <v>worksheet.write('R157','=IF(Q157="","",MIN(J157:N157))')</v>
      </c>
      <c r="AF157" t="str">
        <f t="shared" ca="1" si="29"/>
        <v>worksheet.write('S157','=IFERROR(J144+MATCH(R157,J157:N157)-1,"")')</v>
      </c>
      <c r="AG157" t="str">
        <f t="shared" ca="1" si="30"/>
        <v>worksheet.write('T157','=IFERROR(AVERAGE(J157:N157),"")')</v>
      </c>
      <c r="AH157" t="str">
        <f t="shared" ca="1" si="31"/>
        <v>worksheet.write('U157','=IFERROR(STDEV(J157:N157),"")')</v>
      </c>
      <c r="AI157" t="str">
        <f t="shared" ca="1" si="32"/>
        <v>worksheet.write('V157','=IF(C157="-","",IF(ISBLANK(B157),"",IF(OR(ISNUMBER(FIND("Growth",B157)),ISNUMBER(FIND("Margin",B157))),"",(J157-T157)/U157)))')</v>
      </c>
      <c r="AJ157" t="str">
        <f t="shared" ca="1" si="33"/>
        <v>worksheet.write('W157','=IF(OR(D157="-",ISBLANK(D157)),"",(K157-T157)/U157)')</v>
      </c>
      <c r="AK157" t="str">
        <f t="shared" ca="1" si="34"/>
        <v>worksheet.write('X157','=IF(OR(E157="-",ISBLANK(E157)),"",(L157-T157)/U157)')</v>
      </c>
      <c r="AL157" t="str">
        <f t="shared" ca="1" si="35"/>
        <v>worksheet.write('Y157','=IF(OR(F157="-",ISBLANK(F157)),"",(M157-T157)/U157)')</v>
      </c>
      <c r="AM157" t="str">
        <f t="shared" ca="1" si="36"/>
        <v>worksheet.write('Z157','=IFERROR(IF(OR(G157="-",ISBLANK(G157)),"",(N157-T157)/U157),"")')</v>
      </c>
      <c r="AN157" t="str">
        <f t="shared" ca="1" si="37"/>
        <v>worksheet.write('AA157','=IF(MAX(MAX(V157:Z157),ABS(MIN(V157:Z157)))=ABS(MIN(V157:Z157)),MIN(V157:Z157),MAX(V157:Z157))')</v>
      </c>
      <c r="AO157" t="str">
        <f t="shared" ca="1" si="38"/>
        <v>worksheet.write('AB157','=IFERROR(V144+MATCH(AA157,V157:Z157,0)-1,"")')</v>
      </c>
    </row>
    <row r="158" spans="1:41" x14ac:dyDescent="0.3">
      <c r="A158" s="1">
        <v>0</v>
      </c>
      <c r="B158" t="s">
        <v>308</v>
      </c>
      <c r="C158" t="s">
        <v>309</v>
      </c>
      <c r="D158" t="s">
        <v>310</v>
      </c>
      <c r="E158" t="s">
        <v>311</v>
      </c>
      <c r="F158" t="s">
        <v>312</v>
      </c>
      <c r="G158" t="s">
        <v>313</v>
      </c>
      <c r="I158" t="str">
        <f t="shared" si="15"/>
        <v>pos_trend</v>
      </c>
      <c r="J158">
        <f t="shared" si="16"/>
        <v>278860000</v>
      </c>
      <c r="K158">
        <f t="shared" si="17"/>
        <v>298290000</v>
      </c>
      <c r="L158">
        <f t="shared" si="18"/>
        <v>324180000</v>
      </c>
      <c r="M158">
        <f t="shared" si="19"/>
        <v>360510000</v>
      </c>
      <c r="N158">
        <f t="shared" si="20"/>
        <v>396560000</v>
      </c>
      <c r="P158">
        <f t="shared" si="24"/>
        <v>396560000</v>
      </c>
      <c r="Q158">
        <f t="shared" si="39"/>
        <v>2016</v>
      </c>
      <c r="R158">
        <f t="shared" si="40"/>
        <v>278860000</v>
      </c>
      <c r="S158">
        <f t="shared" si="41"/>
        <v>2012</v>
      </c>
      <c r="T158">
        <f t="shared" si="42"/>
        <v>331680000</v>
      </c>
      <c r="U158">
        <f>IFERROR(STDEV(J158:N158),"")</f>
        <v>47438586.087698691</v>
      </c>
      <c r="V158">
        <f t="shared" si="44"/>
        <v>-1.1134395932954833</v>
      </c>
      <c r="W158">
        <f t="shared" si="45"/>
        <v>-0.7038574028802761</v>
      </c>
      <c r="X158">
        <f t="shared" si="46"/>
        <v>-0.15809914709799555</v>
      </c>
      <c r="Y158">
        <f t="shared" si="47"/>
        <v>0.60773312144469482</v>
      </c>
      <c r="Z158">
        <f t="shared" si="50"/>
        <v>1.3676630218290602</v>
      </c>
      <c r="AA158">
        <f t="shared" si="49"/>
        <v>1.3676630218290602</v>
      </c>
      <c r="AB158">
        <f t="shared" si="48"/>
        <v>2016</v>
      </c>
      <c r="AC158" t="str">
        <f t="shared" ca="1" si="26"/>
        <v>worksheet.write('P158','=MAX(J158:N158)')</v>
      </c>
      <c r="AD158" t="str">
        <f t="shared" ca="1" si="27"/>
        <v>worksheet.write('Q158','=IFERROR(J144+MATCH(P158,J158:N158,0)-1,"")')</v>
      </c>
      <c r="AE158" t="str">
        <f t="shared" ca="1" si="28"/>
        <v>worksheet.write('R158','=IF(Q158="","",MIN(J158:N158))')</v>
      </c>
      <c r="AF158" t="str">
        <f t="shared" ca="1" si="29"/>
        <v>worksheet.write('S158','=IFERROR(J144+MATCH(R158,J158:N158)-1,"")')</v>
      </c>
      <c r="AG158" t="str">
        <f t="shared" ca="1" si="30"/>
        <v>worksheet.write('T158','=IFERROR(AVERAGE(J158:N158),"")')</v>
      </c>
      <c r="AH158" t="str">
        <f t="shared" ca="1" si="31"/>
        <v>worksheet.write('U158','=IFERROR(STDEV(J158:N158),"")')</v>
      </c>
      <c r="AI158" t="str">
        <f t="shared" ca="1" si="32"/>
        <v>worksheet.write('V158','=IF(C158="-","",IF(ISBLANK(B158),"",IF(OR(ISNUMBER(FIND("Growth",B158)),ISNUMBER(FIND("Margin",B158))),"",(J158-T158)/U158)))')</v>
      </c>
      <c r="AJ158" t="str">
        <f t="shared" ca="1" si="33"/>
        <v>worksheet.write('W158','=IF(OR(D158="-",ISBLANK(D158)),"",(K158-T158)/U158)')</v>
      </c>
      <c r="AK158" t="str">
        <f t="shared" ca="1" si="34"/>
        <v>worksheet.write('X158','=IF(OR(E158="-",ISBLANK(E158)),"",(L158-T158)/U158)')</v>
      </c>
      <c r="AL158" t="str">
        <f t="shared" ca="1" si="35"/>
        <v>worksheet.write('Y158','=IF(OR(F158="-",ISBLANK(F158)),"",(M158-T158)/U158)')</v>
      </c>
      <c r="AM158" t="str">
        <f t="shared" ca="1" si="36"/>
        <v>worksheet.write('Z158','=IFERROR(IF(OR(G158="-",ISBLANK(G158)),"",(N158-T158)/U158),"")')</v>
      </c>
      <c r="AN158" t="str">
        <f t="shared" ca="1" si="37"/>
        <v>worksheet.write('AA158','=IF(MAX(MAX(V158:Z158),ABS(MIN(V158:Z158)))=ABS(MIN(V158:Z158)),MIN(V158:Z158),MAX(V158:Z158))')</v>
      </c>
      <c r="AO158" t="str">
        <f t="shared" ca="1" si="38"/>
        <v>worksheet.write('AB158','=IFERROR(V144+MATCH(AA158,V158:Z158,0)-1,"")')</v>
      </c>
    </row>
    <row r="159" spans="1:41" x14ac:dyDescent="0.3">
      <c r="A159" s="1">
        <v>1</v>
      </c>
      <c r="B159" t="s">
        <v>314</v>
      </c>
      <c r="C159" t="s">
        <v>315</v>
      </c>
      <c r="D159" t="s">
        <v>316</v>
      </c>
      <c r="E159" t="s">
        <v>317</v>
      </c>
      <c r="F159" t="s">
        <v>318</v>
      </c>
      <c r="G159" t="s">
        <v>319</v>
      </c>
      <c r="I159" t="str">
        <f t="shared" si="15"/>
        <v>pos_trend</v>
      </c>
      <c r="J159">
        <f t="shared" si="16"/>
        <v>133759999.99999999</v>
      </c>
      <c r="K159">
        <f t="shared" si="17"/>
        <v>142560000</v>
      </c>
      <c r="L159">
        <f t="shared" si="18"/>
        <v>144210000</v>
      </c>
      <c r="M159">
        <f t="shared" si="19"/>
        <v>145920000</v>
      </c>
      <c r="N159">
        <f t="shared" si="20"/>
        <v>169900000</v>
      </c>
      <c r="P159">
        <f t="shared" si="24"/>
        <v>169900000</v>
      </c>
      <c r="Q159">
        <f t="shared" si="39"/>
        <v>2016</v>
      </c>
      <c r="R159">
        <f t="shared" si="40"/>
        <v>133759999.99999999</v>
      </c>
      <c r="S159">
        <f t="shared" si="41"/>
        <v>2012</v>
      </c>
      <c r="T159">
        <f t="shared" si="42"/>
        <v>147270000</v>
      </c>
      <c r="U159">
        <f t="shared" si="43"/>
        <v>13490804.275505597</v>
      </c>
      <c r="V159">
        <f t="shared" si="44"/>
        <v>-1.0014228747302538</v>
      </c>
      <c r="W159">
        <f t="shared" si="45"/>
        <v>-0.34912670170092452</v>
      </c>
      <c r="X159">
        <f t="shared" si="46"/>
        <v>-0.2268211692579255</v>
      </c>
      <c r="Y159">
        <f t="shared" si="47"/>
        <v>-0.10006816290790831</v>
      </c>
      <c r="Z159">
        <f t="shared" si="50"/>
        <v>1.6774389085970112</v>
      </c>
      <c r="AA159">
        <f t="shared" si="49"/>
        <v>1.6774389085970112</v>
      </c>
      <c r="AB159">
        <f t="shared" si="48"/>
        <v>2016</v>
      </c>
      <c r="AC159" t="str">
        <f t="shared" ca="1" si="26"/>
        <v>worksheet.write('P159','=MAX(J159:N159)')</v>
      </c>
      <c r="AD159" t="str">
        <f t="shared" ca="1" si="27"/>
        <v>worksheet.write('Q159','=IFERROR(J144+MATCH(P159,J159:N159,0)-1,"")')</v>
      </c>
      <c r="AE159" t="str">
        <f t="shared" ca="1" si="28"/>
        <v>worksheet.write('R159','=IF(Q159="","",MIN(J159:N159))')</v>
      </c>
      <c r="AF159" t="str">
        <f t="shared" ca="1" si="29"/>
        <v>worksheet.write('S159','=IFERROR(J144+MATCH(R159,J159:N159)-1,"")')</v>
      </c>
      <c r="AG159" t="str">
        <f t="shared" ca="1" si="30"/>
        <v>worksheet.write('T159','=IFERROR(AVERAGE(J159:N159),"")')</v>
      </c>
      <c r="AH159" t="str">
        <f t="shared" ca="1" si="31"/>
        <v>worksheet.write('U159','=IFERROR(STDEV(J159:N159),"")')</v>
      </c>
      <c r="AI159" t="str">
        <f t="shared" ca="1" si="32"/>
        <v>worksheet.write('V159','=IF(C159="-","",IF(ISBLANK(B159),"",IF(OR(ISNUMBER(FIND("Growth",B159)),ISNUMBER(FIND("Margin",B159))),"",(J159-T159)/U159)))')</v>
      </c>
      <c r="AJ159" t="str">
        <f t="shared" ca="1" si="33"/>
        <v>worksheet.write('W159','=IF(OR(D159="-",ISBLANK(D159)),"",(K159-T159)/U159)')</v>
      </c>
      <c r="AK159" t="str">
        <f t="shared" ca="1" si="34"/>
        <v>worksheet.write('X159','=IF(OR(E159="-",ISBLANK(E159)),"",(L159-T159)/U159)')</v>
      </c>
      <c r="AL159" t="str">
        <f t="shared" ca="1" si="35"/>
        <v>worksheet.write('Y159','=IF(OR(F159="-",ISBLANK(F159)),"",(M159-T159)/U159)')</v>
      </c>
      <c r="AM159" t="str">
        <f t="shared" ca="1" si="36"/>
        <v>worksheet.write('Z159','=IFERROR(IF(OR(G159="-",ISBLANK(G159)),"",(N159-T159)/U159),"")')</v>
      </c>
      <c r="AN159" t="str">
        <f t="shared" ca="1" si="37"/>
        <v>worksheet.write('AA159','=IF(MAX(MAX(V159:Z159),ABS(MIN(V159:Z159)))=ABS(MIN(V159:Z159)),MIN(V159:Z159),MAX(V159:Z159))')</v>
      </c>
      <c r="AO159" t="str">
        <f t="shared" ca="1" si="38"/>
        <v>worksheet.write('AB159','=IFERROR(V144+MATCH(AA159,V159:Z159,0)-1,"")')</v>
      </c>
    </row>
    <row r="160" spans="1:41" x14ac:dyDescent="0.3">
      <c r="A160" s="1">
        <v>2</v>
      </c>
      <c r="B160" t="s">
        <v>320</v>
      </c>
      <c r="C160" t="s">
        <v>321</v>
      </c>
      <c r="D160" t="s">
        <v>322</v>
      </c>
      <c r="E160" t="s">
        <v>323</v>
      </c>
      <c r="F160" t="s">
        <v>324</v>
      </c>
      <c r="G160" t="s">
        <v>325</v>
      </c>
      <c r="I160" t="str">
        <f t="shared" si="15"/>
        <v>pos_trend</v>
      </c>
      <c r="J160">
        <f t="shared" si="16"/>
        <v>145100000</v>
      </c>
      <c r="K160">
        <f t="shared" si="17"/>
        <v>155740000</v>
      </c>
      <c r="L160">
        <f t="shared" si="18"/>
        <v>179980000</v>
      </c>
      <c r="M160">
        <f t="shared" si="19"/>
        <v>214590000</v>
      </c>
      <c r="N160">
        <f t="shared" si="20"/>
        <v>226660000</v>
      </c>
      <c r="P160">
        <f t="shared" si="24"/>
        <v>226660000</v>
      </c>
      <c r="Q160">
        <f t="shared" si="39"/>
        <v>2016</v>
      </c>
      <c r="R160">
        <f t="shared" si="40"/>
        <v>145100000</v>
      </c>
      <c r="S160">
        <f t="shared" si="41"/>
        <v>2012</v>
      </c>
      <c r="T160">
        <f t="shared" si="42"/>
        <v>184414000</v>
      </c>
      <c r="U160">
        <f t="shared" si="43"/>
        <v>35646755.532586694</v>
      </c>
      <c r="V160">
        <f t="shared" si="44"/>
        <v>-1.1028773702577468</v>
      </c>
      <c r="W160">
        <f t="shared" si="45"/>
        <v>-0.80439298251947478</v>
      </c>
      <c r="X160">
        <f t="shared" si="46"/>
        <v>-0.12438719692025359</v>
      </c>
      <c r="Y160">
        <f t="shared" si="47"/>
        <v>0.84652865454794135</v>
      </c>
      <c r="Z160">
        <f t="shared" si="50"/>
        <v>1.1851288951495338</v>
      </c>
      <c r="AA160">
        <f t="shared" si="49"/>
        <v>1.1851288951495338</v>
      </c>
      <c r="AB160">
        <f t="shared" si="48"/>
        <v>2016</v>
      </c>
      <c r="AC160" t="str">
        <f t="shared" ca="1" si="26"/>
        <v>worksheet.write('P160','=MAX(J160:N160)')</v>
      </c>
      <c r="AD160" t="str">
        <f t="shared" ca="1" si="27"/>
        <v>worksheet.write('Q160','=IFERROR(J144+MATCH(P160,J160:N160,0)-1,"")')</v>
      </c>
      <c r="AE160" t="str">
        <f t="shared" ca="1" si="28"/>
        <v>worksheet.write('R160','=IF(Q160="","",MIN(J160:N160))')</v>
      </c>
      <c r="AF160" t="str">
        <f t="shared" ca="1" si="29"/>
        <v>worksheet.write('S160','=IFERROR(J144+MATCH(R160,J160:N160)-1,"")')</v>
      </c>
      <c r="AG160" t="str">
        <f t="shared" ca="1" si="30"/>
        <v>worksheet.write('T160','=IFERROR(AVERAGE(J160:N160),"")')</v>
      </c>
      <c r="AH160" t="str">
        <f t="shared" ca="1" si="31"/>
        <v>worksheet.write('U160','=IFERROR(STDEV(J160:N160),"")')</v>
      </c>
      <c r="AI160" t="str">
        <f t="shared" ca="1" si="32"/>
        <v>worksheet.write('V160','=IF(C160="-","",IF(ISBLANK(B160),"",IF(OR(ISNUMBER(FIND("Growth",B160)),ISNUMBER(FIND("Margin",B160))),"",(J160-T160)/U160)))')</v>
      </c>
      <c r="AJ160" t="str">
        <f t="shared" ca="1" si="33"/>
        <v>worksheet.write('W160','=IF(OR(D160="-",ISBLANK(D160)),"",(K160-T160)/U160)')</v>
      </c>
      <c r="AK160" t="str">
        <f t="shared" ca="1" si="34"/>
        <v>worksheet.write('X160','=IF(OR(E160="-",ISBLANK(E160)),"",(L160-T160)/U160)')</v>
      </c>
      <c r="AL160" t="str">
        <f t="shared" ca="1" si="35"/>
        <v>worksheet.write('Y160','=IF(OR(F160="-",ISBLANK(F160)),"",(M160-T160)/U160)')</v>
      </c>
      <c r="AM160" t="str">
        <f t="shared" ca="1" si="36"/>
        <v>worksheet.write('Z160','=IFERROR(IF(OR(G160="-",ISBLANK(G160)),"",(N160-T160)/U160),"")')</v>
      </c>
      <c r="AN160" t="str">
        <f t="shared" ca="1" si="37"/>
        <v>worksheet.write('AA160','=IF(MAX(MAX(V160:Z160),ABS(MIN(V160:Z160)))=ABS(MIN(V160:Z160)),MIN(V160:Z160),MAX(V160:Z160))')</v>
      </c>
      <c r="AO160" t="str">
        <f t="shared" ca="1" si="38"/>
        <v>worksheet.write('AB160','=IFERROR(V144+MATCH(AA160,V160:Z160,0)-1,"")')</v>
      </c>
    </row>
    <row r="161" spans="1:41" x14ac:dyDescent="0.3">
      <c r="A161" s="1">
        <v>3</v>
      </c>
      <c r="B161" t="s">
        <v>326</v>
      </c>
      <c r="C161" t="s">
        <v>254</v>
      </c>
      <c r="D161" t="s">
        <v>327</v>
      </c>
      <c r="E161" t="s">
        <v>328</v>
      </c>
      <c r="F161" t="s">
        <v>329</v>
      </c>
      <c r="G161" t="s">
        <v>330</v>
      </c>
      <c r="I161" t="str">
        <f t="shared" si="15"/>
        <v>N/A</v>
      </c>
      <c r="J161" t="str">
        <f t="shared" si="16"/>
        <v>N/A</v>
      </c>
      <c r="K161">
        <f t="shared" si="17"/>
        <v>6.9699999999999998E-2</v>
      </c>
      <c r="L161">
        <f t="shared" si="18"/>
        <v>8.6800000000000002E-2</v>
      </c>
      <c r="M161">
        <f t="shared" si="19"/>
        <v>0.11210000000000001</v>
      </c>
      <c r="N161">
        <f t="shared" si="20"/>
        <v>0.1</v>
      </c>
      <c r="P161">
        <f t="shared" si="24"/>
        <v>0.11210000000000001</v>
      </c>
      <c r="Q161">
        <f t="shared" si="39"/>
        <v>2015</v>
      </c>
      <c r="R161">
        <f t="shared" si="40"/>
        <v>6.9699999999999998E-2</v>
      </c>
      <c r="S161">
        <f t="shared" si="41"/>
        <v>2013</v>
      </c>
      <c r="T161">
        <f t="shared" si="42"/>
        <v>9.215000000000001E-2</v>
      </c>
      <c r="U161">
        <f t="shared" si="43"/>
        <v>1.818653347947315E-2</v>
      </c>
      <c r="V161" t="str">
        <f t="shared" si="44"/>
        <v/>
      </c>
      <c r="W161">
        <f t="shared" si="45"/>
        <v>-1.2344298612673474</v>
      </c>
      <c r="X161">
        <f t="shared" si="46"/>
        <v>-0.29417370858709646</v>
      </c>
      <c r="Y161">
        <f t="shared" si="47"/>
        <v>1.0969655114602925</v>
      </c>
      <c r="Z161">
        <f t="shared" si="50"/>
        <v>0.43163805839415004</v>
      </c>
      <c r="AA161">
        <f t="shared" si="49"/>
        <v>-1.2344298612673474</v>
      </c>
      <c r="AB161">
        <f t="shared" si="48"/>
        <v>2013</v>
      </c>
      <c r="AC161" t="str">
        <f t="shared" ca="1" si="26"/>
        <v>worksheet.write('P161','=MAX(J161:N161)')</v>
      </c>
      <c r="AD161" t="str">
        <f t="shared" ca="1" si="27"/>
        <v>worksheet.write('Q161','=IFERROR(J144+MATCH(P161,J161:N161,0)-1,"")')</v>
      </c>
      <c r="AE161" t="str">
        <f t="shared" ca="1" si="28"/>
        <v>worksheet.write('R161','=IF(Q161="","",MIN(J161:N161))')</v>
      </c>
      <c r="AF161" t="str">
        <f t="shared" ca="1" si="29"/>
        <v>worksheet.write('S161','=IFERROR(J144+MATCH(R161,J161:N161)-1,"")')</v>
      </c>
      <c r="AG161" t="str">
        <f t="shared" ca="1" si="30"/>
        <v>worksheet.write('T161','=IFERROR(AVERAGE(J161:N161),"")')</v>
      </c>
      <c r="AH161" t="str">
        <f t="shared" ca="1" si="31"/>
        <v>worksheet.write('U161','=IFERROR(STDEV(J161:N161),"")')</v>
      </c>
      <c r="AI161" t="str">
        <f t="shared" ca="1" si="32"/>
        <v>worksheet.write('V161','=IF(C161="-","",IF(ISBLANK(B161),"",IF(OR(ISNUMBER(FIND("Growth",B161)),ISNUMBER(FIND("Margin",B161))),"",(J161-T161)/U161)))')</v>
      </c>
      <c r="AJ161" t="str">
        <f t="shared" ca="1" si="33"/>
        <v>worksheet.write('W161','=IF(OR(D161="-",ISBLANK(D161)),"",(K161-T161)/U161)')</v>
      </c>
      <c r="AK161" t="str">
        <f t="shared" ca="1" si="34"/>
        <v>worksheet.write('X161','=IF(OR(E161="-",ISBLANK(E161)),"",(L161-T161)/U161)')</v>
      </c>
      <c r="AL161" t="str">
        <f t="shared" ca="1" si="35"/>
        <v>worksheet.write('Y161','=IF(OR(F161="-",ISBLANK(F161)),"",(M161-T161)/U161)')</v>
      </c>
      <c r="AM161" t="str">
        <f t="shared" ca="1" si="36"/>
        <v>worksheet.write('Z161','=IFERROR(IF(OR(G161="-",ISBLANK(G161)),"",(N161-T161)/U161),"")')</v>
      </c>
      <c r="AN161" t="str">
        <f t="shared" ca="1" si="37"/>
        <v>worksheet.write('AA161','=IF(MAX(MAX(V161:Z161),ABS(MIN(V161:Z161)))=ABS(MIN(V161:Z161)),MIN(V161:Z161),MAX(V161:Z161))')</v>
      </c>
      <c r="AO161" t="str">
        <f t="shared" ca="1" si="38"/>
        <v>worksheet.write('AB161','=IFERROR(V144+MATCH(AA161,V161:Z161,0)-1,"")')</v>
      </c>
    </row>
    <row r="162" spans="1:41"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4"/>
        <v>0</v>
      </c>
      <c r="Q162" t="str">
        <f t="shared" si="39"/>
        <v/>
      </c>
      <c r="R162" t="str">
        <f t="shared" si="40"/>
        <v/>
      </c>
      <c r="S162" t="str">
        <f t="shared" si="41"/>
        <v/>
      </c>
      <c r="T162" t="str">
        <f t="shared" si="42"/>
        <v/>
      </c>
      <c r="U162" t="str">
        <f t="shared" si="43"/>
        <v/>
      </c>
      <c r="V162" t="str">
        <f t="shared" si="44"/>
        <v/>
      </c>
      <c r="W162" t="str">
        <f t="shared" si="45"/>
        <v/>
      </c>
      <c r="X162" t="str">
        <f t="shared" si="46"/>
        <v/>
      </c>
      <c r="Y162" t="str">
        <f t="shared" si="47"/>
        <v/>
      </c>
      <c r="Z162" t="str">
        <f t="shared" si="50"/>
        <v/>
      </c>
      <c r="AA162">
        <f t="shared" si="49"/>
        <v>0</v>
      </c>
      <c r="AB162" t="str">
        <f t="shared" si="48"/>
        <v/>
      </c>
      <c r="AC162" t="str">
        <f t="shared" ca="1" si="26"/>
        <v>worksheet.write('P162','=MAX(J162:N162)')</v>
      </c>
      <c r="AD162" t="str">
        <f t="shared" ca="1" si="27"/>
        <v>worksheet.write('Q162','=IFERROR(J144+MATCH(P162,J162:N162,0)-1,"")')</v>
      </c>
      <c r="AE162" t="str">
        <f t="shared" ca="1" si="28"/>
        <v>worksheet.write('R162','=IF(Q162="","",MIN(J162:N162))')</v>
      </c>
      <c r="AF162" t="str">
        <f t="shared" ca="1" si="29"/>
        <v>worksheet.write('S162','=IFERROR(J144+MATCH(R162,J162:N162)-1,"")')</v>
      </c>
      <c r="AG162" t="str">
        <f t="shared" ca="1" si="30"/>
        <v>worksheet.write('T162','=IFERROR(AVERAGE(J162:N162),"")')</v>
      </c>
      <c r="AH162" t="str">
        <f t="shared" ca="1" si="31"/>
        <v>worksheet.write('U162','=IFERROR(STDEV(J162:N162),"")')</v>
      </c>
      <c r="AI162" t="str">
        <f t="shared" ca="1" si="32"/>
        <v>worksheet.write('V162','=IF(C162="-","",IF(ISBLANK(B162),"",IF(OR(ISNUMBER(FIND("Growth",B162)),ISNUMBER(FIND("Margin",B162))),"",(J162-T162)/U162)))')</v>
      </c>
      <c r="AJ162" t="str">
        <f t="shared" ca="1" si="33"/>
        <v>worksheet.write('W162','=IF(OR(D162="-",ISBLANK(D162)),"",(K162-T162)/U162)')</v>
      </c>
      <c r="AK162" t="str">
        <f t="shared" ca="1" si="34"/>
        <v>worksheet.write('X162','=IF(OR(E162="-",ISBLANK(E162)),"",(L162-T162)/U162)')</v>
      </c>
      <c r="AL162" t="str">
        <f t="shared" ca="1" si="35"/>
        <v>worksheet.write('Y162','=IF(OR(F162="-",ISBLANK(F162)),"",(M162-T162)/U162)')</v>
      </c>
      <c r="AM162" t="str">
        <f t="shared" ca="1" si="36"/>
        <v>worksheet.write('Z162','=IFERROR(IF(OR(G162="-",ISBLANK(G162)),"",(N162-T162)/U162),"")')</v>
      </c>
      <c r="AN162" t="str">
        <f t="shared" ca="1" si="37"/>
        <v>worksheet.write('AA162','=IF(MAX(MAX(V162:Z162),ABS(MIN(V162:Z162)))=ABS(MIN(V162:Z162)),MIN(V162:Z162),MAX(V162:Z162))')</v>
      </c>
      <c r="AO162" t="str">
        <f t="shared" ca="1" si="38"/>
        <v>worksheet.write('AB162','=IFERROR(V144+MATCH(AA162,V162:Z162,0)-1,"")')</v>
      </c>
    </row>
    <row r="163" spans="1:41" x14ac:dyDescent="0.3">
      <c r="A163" s="1">
        <v>5</v>
      </c>
      <c r="B163" t="s">
        <v>332</v>
      </c>
      <c r="C163" t="s">
        <v>333</v>
      </c>
      <c r="D163" t="s">
        <v>334</v>
      </c>
      <c r="E163" t="s">
        <v>335</v>
      </c>
      <c r="F163" t="s">
        <v>336</v>
      </c>
      <c r="G163" t="s">
        <v>337</v>
      </c>
      <c r="I163" t="str">
        <f t="shared" si="15"/>
        <v>N/A</v>
      </c>
      <c r="J163">
        <f t="shared" si="16"/>
        <v>49100000</v>
      </c>
      <c r="K163">
        <f t="shared" si="17"/>
        <v>43390000</v>
      </c>
      <c r="L163">
        <f t="shared" si="18"/>
        <v>45040000</v>
      </c>
      <c r="M163">
        <f t="shared" si="19"/>
        <v>2240000</v>
      </c>
      <c r="N163">
        <f t="shared" si="20"/>
        <v>5040000</v>
      </c>
      <c r="P163">
        <f t="shared" si="24"/>
        <v>49100000</v>
      </c>
      <c r="Q163">
        <f t="shared" si="39"/>
        <v>2012</v>
      </c>
      <c r="R163">
        <f t="shared" si="40"/>
        <v>2240000</v>
      </c>
      <c r="S163" t="str">
        <f t="shared" si="41"/>
        <v/>
      </c>
      <c r="T163">
        <f t="shared" si="42"/>
        <v>28962000</v>
      </c>
      <c r="U163">
        <f t="shared" si="43"/>
        <v>23230021.954358976</v>
      </c>
      <c r="V163">
        <f t="shared" si="44"/>
        <v>0.86689543555171822</v>
      </c>
      <c r="W163">
        <f t="shared" si="45"/>
        <v>0.62109282670276045</v>
      </c>
      <c r="X163">
        <f t="shared" si="46"/>
        <v>0.69212160158906166</v>
      </c>
      <c r="Y163">
        <f t="shared" si="47"/>
        <v>-1.150321771219238</v>
      </c>
      <c r="Z163">
        <f t="shared" si="50"/>
        <v>-1.0297880926243024</v>
      </c>
      <c r="AA163">
        <f t="shared" si="49"/>
        <v>-1.150321771219238</v>
      </c>
      <c r="AB163">
        <f t="shared" si="48"/>
        <v>2015</v>
      </c>
      <c r="AC163" t="str">
        <f t="shared" ca="1" si="26"/>
        <v>worksheet.write('P163','=MAX(J163:N163)')</v>
      </c>
      <c r="AD163" t="str">
        <f t="shared" ca="1" si="27"/>
        <v>worksheet.write('Q163','=IFERROR(J144+MATCH(P163,J163:N163,0)-1,"")')</v>
      </c>
      <c r="AE163" t="str">
        <f t="shared" ca="1" si="28"/>
        <v>worksheet.write('R163','=IF(Q163="","",MIN(J163:N163))')</v>
      </c>
      <c r="AF163" t="str">
        <f t="shared" ca="1" si="29"/>
        <v>worksheet.write('S163','=IFERROR(J144+MATCH(R163,J163:N163)-1,"")')</v>
      </c>
      <c r="AG163" t="str">
        <f t="shared" ca="1" si="30"/>
        <v>worksheet.write('T163','=IFERROR(AVERAGE(J163:N163),"")')</v>
      </c>
      <c r="AH163" t="str">
        <f t="shared" ca="1" si="31"/>
        <v>worksheet.write('U163','=IFERROR(STDEV(J163:N163),"")')</v>
      </c>
      <c r="AI163" t="str">
        <f t="shared" ca="1" si="32"/>
        <v>worksheet.write('V163','=IF(C163="-","",IF(ISBLANK(B163),"",IF(OR(ISNUMBER(FIND("Growth",B163)),ISNUMBER(FIND("Margin",B163))),"",(J163-T163)/U163)))')</v>
      </c>
      <c r="AJ163" t="str">
        <f t="shared" ca="1" si="33"/>
        <v>worksheet.write('W163','=IF(OR(D163="-",ISBLANK(D163)),"",(K163-T163)/U163)')</v>
      </c>
      <c r="AK163" t="str">
        <f t="shared" ca="1" si="34"/>
        <v>worksheet.write('X163','=IF(OR(E163="-",ISBLANK(E163)),"",(L163-T163)/U163)')</v>
      </c>
      <c r="AL163" t="str">
        <f t="shared" ca="1" si="35"/>
        <v>worksheet.write('Y163','=IF(OR(F163="-",ISBLANK(F163)),"",(M163-T163)/U163)')</v>
      </c>
      <c r="AM163" t="str">
        <f t="shared" ca="1" si="36"/>
        <v>worksheet.write('Z163','=IFERROR(IF(OR(G163="-",ISBLANK(G163)),"",(N163-T163)/U163),"")')</v>
      </c>
      <c r="AN163" t="str">
        <f t="shared" ca="1" si="37"/>
        <v>worksheet.write('AA163','=IF(MAX(MAX(V163:Z163),ABS(MIN(V163:Z163)))=ABS(MIN(V163:Z163)),MIN(V163:Z163),MAX(V163:Z163))')</v>
      </c>
      <c r="AO163" t="str">
        <f t="shared" ca="1" si="38"/>
        <v>worksheet.write('AB163','=IFERROR(V144+MATCH(AA163,V163:Z163,0)-1,"")')</v>
      </c>
    </row>
    <row r="164" spans="1:41" x14ac:dyDescent="0.3">
      <c r="A164" s="1">
        <v>6</v>
      </c>
      <c r="B164" t="s">
        <v>338</v>
      </c>
      <c r="C164" t="s">
        <v>339</v>
      </c>
      <c r="D164" t="s">
        <v>340</v>
      </c>
      <c r="E164" t="s">
        <v>341</v>
      </c>
      <c r="F164" t="s">
        <v>342</v>
      </c>
      <c r="G164" t="s">
        <v>343</v>
      </c>
      <c r="I164" t="str">
        <f t="shared" si="15"/>
        <v>N/A</v>
      </c>
      <c r="J164">
        <f t="shared" si="16"/>
        <v>75970000</v>
      </c>
      <c r="K164">
        <f t="shared" si="17"/>
        <v>123050000</v>
      </c>
      <c r="L164">
        <f t="shared" si="18"/>
        <v>138170000</v>
      </c>
      <c r="M164">
        <f t="shared" si="19"/>
        <v>-2240000</v>
      </c>
      <c r="N164">
        <f t="shared" si="20"/>
        <v>69670000</v>
      </c>
      <c r="P164">
        <f t="shared" si="24"/>
        <v>138170000</v>
      </c>
      <c r="Q164">
        <f t="shared" si="39"/>
        <v>2014</v>
      </c>
      <c r="R164">
        <f t="shared" si="40"/>
        <v>-2240000</v>
      </c>
      <c r="S164" t="str">
        <f t="shared" si="41"/>
        <v/>
      </c>
      <c r="T164">
        <f t="shared" si="42"/>
        <v>80924000</v>
      </c>
      <c r="U164">
        <f t="shared" si="43"/>
        <v>55043505.338958926</v>
      </c>
      <c r="V164">
        <f t="shared" si="44"/>
        <v>-9.0001535503474506E-2</v>
      </c>
      <c r="W164">
        <f t="shared" si="45"/>
        <v>0.76532189838905262</v>
      </c>
      <c r="X164">
        <f t="shared" si="46"/>
        <v>1.0400137063851234</v>
      </c>
      <c r="Y164">
        <f t="shared" si="47"/>
        <v>-1.5108776137688642</v>
      </c>
      <c r="Z164">
        <f t="shared" si="50"/>
        <v>-0.2044564555018373</v>
      </c>
      <c r="AA164">
        <f t="shared" si="49"/>
        <v>-1.5108776137688642</v>
      </c>
      <c r="AB164">
        <f t="shared" si="48"/>
        <v>2015</v>
      </c>
      <c r="AC164" t="str">
        <f t="shared" ca="1" si="26"/>
        <v>worksheet.write('P164','=MAX(J164:N164)')</v>
      </c>
      <c r="AD164" t="str">
        <f t="shared" ca="1" si="27"/>
        <v>worksheet.write('Q164','=IFERROR(J144+MATCH(P164,J164:N164,0)-1,"")')</v>
      </c>
      <c r="AE164" t="str">
        <f t="shared" ca="1" si="28"/>
        <v>worksheet.write('R164','=IF(Q164="","",MIN(J164:N164))')</v>
      </c>
      <c r="AF164" t="str">
        <f t="shared" ca="1" si="29"/>
        <v>worksheet.write('S164','=IFERROR(J144+MATCH(R164,J164:N164)-1,"")')</v>
      </c>
      <c r="AG164" t="str">
        <f t="shared" ca="1" si="30"/>
        <v>worksheet.write('T164','=IFERROR(AVERAGE(J164:N164),"")')</v>
      </c>
      <c r="AH164" t="str">
        <f t="shared" ca="1" si="31"/>
        <v>worksheet.write('U164','=IFERROR(STDEV(J164:N164),"")')</v>
      </c>
      <c r="AI164" t="str">
        <f t="shared" ca="1" si="32"/>
        <v>worksheet.write('V164','=IF(C164="-","",IF(ISBLANK(B164),"",IF(OR(ISNUMBER(FIND("Growth",B164)),ISNUMBER(FIND("Margin",B164))),"",(J164-T164)/U164)))')</v>
      </c>
      <c r="AJ164" t="str">
        <f t="shared" ca="1" si="33"/>
        <v>worksheet.write('W164','=IF(OR(D164="-",ISBLANK(D164)),"",(K164-T164)/U164)')</v>
      </c>
      <c r="AK164" t="str">
        <f t="shared" ca="1" si="34"/>
        <v>worksheet.write('X164','=IF(OR(E164="-",ISBLANK(E164)),"",(L164-T164)/U164)')</v>
      </c>
      <c r="AL164" t="str">
        <f t="shared" ca="1" si="35"/>
        <v>worksheet.write('Y164','=IF(OR(F164="-",ISBLANK(F164)),"",(M164-T164)/U164)')</v>
      </c>
      <c r="AM164" t="str">
        <f t="shared" ca="1" si="36"/>
        <v>worksheet.write('Z164','=IFERROR(IF(OR(G164="-",ISBLANK(G164)),"",(N164-T164)/U164),"")')</v>
      </c>
      <c r="AN164" t="str">
        <f t="shared" ca="1" si="37"/>
        <v>worksheet.write('AA164','=IF(MAX(MAX(V164:Z164),ABS(MIN(V164:Z164)))=ABS(MIN(V164:Z164)),MIN(V164:Z164),MAX(V164:Z164))')</v>
      </c>
      <c r="AO164" t="str">
        <f t="shared" ca="1" si="38"/>
        <v>worksheet.write('AB164','=IFERROR(V144+MATCH(AA164,V164:Z164,0)-1,"")')</v>
      </c>
    </row>
    <row r="165" spans="1:41" x14ac:dyDescent="0.3">
      <c r="A165" s="1">
        <v>7</v>
      </c>
      <c r="B165" t="s">
        <v>344</v>
      </c>
      <c r="C165" t="s">
        <v>345</v>
      </c>
      <c r="D165" t="s">
        <v>346</v>
      </c>
      <c r="E165" t="s">
        <v>347</v>
      </c>
      <c r="F165" t="s">
        <v>348</v>
      </c>
      <c r="G165" t="s">
        <v>349</v>
      </c>
      <c r="I165" t="str">
        <f t="shared" si="15"/>
        <v>N/A</v>
      </c>
      <c r="J165">
        <f t="shared" si="16"/>
        <v>-1200000</v>
      </c>
      <c r="K165">
        <f t="shared" si="17"/>
        <v>-3330000</v>
      </c>
      <c r="L165">
        <f t="shared" si="18"/>
        <v>-240000</v>
      </c>
      <c r="M165">
        <f t="shared" si="19"/>
        <v>26410000</v>
      </c>
      <c r="N165">
        <f t="shared" si="20"/>
        <v>155570000</v>
      </c>
      <c r="P165">
        <f t="shared" si="24"/>
        <v>155570000</v>
      </c>
      <c r="Q165">
        <f t="shared" si="39"/>
        <v>2016</v>
      </c>
      <c r="R165">
        <f t="shared" si="40"/>
        <v>-3330000</v>
      </c>
      <c r="S165" t="str">
        <f t="shared" si="41"/>
        <v/>
      </c>
      <c r="T165">
        <f t="shared" si="42"/>
        <v>35442000</v>
      </c>
      <c r="U165">
        <f t="shared" si="43"/>
        <v>68248484.745084271</v>
      </c>
      <c r="V165">
        <f t="shared" si="44"/>
        <v>-0.53689104068554738</v>
      </c>
      <c r="W165">
        <f t="shared" si="45"/>
        <v>-0.56810052479286188</v>
      </c>
      <c r="X165">
        <f t="shared" si="46"/>
        <v>-0.52282479432732121</v>
      </c>
      <c r="Y165">
        <f t="shared" si="47"/>
        <v>-0.13233993448697845</v>
      </c>
      <c r="Z165">
        <f t="shared" si="50"/>
        <v>1.7601562942927089</v>
      </c>
      <c r="AA165">
        <f t="shared" si="49"/>
        <v>1.7601562942927089</v>
      </c>
      <c r="AB165">
        <f t="shared" si="48"/>
        <v>2016</v>
      </c>
      <c r="AC165" t="str">
        <f t="shared" ca="1" si="26"/>
        <v>worksheet.write('P165','=MAX(J165:N165)')</v>
      </c>
      <c r="AD165" t="str">
        <f t="shared" ca="1" si="27"/>
        <v>worksheet.write('Q165','=IFERROR(J144+MATCH(P165,J165:N165,0)-1,"")')</v>
      </c>
      <c r="AE165" t="str">
        <f t="shared" ca="1" si="28"/>
        <v>worksheet.write('R165','=IF(Q165="","",MIN(J165:N165))')</v>
      </c>
      <c r="AF165" t="str">
        <f t="shared" ca="1" si="29"/>
        <v>worksheet.write('S165','=IFERROR(J144+MATCH(R165,J165:N165)-1,"")')</v>
      </c>
      <c r="AG165" t="str">
        <f t="shared" ca="1" si="30"/>
        <v>worksheet.write('T165','=IFERROR(AVERAGE(J165:N165),"")')</v>
      </c>
      <c r="AH165" t="str">
        <f t="shared" ca="1" si="31"/>
        <v>worksheet.write('U165','=IFERROR(STDEV(J165:N165),"")')</v>
      </c>
      <c r="AI165" t="str">
        <f t="shared" ca="1" si="32"/>
        <v>worksheet.write('V165','=IF(C165="-","",IF(ISBLANK(B165),"",IF(OR(ISNUMBER(FIND("Growth",B165)),ISNUMBER(FIND("Margin",B165))),"",(J165-T165)/U165)))')</v>
      </c>
      <c r="AJ165" t="str">
        <f t="shared" ca="1" si="33"/>
        <v>worksheet.write('W165','=IF(OR(D165="-",ISBLANK(D165)),"",(K165-T165)/U165)')</v>
      </c>
      <c r="AK165" t="str">
        <f t="shared" ca="1" si="34"/>
        <v>worksheet.write('X165','=IF(OR(E165="-",ISBLANK(E165)),"",(L165-T165)/U165)')</v>
      </c>
      <c r="AL165" t="str">
        <f t="shared" ca="1" si="35"/>
        <v>worksheet.write('Y165','=IF(OR(F165="-",ISBLANK(F165)),"",(M165-T165)/U165)')</v>
      </c>
      <c r="AM165" t="str">
        <f t="shared" ca="1" si="36"/>
        <v>worksheet.write('Z165','=IFERROR(IF(OR(G165="-",ISBLANK(G165)),"",(N165-T165)/U165),"")')</v>
      </c>
      <c r="AN165" t="str">
        <f t="shared" ca="1" si="37"/>
        <v>worksheet.write('AA165','=IF(MAX(MAX(V165:Z165),ABS(MIN(V165:Z165)))=ABS(MIN(V165:Z165)),MIN(V165:Z165),MAX(V165:Z165))')</v>
      </c>
      <c r="AO165" t="str">
        <f t="shared" ca="1" si="38"/>
        <v>worksheet.write('AB165','=IFERROR(V144+MATCH(AA165,V165:Z165,0)-1,"")')</v>
      </c>
    </row>
    <row r="166" spans="1:41" x14ac:dyDescent="0.3">
      <c r="A166" s="1">
        <v>8</v>
      </c>
      <c r="B166" t="s">
        <v>350</v>
      </c>
      <c r="C166" t="s">
        <v>351</v>
      </c>
      <c r="D166" t="s">
        <v>352</v>
      </c>
      <c r="E166" t="s">
        <v>353</v>
      </c>
      <c r="F166" t="s">
        <v>354</v>
      </c>
      <c r="G166" t="s">
        <v>355</v>
      </c>
      <c r="I166" t="str">
        <f t="shared" si="15"/>
        <v>N/A</v>
      </c>
      <c r="J166">
        <f t="shared" si="16"/>
        <v>914000</v>
      </c>
      <c r="K166">
        <f t="shared" si="17"/>
        <v>659000</v>
      </c>
      <c r="L166">
        <f t="shared" si="18"/>
        <v>575000</v>
      </c>
      <c r="M166">
        <f t="shared" si="19"/>
        <v>386000</v>
      </c>
      <c r="N166">
        <f t="shared" si="20"/>
        <v>530000</v>
      </c>
      <c r="P166">
        <f t="shared" si="24"/>
        <v>914000</v>
      </c>
      <c r="Q166">
        <f t="shared" si="39"/>
        <v>2012</v>
      </c>
      <c r="R166">
        <f t="shared" si="40"/>
        <v>386000</v>
      </c>
      <c r="S166" t="str">
        <f t="shared" si="41"/>
        <v/>
      </c>
      <c r="T166">
        <f t="shared" si="42"/>
        <v>612800</v>
      </c>
      <c r="U166">
        <f>IFERROR(STDEV(J166:N166),"")</f>
        <v>195306.68191334367</v>
      </c>
      <c r="V166">
        <f t="shared" si="44"/>
        <v>1.5421899396849132</v>
      </c>
      <c r="W166">
        <f t="shared" si="45"/>
        <v>0.23655104652537515</v>
      </c>
      <c r="X166">
        <f t="shared" si="46"/>
        <v>-0.19354176533894329</v>
      </c>
      <c r="Y166">
        <f t="shared" si="47"/>
        <v>-1.1612505920336598</v>
      </c>
      <c r="Z166">
        <f t="shared" si="50"/>
        <v>-0.4239486288376853</v>
      </c>
      <c r="AA166">
        <f t="shared" si="49"/>
        <v>1.5421899396849132</v>
      </c>
      <c r="AB166">
        <f t="shared" si="48"/>
        <v>2012</v>
      </c>
      <c r="AC166" t="str">
        <f t="shared" ca="1" si="26"/>
        <v>worksheet.write('P166','=MAX(J166:N166)')</v>
      </c>
      <c r="AD166" t="str">
        <f t="shared" ca="1" si="27"/>
        <v>worksheet.write('Q166','=IFERROR(J144+MATCH(P166,J166:N166,0)-1,"")')</v>
      </c>
      <c r="AE166" t="str">
        <f t="shared" ca="1" si="28"/>
        <v>worksheet.write('R166','=IF(Q166="","",MIN(J166:N166))')</v>
      </c>
      <c r="AF166" t="str">
        <f t="shared" ca="1" si="29"/>
        <v>worksheet.write('S166','=IFERROR(J144+MATCH(R166,J166:N166)-1,"")')</v>
      </c>
      <c r="AG166" t="str">
        <f t="shared" ca="1" si="30"/>
        <v>worksheet.write('T166','=IFERROR(AVERAGE(J166:N166),"")')</v>
      </c>
      <c r="AH166" t="str">
        <f t="shared" ca="1" si="31"/>
        <v>worksheet.write('U166','=IFERROR(STDEV(J166:N166),"")')</v>
      </c>
      <c r="AI166" t="str">
        <f t="shared" ca="1" si="32"/>
        <v>worksheet.write('V166','=IF(C166="-","",IF(ISBLANK(B166),"",IF(OR(ISNUMBER(FIND("Growth",B166)),ISNUMBER(FIND("Margin",B166))),"",(J166-T166)/U166)))')</v>
      </c>
      <c r="AJ166" t="str">
        <f t="shared" ca="1" si="33"/>
        <v>worksheet.write('W166','=IF(OR(D166="-",ISBLANK(D166)),"",(K166-T166)/U166)')</v>
      </c>
      <c r="AK166" t="str">
        <f t="shared" ca="1" si="34"/>
        <v>worksheet.write('X166','=IF(OR(E166="-",ISBLANK(E166)),"",(L166-T166)/U166)')</v>
      </c>
      <c r="AL166" t="str">
        <f t="shared" ca="1" si="35"/>
        <v>worksheet.write('Y166','=IF(OR(F166="-",ISBLANK(F166)),"",(M166-T166)/U166)')</v>
      </c>
      <c r="AM166" t="str">
        <f t="shared" ca="1" si="36"/>
        <v>worksheet.write('Z166','=IFERROR(IF(OR(G166="-",ISBLANK(G166)),"",(N166-T166)/U166),"")')</v>
      </c>
      <c r="AN166" t="str">
        <f t="shared" ca="1" si="37"/>
        <v>worksheet.write('AA166','=IF(MAX(MAX(V166:Z166),ABS(MIN(V166:Z166)))=ABS(MIN(V166:Z166)),MIN(V166:Z166),MAX(V166:Z166))')</v>
      </c>
      <c r="AO166" t="str">
        <f t="shared" ca="1" si="38"/>
        <v>worksheet.write('AB166','=IFERROR(V144+MATCH(AA166,V166:Z166,0)-1,"")')</v>
      </c>
    </row>
    <row r="167" spans="1:41"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4"/>
        <v>0</v>
      </c>
      <c r="Q167" t="str">
        <f t="shared" si="39"/>
        <v/>
      </c>
      <c r="R167" t="str">
        <f t="shared" si="40"/>
        <v/>
      </c>
      <c r="S167" t="str">
        <f t="shared" si="41"/>
        <v/>
      </c>
      <c r="T167" t="str">
        <f t="shared" si="42"/>
        <v/>
      </c>
      <c r="U167" t="str">
        <f t="shared" si="43"/>
        <v/>
      </c>
      <c r="V167" t="str">
        <f t="shared" si="44"/>
        <v/>
      </c>
      <c r="W167" t="str">
        <f t="shared" si="45"/>
        <v/>
      </c>
      <c r="X167" t="str">
        <f t="shared" si="46"/>
        <v/>
      </c>
      <c r="Y167" t="str">
        <f t="shared" si="47"/>
        <v/>
      </c>
      <c r="Z167" t="str">
        <f t="shared" si="50"/>
        <v/>
      </c>
      <c r="AA167">
        <f t="shared" si="49"/>
        <v>0</v>
      </c>
      <c r="AB167" t="str">
        <f t="shared" si="48"/>
        <v/>
      </c>
      <c r="AC167" t="str">
        <f t="shared" ca="1" si="26"/>
        <v>worksheet.write('P167','=MAX(J167:N167)')</v>
      </c>
      <c r="AD167" t="str">
        <f t="shared" ca="1" si="27"/>
        <v>worksheet.write('Q167','=IFERROR(J144+MATCH(P167,J167:N167,0)-1,"")')</v>
      </c>
      <c r="AE167" t="str">
        <f t="shared" ca="1" si="28"/>
        <v>worksheet.write('R167','=IF(Q167="","",MIN(J167:N167))')</v>
      </c>
      <c r="AF167" t="str">
        <f t="shared" ca="1" si="29"/>
        <v>worksheet.write('S167','=IFERROR(J144+MATCH(R167,J167:N167)-1,"")')</v>
      </c>
      <c r="AG167" t="str">
        <f t="shared" ca="1" si="30"/>
        <v>worksheet.write('T167','=IFERROR(AVERAGE(J167:N167),"")')</v>
      </c>
      <c r="AH167" t="str">
        <f t="shared" ca="1" si="31"/>
        <v>worksheet.write('U167','=IFERROR(STDEV(J167:N167),"")')</v>
      </c>
      <c r="AI167" t="str">
        <f t="shared" ca="1" si="32"/>
        <v>worksheet.write('V167','=IF(C167="-","",IF(ISBLANK(B167),"",IF(OR(ISNUMBER(FIND("Growth",B167)),ISNUMBER(FIND("Margin",B167))),"",(J167-T167)/U167)))')</v>
      </c>
      <c r="AJ167" t="str">
        <f t="shared" ca="1" si="33"/>
        <v>worksheet.write('W167','=IF(OR(D167="-",ISBLANK(D167)),"",(K167-T167)/U167)')</v>
      </c>
      <c r="AK167" t="str">
        <f t="shared" ca="1" si="34"/>
        <v>worksheet.write('X167','=IF(OR(E167="-",ISBLANK(E167)),"",(L167-T167)/U167)')</v>
      </c>
      <c r="AL167" t="str">
        <f t="shared" ca="1" si="35"/>
        <v>worksheet.write('Y167','=IF(OR(F167="-",ISBLANK(F167)),"",(M167-T167)/U167)')</v>
      </c>
      <c r="AM167" t="str">
        <f t="shared" ca="1" si="36"/>
        <v>worksheet.write('Z167','=IFERROR(IF(OR(G167="-",ISBLANK(G167)),"",(N167-T167)/U167),"")')</v>
      </c>
      <c r="AN167" t="str">
        <f t="shared" ca="1" si="37"/>
        <v>worksheet.write('AA167','=IF(MAX(MAX(V167:Z167),ABS(MIN(V167:Z167)))=ABS(MIN(V167:Z167)),MIN(V167:Z167),MAX(V167:Z167))')</v>
      </c>
      <c r="AO167" t="str">
        <f t="shared" ca="1" si="38"/>
        <v>worksheet.write('AB167','=IFERROR(V144+MATCH(AA167,V167:Z167,0)-1,"")')</v>
      </c>
    </row>
    <row r="168" spans="1:41" x14ac:dyDescent="0.3">
      <c r="A168" s="1">
        <v>10</v>
      </c>
      <c r="B168" t="s">
        <v>357</v>
      </c>
      <c r="C168" t="s">
        <v>358</v>
      </c>
      <c r="D168" t="s">
        <v>359</v>
      </c>
      <c r="E168" t="s">
        <v>360</v>
      </c>
      <c r="F168" t="s">
        <v>361</v>
      </c>
      <c r="G168" t="s">
        <v>362</v>
      </c>
      <c r="I168" t="str">
        <f t="shared" si="15"/>
        <v>N/A</v>
      </c>
      <c r="J168">
        <f t="shared" si="16"/>
        <v>10420000</v>
      </c>
      <c r="K168">
        <f t="shared" si="17"/>
        <v>27220000</v>
      </c>
      <c r="L168">
        <f t="shared" si="18"/>
        <v>39740000</v>
      </c>
      <c r="M168">
        <f t="shared" si="19"/>
        <v>41370000</v>
      </c>
      <c r="N168">
        <f t="shared" si="20"/>
        <v>40180000</v>
      </c>
      <c r="P168">
        <f t="shared" si="24"/>
        <v>41370000</v>
      </c>
      <c r="Q168">
        <f t="shared" si="39"/>
        <v>2015</v>
      </c>
      <c r="R168">
        <f t="shared" si="40"/>
        <v>10420000</v>
      </c>
      <c r="S168">
        <f t="shared" si="41"/>
        <v>2012</v>
      </c>
      <c r="T168">
        <f t="shared" si="42"/>
        <v>31786000</v>
      </c>
      <c r="U168">
        <f t="shared" si="43"/>
        <v>13256439.190069104</v>
      </c>
      <c r="V168">
        <f t="shared" si="44"/>
        <v>-1.6117450315018285</v>
      </c>
      <c r="W168">
        <f t="shared" si="45"/>
        <v>-0.34443638555823963</v>
      </c>
      <c r="X168">
        <f t="shared" si="46"/>
        <v>0.60001029582353005</v>
      </c>
      <c r="Y168">
        <f t="shared" si="47"/>
        <v>0.72296940849543778</v>
      </c>
      <c r="Z168">
        <f t="shared" si="50"/>
        <v>0.63320171274110026</v>
      </c>
      <c r="AA168">
        <f t="shared" si="49"/>
        <v>-1.6117450315018285</v>
      </c>
      <c r="AB168">
        <f t="shared" si="48"/>
        <v>2012</v>
      </c>
      <c r="AC168" t="str">
        <f t="shared" ca="1" si="26"/>
        <v>worksheet.write('P168','=MAX(J168:N168)')</v>
      </c>
      <c r="AD168" t="str">
        <f t="shared" ca="1" si="27"/>
        <v>worksheet.write('Q168','=IFERROR(J144+MATCH(P168,J168:N168,0)-1,"")')</v>
      </c>
      <c r="AE168" t="str">
        <f t="shared" ca="1" si="28"/>
        <v>worksheet.write('R168','=IF(Q168="","",MIN(J168:N168))')</v>
      </c>
      <c r="AF168" t="str">
        <f t="shared" ca="1" si="29"/>
        <v>worksheet.write('S168','=IFERROR(J144+MATCH(R168,J168:N168)-1,"")')</v>
      </c>
      <c r="AG168" t="str">
        <f t="shared" ca="1" si="30"/>
        <v>worksheet.write('T168','=IFERROR(AVERAGE(J168:N168),"")')</v>
      </c>
      <c r="AH168" t="str">
        <f t="shared" ca="1" si="31"/>
        <v>worksheet.write('U168','=IFERROR(STDEV(J168:N168),"")')</v>
      </c>
      <c r="AI168" t="str">
        <f t="shared" ca="1" si="32"/>
        <v>worksheet.write('V168','=IF(C168="-","",IF(ISBLANK(B168),"",IF(OR(ISNUMBER(FIND("Growth",B168)),ISNUMBER(FIND("Margin",B168))),"",(J168-T168)/U168)))')</v>
      </c>
      <c r="AJ168" t="str">
        <f t="shared" ca="1" si="33"/>
        <v>worksheet.write('W168','=IF(OR(D168="-",ISBLANK(D168)),"",(K168-T168)/U168)')</v>
      </c>
      <c r="AK168" t="str">
        <f t="shared" ca="1" si="34"/>
        <v>worksheet.write('X168','=IF(OR(E168="-",ISBLANK(E168)),"",(L168-T168)/U168)')</v>
      </c>
      <c r="AL168" t="str">
        <f t="shared" ca="1" si="35"/>
        <v>worksheet.write('Y168','=IF(OR(F168="-",ISBLANK(F168)),"",(M168-T168)/U168)')</v>
      </c>
      <c r="AM168" t="str">
        <f t="shared" ca="1" si="36"/>
        <v>worksheet.write('Z168','=IFERROR(IF(OR(G168="-",ISBLANK(G168)),"",(N168-T168)/U168),"")')</v>
      </c>
      <c r="AN168" t="str">
        <f t="shared" ca="1" si="37"/>
        <v>worksheet.write('AA168','=IF(MAX(MAX(V168:Z168),ABS(MIN(V168:Z168)))=ABS(MIN(V168:Z168)),MIN(V168:Z168),MAX(V168:Z168))')</v>
      </c>
      <c r="AO168" t="str">
        <f t="shared" ca="1" si="38"/>
        <v>worksheet.write('AB168','=IFERROR(V144+MATCH(AA168,V168:Z168,0)-1,"")')</v>
      </c>
    </row>
    <row r="169" spans="1:41" x14ac:dyDescent="0.3">
      <c r="A169" s="1">
        <v>11</v>
      </c>
      <c r="B169" t="s">
        <v>363</v>
      </c>
      <c r="C169" t="s">
        <v>254</v>
      </c>
      <c r="D169" t="s">
        <v>364</v>
      </c>
      <c r="E169" t="s">
        <v>365</v>
      </c>
      <c r="F169" t="s">
        <v>366</v>
      </c>
      <c r="G169" t="s">
        <v>367</v>
      </c>
      <c r="I169" t="str">
        <f t="shared" si="15"/>
        <v>neg_trend</v>
      </c>
      <c r="J169" t="str">
        <f t="shared" si="16"/>
        <v>N/A</v>
      </c>
      <c r="K169">
        <f t="shared" si="17"/>
        <v>1.6131</v>
      </c>
      <c r="L169">
        <f t="shared" si="18"/>
        <v>0.45979999999999999</v>
      </c>
      <c r="M169">
        <f t="shared" si="19"/>
        <v>4.1100000000000005E-2</v>
      </c>
      <c r="N169">
        <f t="shared" si="20"/>
        <v>-2.8700000000000003E-2</v>
      </c>
      <c r="P169">
        <f t="shared" si="24"/>
        <v>1.6131</v>
      </c>
      <c r="Q169">
        <f t="shared" si="39"/>
        <v>2013</v>
      </c>
      <c r="R169">
        <f t="shared" si="40"/>
        <v>-2.8700000000000003E-2</v>
      </c>
      <c r="S169" t="str">
        <f t="shared" si="41"/>
        <v/>
      </c>
      <c r="T169">
        <f t="shared" si="42"/>
        <v>0.52132499999999993</v>
      </c>
      <c r="U169">
        <f t="shared" si="43"/>
        <v>0.75914459042178961</v>
      </c>
      <c r="V169" t="str">
        <f t="shared" si="44"/>
        <v/>
      </c>
      <c r="W169">
        <f t="shared" si="45"/>
        <v>1.438164763043885</v>
      </c>
      <c r="X169">
        <f t="shared" si="46"/>
        <v>-8.1045166857891898E-2</v>
      </c>
      <c r="Y169">
        <f t="shared" si="47"/>
        <v>-0.63258700128941348</v>
      </c>
      <c r="Z169">
        <f t="shared" si="50"/>
        <v>-0.72453259489657917</v>
      </c>
      <c r="AA169">
        <f t="shared" si="49"/>
        <v>1.438164763043885</v>
      </c>
      <c r="AB169">
        <f t="shared" si="48"/>
        <v>2013</v>
      </c>
      <c r="AC169" t="str">
        <f t="shared" ca="1" si="26"/>
        <v>worksheet.write('P169','=MAX(J169:N169)')</v>
      </c>
      <c r="AD169" t="str">
        <f t="shared" ca="1" si="27"/>
        <v>worksheet.write('Q169','=IFERROR(J144+MATCH(P169,J169:N169,0)-1,"")')</v>
      </c>
      <c r="AE169" t="str">
        <f t="shared" ca="1" si="28"/>
        <v>worksheet.write('R169','=IF(Q169="","",MIN(J169:N169))')</v>
      </c>
      <c r="AF169" t="str">
        <f t="shared" ca="1" si="29"/>
        <v>worksheet.write('S169','=IFERROR(J144+MATCH(R169,J169:N169)-1,"")')</v>
      </c>
      <c r="AG169" t="str">
        <f t="shared" ca="1" si="30"/>
        <v>worksheet.write('T169','=IFERROR(AVERAGE(J169:N169),"")')</v>
      </c>
      <c r="AH169" t="str">
        <f t="shared" ca="1" si="31"/>
        <v>worksheet.write('U169','=IFERROR(STDEV(J169:N169),"")')</v>
      </c>
      <c r="AI169" t="str">
        <f t="shared" ca="1" si="32"/>
        <v>worksheet.write('V169','=IF(C169="-","",IF(ISBLANK(B169),"",IF(OR(ISNUMBER(FIND("Growth",B169)),ISNUMBER(FIND("Margin",B169))),"",(J169-T169)/U169)))')</v>
      </c>
      <c r="AJ169" t="str">
        <f t="shared" ca="1" si="33"/>
        <v>worksheet.write('W169','=IF(OR(D169="-",ISBLANK(D169)),"",(K169-T169)/U169)')</v>
      </c>
      <c r="AK169" t="str">
        <f t="shared" ca="1" si="34"/>
        <v>worksheet.write('X169','=IF(OR(E169="-",ISBLANK(E169)),"",(L169-T169)/U169)')</v>
      </c>
      <c r="AL169" t="str">
        <f t="shared" ca="1" si="35"/>
        <v>worksheet.write('Y169','=IF(OR(F169="-",ISBLANK(F169)),"",(M169-T169)/U169)')</v>
      </c>
      <c r="AM169" t="str">
        <f t="shared" ca="1" si="36"/>
        <v>worksheet.write('Z169','=IFERROR(IF(OR(G169="-",ISBLANK(G169)),"",(N169-T169)/U169),"")')</v>
      </c>
      <c r="AN169" t="str">
        <f t="shared" ca="1" si="37"/>
        <v>worksheet.write('AA169','=IF(MAX(MAX(V169:Z169),ABS(MIN(V169:Z169)))=ABS(MIN(V169:Z169)),MIN(V169:Z169),MAX(V169:Z169))')</v>
      </c>
      <c r="AO169" t="str">
        <f t="shared" ca="1" si="38"/>
        <v>worksheet.write('AB169','=IFERROR(V144+MATCH(AA169,V169:Z169,0)-1,"")')</v>
      </c>
    </row>
    <row r="170" spans="1:41" x14ac:dyDescent="0.3">
      <c r="A170" s="1">
        <v>12</v>
      </c>
      <c r="B170" t="s">
        <v>368</v>
      </c>
      <c r="C170" t="s">
        <v>358</v>
      </c>
      <c r="D170" t="s">
        <v>359</v>
      </c>
      <c r="E170" t="s">
        <v>360</v>
      </c>
      <c r="F170" t="s">
        <v>361</v>
      </c>
      <c r="G170" t="s">
        <v>362</v>
      </c>
      <c r="I170" t="str">
        <f t="shared" si="15"/>
        <v>N/A</v>
      </c>
      <c r="J170">
        <f t="shared" si="16"/>
        <v>10420000</v>
      </c>
      <c r="K170">
        <f t="shared" si="17"/>
        <v>27220000</v>
      </c>
      <c r="L170">
        <f t="shared" si="18"/>
        <v>39740000</v>
      </c>
      <c r="M170">
        <f t="shared" si="19"/>
        <v>41370000</v>
      </c>
      <c r="N170">
        <f t="shared" si="20"/>
        <v>40180000</v>
      </c>
      <c r="P170">
        <f t="shared" si="24"/>
        <v>41370000</v>
      </c>
      <c r="Q170">
        <f t="shared" si="39"/>
        <v>2015</v>
      </c>
      <c r="R170">
        <f t="shared" si="40"/>
        <v>10420000</v>
      </c>
      <c r="S170">
        <f t="shared" si="41"/>
        <v>2012</v>
      </c>
      <c r="T170">
        <f t="shared" si="42"/>
        <v>31786000</v>
      </c>
      <c r="U170">
        <f t="shared" si="43"/>
        <v>13256439.190069104</v>
      </c>
      <c r="V170">
        <f t="shared" si="44"/>
        <v>-1.6117450315018285</v>
      </c>
      <c r="W170">
        <f t="shared" si="45"/>
        <v>-0.34443638555823963</v>
      </c>
      <c r="X170">
        <f t="shared" si="46"/>
        <v>0.60001029582353005</v>
      </c>
      <c r="Y170">
        <f t="shared" si="47"/>
        <v>0.72296940849543778</v>
      </c>
      <c r="Z170">
        <f t="shared" si="50"/>
        <v>0.63320171274110026</v>
      </c>
      <c r="AA170">
        <f t="shared" si="49"/>
        <v>-1.6117450315018285</v>
      </c>
      <c r="AB170">
        <f t="shared" si="48"/>
        <v>2012</v>
      </c>
      <c r="AC170" t="str">
        <f t="shared" ca="1" si="26"/>
        <v>worksheet.write('P170','=MAX(J170:N170)')</v>
      </c>
      <c r="AD170" t="str">
        <f t="shared" ca="1" si="27"/>
        <v>worksheet.write('Q170','=IFERROR(J144+MATCH(P170,J170:N170,0)-1,"")')</v>
      </c>
      <c r="AE170" t="str">
        <f t="shared" ca="1" si="28"/>
        <v>worksheet.write('R170','=IF(Q170="","",MIN(J170:N170))')</v>
      </c>
      <c r="AF170" t="str">
        <f t="shared" ca="1" si="29"/>
        <v>worksheet.write('S170','=IFERROR(J144+MATCH(R170,J170:N170)-1,"")')</v>
      </c>
      <c r="AG170" t="str">
        <f t="shared" ca="1" si="30"/>
        <v>worksheet.write('T170','=IFERROR(AVERAGE(J170:N170),"")')</v>
      </c>
      <c r="AH170" t="str">
        <f t="shared" ca="1" si="31"/>
        <v>worksheet.write('U170','=IFERROR(STDEV(J170:N170),"")')</v>
      </c>
      <c r="AI170" t="str">
        <f t="shared" ca="1" si="32"/>
        <v>worksheet.write('V170','=IF(C170="-","",IF(ISBLANK(B170),"",IF(OR(ISNUMBER(FIND("Growth",B170)),ISNUMBER(FIND("Margin",B170))),"",(J170-T170)/U170)))')</v>
      </c>
      <c r="AJ170" t="str">
        <f t="shared" ca="1" si="33"/>
        <v>worksheet.write('W170','=IF(OR(D170="-",ISBLANK(D170)),"",(K170-T170)/U170)')</v>
      </c>
      <c r="AK170" t="str">
        <f t="shared" ca="1" si="34"/>
        <v>worksheet.write('X170','=IF(OR(E170="-",ISBLANK(E170)),"",(L170-T170)/U170)')</v>
      </c>
      <c r="AL170" t="str">
        <f t="shared" ca="1" si="35"/>
        <v>worksheet.write('Y170','=IF(OR(F170="-",ISBLANK(F170)),"",(M170-T170)/U170)')</v>
      </c>
      <c r="AM170" t="str">
        <f t="shared" ca="1" si="36"/>
        <v>worksheet.write('Z170','=IFERROR(IF(OR(G170="-",ISBLANK(G170)),"",(N170-T170)/U170),"")')</v>
      </c>
      <c r="AN170" t="str">
        <f t="shared" ca="1" si="37"/>
        <v>worksheet.write('AA170','=IF(MAX(MAX(V170:Z170),ABS(MIN(V170:Z170)))=ABS(MIN(V170:Z170)),MIN(V170:Z170),MAX(V170:Z170))')</v>
      </c>
      <c r="AO170" t="str">
        <f t="shared" ca="1" si="38"/>
        <v>worksheet.write('AB170','=IFERROR(V144+MATCH(AA170,V170:Z170,0)-1,"")')</v>
      </c>
    </row>
    <row r="171" spans="1:41"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4"/>
        <v>0</v>
      </c>
      <c r="Q171" t="str">
        <f t="shared" si="39"/>
        <v/>
      </c>
      <c r="R171" t="str">
        <f t="shared" si="40"/>
        <v/>
      </c>
      <c r="S171" t="str">
        <f t="shared" si="41"/>
        <v/>
      </c>
      <c r="T171" t="str">
        <f t="shared" si="42"/>
        <v/>
      </c>
      <c r="U171" t="str">
        <f t="shared" si="43"/>
        <v/>
      </c>
      <c r="V171" t="str">
        <f t="shared" si="44"/>
        <v/>
      </c>
      <c r="W171" t="str">
        <f t="shared" si="45"/>
        <v/>
      </c>
      <c r="X171" t="str">
        <f t="shared" si="46"/>
        <v/>
      </c>
      <c r="Y171" t="str">
        <f t="shared" si="47"/>
        <v/>
      </c>
      <c r="Z171" t="str">
        <f t="shared" si="50"/>
        <v/>
      </c>
      <c r="AA171">
        <f t="shared" si="49"/>
        <v>0</v>
      </c>
      <c r="AB171" t="str">
        <f t="shared" si="48"/>
        <v/>
      </c>
      <c r="AC171" t="str">
        <f t="shared" ca="1" si="26"/>
        <v>worksheet.write('P171','=MAX(J171:N171)')</v>
      </c>
      <c r="AD171" t="str">
        <f t="shared" ca="1" si="27"/>
        <v>worksheet.write('Q171','=IFERROR(J144+MATCH(P171,J171:N171,0)-1,"")')</v>
      </c>
      <c r="AE171" t="str">
        <f t="shared" ca="1" si="28"/>
        <v>worksheet.write('R171','=IF(Q171="","",MIN(J171:N171))')</v>
      </c>
      <c r="AF171" t="str">
        <f t="shared" ca="1" si="29"/>
        <v>worksheet.write('S171','=IFERROR(J144+MATCH(R171,J171:N171)-1,"")')</v>
      </c>
      <c r="AG171" t="str">
        <f t="shared" ca="1" si="30"/>
        <v>worksheet.write('T171','=IFERROR(AVERAGE(J171:N171),"")')</v>
      </c>
      <c r="AH171" t="str">
        <f t="shared" ca="1" si="31"/>
        <v>worksheet.write('U171','=IFERROR(STDEV(J171:N171),"")')</v>
      </c>
      <c r="AI171" t="str">
        <f t="shared" ca="1" si="32"/>
        <v>worksheet.write('V171','=IF(C171="-","",IF(ISBLANK(B171),"",IF(OR(ISNUMBER(FIND("Growth",B171)),ISNUMBER(FIND("Margin",B171))),"",(J171-T171)/U171)))')</v>
      </c>
      <c r="AJ171" t="str">
        <f t="shared" ca="1" si="33"/>
        <v>worksheet.write('W171','=IF(OR(D171="-",ISBLANK(D171)),"",(K171-T171)/U171)')</v>
      </c>
      <c r="AK171" t="str">
        <f t="shared" ca="1" si="34"/>
        <v>worksheet.write('X171','=IF(OR(E171="-",ISBLANK(E171)),"",(L171-T171)/U171)')</v>
      </c>
      <c r="AL171" t="str">
        <f t="shared" ca="1" si="35"/>
        <v>worksheet.write('Y171','=IF(OR(F171="-",ISBLANK(F171)),"",(M171-T171)/U171)')</v>
      </c>
      <c r="AM171" t="str">
        <f t="shared" ca="1" si="36"/>
        <v>worksheet.write('Z171','=IFERROR(IF(OR(G171="-",ISBLANK(G171)),"",(N171-T171)/U171),"")')</v>
      </c>
      <c r="AN171" t="str">
        <f t="shared" ca="1" si="37"/>
        <v>worksheet.write('AA171','=IF(MAX(MAX(V171:Z171),ABS(MIN(V171:Z171)))=ABS(MIN(V171:Z171)),MIN(V171:Z171),MAX(V171:Z171))')</v>
      </c>
      <c r="AO171" t="str">
        <f t="shared" ca="1" si="38"/>
        <v>worksheet.write('AB171','=IFERROR(V144+MATCH(AA171,V171:Z171,0)-1,"")')</v>
      </c>
    </row>
    <row r="172" spans="1:41" x14ac:dyDescent="0.3">
      <c r="A172" s="1">
        <v>14</v>
      </c>
      <c r="B172" t="s">
        <v>370</v>
      </c>
      <c r="C172" t="s">
        <v>371</v>
      </c>
      <c r="D172" t="s">
        <v>372</v>
      </c>
      <c r="E172" t="s">
        <v>373</v>
      </c>
      <c r="F172" t="s">
        <v>374</v>
      </c>
      <c r="G172" t="s">
        <v>375</v>
      </c>
      <c r="I172" t="str">
        <f t="shared" si="15"/>
        <v>pos_trend</v>
      </c>
      <c r="J172">
        <f t="shared" si="16"/>
        <v>65269999.999999993</v>
      </c>
      <c r="K172">
        <f t="shared" si="17"/>
        <v>93160000</v>
      </c>
      <c r="L172">
        <f t="shared" si="18"/>
        <v>98770000</v>
      </c>
      <c r="M172">
        <f t="shared" si="19"/>
        <v>113370000</v>
      </c>
      <c r="N172">
        <f t="shared" si="20"/>
        <v>185580000</v>
      </c>
      <c r="P172">
        <f t="shared" si="24"/>
        <v>185580000</v>
      </c>
      <c r="Q172">
        <f t="shared" si="39"/>
        <v>2016</v>
      </c>
      <c r="R172">
        <f t="shared" si="40"/>
        <v>65269999.999999993</v>
      </c>
      <c r="S172">
        <f t="shared" si="41"/>
        <v>2012</v>
      </c>
      <c r="T172">
        <f t="shared" si="42"/>
        <v>111230000</v>
      </c>
      <c r="U172">
        <f t="shared" si="43"/>
        <v>45073828.881070219</v>
      </c>
      <c r="V172">
        <f t="shared" si="44"/>
        <v>-1.0196604357989645</v>
      </c>
      <c r="W172">
        <f t="shared" si="45"/>
        <v>-0.40089782582435346</v>
      </c>
      <c r="X172">
        <f t="shared" si="46"/>
        <v>-0.27643535748596809</v>
      </c>
      <c r="Y172">
        <f t="shared" si="47"/>
        <v>4.7477661719098854E-2</v>
      </c>
      <c r="Z172">
        <f t="shared" si="50"/>
        <v>1.649515957390187</v>
      </c>
      <c r="AA172">
        <f t="shared" si="49"/>
        <v>1.649515957390187</v>
      </c>
      <c r="AB172">
        <f t="shared" si="48"/>
        <v>2016</v>
      </c>
      <c r="AC172" t="str">
        <f t="shared" ca="1" si="26"/>
        <v>worksheet.write('P172','=MAX(J172:N172)')</v>
      </c>
      <c r="AD172" t="str">
        <f t="shared" ca="1" si="27"/>
        <v>worksheet.write('Q172','=IFERROR(J144+MATCH(P172,J172:N172,0)-1,"")')</v>
      </c>
      <c r="AE172" t="str">
        <f t="shared" ca="1" si="28"/>
        <v>worksheet.write('R172','=IF(Q172="","",MIN(J172:N172))')</v>
      </c>
      <c r="AF172" t="str">
        <f t="shared" ca="1" si="29"/>
        <v>worksheet.write('S172','=IFERROR(J144+MATCH(R172,J172:N172)-1,"")')</v>
      </c>
      <c r="AG172" t="str">
        <f t="shared" ca="1" si="30"/>
        <v>worksheet.write('T172','=IFERROR(AVERAGE(J172:N172),"")')</v>
      </c>
      <c r="AH172" t="str">
        <f t="shared" ca="1" si="31"/>
        <v>worksheet.write('U172','=IFERROR(STDEV(J172:N172),"")')</v>
      </c>
      <c r="AI172" t="str">
        <f t="shared" ca="1" si="32"/>
        <v>worksheet.write('V172','=IF(C172="-","",IF(ISBLANK(B172),"",IF(OR(ISNUMBER(FIND("Growth",B172)),ISNUMBER(FIND("Margin",B172))),"",(J172-T172)/U172)))')</v>
      </c>
      <c r="AJ172" t="str">
        <f t="shared" ca="1" si="33"/>
        <v>worksheet.write('W172','=IF(OR(D172="-",ISBLANK(D172)),"",(K172-T172)/U172)')</v>
      </c>
      <c r="AK172" t="str">
        <f t="shared" ca="1" si="34"/>
        <v>worksheet.write('X172','=IF(OR(E172="-",ISBLANK(E172)),"",(L172-T172)/U172)')</v>
      </c>
      <c r="AL172" t="str">
        <f t="shared" ca="1" si="35"/>
        <v>worksheet.write('Y172','=IF(OR(F172="-",ISBLANK(F172)),"",(M172-T172)/U172)')</v>
      </c>
      <c r="AM172" t="str">
        <f t="shared" ca="1" si="36"/>
        <v>worksheet.write('Z172','=IFERROR(IF(OR(G172="-",ISBLANK(G172)),"",(N172-T172)/U172),"")')</v>
      </c>
      <c r="AN172" t="str">
        <f t="shared" ca="1" si="37"/>
        <v>worksheet.write('AA172','=IF(MAX(MAX(V172:Z172),ABS(MIN(V172:Z172)))=ABS(MIN(V172:Z172)),MIN(V172:Z172),MAX(V172:Z172))')</v>
      </c>
      <c r="AO172" t="str">
        <f t="shared" ca="1" si="38"/>
        <v>worksheet.write('AB172','=IFERROR(V144+MATCH(AA172,V172:Z172,0)-1,"")')</v>
      </c>
    </row>
    <row r="173" spans="1:41" x14ac:dyDescent="0.3">
      <c r="A173" s="1">
        <v>15</v>
      </c>
      <c r="B173" t="s">
        <v>376</v>
      </c>
      <c r="C173" t="s">
        <v>254</v>
      </c>
      <c r="D173" t="s">
        <v>377</v>
      </c>
      <c r="E173" t="s">
        <v>378</v>
      </c>
      <c r="F173" t="s">
        <v>379</v>
      </c>
      <c r="G173" t="s">
        <v>380</v>
      </c>
      <c r="I173" t="str">
        <f t="shared" si="15"/>
        <v>N/A</v>
      </c>
      <c r="J173" t="str">
        <f t="shared" si="16"/>
        <v>N/A</v>
      </c>
      <c r="K173">
        <f t="shared" si="17"/>
        <v>0.42729999999999996</v>
      </c>
      <c r="L173">
        <f t="shared" si="18"/>
        <v>6.0199999999999997E-2</v>
      </c>
      <c r="M173">
        <f t="shared" si="19"/>
        <v>0.1479</v>
      </c>
      <c r="N173">
        <f t="shared" si="20"/>
        <v>0.63690000000000002</v>
      </c>
      <c r="P173">
        <f t="shared" si="24"/>
        <v>0.63690000000000002</v>
      </c>
      <c r="Q173">
        <f t="shared" si="39"/>
        <v>2016</v>
      </c>
      <c r="R173">
        <f t="shared" si="40"/>
        <v>6.0199999999999997E-2</v>
      </c>
      <c r="S173">
        <f t="shared" si="41"/>
        <v>2014</v>
      </c>
      <c r="T173">
        <f t="shared" si="42"/>
        <v>0.318075</v>
      </c>
      <c r="U173">
        <f t="shared" si="43"/>
        <v>0.26396876551339676</v>
      </c>
      <c r="V173" t="str">
        <f t="shared" si="44"/>
        <v/>
      </c>
      <c r="W173">
        <f t="shared" si="45"/>
        <v>0.41378001593319813</v>
      </c>
      <c r="X173">
        <f t="shared" si="46"/>
        <v>-0.97691482360973703</v>
      </c>
      <c r="Y173">
        <f t="shared" si="47"/>
        <v>-0.64467854622505849</v>
      </c>
      <c r="Z173">
        <f t="shared" si="50"/>
        <v>1.2078133539015972</v>
      </c>
      <c r="AA173">
        <f t="shared" si="49"/>
        <v>1.2078133539015972</v>
      </c>
      <c r="AB173">
        <f t="shared" si="48"/>
        <v>2016</v>
      </c>
      <c r="AC173" t="str">
        <f t="shared" ca="1" si="26"/>
        <v>worksheet.write('P173','=MAX(J173:N173)')</v>
      </c>
      <c r="AD173" t="str">
        <f t="shared" ca="1" si="27"/>
        <v>worksheet.write('Q173','=IFERROR(J144+MATCH(P173,J173:N173,0)-1,"")')</v>
      </c>
      <c r="AE173" t="str">
        <f t="shared" ca="1" si="28"/>
        <v>worksheet.write('R173','=IF(Q173="","",MIN(J173:N173))')</v>
      </c>
      <c r="AF173" t="str">
        <f t="shared" ca="1" si="29"/>
        <v>worksheet.write('S173','=IFERROR(J144+MATCH(R173,J173:N173)-1,"")')</v>
      </c>
      <c r="AG173" t="str">
        <f t="shared" ca="1" si="30"/>
        <v>worksheet.write('T173','=IFERROR(AVERAGE(J173:N173),"")')</v>
      </c>
      <c r="AH173" t="str">
        <f t="shared" ca="1" si="31"/>
        <v>worksheet.write('U173','=IFERROR(STDEV(J173:N173),"")')</v>
      </c>
      <c r="AI173" t="str">
        <f t="shared" ca="1" si="32"/>
        <v>worksheet.write('V173','=IF(C173="-","",IF(ISBLANK(B173),"",IF(OR(ISNUMBER(FIND("Growth",B173)),ISNUMBER(FIND("Margin",B173))),"",(J173-T173)/U173)))')</v>
      </c>
      <c r="AJ173" t="str">
        <f t="shared" ca="1" si="33"/>
        <v>worksheet.write('W173','=IF(OR(D173="-",ISBLANK(D173)),"",(K173-T173)/U173)')</v>
      </c>
      <c r="AK173" t="str">
        <f t="shared" ca="1" si="34"/>
        <v>worksheet.write('X173','=IF(OR(E173="-",ISBLANK(E173)),"",(L173-T173)/U173)')</v>
      </c>
      <c r="AL173" t="str">
        <f t="shared" ca="1" si="35"/>
        <v>worksheet.write('Y173','=IF(OR(F173="-",ISBLANK(F173)),"",(M173-T173)/U173)')</v>
      </c>
      <c r="AM173" t="str">
        <f t="shared" ca="1" si="36"/>
        <v>worksheet.write('Z173','=IFERROR(IF(OR(G173="-",ISBLANK(G173)),"",(N173-T173)/U173),"")')</v>
      </c>
      <c r="AN173" t="str">
        <f t="shared" ca="1" si="37"/>
        <v>worksheet.write('AA173','=IF(MAX(MAX(V173:Z173),ABS(MIN(V173:Z173)))=ABS(MIN(V173:Z173)),MIN(V173:Z173),MAX(V173:Z173))')</v>
      </c>
      <c r="AO173" t="str">
        <f t="shared" ca="1" si="38"/>
        <v>worksheet.write('AB173','=IFERROR(V144+MATCH(AA173,V173:Z173,0)-1,"")')</v>
      </c>
    </row>
    <row r="174" spans="1:41" x14ac:dyDescent="0.3">
      <c r="A174" s="1">
        <v>16</v>
      </c>
      <c r="B174" t="s">
        <v>381</v>
      </c>
      <c r="C174" t="s">
        <v>254</v>
      </c>
      <c r="D174" t="s">
        <v>254</v>
      </c>
      <c r="E174" t="s">
        <v>254</v>
      </c>
      <c r="F174" t="s">
        <v>254</v>
      </c>
      <c r="G174" t="s">
        <v>382</v>
      </c>
      <c r="I174" t="str">
        <f t="shared" si="15"/>
        <v>N/A</v>
      </c>
      <c r="J174" t="str">
        <f t="shared" si="16"/>
        <v>N/A</v>
      </c>
      <c r="K174" t="str">
        <f t="shared" si="17"/>
        <v>N/A</v>
      </c>
      <c r="L174" t="str">
        <f t="shared" si="18"/>
        <v>N/A</v>
      </c>
      <c r="M174" t="str">
        <f t="shared" si="19"/>
        <v>N/A</v>
      </c>
      <c r="N174">
        <f t="shared" si="20"/>
        <v>0.1845</v>
      </c>
      <c r="P174">
        <f t="shared" si="24"/>
        <v>0.1845</v>
      </c>
      <c r="Q174">
        <f t="shared" si="39"/>
        <v>2016</v>
      </c>
      <c r="R174">
        <f t="shared" si="40"/>
        <v>0.1845</v>
      </c>
      <c r="S174">
        <f t="shared" si="41"/>
        <v>2016</v>
      </c>
      <c r="T174">
        <f t="shared" si="42"/>
        <v>0.1845</v>
      </c>
      <c r="U174" t="str">
        <f t="shared" si="43"/>
        <v/>
      </c>
      <c r="V174" t="str">
        <f t="shared" si="44"/>
        <v/>
      </c>
      <c r="W174" t="str">
        <f t="shared" si="45"/>
        <v/>
      </c>
      <c r="X174" t="str">
        <f t="shared" si="46"/>
        <v/>
      </c>
      <c r="Y174" t="str">
        <f t="shared" si="47"/>
        <v/>
      </c>
      <c r="Z174" t="str">
        <f t="shared" si="50"/>
        <v/>
      </c>
      <c r="AA174">
        <f t="shared" si="49"/>
        <v>0</v>
      </c>
      <c r="AB174" t="str">
        <f t="shared" si="48"/>
        <v/>
      </c>
      <c r="AC174" t="str">
        <f t="shared" ca="1" si="26"/>
        <v>worksheet.write('P174','=MAX(J174:N174)')</v>
      </c>
      <c r="AD174" t="str">
        <f t="shared" ca="1" si="27"/>
        <v>worksheet.write('Q174','=IFERROR(J144+MATCH(P174,J174:N174,0)-1,"")')</v>
      </c>
      <c r="AE174" t="str">
        <f t="shared" ca="1" si="28"/>
        <v>worksheet.write('R174','=IF(Q174="","",MIN(J174:N174))')</v>
      </c>
      <c r="AF174" t="str">
        <f t="shared" ca="1" si="29"/>
        <v>worksheet.write('S174','=IFERROR(J144+MATCH(R174,J174:N174)-1,"")')</v>
      </c>
      <c r="AG174" t="str">
        <f t="shared" ca="1" si="30"/>
        <v>worksheet.write('T174','=IFERROR(AVERAGE(J174:N174),"")')</v>
      </c>
      <c r="AH174" t="str">
        <f t="shared" ca="1" si="31"/>
        <v>worksheet.write('U174','=IFERROR(STDEV(J174:N174),"")')</v>
      </c>
      <c r="AI174" t="str">
        <f t="shared" ca="1" si="32"/>
        <v>worksheet.write('V174','=IF(C174="-","",IF(ISBLANK(B174),"",IF(OR(ISNUMBER(FIND("Growth",B174)),ISNUMBER(FIND("Margin",B174))),"",(J174-T174)/U174)))')</v>
      </c>
      <c r="AJ174" t="str">
        <f t="shared" ca="1" si="33"/>
        <v>worksheet.write('W174','=IF(OR(D174="-",ISBLANK(D174)),"",(K174-T174)/U174)')</v>
      </c>
      <c r="AK174" t="str">
        <f t="shared" ca="1" si="34"/>
        <v>worksheet.write('X174','=IF(OR(E174="-",ISBLANK(E174)),"",(L174-T174)/U174)')</v>
      </c>
      <c r="AL174" t="str">
        <f t="shared" ca="1" si="35"/>
        <v>worksheet.write('Y174','=IF(OR(F174="-",ISBLANK(F174)),"",(M174-T174)/U174)')</v>
      </c>
      <c r="AM174" t="str">
        <f t="shared" ca="1" si="36"/>
        <v>worksheet.write('Z174','=IFERROR(IF(OR(G174="-",ISBLANK(G174)),"",(N174-T174)/U174),"")')</v>
      </c>
      <c r="AN174" t="str">
        <f t="shared" ca="1" si="37"/>
        <v>worksheet.write('AA174','=IF(MAX(MAX(V174:Z174),ABS(MIN(V174:Z174)))=ABS(MIN(V174:Z174)),MIN(V174:Z174),MAX(V174:Z174))')</v>
      </c>
      <c r="AO174" t="str">
        <f t="shared" ca="1" si="38"/>
        <v>worksheet.write('AB174','=IFERROR(V144+MATCH(AA174,V174:Z174,0)-1,"")')</v>
      </c>
    </row>
    <row r="175" spans="1:41" x14ac:dyDescent="0.3">
      <c r="A175" s="1">
        <v>17</v>
      </c>
      <c r="B175" t="s">
        <v>383</v>
      </c>
      <c r="C175" t="s">
        <v>384</v>
      </c>
      <c r="D175" t="s">
        <v>385</v>
      </c>
      <c r="E175" t="s">
        <v>386</v>
      </c>
      <c r="F175" t="s">
        <v>387</v>
      </c>
      <c r="G175" t="s">
        <v>388</v>
      </c>
      <c r="I175" t="str">
        <f t="shared" si="15"/>
        <v>N/A</v>
      </c>
      <c r="J175">
        <f t="shared" si="16"/>
        <v>16420000.000000002</v>
      </c>
      <c r="K175">
        <f t="shared" si="17"/>
        <v>29290000</v>
      </c>
      <c r="L175">
        <f t="shared" si="18"/>
        <v>31210000</v>
      </c>
      <c r="M175">
        <f t="shared" si="19"/>
        <v>27940000</v>
      </c>
      <c r="N175">
        <f t="shared" si="20"/>
        <v>56050000</v>
      </c>
      <c r="P175">
        <f t="shared" si="24"/>
        <v>56050000</v>
      </c>
      <c r="Q175">
        <f t="shared" si="39"/>
        <v>2016</v>
      </c>
      <c r="R175">
        <f t="shared" si="40"/>
        <v>16420000.000000002</v>
      </c>
      <c r="S175">
        <f t="shared" si="41"/>
        <v>2012</v>
      </c>
      <c r="T175">
        <f t="shared" si="42"/>
        <v>32182000</v>
      </c>
      <c r="U175">
        <f t="shared" si="43"/>
        <v>14538097.193236809</v>
      </c>
      <c r="V175">
        <f t="shared" si="44"/>
        <v>-1.0841859007059433</v>
      </c>
      <c r="W175">
        <f t="shared" si="45"/>
        <v>-0.19892562015236573</v>
      </c>
      <c r="X175">
        <f t="shared" si="46"/>
        <v>-6.6858818391459018E-2</v>
      </c>
      <c r="Y175">
        <f t="shared" si="47"/>
        <v>-0.29178509014050324</v>
      </c>
      <c r="Z175">
        <f t="shared" si="50"/>
        <v>1.6417554293902716</v>
      </c>
      <c r="AA175">
        <f t="shared" si="49"/>
        <v>1.6417554293902716</v>
      </c>
      <c r="AB175">
        <f t="shared" si="48"/>
        <v>2016</v>
      </c>
      <c r="AC175" t="str">
        <f t="shared" ca="1" si="26"/>
        <v>worksheet.write('P175','=MAX(J175:N175)')</v>
      </c>
      <c r="AD175" t="str">
        <f t="shared" ca="1" si="27"/>
        <v>worksheet.write('Q175','=IFERROR(J144+MATCH(P175,J175:N175,0)-1,"")')</v>
      </c>
      <c r="AE175" t="str">
        <f t="shared" ca="1" si="28"/>
        <v>worksheet.write('R175','=IF(Q175="","",MIN(J175:N175))')</v>
      </c>
      <c r="AF175" t="str">
        <f t="shared" ca="1" si="29"/>
        <v>worksheet.write('S175','=IFERROR(J144+MATCH(R175,J175:N175)-1,"")')</v>
      </c>
      <c r="AG175" t="str">
        <f t="shared" ca="1" si="30"/>
        <v>worksheet.write('T175','=IFERROR(AVERAGE(J175:N175),"")')</v>
      </c>
      <c r="AH175" t="str">
        <f t="shared" ca="1" si="31"/>
        <v>worksheet.write('U175','=IFERROR(STDEV(J175:N175),"")')</v>
      </c>
      <c r="AI175" t="str">
        <f t="shared" ca="1" si="32"/>
        <v>worksheet.write('V175','=IF(C175="-","",IF(ISBLANK(B175),"",IF(OR(ISNUMBER(FIND("Growth",B175)),ISNUMBER(FIND("Margin",B175))),"",(J175-T175)/U175)))')</v>
      </c>
      <c r="AJ175" t="str">
        <f t="shared" ca="1" si="33"/>
        <v>worksheet.write('W175','=IF(OR(D175="-",ISBLANK(D175)),"",(K175-T175)/U175)')</v>
      </c>
      <c r="AK175" t="str">
        <f t="shared" ca="1" si="34"/>
        <v>worksheet.write('X175','=IF(OR(E175="-",ISBLANK(E175)),"",(L175-T175)/U175)')</v>
      </c>
      <c r="AL175" t="str">
        <f t="shared" ca="1" si="35"/>
        <v>worksheet.write('Y175','=IF(OR(F175="-",ISBLANK(F175)),"",(M175-T175)/U175)')</v>
      </c>
      <c r="AM175" t="str">
        <f t="shared" ca="1" si="36"/>
        <v>worksheet.write('Z175','=IFERROR(IF(OR(G175="-",ISBLANK(G175)),"",(N175-T175)/U175),"")')</v>
      </c>
      <c r="AN175" t="str">
        <f t="shared" ca="1" si="37"/>
        <v>worksheet.write('AA175','=IF(MAX(MAX(V175:Z175),ABS(MIN(V175:Z175)))=ABS(MIN(V175:Z175)),MIN(V175:Z175),MAX(V175:Z175))')</v>
      </c>
      <c r="AO175" t="str">
        <f t="shared" ca="1" si="38"/>
        <v>worksheet.write('AB175','=IFERROR(V144+MATCH(AA175,V175:Z175,0)-1,"")')</v>
      </c>
    </row>
    <row r="176" spans="1:41" x14ac:dyDescent="0.3">
      <c r="A176" s="1">
        <v>18</v>
      </c>
      <c r="B176" t="s">
        <v>389</v>
      </c>
      <c r="C176" t="s">
        <v>390</v>
      </c>
      <c r="D176" t="s">
        <v>391</v>
      </c>
      <c r="E176" t="s">
        <v>392</v>
      </c>
      <c r="F176" t="s">
        <v>393</v>
      </c>
      <c r="G176" t="s">
        <v>394</v>
      </c>
      <c r="I176" t="str">
        <f t="shared" si="15"/>
        <v>N/A</v>
      </c>
      <c r="J176">
        <f t="shared" si="16"/>
        <v>2390000</v>
      </c>
      <c r="K176">
        <f t="shared" si="17"/>
        <v>10000000</v>
      </c>
      <c r="L176">
        <f t="shared" si="18"/>
        <v>9440000</v>
      </c>
      <c r="M176">
        <f t="shared" si="19"/>
        <v>-6510000</v>
      </c>
      <c r="N176">
        <f t="shared" si="20"/>
        <v>26670000</v>
      </c>
      <c r="P176">
        <f t="shared" si="24"/>
        <v>26670000</v>
      </c>
      <c r="Q176">
        <f t="shared" si="39"/>
        <v>2016</v>
      </c>
      <c r="R176">
        <f t="shared" si="40"/>
        <v>-6510000</v>
      </c>
      <c r="S176" t="str">
        <f t="shared" si="41"/>
        <v/>
      </c>
      <c r="T176">
        <f t="shared" si="42"/>
        <v>8398000</v>
      </c>
      <c r="U176">
        <f t="shared" si="43"/>
        <v>12205149.323134068</v>
      </c>
      <c r="V176">
        <f t="shared" si="44"/>
        <v>-0.49225124911927343</v>
      </c>
      <c r="W176">
        <f t="shared" si="45"/>
        <v>0.13125607541429363</v>
      </c>
      <c r="X176">
        <f t="shared" si="46"/>
        <v>8.5373801861232182E-2</v>
      </c>
      <c r="Y176">
        <f t="shared" si="47"/>
        <v>-1.2214516680875713</v>
      </c>
      <c r="Z176">
        <f t="shared" si="50"/>
        <v>1.497073039931319</v>
      </c>
      <c r="AA176">
        <f t="shared" si="49"/>
        <v>1.497073039931319</v>
      </c>
      <c r="AB176">
        <f t="shared" si="48"/>
        <v>2016</v>
      </c>
      <c r="AC176" t="str">
        <f t="shared" ca="1" si="26"/>
        <v>worksheet.write('P176','=MAX(J176:N176)')</v>
      </c>
      <c r="AD176" t="str">
        <f t="shared" ca="1" si="27"/>
        <v>worksheet.write('Q176','=IFERROR(J144+MATCH(P176,J176:N176,0)-1,"")')</v>
      </c>
      <c r="AE176" t="str">
        <f t="shared" ca="1" si="28"/>
        <v>worksheet.write('R176','=IF(Q176="","",MIN(J176:N176))')</v>
      </c>
      <c r="AF176" t="str">
        <f t="shared" ca="1" si="29"/>
        <v>worksheet.write('S176','=IFERROR(J144+MATCH(R176,J176:N176)-1,"")')</v>
      </c>
      <c r="AG176" t="str">
        <f t="shared" ca="1" si="30"/>
        <v>worksheet.write('T176','=IFERROR(AVERAGE(J176:N176),"")')</v>
      </c>
      <c r="AH176" t="str">
        <f t="shared" ca="1" si="31"/>
        <v>worksheet.write('U176','=IFERROR(STDEV(J176:N176),"")')</v>
      </c>
      <c r="AI176" t="str">
        <f t="shared" ca="1" si="32"/>
        <v>worksheet.write('V176','=IF(C176="-","",IF(ISBLANK(B176),"",IF(OR(ISNUMBER(FIND("Growth",B176)),ISNUMBER(FIND("Margin",B176))),"",(J176-T176)/U176)))')</v>
      </c>
      <c r="AJ176" t="str">
        <f t="shared" ca="1" si="33"/>
        <v>worksheet.write('W176','=IF(OR(D176="-",ISBLANK(D176)),"",(K176-T176)/U176)')</v>
      </c>
      <c r="AK176" t="str">
        <f t="shared" ca="1" si="34"/>
        <v>worksheet.write('X176','=IF(OR(E176="-",ISBLANK(E176)),"",(L176-T176)/U176)')</v>
      </c>
      <c r="AL176" t="str">
        <f t="shared" ca="1" si="35"/>
        <v>worksheet.write('Y176','=IF(OR(F176="-",ISBLANK(F176)),"",(M176-T176)/U176)')</v>
      </c>
      <c r="AM176" t="str">
        <f t="shared" ca="1" si="36"/>
        <v>worksheet.write('Z176','=IFERROR(IF(OR(G176="-",ISBLANK(G176)),"",(N176-T176)/U176),"")')</v>
      </c>
      <c r="AN176" t="str">
        <f t="shared" ca="1" si="37"/>
        <v>worksheet.write('AA176','=IF(MAX(MAX(V176:Z176),ABS(MIN(V176:Z176)))=ABS(MIN(V176:Z176)),MIN(V176:Z176),MAX(V176:Z176))')</v>
      </c>
      <c r="AO176" t="str">
        <f t="shared" ca="1" si="38"/>
        <v>worksheet.write('AB176','=IFERROR(V144+MATCH(AA176,V176:Z176,0)-1,"")')</v>
      </c>
    </row>
    <row r="177" spans="1:41" x14ac:dyDescent="0.3">
      <c r="A177" s="1">
        <v>19</v>
      </c>
      <c r="B177" t="s">
        <v>395</v>
      </c>
      <c r="C177" t="s">
        <v>396</v>
      </c>
      <c r="D177" t="s">
        <v>397</v>
      </c>
      <c r="E177" t="s">
        <v>398</v>
      </c>
      <c r="F177" t="s">
        <v>399</v>
      </c>
      <c r="G177" t="s">
        <v>400</v>
      </c>
      <c r="I177" t="str">
        <f t="shared" si="15"/>
        <v>N/A</v>
      </c>
      <c r="J177">
        <f t="shared" si="16"/>
        <v>9260000</v>
      </c>
      <c r="K177">
        <f t="shared" si="17"/>
        <v>9720000</v>
      </c>
      <c r="L177">
        <f t="shared" si="18"/>
        <v>13340000</v>
      </c>
      <c r="M177">
        <f t="shared" si="19"/>
        <v>15120000</v>
      </c>
      <c r="N177">
        <f t="shared" si="20"/>
        <v>11670000</v>
      </c>
      <c r="P177">
        <f t="shared" si="24"/>
        <v>15120000</v>
      </c>
      <c r="Q177">
        <f t="shared" si="39"/>
        <v>2015</v>
      </c>
      <c r="R177">
        <f t="shared" si="40"/>
        <v>9260000</v>
      </c>
      <c r="S177">
        <f t="shared" si="41"/>
        <v>2012</v>
      </c>
      <c r="T177">
        <f t="shared" si="42"/>
        <v>11822000</v>
      </c>
      <c r="U177">
        <f t="shared" si="43"/>
        <v>2458987.5965526951</v>
      </c>
      <c r="V177">
        <f t="shared" si="44"/>
        <v>-1.0418922013237155</v>
      </c>
      <c r="W177">
        <f t="shared" si="45"/>
        <v>-0.85482334394318893</v>
      </c>
      <c r="X177">
        <f t="shared" si="46"/>
        <v>0.61732722935573781</v>
      </c>
      <c r="Y177">
        <f t="shared" si="47"/>
        <v>1.341202373132558</v>
      </c>
      <c r="Z177">
        <f t="shared" si="50"/>
        <v>-6.1814057221391397E-2</v>
      </c>
      <c r="AA177">
        <f t="shared" si="49"/>
        <v>1.341202373132558</v>
      </c>
      <c r="AB177">
        <f t="shared" si="48"/>
        <v>2015</v>
      </c>
      <c r="AC177" t="str">
        <f t="shared" ca="1" si="26"/>
        <v>worksheet.write('P177','=MAX(J177:N177)')</v>
      </c>
      <c r="AD177" t="str">
        <f t="shared" ca="1" si="27"/>
        <v>worksheet.write('Q177','=IFERROR(J144+MATCH(P177,J177:N177,0)-1,"")')</v>
      </c>
      <c r="AE177" t="str">
        <f t="shared" ca="1" si="28"/>
        <v>worksheet.write('R177','=IF(Q177="","",MIN(J177:N177))')</v>
      </c>
      <c r="AF177" t="str">
        <f t="shared" ca="1" si="29"/>
        <v>worksheet.write('S177','=IFERROR(J144+MATCH(R177,J177:N177)-1,"")')</v>
      </c>
      <c r="AG177" t="str">
        <f t="shared" ca="1" si="30"/>
        <v>worksheet.write('T177','=IFERROR(AVERAGE(J177:N177),"")')</v>
      </c>
      <c r="AH177" t="str">
        <f t="shared" ca="1" si="31"/>
        <v>worksheet.write('U177','=IFERROR(STDEV(J177:N177),"")')</v>
      </c>
      <c r="AI177" t="str">
        <f t="shared" ca="1" si="32"/>
        <v>worksheet.write('V177','=IF(C177="-","",IF(ISBLANK(B177),"",IF(OR(ISNUMBER(FIND("Growth",B177)),ISNUMBER(FIND("Margin",B177))),"",(J177-T177)/U177)))')</v>
      </c>
      <c r="AJ177" t="str">
        <f t="shared" ca="1" si="33"/>
        <v>worksheet.write('W177','=IF(OR(D177="-",ISBLANK(D177)),"",(K177-T177)/U177)')</v>
      </c>
      <c r="AK177" t="str">
        <f t="shared" ca="1" si="34"/>
        <v>worksheet.write('X177','=IF(OR(E177="-",ISBLANK(E177)),"",(L177-T177)/U177)')</v>
      </c>
      <c r="AL177" t="str">
        <f t="shared" ca="1" si="35"/>
        <v>worksheet.write('Y177','=IF(OR(F177="-",ISBLANK(F177)),"",(M177-T177)/U177)')</v>
      </c>
      <c r="AM177" t="str">
        <f t="shared" ca="1" si="36"/>
        <v>worksheet.write('Z177','=IFERROR(IF(OR(G177="-",ISBLANK(G177)),"",(N177-T177)/U177),"")')</v>
      </c>
      <c r="AN177" t="str">
        <f t="shared" ca="1" si="37"/>
        <v>worksheet.write('AA177','=IF(MAX(MAX(V177:Z177),ABS(MIN(V177:Z177)))=ABS(MIN(V177:Z177)),MIN(V177:Z177),MAX(V177:Z177))')</v>
      </c>
      <c r="AO177" t="str">
        <f t="shared" ca="1" si="38"/>
        <v>worksheet.write('AB177','=IFERROR(V144+MATCH(AA177,V177:Z177,0)-1,"")')</v>
      </c>
    </row>
    <row r="178" spans="1:41" x14ac:dyDescent="0.3">
      <c r="A178" s="1">
        <v>20</v>
      </c>
      <c r="B178" t="s">
        <v>401</v>
      </c>
      <c r="C178" t="s">
        <v>402</v>
      </c>
      <c r="D178" t="s">
        <v>403</v>
      </c>
      <c r="E178" t="s">
        <v>404</v>
      </c>
      <c r="F178" t="s">
        <v>405</v>
      </c>
      <c r="G178" t="s">
        <v>406</v>
      </c>
      <c r="I178" t="str">
        <f t="shared" si="15"/>
        <v>N/A</v>
      </c>
      <c r="J178">
        <f t="shared" si="16"/>
        <v>-86000</v>
      </c>
      <c r="K178">
        <f t="shared" si="17"/>
        <v>7800000</v>
      </c>
      <c r="L178">
        <f t="shared" si="18"/>
        <v>4620000</v>
      </c>
      <c r="M178">
        <f t="shared" si="19"/>
        <v>13930000</v>
      </c>
      <c r="N178">
        <f t="shared" si="20"/>
        <v>16530000.000000002</v>
      </c>
      <c r="P178">
        <f t="shared" si="24"/>
        <v>16530000.000000002</v>
      </c>
      <c r="Q178">
        <f t="shared" si="39"/>
        <v>2016</v>
      </c>
      <c r="R178">
        <f t="shared" si="40"/>
        <v>-86000</v>
      </c>
      <c r="S178">
        <f t="shared" si="41"/>
        <v>2012</v>
      </c>
      <c r="T178">
        <f t="shared" si="42"/>
        <v>8558800</v>
      </c>
      <c r="U178">
        <f t="shared" si="43"/>
        <v>6767797.0714258282</v>
      </c>
      <c r="V178">
        <f t="shared" si="44"/>
        <v>-1.2773432638072182</v>
      </c>
      <c r="W178">
        <f t="shared" si="45"/>
        <v>-0.11211920097363931</v>
      </c>
      <c r="X178">
        <f t="shared" si="46"/>
        <v>-0.58199144543354053</v>
      </c>
      <c r="Y178">
        <f t="shared" si="47"/>
        <v>0.79364081743491233</v>
      </c>
      <c r="Z178">
        <f t="shared" si="50"/>
        <v>1.1778130927794859</v>
      </c>
      <c r="AA178">
        <f t="shared" si="49"/>
        <v>-1.2773432638072182</v>
      </c>
      <c r="AB178">
        <f t="shared" si="48"/>
        <v>2012</v>
      </c>
      <c r="AC178" t="str">
        <f t="shared" ca="1" si="26"/>
        <v>worksheet.write('P178','=MAX(J178:N178)')</v>
      </c>
      <c r="AD178" t="str">
        <f t="shared" ca="1" si="27"/>
        <v>worksheet.write('Q178','=IFERROR(J144+MATCH(P178,J178:N178,0)-1,"")')</v>
      </c>
      <c r="AE178" t="str">
        <f t="shared" ca="1" si="28"/>
        <v>worksheet.write('R178','=IF(Q178="","",MIN(J178:N178))')</v>
      </c>
      <c r="AF178" t="str">
        <f t="shared" ca="1" si="29"/>
        <v>worksheet.write('S178','=IFERROR(J144+MATCH(R178,J178:N178)-1,"")')</v>
      </c>
      <c r="AG178" t="str">
        <f t="shared" ca="1" si="30"/>
        <v>worksheet.write('T178','=IFERROR(AVERAGE(J178:N178),"")')</v>
      </c>
      <c r="AH178" t="str">
        <f t="shared" ca="1" si="31"/>
        <v>worksheet.write('U178','=IFERROR(STDEV(J178:N178),"")')</v>
      </c>
      <c r="AI178" t="str">
        <f t="shared" ca="1" si="32"/>
        <v>worksheet.write('V178','=IF(C178="-","",IF(ISBLANK(B178),"",IF(OR(ISNUMBER(FIND("Growth",B178)),ISNUMBER(FIND("Margin",B178))),"",(J178-T178)/U178)))')</v>
      </c>
      <c r="AJ178" t="str">
        <f t="shared" ca="1" si="33"/>
        <v>worksheet.write('W178','=IF(OR(D178="-",ISBLANK(D178)),"",(K178-T178)/U178)')</v>
      </c>
      <c r="AK178" t="str">
        <f t="shared" ca="1" si="34"/>
        <v>worksheet.write('X178','=IF(OR(E178="-",ISBLANK(E178)),"",(L178-T178)/U178)')</v>
      </c>
      <c r="AL178" t="str">
        <f t="shared" ca="1" si="35"/>
        <v>worksheet.write('Y178','=IF(OR(F178="-",ISBLANK(F178)),"",(M178-T178)/U178)')</v>
      </c>
      <c r="AM178" t="str">
        <f t="shared" ca="1" si="36"/>
        <v>worksheet.write('Z178','=IFERROR(IF(OR(G178="-",ISBLANK(G178)),"",(N178-T178)/U178),"")')</v>
      </c>
      <c r="AN178" t="str">
        <f t="shared" ca="1" si="37"/>
        <v>worksheet.write('AA178','=IF(MAX(MAX(V178:Z178),ABS(MIN(V178:Z178)))=ABS(MIN(V178:Z178)),MIN(V178:Z178),MAX(V178:Z178))')</v>
      </c>
      <c r="AO178" t="str">
        <f t="shared" ca="1" si="38"/>
        <v>worksheet.write('AB178','=IFERROR(V144+MATCH(AA178,V178:Z178,0)-1,"")')</v>
      </c>
    </row>
    <row r="179" spans="1:41" x14ac:dyDescent="0.3">
      <c r="A179" s="1">
        <v>21</v>
      </c>
      <c r="B179" t="s">
        <v>407</v>
      </c>
      <c r="C179" t="s">
        <v>408</v>
      </c>
      <c r="D179" t="s">
        <v>409</v>
      </c>
      <c r="E179" t="s">
        <v>410</v>
      </c>
      <c r="F179" t="s">
        <v>411</v>
      </c>
      <c r="G179" t="s">
        <v>412</v>
      </c>
      <c r="I179" t="str">
        <f t="shared" si="15"/>
        <v>N/A</v>
      </c>
      <c r="J179">
        <f t="shared" si="16"/>
        <v>4860000</v>
      </c>
      <c r="K179">
        <f t="shared" si="17"/>
        <v>1770000</v>
      </c>
      <c r="L179">
        <f t="shared" si="18"/>
        <v>3810000</v>
      </c>
      <c r="M179">
        <f t="shared" si="19"/>
        <v>5400000</v>
      </c>
      <c r="N179">
        <f t="shared" si="20"/>
        <v>1170000</v>
      </c>
      <c r="P179">
        <f t="shared" si="24"/>
        <v>5400000</v>
      </c>
      <c r="Q179">
        <f t="shared" si="39"/>
        <v>2015</v>
      </c>
      <c r="R179">
        <f t="shared" si="40"/>
        <v>1170000</v>
      </c>
      <c r="S179" t="str">
        <f t="shared" si="41"/>
        <v/>
      </c>
      <c r="T179">
        <f t="shared" si="42"/>
        <v>3402000</v>
      </c>
      <c r="U179">
        <f t="shared" si="43"/>
        <v>1866110.9291786489</v>
      </c>
      <c r="V179">
        <f t="shared" si="44"/>
        <v>0.78130403568330475</v>
      </c>
      <c r="W179">
        <f t="shared" si="45"/>
        <v>-0.87454608109406951</v>
      </c>
      <c r="X179">
        <f t="shared" si="46"/>
        <v>0.21863652027351738</v>
      </c>
      <c r="Y179">
        <f t="shared" si="47"/>
        <v>1.0706759007511955</v>
      </c>
      <c r="Z179">
        <f t="shared" si="50"/>
        <v>-1.1960703756139479</v>
      </c>
      <c r="AA179">
        <f t="shared" si="49"/>
        <v>-1.1960703756139479</v>
      </c>
      <c r="AB179">
        <f t="shared" si="48"/>
        <v>2016</v>
      </c>
      <c r="AC179" t="str">
        <f t="shared" ca="1" si="26"/>
        <v>worksheet.write('P179','=MAX(J179:N179)')</v>
      </c>
      <c r="AD179" t="str">
        <f t="shared" ca="1" si="27"/>
        <v>worksheet.write('Q179','=IFERROR(J144+MATCH(P179,J179:N179,0)-1,"")')</v>
      </c>
      <c r="AE179" t="str">
        <f t="shared" ca="1" si="28"/>
        <v>worksheet.write('R179','=IF(Q179="","",MIN(J179:N179))')</v>
      </c>
      <c r="AF179" t="str">
        <f t="shared" ca="1" si="29"/>
        <v>worksheet.write('S179','=IFERROR(J144+MATCH(R179,J179:N179)-1,"")')</v>
      </c>
      <c r="AG179" t="str">
        <f t="shared" ca="1" si="30"/>
        <v>worksheet.write('T179','=IFERROR(AVERAGE(J179:N179),"")')</v>
      </c>
      <c r="AH179" t="str">
        <f t="shared" ca="1" si="31"/>
        <v>worksheet.write('U179','=IFERROR(STDEV(J179:N179),"")')</v>
      </c>
      <c r="AI179" t="str">
        <f t="shared" ca="1" si="32"/>
        <v>worksheet.write('V179','=IF(C179="-","",IF(ISBLANK(B179),"",IF(OR(ISNUMBER(FIND("Growth",B179)),ISNUMBER(FIND("Margin",B179))),"",(J179-T179)/U179)))')</v>
      </c>
      <c r="AJ179" t="str">
        <f t="shared" ca="1" si="33"/>
        <v>worksheet.write('W179','=IF(OR(D179="-",ISBLANK(D179)),"",(K179-T179)/U179)')</v>
      </c>
      <c r="AK179" t="str">
        <f t="shared" ca="1" si="34"/>
        <v>worksheet.write('X179','=IF(OR(E179="-",ISBLANK(E179)),"",(L179-T179)/U179)')</v>
      </c>
      <c r="AL179" t="str">
        <f t="shared" ca="1" si="35"/>
        <v>worksheet.write('Y179','=IF(OR(F179="-",ISBLANK(F179)),"",(M179-T179)/U179)')</v>
      </c>
      <c r="AM179" t="str">
        <f t="shared" ca="1" si="36"/>
        <v>worksheet.write('Z179','=IFERROR(IF(OR(G179="-",ISBLANK(G179)),"",(N179-T179)/U179),"")')</v>
      </c>
      <c r="AN179" t="str">
        <f t="shared" ca="1" si="37"/>
        <v>worksheet.write('AA179','=IF(MAX(MAX(V179:Z179),ABS(MIN(V179:Z179)))=ABS(MIN(V179:Z179)),MIN(V179:Z179),MAX(V179:Z179))')</v>
      </c>
      <c r="AO179" t="str">
        <f t="shared" ca="1" si="38"/>
        <v>worksheet.write('AB179','=IFERROR(V144+MATCH(AA179,V179:Z179,0)-1,"")')</v>
      </c>
    </row>
    <row r="180" spans="1:41"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4"/>
        <v>0</v>
      </c>
      <c r="Q180" t="str">
        <f t="shared" si="39"/>
        <v/>
      </c>
      <c r="R180" t="str">
        <f t="shared" si="40"/>
        <v/>
      </c>
      <c r="S180" t="str">
        <f t="shared" si="41"/>
        <v/>
      </c>
      <c r="T180" t="str">
        <f t="shared" si="42"/>
        <v/>
      </c>
      <c r="U180" t="str">
        <f t="shared" si="43"/>
        <v/>
      </c>
      <c r="V180" t="str">
        <f t="shared" si="44"/>
        <v/>
      </c>
      <c r="W180" t="str">
        <f t="shared" si="45"/>
        <v/>
      </c>
      <c r="X180" t="str">
        <f t="shared" si="46"/>
        <v/>
      </c>
      <c r="Y180" t="str">
        <f t="shared" si="47"/>
        <v/>
      </c>
      <c r="Z180" t="str">
        <f t="shared" si="50"/>
        <v/>
      </c>
      <c r="AA180">
        <f t="shared" si="49"/>
        <v>0</v>
      </c>
      <c r="AB180" t="str">
        <f t="shared" si="48"/>
        <v/>
      </c>
      <c r="AC180" t="str">
        <f t="shared" ca="1" si="26"/>
        <v>worksheet.write('P180','=MAX(J180:N180)')</v>
      </c>
      <c r="AD180" t="str">
        <f t="shared" ca="1" si="27"/>
        <v>worksheet.write('Q180','=IFERROR(J144+MATCH(P180,J180:N180,0)-1,"")')</v>
      </c>
      <c r="AE180" t="str">
        <f t="shared" ca="1" si="28"/>
        <v>worksheet.write('R180','=IF(Q180="","",MIN(J180:N180))')</v>
      </c>
      <c r="AF180" t="str">
        <f t="shared" ca="1" si="29"/>
        <v>worksheet.write('S180','=IFERROR(J144+MATCH(R180,J180:N180)-1,"")')</v>
      </c>
      <c r="AG180" t="str">
        <f t="shared" ca="1" si="30"/>
        <v>worksheet.write('T180','=IFERROR(AVERAGE(J180:N180),"")')</v>
      </c>
      <c r="AH180" t="str">
        <f t="shared" ca="1" si="31"/>
        <v>worksheet.write('U180','=IFERROR(STDEV(J180:N180),"")')</v>
      </c>
      <c r="AI180" t="str">
        <f t="shared" ca="1" si="32"/>
        <v>worksheet.write('V180','=IF(C180="-","",IF(ISBLANK(B180),"",IF(OR(ISNUMBER(FIND("Growth",B180)),ISNUMBER(FIND("Margin",B180))),"",(J180-T180)/U180)))')</v>
      </c>
      <c r="AJ180" t="str">
        <f t="shared" ca="1" si="33"/>
        <v>worksheet.write('W180','=IF(OR(D180="-",ISBLANK(D180)),"",(K180-T180)/U180)')</v>
      </c>
      <c r="AK180" t="str">
        <f t="shared" ca="1" si="34"/>
        <v>worksheet.write('X180','=IF(OR(E180="-",ISBLANK(E180)),"",(L180-T180)/U180)')</v>
      </c>
      <c r="AL180" t="str">
        <f t="shared" ca="1" si="35"/>
        <v>worksheet.write('Y180','=IF(OR(F180="-",ISBLANK(F180)),"",(M180-T180)/U180)')</v>
      </c>
      <c r="AM180" t="str">
        <f t="shared" ca="1" si="36"/>
        <v>worksheet.write('Z180','=IFERROR(IF(OR(G180="-",ISBLANK(G180)),"",(N180-T180)/U180),"")')</v>
      </c>
      <c r="AN180" t="str">
        <f t="shared" ca="1" si="37"/>
        <v>worksheet.write('AA180','=IF(MAX(MAX(V180:Z180),ABS(MIN(V180:Z180)))=ABS(MIN(V180:Z180)),MIN(V180:Z180),MAX(V180:Z180))')</v>
      </c>
      <c r="AO180" t="str">
        <f t="shared" ca="1" si="38"/>
        <v>worksheet.write('AB180','=IFERROR(V144+MATCH(AA180,V180:Z180,0)-1,"")')</v>
      </c>
    </row>
    <row r="181" spans="1:41"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4"/>
        <v>0</v>
      </c>
      <c r="Q181" t="str">
        <f t="shared" si="39"/>
        <v/>
      </c>
      <c r="R181" t="str">
        <f t="shared" si="40"/>
        <v/>
      </c>
      <c r="S181" t="str">
        <f t="shared" si="41"/>
        <v/>
      </c>
      <c r="T181" t="str">
        <f t="shared" si="42"/>
        <v/>
      </c>
      <c r="U181" t="str">
        <f t="shared" si="43"/>
        <v/>
      </c>
      <c r="V181" t="str">
        <f t="shared" si="44"/>
        <v/>
      </c>
      <c r="W181" t="str">
        <f t="shared" si="45"/>
        <v/>
      </c>
      <c r="X181" t="str">
        <f t="shared" si="46"/>
        <v/>
      </c>
      <c r="Y181" t="str">
        <f t="shared" si="47"/>
        <v/>
      </c>
      <c r="Z181" t="str">
        <f t="shared" si="50"/>
        <v/>
      </c>
      <c r="AA181">
        <f t="shared" si="49"/>
        <v>0</v>
      </c>
      <c r="AB181" t="str">
        <f t="shared" si="48"/>
        <v/>
      </c>
      <c r="AC181" t="str">
        <f t="shared" ca="1" si="26"/>
        <v>worksheet.write('P181','=MAX(J181:N181)')</v>
      </c>
      <c r="AD181" t="str">
        <f t="shared" ca="1" si="27"/>
        <v>worksheet.write('Q181','=IFERROR(J144+MATCH(P181,J181:N181,0)-1,"")')</v>
      </c>
      <c r="AE181" t="str">
        <f t="shared" ca="1" si="28"/>
        <v>worksheet.write('R181','=IF(Q181="","",MIN(J181:N181))')</v>
      </c>
      <c r="AF181" t="str">
        <f t="shared" ca="1" si="29"/>
        <v>worksheet.write('S181','=IFERROR(J144+MATCH(R181,J181:N181)-1,"")')</v>
      </c>
      <c r="AG181" t="str">
        <f t="shared" ca="1" si="30"/>
        <v>worksheet.write('T181','=IFERROR(AVERAGE(J181:N181),"")')</v>
      </c>
      <c r="AH181" t="str">
        <f t="shared" ca="1" si="31"/>
        <v>worksheet.write('U181','=IFERROR(STDEV(J181:N181),"")')</v>
      </c>
      <c r="AI181" t="str">
        <f t="shared" ca="1" si="32"/>
        <v>worksheet.write('V181','=IF(C181="-","",IF(ISBLANK(B181),"",IF(OR(ISNUMBER(FIND("Growth",B181)),ISNUMBER(FIND("Margin",B181))),"",(J181-T181)/U181)))')</v>
      </c>
      <c r="AJ181" t="str">
        <f t="shared" ca="1" si="33"/>
        <v>worksheet.write('W181','=IF(OR(D181="-",ISBLANK(D181)),"",(K181-T181)/U181)')</v>
      </c>
      <c r="AK181" t="str">
        <f t="shared" ca="1" si="34"/>
        <v>worksheet.write('X181','=IF(OR(E181="-",ISBLANK(E181)),"",(L181-T181)/U181)')</v>
      </c>
      <c r="AL181" t="str">
        <f t="shared" ca="1" si="35"/>
        <v>worksheet.write('Y181','=IF(OR(F181="-",ISBLANK(F181)),"",(M181-T181)/U181)')</v>
      </c>
      <c r="AM181" t="str">
        <f t="shared" ca="1" si="36"/>
        <v>worksheet.write('Z181','=IFERROR(IF(OR(G181="-",ISBLANK(G181)),"",(N181-T181)/U181),"")')</v>
      </c>
      <c r="AN181" t="str">
        <f t="shared" ca="1" si="37"/>
        <v>worksheet.write('AA181','=IF(MAX(MAX(V181:Z181),ABS(MIN(V181:Z181)))=ABS(MIN(V181:Z181)),MIN(V181:Z181),MAX(V181:Z181))')</v>
      </c>
      <c r="AO181" t="str">
        <f t="shared" ca="1" si="38"/>
        <v>worksheet.write('AB181','=IFERROR(V144+MATCH(AA181,V181:Z181,0)-1,"")')</v>
      </c>
    </row>
    <row r="182" spans="1:41"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4"/>
        <v>0</v>
      </c>
      <c r="Q182" t="str">
        <f t="shared" si="39"/>
        <v/>
      </c>
      <c r="R182" t="str">
        <f t="shared" si="40"/>
        <v/>
      </c>
      <c r="S182" t="str">
        <f t="shared" si="41"/>
        <v/>
      </c>
      <c r="T182" t="str">
        <f t="shared" si="42"/>
        <v/>
      </c>
      <c r="U182" t="str">
        <f t="shared" si="43"/>
        <v/>
      </c>
      <c r="V182" t="str">
        <f t="shared" si="44"/>
        <v/>
      </c>
      <c r="W182" t="str">
        <f t="shared" si="45"/>
        <v/>
      </c>
      <c r="X182" t="str">
        <f t="shared" si="46"/>
        <v/>
      </c>
      <c r="Y182" t="str">
        <f t="shared" si="47"/>
        <v/>
      </c>
      <c r="Z182" t="str">
        <f t="shared" si="50"/>
        <v/>
      </c>
      <c r="AA182">
        <f t="shared" si="49"/>
        <v>0</v>
      </c>
      <c r="AB182" t="str">
        <f t="shared" si="48"/>
        <v/>
      </c>
      <c r="AC182" t="str">
        <f t="shared" ca="1" si="26"/>
        <v>worksheet.write('P182','=MAX(J182:N182)')</v>
      </c>
      <c r="AD182" t="str">
        <f t="shared" ca="1" si="27"/>
        <v>worksheet.write('Q182','=IFERROR(J144+MATCH(P182,J182:N182,0)-1,"")')</v>
      </c>
      <c r="AE182" t="str">
        <f t="shared" ca="1" si="28"/>
        <v>worksheet.write('R182','=IF(Q182="","",MIN(J182:N182))')</v>
      </c>
      <c r="AF182" t="str">
        <f t="shared" ca="1" si="29"/>
        <v>worksheet.write('S182','=IFERROR(J144+MATCH(R182,J182:N182)-1,"")')</v>
      </c>
      <c r="AG182" t="str">
        <f t="shared" ca="1" si="30"/>
        <v>worksheet.write('T182','=IFERROR(AVERAGE(J182:N182),"")')</v>
      </c>
      <c r="AH182" t="str">
        <f t="shared" ca="1" si="31"/>
        <v>worksheet.write('U182','=IFERROR(STDEV(J182:N182),"")')</v>
      </c>
      <c r="AI182" t="str">
        <f t="shared" ca="1" si="32"/>
        <v>worksheet.write('V182','=IF(C182="-","",IF(ISBLANK(B182),"",IF(OR(ISNUMBER(FIND("Growth",B182)),ISNUMBER(FIND("Margin",B182))),"",(J182-T182)/U182)))')</v>
      </c>
      <c r="AJ182" t="str">
        <f t="shared" ca="1" si="33"/>
        <v>worksheet.write('W182','=IF(OR(D182="-",ISBLANK(D182)),"",(K182-T182)/U182)')</v>
      </c>
      <c r="AK182" t="str">
        <f t="shared" ca="1" si="34"/>
        <v>worksheet.write('X182','=IF(OR(E182="-",ISBLANK(E182)),"",(L182-T182)/U182)')</v>
      </c>
      <c r="AL182" t="str">
        <f t="shared" ca="1" si="35"/>
        <v>worksheet.write('Y182','=IF(OR(F182="-",ISBLANK(F182)),"",(M182-T182)/U182)')</v>
      </c>
      <c r="AM182" t="str">
        <f t="shared" ca="1" si="36"/>
        <v>worksheet.write('Z182','=IFERROR(IF(OR(G182="-",ISBLANK(G182)),"",(N182-T182)/U182),"")')</v>
      </c>
      <c r="AN182" t="str">
        <f t="shared" ca="1" si="37"/>
        <v>worksheet.write('AA182','=IF(MAX(MAX(V182:Z182),ABS(MIN(V182:Z182)))=ABS(MIN(V182:Z182)),MIN(V182:Z182),MAX(V182:Z182))')</v>
      </c>
      <c r="AO182" t="str">
        <f t="shared" ca="1" si="38"/>
        <v>worksheet.write('AB182','=IFERROR(V144+MATCH(AA182,V182:Z182,0)-1,"")')</v>
      </c>
    </row>
    <row r="183" spans="1:41" x14ac:dyDescent="0.3">
      <c r="A183" s="1">
        <v>25</v>
      </c>
      <c r="B183" t="s">
        <v>416</v>
      </c>
      <c r="C183" t="s">
        <v>417</v>
      </c>
      <c r="D183" t="s">
        <v>418</v>
      </c>
      <c r="E183" t="s">
        <v>419</v>
      </c>
      <c r="F183" t="s">
        <v>420</v>
      </c>
      <c r="G183" t="s">
        <v>421</v>
      </c>
      <c r="I183" t="str">
        <f t="shared" si="15"/>
        <v>pos_trend</v>
      </c>
      <c r="J183">
        <f t="shared" si="16"/>
        <v>48850000</v>
      </c>
      <c r="K183">
        <f t="shared" si="17"/>
        <v>63870000</v>
      </c>
      <c r="L183">
        <f t="shared" si="18"/>
        <v>67560000</v>
      </c>
      <c r="M183">
        <f t="shared" si="19"/>
        <v>85440000</v>
      </c>
      <c r="N183">
        <f t="shared" si="20"/>
        <v>129539999.99999999</v>
      </c>
      <c r="P183">
        <f t="shared" si="24"/>
        <v>129539999.99999999</v>
      </c>
      <c r="Q183">
        <f t="shared" si="39"/>
        <v>2016</v>
      </c>
      <c r="R183">
        <f t="shared" si="40"/>
        <v>48850000</v>
      </c>
      <c r="S183">
        <f t="shared" si="41"/>
        <v>2012</v>
      </c>
      <c r="T183">
        <f t="shared" si="42"/>
        <v>79052000</v>
      </c>
      <c r="U183">
        <f t="shared" si="43"/>
        <v>31082811.488023393</v>
      </c>
      <c r="V183">
        <f t="shared" si="44"/>
        <v>-0.97166242544170178</v>
      </c>
      <c r="W183">
        <f t="shared" si="45"/>
        <v>-0.48843715459426251</v>
      </c>
      <c r="X183">
        <f t="shared" si="46"/>
        <v>-0.36972202480551075</v>
      </c>
      <c r="Y183">
        <f t="shared" si="47"/>
        <v>0.20551551465868453</v>
      </c>
      <c r="Z183">
        <f t="shared" si="50"/>
        <v>1.6243060901827899</v>
      </c>
      <c r="AA183">
        <f t="shared" si="49"/>
        <v>1.6243060901827899</v>
      </c>
      <c r="AB183">
        <f t="shared" si="48"/>
        <v>2016</v>
      </c>
      <c r="AC183" t="str">
        <f t="shared" ca="1" si="26"/>
        <v>worksheet.write('P183','=MAX(J183:N183)')</v>
      </c>
      <c r="AD183" t="str">
        <f t="shared" ca="1" si="27"/>
        <v>worksheet.write('Q183','=IFERROR(J144+MATCH(P183,J183:N183,0)-1,"")')</v>
      </c>
      <c r="AE183" t="str">
        <f t="shared" ca="1" si="28"/>
        <v>worksheet.write('R183','=IF(Q183="","",MIN(J183:N183))')</v>
      </c>
      <c r="AF183" t="str">
        <f t="shared" ca="1" si="29"/>
        <v>worksheet.write('S183','=IFERROR(J144+MATCH(R183,J183:N183)-1,"")')</v>
      </c>
      <c r="AG183" t="str">
        <f t="shared" ca="1" si="30"/>
        <v>worksheet.write('T183','=IFERROR(AVERAGE(J183:N183),"")')</v>
      </c>
      <c r="AH183" t="str">
        <f t="shared" ca="1" si="31"/>
        <v>worksheet.write('U183','=IFERROR(STDEV(J183:N183),"")')</v>
      </c>
      <c r="AI183" t="str">
        <f t="shared" ca="1" si="32"/>
        <v>worksheet.write('V183','=IF(C183="-","",IF(ISBLANK(B183),"",IF(OR(ISNUMBER(FIND("Growth",B183)),ISNUMBER(FIND("Margin",B183))),"",(J183-T183)/U183)))')</v>
      </c>
      <c r="AJ183" t="str">
        <f t="shared" ca="1" si="33"/>
        <v>worksheet.write('W183','=IF(OR(D183="-",ISBLANK(D183)),"",(K183-T183)/U183)')</v>
      </c>
      <c r="AK183" t="str">
        <f t="shared" ca="1" si="34"/>
        <v>worksheet.write('X183','=IF(OR(E183="-",ISBLANK(E183)),"",(L183-T183)/U183)')</v>
      </c>
      <c r="AL183" t="str">
        <f t="shared" ca="1" si="35"/>
        <v>worksheet.write('Y183','=IF(OR(F183="-",ISBLANK(F183)),"",(M183-T183)/U183)')</v>
      </c>
      <c r="AM183" t="str">
        <f t="shared" ca="1" si="36"/>
        <v>worksheet.write('Z183','=IFERROR(IF(OR(G183="-",ISBLANK(G183)),"",(N183-T183)/U183),"")')</v>
      </c>
      <c r="AN183" t="str">
        <f t="shared" ca="1" si="37"/>
        <v>worksheet.write('AA183','=IF(MAX(MAX(V183:Z183),ABS(MIN(V183:Z183)))=ABS(MIN(V183:Z183)),MIN(V183:Z183),MAX(V183:Z183))')</v>
      </c>
      <c r="AO183" t="str">
        <f t="shared" ca="1" si="38"/>
        <v>worksheet.write('AB183','=IFERROR(V144+MATCH(AA183,V183:Z183,0)-1,"")')</v>
      </c>
    </row>
    <row r="184" spans="1:41"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4"/>
        <v>0</v>
      </c>
      <c r="Q184" t="str">
        <f t="shared" si="39"/>
        <v/>
      </c>
      <c r="R184" t="str">
        <f t="shared" si="40"/>
        <v/>
      </c>
      <c r="S184" t="str">
        <f t="shared" si="41"/>
        <v/>
      </c>
      <c r="T184" t="str">
        <f t="shared" si="42"/>
        <v/>
      </c>
      <c r="U184" t="str">
        <f t="shared" si="43"/>
        <v/>
      </c>
      <c r="V184" t="str">
        <f t="shared" si="44"/>
        <v/>
      </c>
      <c r="W184" t="str">
        <f t="shared" si="45"/>
        <v/>
      </c>
      <c r="X184" t="str">
        <f t="shared" si="46"/>
        <v/>
      </c>
      <c r="Y184" t="str">
        <f t="shared" si="47"/>
        <v/>
      </c>
      <c r="Z184" t="str">
        <f t="shared" si="50"/>
        <v/>
      </c>
      <c r="AA184">
        <f t="shared" si="49"/>
        <v>0</v>
      </c>
      <c r="AB184" t="str">
        <f t="shared" si="48"/>
        <v/>
      </c>
      <c r="AC184" t="str">
        <f t="shared" ca="1" si="26"/>
        <v>worksheet.write('P184','=MAX(J184:N184)')</v>
      </c>
      <c r="AD184" t="str">
        <f t="shared" ca="1" si="27"/>
        <v>worksheet.write('Q184','=IFERROR(J144+MATCH(P184,J184:N184,0)-1,"")')</v>
      </c>
      <c r="AE184" t="str">
        <f t="shared" ca="1" si="28"/>
        <v>worksheet.write('R184','=IF(Q184="","",MIN(J184:N184))')</v>
      </c>
      <c r="AF184" t="str">
        <f t="shared" ca="1" si="29"/>
        <v>worksheet.write('S184','=IFERROR(J144+MATCH(R184,J184:N184)-1,"")')</v>
      </c>
      <c r="AG184" t="str">
        <f t="shared" ca="1" si="30"/>
        <v>worksheet.write('T184','=IFERROR(AVERAGE(J184:N184),"")')</v>
      </c>
      <c r="AH184" t="str">
        <f t="shared" ca="1" si="31"/>
        <v>worksheet.write('U184','=IFERROR(STDEV(J184:N184),"")')</v>
      </c>
      <c r="AI184" t="str">
        <f t="shared" ca="1" si="32"/>
        <v>worksheet.write('V184','=IF(C184="-","",IF(ISBLANK(B184),"",IF(OR(ISNUMBER(FIND("Growth",B184)),ISNUMBER(FIND("Margin",B184))),"",(J184-T184)/U184)))')</v>
      </c>
      <c r="AJ184" t="str">
        <f t="shared" ca="1" si="33"/>
        <v>worksheet.write('W184','=IF(OR(D184="-",ISBLANK(D184)),"",(K184-T184)/U184)')</v>
      </c>
      <c r="AK184" t="str">
        <f t="shared" ca="1" si="34"/>
        <v>worksheet.write('X184','=IF(OR(E184="-",ISBLANK(E184)),"",(L184-T184)/U184)')</v>
      </c>
      <c r="AL184" t="str">
        <f t="shared" ca="1" si="35"/>
        <v>worksheet.write('Y184','=IF(OR(F184="-",ISBLANK(F184)),"",(M184-T184)/U184)')</v>
      </c>
      <c r="AM184" t="str">
        <f t="shared" ca="1" si="36"/>
        <v>worksheet.write('Z184','=IFERROR(IF(OR(G184="-",ISBLANK(G184)),"",(N184-T184)/U184),"")')</v>
      </c>
      <c r="AN184" t="str">
        <f t="shared" ca="1" si="37"/>
        <v>worksheet.write('AA184','=IF(MAX(MAX(V184:Z184),ABS(MIN(V184:Z184)))=ABS(MIN(V184:Z184)),MIN(V184:Z184),MAX(V184:Z184))')</v>
      </c>
      <c r="AO184" t="str">
        <f t="shared" ca="1" si="38"/>
        <v>worksheet.write('AB184','=IFERROR(V144+MATCH(AA184,V184:Z184,0)-1,"")')</v>
      </c>
    </row>
    <row r="185" spans="1:41" x14ac:dyDescent="0.3">
      <c r="A185" s="1">
        <v>27</v>
      </c>
      <c r="B185" t="s">
        <v>423</v>
      </c>
      <c r="C185" t="s">
        <v>417</v>
      </c>
      <c r="D185" t="s">
        <v>418</v>
      </c>
      <c r="E185" t="s">
        <v>419</v>
      </c>
      <c r="F185" t="s">
        <v>420</v>
      </c>
      <c r="G185" t="s">
        <v>421</v>
      </c>
      <c r="I185" t="str">
        <f t="shared" si="15"/>
        <v>pos_trend</v>
      </c>
      <c r="J185">
        <f t="shared" si="16"/>
        <v>48850000</v>
      </c>
      <c r="K185">
        <f t="shared" si="17"/>
        <v>63870000</v>
      </c>
      <c r="L185">
        <f t="shared" si="18"/>
        <v>67560000</v>
      </c>
      <c r="M185">
        <f t="shared" si="19"/>
        <v>85440000</v>
      </c>
      <c r="N185">
        <f t="shared" si="20"/>
        <v>129539999.99999999</v>
      </c>
      <c r="P185">
        <f t="shared" si="24"/>
        <v>129539999.99999999</v>
      </c>
      <c r="Q185">
        <f t="shared" si="39"/>
        <v>2016</v>
      </c>
      <c r="R185">
        <f t="shared" si="40"/>
        <v>48850000</v>
      </c>
      <c r="S185">
        <f t="shared" si="41"/>
        <v>2012</v>
      </c>
      <c r="T185">
        <f t="shared" si="42"/>
        <v>79052000</v>
      </c>
      <c r="U185">
        <f t="shared" si="43"/>
        <v>31082811.488023393</v>
      </c>
      <c r="V185">
        <f t="shared" si="44"/>
        <v>-0.97166242544170178</v>
      </c>
      <c r="W185">
        <f t="shared" si="45"/>
        <v>-0.48843715459426251</v>
      </c>
      <c r="X185">
        <f t="shared" si="46"/>
        <v>-0.36972202480551075</v>
      </c>
      <c r="Y185">
        <f t="shared" si="47"/>
        <v>0.20551551465868453</v>
      </c>
      <c r="Z185">
        <f t="shared" si="50"/>
        <v>1.6243060901827899</v>
      </c>
      <c r="AA185">
        <f t="shared" si="49"/>
        <v>1.6243060901827899</v>
      </c>
      <c r="AB185">
        <f t="shared" si="48"/>
        <v>2016</v>
      </c>
      <c r="AC185" t="str">
        <f t="shared" ca="1" si="26"/>
        <v>worksheet.write('P185','=MAX(J185:N185)')</v>
      </c>
      <c r="AD185" t="str">
        <f t="shared" ca="1" si="27"/>
        <v>worksheet.write('Q185','=IFERROR(J144+MATCH(P185,J185:N185,0)-1,"")')</v>
      </c>
      <c r="AE185" t="str">
        <f t="shared" ca="1" si="28"/>
        <v>worksheet.write('R185','=IF(Q185="","",MIN(J185:N185))')</v>
      </c>
      <c r="AF185" t="str">
        <f t="shared" ca="1" si="29"/>
        <v>worksheet.write('S185','=IFERROR(J144+MATCH(R185,J185:N185)-1,"")')</v>
      </c>
      <c r="AG185" t="str">
        <f t="shared" ca="1" si="30"/>
        <v>worksheet.write('T185','=IFERROR(AVERAGE(J185:N185),"")')</v>
      </c>
      <c r="AH185" t="str">
        <f t="shared" ca="1" si="31"/>
        <v>worksheet.write('U185','=IFERROR(STDEV(J185:N185),"")')</v>
      </c>
      <c r="AI185" t="str">
        <f t="shared" ca="1" si="32"/>
        <v>worksheet.write('V185','=IF(C185="-","",IF(ISBLANK(B185),"",IF(OR(ISNUMBER(FIND("Growth",B185)),ISNUMBER(FIND("Margin",B185))),"",(J185-T185)/U185)))')</v>
      </c>
      <c r="AJ185" t="str">
        <f t="shared" ca="1" si="33"/>
        <v>worksheet.write('W185','=IF(OR(D185="-",ISBLANK(D185)),"",(K185-T185)/U185)')</v>
      </c>
      <c r="AK185" t="str">
        <f t="shared" ca="1" si="34"/>
        <v>worksheet.write('X185','=IF(OR(E185="-",ISBLANK(E185)),"",(L185-T185)/U185)')</v>
      </c>
      <c r="AL185" t="str">
        <f t="shared" ca="1" si="35"/>
        <v>worksheet.write('Y185','=IF(OR(F185="-",ISBLANK(F185)),"",(M185-T185)/U185)')</v>
      </c>
      <c r="AM185" t="str">
        <f t="shared" ca="1" si="36"/>
        <v>worksheet.write('Z185','=IFERROR(IF(OR(G185="-",ISBLANK(G185)),"",(N185-T185)/U185),"")')</v>
      </c>
      <c r="AN185" t="str">
        <f t="shared" ca="1" si="37"/>
        <v>worksheet.write('AA185','=IF(MAX(MAX(V185:Z185),ABS(MIN(V185:Z185)))=ABS(MIN(V185:Z185)),MIN(V185:Z185),MAX(V185:Z185))')</v>
      </c>
      <c r="AO185" t="str">
        <f t="shared" ca="1" si="38"/>
        <v>worksheet.write('AB185','=IFERROR(V144+MATCH(AA185,V185:Z185,0)-1,"")')</v>
      </c>
    </row>
    <row r="186" spans="1:41" x14ac:dyDescent="0.3">
      <c r="A186" s="1">
        <v>28</v>
      </c>
      <c r="B186" t="s">
        <v>424</v>
      </c>
      <c r="C186" t="s">
        <v>254</v>
      </c>
      <c r="D186" t="s">
        <v>425</v>
      </c>
      <c r="E186" t="s">
        <v>426</v>
      </c>
      <c r="F186" t="s">
        <v>427</v>
      </c>
      <c r="G186" t="s">
        <v>428</v>
      </c>
      <c r="I186" t="str">
        <f t="shared" si="15"/>
        <v>N/A</v>
      </c>
      <c r="J186" t="str">
        <f t="shared" si="16"/>
        <v>N/A</v>
      </c>
      <c r="K186">
        <f t="shared" si="17"/>
        <v>0.3075</v>
      </c>
      <c r="L186">
        <f t="shared" si="18"/>
        <v>5.7800000000000004E-2</v>
      </c>
      <c r="M186">
        <f t="shared" si="19"/>
        <v>0.2646</v>
      </c>
      <c r="N186">
        <f t="shared" si="20"/>
        <v>0.51619999999999999</v>
      </c>
      <c r="P186">
        <f t="shared" si="24"/>
        <v>0.51619999999999999</v>
      </c>
      <c r="Q186">
        <f t="shared" si="39"/>
        <v>2016</v>
      </c>
      <c r="R186">
        <f t="shared" si="40"/>
        <v>5.7800000000000004E-2</v>
      </c>
      <c r="S186">
        <f t="shared" si="41"/>
        <v>2014</v>
      </c>
      <c r="T186">
        <f t="shared" si="42"/>
        <v>0.28652500000000003</v>
      </c>
      <c r="U186">
        <f t="shared" si="43"/>
        <v>0.18795955903686648</v>
      </c>
      <c r="V186" t="str">
        <f t="shared" si="44"/>
        <v/>
      </c>
      <c r="W186">
        <f t="shared" si="45"/>
        <v>0.11159315390756966</v>
      </c>
      <c r="X186">
        <f t="shared" si="46"/>
        <v>-1.2168841061982796</v>
      </c>
      <c r="Y186">
        <f t="shared" si="47"/>
        <v>-0.11664743263043965</v>
      </c>
      <c r="Z186">
        <f t="shared" si="50"/>
        <v>1.2219383849211489</v>
      </c>
      <c r="AA186">
        <f t="shared" si="49"/>
        <v>1.2219383849211489</v>
      </c>
      <c r="AB186">
        <f t="shared" si="48"/>
        <v>2016</v>
      </c>
      <c r="AC186" t="str">
        <f t="shared" ca="1" si="26"/>
        <v>worksheet.write('P186','=MAX(J186:N186)')</v>
      </c>
      <c r="AD186" t="str">
        <f t="shared" ca="1" si="27"/>
        <v>worksheet.write('Q186','=IFERROR(J144+MATCH(P186,J186:N186,0)-1,"")')</v>
      </c>
      <c r="AE186" t="str">
        <f t="shared" ca="1" si="28"/>
        <v>worksheet.write('R186','=IF(Q186="","",MIN(J186:N186))')</v>
      </c>
      <c r="AF186" t="str">
        <f t="shared" ca="1" si="29"/>
        <v>worksheet.write('S186','=IFERROR(J144+MATCH(R186,J186:N186)-1,"")')</v>
      </c>
      <c r="AG186" t="str">
        <f t="shared" ca="1" si="30"/>
        <v>worksheet.write('T186','=IFERROR(AVERAGE(J186:N186),"")')</v>
      </c>
      <c r="AH186" t="str">
        <f t="shared" ca="1" si="31"/>
        <v>worksheet.write('U186','=IFERROR(STDEV(J186:N186),"")')</v>
      </c>
      <c r="AI186" t="str">
        <f t="shared" ca="1" si="32"/>
        <v>worksheet.write('V186','=IF(C186="-","",IF(ISBLANK(B186),"",IF(OR(ISNUMBER(FIND("Growth",B186)),ISNUMBER(FIND("Margin",B186))),"",(J186-T186)/U186)))')</v>
      </c>
      <c r="AJ186" t="str">
        <f t="shared" ca="1" si="33"/>
        <v>worksheet.write('W186','=IF(OR(D186="-",ISBLANK(D186)),"",(K186-T186)/U186)')</v>
      </c>
      <c r="AK186" t="str">
        <f t="shared" ca="1" si="34"/>
        <v>worksheet.write('X186','=IF(OR(E186="-",ISBLANK(E186)),"",(L186-T186)/U186)')</v>
      </c>
      <c r="AL186" t="str">
        <f t="shared" ca="1" si="35"/>
        <v>worksheet.write('Y186','=IF(OR(F186="-",ISBLANK(F186)),"",(M186-T186)/U186)')</v>
      </c>
      <c r="AM186" t="str">
        <f t="shared" ca="1" si="36"/>
        <v>worksheet.write('Z186','=IFERROR(IF(OR(G186="-",ISBLANK(G186)),"",(N186-T186)/U186),"")')</v>
      </c>
      <c r="AN186" t="str">
        <f t="shared" ca="1" si="37"/>
        <v>worksheet.write('AA186','=IF(MAX(MAX(V186:Z186),ABS(MIN(V186:Z186)))=ABS(MIN(V186:Z186)),MIN(V186:Z186),MAX(V186:Z186))')</v>
      </c>
      <c r="AO186" t="str">
        <f t="shared" ca="1" si="38"/>
        <v>worksheet.write('AB186','=IFERROR(V144+MATCH(AA186,V186:Z186,0)-1,"")')</v>
      </c>
    </row>
    <row r="187" spans="1:41" x14ac:dyDescent="0.3">
      <c r="A187" s="1">
        <v>29</v>
      </c>
      <c r="B187" t="s">
        <v>429</v>
      </c>
      <c r="C187" t="s">
        <v>254</v>
      </c>
      <c r="D187" t="s">
        <v>254</v>
      </c>
      <c r="E187" t="s">
        <v>254</v>
      </c>
      <c r="F187" t="s">
        <v>254</v>
      </c>
      <c r="G187" t="s">
        <v>430</v>
      </c>
      <c r="I187" t="str">
        <f t="shared" si="15"/>
        <v>N/A</v>
      </c>
      <c r="J187" t="str">
        <f t="shared" si="16"/>
        <v>N/A</v>
      </c>
      <c r="K187" t="str">
        <f t="shared" si="17"/>
        <v>N/A</v>
      </c>
      <c r="L187" t="str">
        <f t="shared" si="18"/>
        <v>N/A</v>
      </c>
      <c r="M187" t="str">
        <f t="shared" si="19"/>
        <v>N/A</v>
      </c>
      <c r="N187">
        <f t="shared" si="20"/>
        <v>0.1288</v>
      </c>
      <c r="P187">
        <f t="shared" si="24"/>
        <v>0.1288</v>
      </c>
      <c r="Q187">
        <f t="shared" si="39"/>
        <v>2016</v>
      </c>
      <c r="R187">
        <f t="shared" si="40"/>
        <v>0.1288</v>
      </c>
      <c r="S187">
        <f t="shared" si="41"/>
        <v>2016</v>
      </c>
      <c r="T187">
        <f t="shared" si="42"/>
        <v>0.1288</v>
      </c>
      <c r="U187" t="str">
        <f t="shared" si="43"/>
        <v/>
      </c>
      <c r="V187" t="str">
        <f t="shared" si="44"/>
        <v/>
      </c>
      <c r="W187" t="str">
        <f t="shared" si="45"/>
        <v/>
      </c>
      <c r="X187" t="str">
        <f t="shared" si="46"/>
        <v/>
      </c>
      <c r="Y187" t="str">
        <f t="shared" si="47"/>
        <v/>
      </c>
      <c r="Z187" t="str">
        <f t="shared" si="50"/>
        <v/>
      </c>
      <c r="AA187">
        <f t="shared" si="49"/>
        <v>0</v>
      </c>
      <c r="AB187" t="str">
        <f t="shared" si="48"/>
        <v/>
      </c>
      <c r="AC187" t="str">
        <f t="shared" ca="1" si="26"/>
        <v>worksheet.write('P187','=MAX(J187:N187)')</v>
      </c>
      <c r="AD187" t="str">
        <f t="shared" ca="1" si="27"/>
        <v>worksheet.write('Q187','=IFERROR(J144+MATCH(P187,J187:N187,0)-1,"")')</v>
      </c>
      <c r="AE187" t="str">
        <f t="shared" ca="1" si="28"/>
        <v>worksheet.write('R187','=IF(Q187="","",MIN(J187:N187))')</v>
      </c>
      <c r="AF187" t="str">
        <f t="shared" ca="1" si="29"/>
        <v>worksheet.write('S187','=IFERROR(J144+MATCH(R187,J187:N187)-1,"")')</v>
      </c>
      <c r="AG187" t="str">
        <f t="shared" ca="1" si="30"/>
        <v>worksheet.write('T187','=IFERROR(AVERAGE(J187:N187),"")')</v>
      </c>
      <c r="AH187" t="str">
        <f t="shared" ca="1" si="31"/>
        <v>worksheet.write('U187','=IFERROR(STDEV(J187:N187),"")')</v>
      </c>
      <c r="AI187" t="str">
        <f t="shared" ca="1" si="32"/>
        <v>worksheet.write('V187','=IF(C187="-","",IF(ISBLANK(B187),"",IF(OR(ISNUMBER(FIND("Growth",B187)),ISNUMBER(FIND("Margin",B187))),"",(J187-T187)/U187)))')</v>
      </c>
      <c r="AJ187" t="str">
        <f t="shared" ca="1" si="33"/>
        <v>worksheet.write('W187','=IF(OR(D187="-",ISBLANK(D187)),"",(K187-T187)/U187)')</v>
      </c>
      <c r="AK187" t="str">
        <f t="shared" ca="1" si="34"/>
        <v>worksheet.write('X187','=IF(OR(E187="-",ISBLANK(E187)),"",(L187-T187)/U187)')</v>
      </c>
      <c r="AL187" t="str">
        <f t="shared" ca="1" si="35"/>
        <v>worksheet.write('Y187','=IF(OR(F187="-",ISBLANK(F187)),"",(M187-T187)/U187)')</v>
      </c>
      <c r="AM187" t="str">
        <f t="shared" ca="1" si="36"/>
        <v>worksheet.write('Z187','=IFERROR(IF(OR(G187="-",ISBLANK(G187)),"",(N187-T187)/U187),"")')</v>
      </c>
      <c r="AN187" t="str">
        <f t="shared" ca="1" si="37"/>
        <v>worksheet.write('AA187','=IF(MAX(MAX(V187:Z187),ABS(MIN(V187:Z187)))=ABS(MIN(V187:Z187)),MIN(V187:Z187),MAX(V187:Z187))')</v>
      </c>
      <c r="AO187" t="str">
        <f t="shared" ca="1" si="38"/>
        <v>worksheet.write('AB187','=IFERROR(V144+MATCH(AA187,V187:Z187,0)-1,"")')</v>
      </c>
    </row>
    <row r="188" spans="1:41" x14ac:dyDescent="0.3">
      <c r="A188" s="1">
        <v>30</v>
      </c>
      <c r="B188" t="s">
        <v>431</v>
      </c>
      <c r="C188" t="s">
        <v>254</v>
      </c>
      <c r="D188" t="s">
        <v>254</v>
      </c>
      <c r="E188" t="s">
        <v>254</v>
      </c>
      <c r="F188" t="s">
        <v>254</v>
      </c>
      <c r="G188" t="s">
        <v>254</v>
      </c>
      <c r="I188" t="str">
        <f t="shared" ref="I188:I251" si="51">IF(AND(K188&gt; J188, L188&gt; K188, M188&gt; L188, N188&gt; M188), "pos_trend", IF(AND(K188&lt; J188, L188&lt; K188, M188&lt; L188, N188&lt; M188), "neg_trend", "N/A"))</f>
        <v>N/A</v>
      </c>
      <c r="J188" t="str">
        <f t="shared" ref="J188:J251" si="5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5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5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5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5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4"/>
        <v>0</v>
      </c>
      <c r="Q188" t="str">
        <f t="shared" si="39"/>
        <v/>
      </c>
      <c r="R188" t="str">
        <f t="shared" si="40"/>
        <v/>
      </c>
      <c r="S188" t="str">
        <f t="shared" si="41"/>
        <v/>
      </c>
      <c r="T188" t="str">
        <f t="shared" si="42"/>
        <v/>
      </c>
      <c r="U188" t="str">
        <f t="shared" si="43"/>
        <v/>
      </c>
      <c r="V188" t="str">
        <f t="shared" si="44"/>
        <v/>
      </c>
      <c r="W188" t="str">
        <f t="shared" si="45"/>
        <v/>
      </c>
      <c r="X188" t="str">
        <f t="shared" si="46"/>
        <v/>
      </c>
      <c r="Y188" t="str">
        <f t="shared" si="47"/>
        <v/>
      </c>
      <c r="Z188" t="str">
        <f t="shared" si="50"/>
        <v/>
      </c>
      <c r="AA188">
        <f t="shared" si="49"/>
        <v>0</v>
      </c>
      <c r="AB188" t="str">
        <f t="shared" si="48"/>
        <v/>
      </c>
      <c r="AC188" t="str">
        <f t="shared" ca="1" si="26"/>
        <v>worksheet.write('P188','=MAX(J188:N188)')</v>
      </c>
      <c r="AD188" t="str">
        <f t="shared" ca="1" si="27"/>
        <v>worksheet.write('Q188','=IFERROR(J144+MATCH(P188,J188:N188,0)-1,"")')</v>
      </c>
      <c r="AE188" t="str">
        <f t="shared" ca="1" si="28"/>
        <v>worksheet.write('R188','=IF(Q188="","",MIN(J188:N188))')</v>
      </c>
      <c r="AF188" t="str">
        <f t="shared" ca="1" si="29"/>
        <v>worksheet.write('S188','=IFERROR(J144+MATCH(R188,J188:N188)-1,"")')</v>
      </c>
      <c r="AG188" t="str">
        <f t="shared" ca="1" si="30"/>
        <v>worksheet.write('T188','=IFERROR(AVERAGE(J188:N188),"")')</v>
      </c>
      <c r="AH188" t="str">
        <f t="shared" ca="1" si="31"/>
        <v>worksheet.write('U188','=IFERROR(STDEV(J188:N188),"")')</v>
      </c>
      <c r="AI188" t="str">
        <f t="shared" ca="1" si="32"/>
        <v>worksheet.write('V188','=IF(C188="-","",IF(ISBLANK(B188),"",IF(OR(ISNUMBER(FIND("Growth",B188)),ISNUMBER(FIND("Margin",B188))),"",(J188-T188)/U188)))')</v>
      </c>
      <c r="AJ188" t="str">
        <f t="shared" ca="1" si="33"/>
        <v>worksheet.write('W188','=IF(OR(D188="-",ISBLANK(D188)),"",(K188-T188)/U188)')</v>
      </c>
      <c r="AK188" t="str">
        <f t="shared" ca="1" si="34"/>
        <v>worksheet.write('X188','=IF(OR(E188="-",ISBLANK(E188)),"",(L188-T188)/U188)')</v>
      </c>
      <c r="AL188" t="str">
        <f t="shared" ca="1" si="35"/>
        <v>worksheet.write('Y188','=IF(OR(F188="-",ISBLANK(F188)),"",(M188-T188)/U188)')</v>
      </c>
      <c r="AM188" t="str">
        <f t="shared" ca="1" si="36"/>
        <v>worksheet.write('Z188','=IFERROR(IF(OR(G188="-",ISBLANK(G188)),"",(N188-T188)/U188),"")')</v>
      </c>
      <c r="AN188" t="str">
        <f t="shared" ca="1" si="37"/>
        <v>worksheet.write('AA188','=IF(MAX(MAX(V188:Z188),ABS(MIN(V188:Z188)))=ABS(MIN(V188:Z188)),MIN(V188:Z188),MAX(V188:Z188))')</v>
      </c>
      <c r="AO188" t="str">
        <f t="shared" ca="1" si="38"/>
        <v>worksheet.write('AB188','=IFERROR(V144+MATCH(AA188,V188:Z188,0)-1,"")')</v>
      </c>
    </row>
    <row r="189" spans="1:41" x14ac:dyDescent="0.3">
      <c r="A189" s="1">
        <v>31</v>
      </c>
      <c r="B189" t="s">
        <v>432</v>
      </c>
      <c r="C189" t="s">
        <v>254</v>
      </c>
      <c r="D189" t="s">
        <v>254</v>
      </c>
      <c r="E189" t="s">
        <v>254</v>
      </c>
      <c r="F189" t="s">
        <v>254</v>
      </c>
      <c r="G189" t="s">
        <v>254</v>
      </c>
      <c r="I189" t="str">
        <f t="shared" si="51"/>
        <v>N/A</v>
      </c>
      <c r="J189" t="str">
        <f t="shared" si="52"/>
        <v>N/A</v>
      </c>
      <c r="K189" t="str">
        <f t="shared" si="53"/>
        <v>N/A</v>
      </c>
      <c r="L189" t="str">
        <f t="shared" si="54"/>
        <v>N/A</v>
      </c>
      <c r="M189" t="str">
        <f t="shared" si="55"/>
        <v>N/A</v>
      </c>
      <c r="N189" t="str">
        <f t="shared" si="56"/>
        <v>N/A</v>
      </c>
      <c r="P189">
        <f t="shared" si="24"/>
        <v>0</v>
      </c>
      <c r="Q189" t="str">
        <f t="shared" si="39"/>
        <v/>
      </c>
      <c r="R189" t="str">
        <f t="shared" si="40"/>
        <v/>
      </c>
      <c r="S189" t="str">
        <f t="shared" si="41"/>
        <v/>
      </c>
      <c r="T189" t="str">
        <f t="shared" si="42"/>
        <v/>
      </c>
      <c r="U189" t="str">
        <f t="shared" si="43"/>
        <v/>
      </c>
      <c r="V189" t="str">
        <f t="shared" si="44"/>
        <v/>
      </c>
      <c r="W189" t="str">
        <f t="shared" si="45"/>
        <v/>
      </c>
      <c r="X189" t="str">
        <f t="shared" si="46"/>
        <v/>
      </c>
      <c r="Y189" t="str">
        <f t="shared" si="47"/>
        <v/>
      </c>
      <c r="Z189" t="str">
        <f t="shared" si="50"/>
        <v/>
      </c>
      <c r="AA189">
        <f t="shared" si="49"/>
        <v>0</v>
      </c>
      <c r="AB189" t="str">
        <f t="shared" si="48"/>
        <v/>
      </c>
      <c r="AC189" t="str">
        <f t="shared" ca="1" si="26"/>
        <v>worksheet.write('P189','=MAX(J189:N189)')</v>
      </c>
      <c r="AD189" t="str">
        <f t="shared" ca="1" si="27"/>
        <v>worksheet.write('Q189','=IFERROR(J144+MATCH(P189,J189:N189,0)-1,"")')</v>
      </c>
      <c r="AE189" t="str">
        <f t="shared" ca="1" si="28"/>
        <v>worksheet.write('R189','=IF(Q189="","",MIN(J189:N189))')</v>
      </c>
      <c r="AF189" t="str">
        <f t="shared" ca="1" si="29"/>
        <v>worksheet.write('S189','=IFERROR(J144+MATCH(R189,J189:N189)-1,"")')</v>
      </c>
      <c r="AG189" t="str">
        <f t="shared" ca="1" si="30"/>
        <v>worksheet.write('T189','=IFERROR(AVERAGE(J189:N189),"")')</v>
      </c>
      <c r="AH189" t="str">
        <f t="shared" ca="1" si="31"/>
        <v>worksheet.write('U189','=IFERROR(STDEV(J189:N189),"")')</v>
      </c>
      <c r="AI189" t="str">
        <f t="shared" ca="1" si="32"/>
        <v>worksheet.write('V189','=IF(C189="-","",IF(ISBLANK(B189),"",IF(OR(ISNUMBER(FIND("Growth",B189)),ISNUMBER(FIND("Margin",B189))),"",(J189-T189)/U189)))')</v>
      </c>
      <c r="AJ189" t="str">
        <f t="shared" ca="1" si="33"/>
        <v>worksheet.write('W189','=IF(OR(D189="-",ISBLANK(D189)),"",(K189-T189)/U189)')</v>
      </c>
      <c r="AK189" t="str">
        <f t="shared" ca="1" si="34"/>
        <v>worksheet.write('X189','=IF(OR(E189="-",ISBLANK(E189)),"",(L189-T189)/U189)')</v>
      </c>
      <c r="AL189" t="str">
        <f t="shared" ca="1" si="35"/>
        <v>worksheet.write('Y189','=IF(OR(F189="-",ISBLANK(F189)),"",(M189-T189)/U189)')</v>
      </c>
      <c r="AM189" t="str">
        <f t="shared" ca="1" si="36"/>
        <v>worksheet.write('Z189','=IFERROR(IF(OR(G189="-",ISBLANK(G189)),"",(N189-T189)/U189),"")')</v>
      </c>
      <c r="AN189" t="str">
        <f t="shared" ca="1" si="37"/>
        <v>worksheet.write('AA189','=IF(MAX(MAX(V189:Z189),ABS(MIN(V189:Z189)))=ABS(MIN(V189:Z189)),MIN(V189:Z189),MAX(V189:Z189))')</v>
      </c>
      <c r="AO189" t="str">
        <f t="shared" ca="1" si="38"/>
        <v>worksheet.write('AB189','=IFERROR(V144+MATCH(AA189,V189:Z189,0)-1,"")')</v>
      </c>
    </row>
    <row r="190" spans="1:41" x14ac:dyDescent="0.3">
      <c r="A190" s="1">
        <v>32</v>
      </c>
      <c r="B190" t="s">
        <v>433</v>
      </c>
      <c r="C190" t="s">
        <v>254</v>
      </c>
      <c r="D190" t="s">
        <v>254</v>
      </c>
      <c r="E190" t="s">
        <v>254</v>
      </c>
      <c r="F190" t="s">
        <v>254</v>
      </c>
      <c r="G190" t="s">
        <v>254</v>
      </c>
      <c r="I190" t="str">
        <f t="shared" si="51"/>
        <v>N/A</v>
      </c>
      <c r="J190" t="str">
        <f t="shared" si="52"/>
        <v>N/A</v>
      </c>
      <c r="K190" t="str">
        <f t="shared" si="53"/>
        <v>N/A</v>
      </c>
      <c r="L190" t="str">
        <f t="shared" si="54"/>
        <v>N/A</v>
      </c>
      <c r="M190" t="str">
        <f t="shared" si="55"/>
        <v>N/A</v>
      </c>
      <c r="N190" t="str">
        <f t="shared" si="56"/>
        <v>N/A</v>
      </c>
      <c r="P190">
        <f t="shared" si="24"/>
        <v>0</v>
      </c>
      <c r="Q190" t="str">
        <f t="shared" si="39"/>
        <v/>
      </c>
      <c r="R190" t="str">
        <f t="shared" si="40"/>
        <v/>
      </c>
      <c r="S190" t="str">
        <f t="shared" si="41"/>
        <v/>
      </c>
      <c r="T190" t="str">
        <f t="shared" si="42"/>
        <v/>
      </c>
      <c r="U190" t="str">
        <f t="shared" si="43"/>
        <v/>
      </c>
      <c r="V190" t="str">
        <f t="shared" si="44"/>
        <v/>
      </c>
      <c r="W190" t="str">
        <f t="shared" si="45"/>
        <v/>
      </c>
      <c r="X190" t="str">
        <f t="shared" si="46"/>
        <v/>
      </c>
      <c r="Y190" t="str">
        <f t="shared" si="47"/>
        <v/>
      </c>
      <c r="Z190" t="str">
        <f t="shared" si="50"/>
        <v/>
      </c>
      <c r="AA190">
        <f t="shared" si="49"/>
        <v>0</v>
      </c>
      <c r="AB190" t="str">
        <f t="shared" si="48"/>
        <v/>
      </c>
      <c r="AC190" t="str">
        <f t="shared" ca="1" si="26"/>
        <v>worksheet.write('P190','=MAX(J190:N190)')</v>
      </c>
      <c r="AD190" t="str">
        <f t="shared" ca="1" si="27"/>
        <v>worksheet.write('Q190','=IFERROR(J144+MATCH(P190,J190:N190,0)-1,"")')</v>
      </c>
      <c r="AE190" t="str">
        <f t="shared" ca="1" si="28"/>
        <v>worksheet.write('R190','=IF(Q190="","",MIN(J190:N190))')</v>
      </c>
      <c r="AF190" t="str">
        <f t="shared" ca="1" si="29"/>
        <v>worksheet.write('S190','=IFERROR(J144+MATCH(R190,J190:N190)-1,"")')</v>
      </c>
      <c r="AG190" t="str">
        <f t="shared" ca="1" si="30"/>
        <v>worksheet.write('T190','=IFERROR(AVERAGE(J190:N190),"")')</v>
      </c>
      <c r="AH190" t="str">
        <f t="shared" ca="1" si="31"/>
        <v>worksheet.write('U190','=IFERROR(STDEV(J190:N190),"")')</v>
      </c>
      <c r="AI190" t="str">
        <f t="shared" ca="1" si="32"/>
        <v>worksheet.write('V190','=IF(C190="-","",IF(ISBLANK(B190),"",IF(OR(ISNUMBER(FIND("Growth",B190)),ISNUMBER(FIND("Margin",B190))),"",(J190-T190)/U190)))')</v>
      </c>
      <c r="AJ190" t="str">
        <f t="shared" ca="1" si="33"/>
        <v>worksheet.write('W190','=IF(OR(D190="-",ISBLANK(D190)),"",(K190-T190)/U190)')</v>
      </c>
      <c r="AK190" t="str">
        <f t="shared" ca="1" si="34"/>
        <v>worksheet.write('X190','=IF(OR(E190="-",ISBLANK(E190)),"",(L190-T190)/U190)')</v>
      </c>
      <c r="AL190" t="str">
        <f t="shared" ca="1" si="35"/>
        <v>worksheet.write('Y190','=IF(OR(F190="-",ISBLANK(F190)),"",(M190-T190)/U190)')</v>
      </c>
      <c r="AM190" t="str">
        <f t="shared" ca="1" si="36"/>
        <v>worksheet.write('Z190','=IFERROR(IF(OR(G190="-",ISBLANK(G190)),"",(N190-T190)/U190),"")')</v>
      </c>
      <c r="AN190" t="str">
        <f t="shared" ca="1" si="37"/>
        <v>worksheet.write('AA190','=IF(MAX(MAX(V190:Z190),ABS(MIN(V190:Z190)))=ABS(MIN(V190:Z190)),MIN(V190:Z190),MAX(V190:Z190))')</v>
      </c>
      <c r="AO190" t="str">
        <f t="shared" ca="1" si="38"/>
        <v>worksheet.write('AB190','=IFERROR(V144+MATCH(AA190,V190:Z190,0)-1,"")')</v>
      </c>
    </row>
    <row r="191" spans="1:41" x14ac:dyDescent="0.3">
      <c r="A191" s="1">
        <v>33</v>
      </c>
      <c r="B191" t="s">
        <v>434</v>
      </c>
      <c r="C191" t="s">
        <v>254</v>
      </c>
      <c r="D191" t="s">
        <v>254</v>
      </c>
      <c r="E191" t="s">
        <v>254</v>
      </c>
      <c r="F191" t="s">
        <v>254</v>
      </c>
      <c r="G191" t="s">
        <v>254</v>
      </c>
      <c r="I191" t="str">
        <f t="shared" si="51"/>
        <v>N/A</v>
      </c>
      <c r="J191" t="str">
        <f t="shared" si="52"/>
        <v>N/A</v>
      </c>
      <c r="K191" t="str">
        <f t="shared" si="53"/>
        <v>N/A</v>
      </c>
      <c r="L191" t="str">
        <f t="shared" si="54"/>
        <v>N/A</v>
      </c>
      <c r="M191" t="str">
        <f t="shared" si="55"/>
        <v>N/A</v>
      </c>
      <c r="N191" t="str">
        <f t="shared" si="56"/>
        <v>N/A</v>
      </c>
      <c r="P191">
        <f t="shared" si="24"/>
        <v>0</v>
      </c>
      <c r="Q191" t="str">
        <f t="shared" si="39"/>
        <v/>
      </c>
      <c r="R191" t="str">
        <f t="shared" si="40"/>
        <v/>
      </c>
      <c r="S191" t="str">
        <f t="shared" si="41"/>
        <v/>
      </c>
      <c r="T191" t="str">
        <f t="shared" si="42"/>
        <v/>
      </c>
      <c r="U191" t="str">
        <f t="shared" si="43"/>
        <v/>
      </c>
      <c r="V191" t="str">
        <f t="shared" si="44"/>
        <v/>
      </c>
      <c r="W191" t="str">
        <f t="shared" si="45"/>
        <v/>
      </c>
      <c r="X191" t="str">
        <f t="shared" si="46"/>
        <v/>
      </c>
      <c r="Y191" t="str">
        <f t="shared" si="47"/>
        <v/>
      </c>
      <c r="Z191" t="str">
        <f t="shared" si="50"/>
        <v/>
      </c>
      <c r="AA191">
        <f t="shared" si="49"/>
        <v>0</v>
      </c>
      <c r="AB191" t="str">
        <f t="shared" si="48"/>
        <v/>
      </c>
      <c r="AC191" t="str">
        <f t="shared" ca="1" si="26"/>
        <v>worksheet.write('P191','=MAX(J191:N191)')</v>
      </c>
      <c r="AD191" t="str">
        <f t="shared" ca="1" si="27"/>
        <v>worksheet.write('Q191','=IFERROR(J144+MATCH(P191,J191:N191,0)-1,"")')</v>
      </c>
      <c r="AE191" t="str">
        <f t="shared" ca="1" si="28"/>
        <v>worksheet.write('R191','=IF(Q191="","",MIN(J191:N191))')</v>
      </c>
      <c r="AF191" t="str">
        <f t="shared" ca="1" si="29"/>
        <v>worksheet.write('S191','=IFERROR(J144+MATCH(R191,J191:N191)-1,"")')</v>
      </c>
      <c r="AG191" t="str">
        <f t="shared" ca="1" si="30"/>
        <v>worksheet.write('T191','=IFERROR(AVERAGE(J191:N191),"")')</v>
      </c>
      <c r="AH191" t="str">
        <f t="shared" ca="1" si="31"/>
        <v>worksheet.write('U191','=IFERROR(STDEV(J191:N191),"")')</v>
      </c>
      <c r="AI191" t="str">
        <f t="shared" ca="1" si="32"/>
        <v>worksheet.write('V191','=IF(C191="-","",IF(ISBLANK(B191),"",IF(OR(ISNUMBER(FIND("Growth",B191)),ISNUMBER(FIND("Margin",B191))),"",(J191-T191)/U191)))')</v>
      </c>
      <c r="AJ191" t="str">
        <f t="shared" ca="1" si="33"/>
        <v>worksheet.write('W191','=IF(OR(D191="-",ISBLANK(D191)),"",(K191-T191)/U191)')</v>
      </c>
      <c r="AK191" t="str">
        <f t="shared" ca="1" si="34"/>
        <v>worksheet.write('X191','=IF(OR(E191="-",ISBLANK(E191)),"",(L191-T191)/U191)')</v>
      </c>
      <c r="AL191" t="str">
        <f t="shared" ca="1" si="35"/>
        <v>worksheet.write('Y191','=IF(OR(F191="-",ISBLANK(F191)),"",(M191-T191)/U191)')</v>
      </c>
      <c r="AM191" t="str">
        <f t="shared" ca="1" si="36"/>
        <v>worksheet.write('Z191','=IFERROR(IF(OR(G191="-",ISBLANK(G191)),"",(N191-T191)/U191),"")')</v>
      </c>
      <c r="AN191" t="str">
        <f t="shared" ca="1" si="37"/>
        <v>worksheet.write('AA191','=IF(MAX(MAX(V191:Z191),ABS(MIN(V191:Z191)))=ABS(MIN(V191:Z191)),MIN(V191:Z191),MAX(V191:Z191))')</v>
      </c>
      <c r="AO191" t="str">
        <f t="shared" ca="1" si="38"/>
        <v>worksheet.write('AB191','=IFERROR(V144+MATCH(AA191,V191:Z191,0)-1,"")')</v>
      </c>
    </row>
    <row r="192" spans="1:41" x14ac:dyDescent="0.3">
      <c r="A192" s="1">
        <v>34</v>
      </c>
      <c r="B192" t="s">
        <v>435</v>
      </c>
      <c r="C192" t="s">
        <v>417</v>
      </c>
      <c r="D192" t="s">
        <v>418</v>
      </c>
      <c r="E192" t="s">
        <v>419</v>
      </c>
      <c r="F192" t="s">
        <v>420</v>
      </c>
      <c r="G192" t="s">
        <v>421</v>
      </c>
      <c r="I192" t="str">
        <f t="shared" si="51"/>
        <v>pos_trend</v>
      </c>
      <c r="J192">
        <f t="shared" si="52"/>
        <v>48850000</v>
      </c>
      <c r="K192">
        <f t="shared" si="53"/>
        <v>63870000</v>
      </c>
      <c r="L192">
        <f t="shared" si="54"/>
        <v>67560000</v>
      </c>
      <c r="M192">
        <f t="shared" si="55"/>
        <v>85440000</v>
      </c>
      <c r="N192">
        <f t="shared" si="56"/>
        <v>129539999.99999999</v>
      </c>
      <c r="P192">
        <f t="shared" si="24"/>
        <v>129539999.99999999</v>
      </c>
      <c r="Q192">
        <f t="shared" si="39"/>
        <v>2016</v>
      </c>
      <c r="R192">
        <f t="shared" si="40"/>
        <v>48850000</v>
      </c>
      <c r="S192">
        <f t="shared" si="41"/>
        <v>2012</v>
      </c>
      <c r="T192">
        <f t="shared" si="42"/>
        <v>79052000</v>
      </c>
      <c r="U192">
        <f t="shared" si="43"/>
        <v>31082811.488023393</v>
      </c>
      <c r="V192">
        <f t="shared" si="44"/>
        <v>-0.97166242544170178</v>
      </c>
      <c r="W192">
        <f t="shared" si="45"/>
        <v>-0.48843715459426251</v>
      </c>
      <c r="X192">
        <f t="shared" si="46"/>
        <v>-0.36972202480551075</v>
      </c>
      <c r="Y192">
        <f t="shared" si="47"/>
        <v>0.20551551465868453</v>
      </c>
      <c r="Z192">
        <f t="shared" si="50"/>
        <v>1.6243060901827899</v>
      </c>
      <c r="AA192">
        <f t="shared" si="49"/>
        <v>1.6243060901827899</v>
      </c>
      <c r="AB192">
        <f t="shared" si="48"/>
        <v>2016</v>
      </c>
      <c r="AC192" t="str">
        <f t="shared" ca="1" si="26"/>
        <v>worksheet.write('P192','=MAX(J192:N192)')</v>
      </c>
      <c r="AD192" t="str">
        <f t="shared" ca="1" si="27"/>
        <v>worksheet.write('Q192','=IFERROR(J144+MATCH(P192,J192:N192,0)-1,"")')</v>
      </c>
      <c r="AE192" t="str">
        <f t="shared" ca="1" si="28"/>
        <v>worksheet.write('R192','=IF(Q192="","",MIN(J192:N192))')</v>
      </c>
      <c r="AF192" t="str">
        <f t="shared" ca="1" si="29"/>
        <v>worksheet.write('S192','=IFERROR(J144+MATCH(R192,J192:N192)-1,"")')</v>
      </c>
      <c r="AG192" t="str">
        <f t="shared" ca="1" si="30"/>
        <v>worksheet.write('T192','=IFERROR(AVERAGE(J192:N192),"")')</v>
      </c>
      <c r="AH192" t="str">
        <f t="shared" ca="1" si="31"/>
        <v>worksheet.write('U192','=IFERROR(STDEV(J192:N192),"")')</v>
      </c>
      <c r="AI192" t="str">
        <f t="shared" ca="1" si="32"/>
        <v>worksheet.write('V192','=IF(C192="-","",IF(ISBLANK(B192),"",IF(OR(ISNUMBER(FIND("Growth",B192)),ISNUMBER(FIND("Margin",B192))),"",(J192-T192)/U192)))')</v>
      </c>
      <c r="AJ192" t="str">
        <f t="shared" ca="1" si="33"/>
        <v>worksheet.write('W192','=IF(OR(D192="-",ISBLANK(D192)),"",(K192-T192)/U192)')</v>
      </c>
      <c r="AK192" t="str">
        <f t="shared" ca="1" si="34"/>
        <v>worksheet.write('X192','=IF(OR(E192="-",ISBLANK(E192)),"",(L192-T192)/U192)')</v>
      </c>
      <c r="AL192" t="str">
        <f t="shared" ca="1" si="35"/>
        <v>worksheet.write('Y192','=IF(OR(F192="-",ISBLANK(F192)),"",(M192-T192)/U192)')</v>
      </c>
      <c r="AM192" t="str">
        <f t="shared" ca="1" si="36"/>
        <v>worksheet.write('Z192','=IFERROR(IF(OR(G192="-",ISBLANK(G192)),"",(N192-T192)/U192),"")')</v>
      </c>
      <c r="AN192" t="str">
        <f t="shared" ca="1" si="37"/>
        <v>worksheet.write('AA192','=IF(MAX(MAX(V192:Z192),ABS(MIN(V192:Z192)))=ABS(MIN(V192:Z192)),MIN(V192:Z192),MAX(V192:Z192))')</v>
      </c>
      <c r="AO192" t="str">
        <f t="shared" ca="1" si="38"/>
        <v>worksheet.write('AB192','=IFERROR(V144+MATCH(AA192,V192:Z192,0)-1,"")')</v>
      </c>
    </row>
    <row r="193" spans="1:41" x14ac:dyDescent="0.3">
      <c r="A193" s="1">
        <v>35</v>
      </c>
      <c r="B193" t="s">
        <v>436</v>
      </c>
      <c r="C193" t="s">
        <v>254</v>
      </c>
      <c r="D193" t="s">
        <v>254</v>
      </c>
      <c r="E193" t="s">
        <v>254</v>
      </c>
      <c r="F193" t="s">
        <v>254</v>
      </c>
      <c r="G193" t="s">
        <v>254</v>
      </c>
      <c r="I193" t="str">
        <f t="shared" si="51"/>
        <v>N/A</v>
      </c>
      <c r="J193" t="str">
        <f t="shared" si="52"/>
        <v>N/A</v>
      </c>
      <c r="K193" t="str">
        <f t="shared" si="53"/>
        <v>N/A</v>
      </c>
      <c r="L193" t="str">
        <f t="shared" si="54"/>
        <v>N/A</v>
      </c>
      <c r="M193" t="str">
        <f t="shared" si="55"/>
        <v>N/A</v>
      </c>
      <c r="N193" t="str">
        <f t="shared" si="56"/>
        <v>N/A</v>
      </c>
      <c r="P193">
        <f t="shared" si="24"/>
        <v>0</v>
      </c>
      <c r="Q193" t="str">
        <f t="shared" si="39"/>
        <v/>
      </c>
      <c r="R193" t="str">
        <f t="shared" si="40"/>
        <v/>
      </c>
      <c r="S193" t="str">
        <f t="shared" si="41"/>
        <v/>
      </c>
      <c r="T193" t="str">
        <f t="shared" si="42"/>
        <v/>
      </c>
      <c r="U193" t="str">
        <f t="shared" si="43"/>
        <v/>
      </c>
      <c r="V193" t="str">
        <f t="shared" si="44"/>
        <v/>
      </c>
      <c r="W193" t="str">
        <f t="shared" si="45"/>
        <v/>
      </c>
      <c r="X193" t="str">
        <f t="shared" si="46"/>
        <v/>
      </c>
      <c r="Y193" t="str">
        <f t="shared" si="47"/>
        <v/>
      </c>
      <c r="Z193" t="str">
        <f t="shared" si="50"/>
        <v/>
      </c>
      <c r="AA193">
        <f t="shared" si="49"/>
        <v>0</v>
      </c>
      <c r="AB193" t="str">
        <f t="shared" si="48"/>
        <v/>
      </c>
      <c r="AC193" t="str">
        <f t="shared" ca="1" si="26"/>
        <v>worksheet.write('P193','=MAX(J193:N193)')</v>
      </c>
      <c r="AD193" t="str">
        <f t="shared" ca="1" si="27"/>
        <v>worksheet.write('Q193','=IFERROR(J144+MATCH(P193,J193:N193,0)-1,"")')</v>
      </c>
      <c r="AE193" t="str">
        <f t="shared" ca="1" si="28"/>
        <v>worksheet.write('R193','=IF(Q193="","",MIN(J193:N193))')</v>
      </c>
      <c r="AF193" t="str">
        <f t="shared" ca="1" si="29"/>
        <v>worksheet.write('S193','=IFERROR(J144+MATCH(R193,J193:N193)-1,"")')</v>
      </c>
      <c r="AG193" t="str">
        <f t="shared" ca="1" si="30"/>
        <v>worksheet.write('T193','=IFERROR(AVERAGE(J193:N193),"")')</v>
      </c>
      <c r="AH193" t="str">
        <f t="shared" ca="1" si="31"/>
        <v>worksheet.write('U193','=IFERROR(STDEV(J193:N193),"")')</v>
      </c>
      <c r="AI193" t="str">
        <f t="shared" ca="1" si="32"/>
        <v>worksheet.write('V193','=IF(C193="-","",IF(ISBLANK(B193),"",IF(OR(ISNUMBER(FIND("Growth",B193)),ISNUMBER(FIND("Margin",B193))),"",(J193-T193)/U193)))')</v>
      </c>
      <c r="AJ193" t="str">
        <f t="shared" ca="1" si="33"/>
        <v>worksheet.write('W193','=IF(OR(D193="-",ISBLANK(D193)),"",(K193-T193)/U193)')</v>
      </c>
      <c r="AK193" t="str">
        <f t="shared" ca="1" si="34"/>
        <v>worksheet.write('X193','=IF(OR(E193="-",ISBLANK(E193)),"",(L193-T193)/U193)')</v>
      </c>
      <c r="AL193" t="str">
        <f t="shared" ca="1" si="35"/>
        <v>worksheet.write('Y193','=IF(OR(F193="-",ISBLANK(F193)),"",(M193-T193)/U193)')</v>
      </c>
      <c r="AM193" t="str">
        <f t="shared" ca="1" si="36"/>
        <v>worksheet.write('Z193','=IFERROR(IF(OR(G193="-",ISBLANK(G193)),"",(N193-T193)/U193),"")')</v>
      </c>
      <c r="AN193" t="str">
        <f t="shared" ca="1" si="37"/>
        <v>worksheet.write('AA193','=IF(MAX(MAX(V193:Z193),ABS(MIN(V193:Z193)))=ABS(MIN(V193:Z193)),MIN(V193:Z193),MAX(V193:Z193))')</v>
      </c>
      <c r="AO193" t="str">
        <f t="shared" ca="1" si="38"/>
        <v>worksheet.write('AB193','=IFERROR(V144+MATCH(AA193,V193:Z193,0)-1,"")')</v>
      </c>
    </row>
    <row r="194" spans="1:41" x14ac:dyDescent="0.3">
      <c r="A194" s="1">
        <v>36</v>
      </c>
      <c r="B194" t="s">
        <v>437</v>
      </c>
      <c r="C194" t="s">
        <v>417</v>
      </c>
      <c r="D194" t="s">
        <v>418</v>
      </c>
      <c r="E194" t="s">
        <v>419</v>
      </c>
      <c r="F194" t="s">
        <v>420</v>
      </c>
      <c r="G194" t="s">
        <v>421</v>
      </c>
      <c r="I194" t="str">
        <f t="shared" si="51"/>
        <v>pos_trend</v>
      </c>
      <c r="J194">
        <f t="shared" si="52"/>
        <v>48850000</v>
      </c>
      <c r="K194">
        <f t="shared" si="53"/>
        <v>63870000</v>
      </c>
      <c r="L194">
        <f t="shared" si="54"/>
        <v>67560000</v>
      </c>
      <c r="M194">
        <f t="shared" si="55"/>
        <v>85440000</v>
      </c>
      <c r="N194">
        <f t="shared" si="56"/>
        <v>129539999.99999999</v>
      </c>
      <c r="P194">
        <f t="shared" si="24"/>
        <v>129539999.99999999</v>
      </c>
      <c r="Q194">
        <f t="shared" si="39"/>
        <v>2016</v>
      </c>
      <c r="R194">
        <f t="shared" si="40"/>
        <v>48850000</v>
      </c>
      <c r="S194">
        <f t="shared" si="41"/>
        <v>2012</v>
      </c>
      <c r="T194">
        <f t="shared" si="42"/>
        <v>79052000</v>
      </c>
      <c r="U194">
        <f t="shared" si="43"/>
        <v>31082811.488023393</v>
      </c>
      <c r="V194">
        <f t="shared" si="44"/>
        <v>-0.97166242544170178</v>
      </c>
      <c r="W194">
        <f t="shared" si="45"/>
        <v>-0.48843715459426251</v>
      </c>
      <c r="X194">
        <f t="shared" si="46"/>
        <v>-0.36972202480551075</v>
      </c>
      <c r="Y194">
        <f t="shared" si="47"/>
        <v>0.20551551465868453</v>
      </c>
      <c r="Z194">
        <f t="shared" si="50"/>
        <v>1.6243060901827899</v>
      </c>
      <c r="AA194">
        <f t="shared" si="49"/>
        <v>1.6243060901827899</v>
      </c>
      <c r="AB194">
        <f t="shared" si="48"/>
        <v>2016</v>
      </c>
      <c r="AC194" t="str">
        <f t="shared" ca="1" si="26"/>
        <v>worksheet.write('P194','=MAX(J194:N194)')</v>
      </c>
      <c r="AD194" t="str">
        <f t="shared" ca="1" si="27"/>
        <v>worksheet.write('Q194','=IFERROR(J144+MATCH(P194,J194:N194,0)-1,"")')</v>
      </c>
      <c r="AE194" t="str">
        <f t="shared" ca="1" si="28"/>
        <v>worksheet.write('R194','=IF(Q194="","",MIN(J194:N194))')</v>
      </c>
      <c r="AF194" t="str">
        <f t="shared" ca="1" si="29"/>
        <v>worksheet.write('S194','=IFERROR(J144+MATCH(R194,J194:N194)-1,"")')</v>
      </c>
      <c r="AG194" t="str">
        <f t="shared" ca="1" si="30"/>
        <v>worksheet.write('T194','=IFERROR(AVERAGE(J194:N194),"")')</v>
      </c>
      <c r="AH194" t="str">
        <f t="shared" ca="1" si="31"/>
        <v>worksheet.write('U194','=IFERROR(STDEV(J194:N194),"")')</v>
      </c>
      <c r="AI194" t="str">
        <f t="shared" ca="1" si="32"/>
        <v>worksheet.write('V194','=IF(C194="-","",IF(ISBLANK(B194),"",IF(OR(ISNUMBER(FIND("Growth",B194)),ISNUMBER(FIND("Margin",B194))),"",(J194-T194)/U194)))')</v>
      </c>
      <c r="AJ194" t="str">
        <f t="shared" ca="1" si="33"/>
        <v>worksheet.write('W194','=IF(OR(D194="-",ISBLANK(D194)),"",(K194-T194)/U194)')</v>
      </c>
      <c r="AK194" t="str">
        <f t="shared" ca="1" si="34"/>
        <v>worksheet.write('X194','=IF(OR(E194="-",ISBLANK(E194)),"",(L194-T194)/U194)')</v>
      </c>
      <c r="AL194" t="str">
        <f t="shared" ca="1" si="35"/>
        <v>worksheet.write('Y194','=IF(OR(F194="-",ISBLANK(F194)),"",(M194-T194)/U194)')</v>
      </c>
      <c r="AM194" t="str">
        <f t="shared" ca="1" si="36"/>
        <v>worksheet.write('Z194','=IFERROR(IF(OR(G194="-",ISBLANK(G194)),"",(N194-T194)/U194),"")')</v>
      </c>
      <c r="AN194" t="str">
        <f t="shared" ca="1" si="37"/>
        <v>worksheet.write('AA194','=IF(MAX(MAX(V194:Z194),ABS(MIN(V194:Z194)))=ABS(MIN(V194:Z194)),MIN(V194:Z194),MAX(V194:Z194))')</v>
      </c>
      <c r="AO194" t="str">
        <f t="shared" ca="1" si="38"/>
        <v>worksheet.write('AB194','=IFERROR(V144+MATCH(AA194,V194:Z194,0)-1,"")')</v>
      </c>
    </row>
    <row r="195" spans="1:41" x14ac:dyDescent="0.3">
      <c r="A195" s="1">
        <v>37</v>
      </c>
      <c r="B195" t="s">
        <v>438</v>
      </c>
      <c r="C195" t="s">
        <v>439</v>
      </c>
      <c r="D195" t="s">
        <v>440</v>
      </c>
      <c r="E195" t="s">
        <v>441</v>
      </c>
      <c r="F195" t="s">
        <v>442</v>
      </c>
      <c r="G195" t="s">
        <v>443</v>
      </c>
      <c r="I195" t="str">
        <f t="shared" si="51"/>
        <v>pos_trend</v>
      </c>
      <c r="J195">
        <f t="shared" si="52"/>
        <v>0.42</v>
      </c>
      <c r="K195">
        <f t="shared" si="53"/>
        <v>0.54</v>
      </c>
      <c r="L195">
        <f t="shared" si="54"/>
        <v>0.59</v>
      </c>
      <c r="M195">
        <f t="shared" si="55"/>
        <v>0.73</v>
      </c>
      <c r="N195">
        <f t="shared" si="56"/>
        <v>1.1000000000000001</v>
      </c>
      <c r="P195">
        <f t="shared" si="24"/>
        <v>1.1000000000000001</v>
      </c>
      <c r="Q195">
        <f t="shared" si="39"/>
        <v>2016</v>
      </c>
      <c r="R195">
        <f t="shared" si="40"/>
        <v>0.42</v>
      </c>
      <c r="S195">
        <f t="shared" si="41"/>
        <v>2012</v>
      </c>
      <c r="T195">
        <f t="shared" si="42"/>
        <v>0.67599999999999993</v>
      </c>
      <c r="U195">
        <f t="shared" si="43"/>
        <v>0.26178235234637204</v>
      </c>
      <c r="V195">
        <f t="shared" si="44"/>
        <v>-0.97791160368701524</v>
      </c>
      <c r="W195">
        <f t="shared" si="45"/>
        <v>-0.51951553945872653</v>
      </c>
      <c r="X195">
        <f t="shared" si="46"/>
        <v>-0.32851717936360658</v>
      </c>
      <c r="Y195">
        <f t="shared" si="47"/>
        <v>0.20627822890272998</v>
      </c>
      <c r="Z195">
        <f t="shared" si="50"/>
        <v>1.6196660936066198</v>
      </c>
      <c r="AA195">
        <f t="shared" si="49"/>
        <v>1.6196660936066198</v>
      </c>
      <c r="AB195">
        <f t="shared" si="48"/>
        <v>2016</v>
      </c>
      <c r="AC195" t="str">
        <f t="shared" ca="1" si="26"/>
        <v>worksheet.write('P195','=MAX(J195:N195)')</v>
      </c>
      <c r="AD195" t="str">
        <f t="shared" ca="1" si="27"/>
        <v>worksheet.write('Q195','=IFERROR(J144+MATCH(P195,J195:N195,0)-1,"")')</v>
      </c>
      <c r="AE195" t="str">
        <f t="shared" ca="1" si="28"/>
        <v>worksheet.write('R195','=IF(Q195="","",MIN(J195:N195))')</v>
      </c>
      <c r="AF195" t="str">
        <f t="shared" ca="1" si="29"/>
        <v>worksheet.write('S195','=IFERROR(J144+MATCH(R195,J195:N195)-1,"")')</v>
      </c>
      <c r="AG195" t="str">
        <f t="shared" ca="1" si="30"/>
        <v>worksheet.write('T195','=IFERROR(AVERAGE(J195:N195),"")')</v>
      </c>
      <c r="AH195" t="str">
        <f t="shared" ca="1" si="31"/>
        <v>worksheet.write('U195','=IFERROR(STDEV(J195:N195),"")')</v>
      </c>
      <c r="AI195" t="str">
        <f t="shared" ca="1" si="32"/>
        <v>worksheet.write('V195','=IF(C195="-","",IF(ISBLANK(B195),"",IF(OR(ISNUMBER(FIND("Growth",B195)),ISNUMBER(FIND("Margin",B195))),"",(J195-T195)/U195)))')</v>
      </c>
      <c r="AJ195" t="str">
        <f t="shared" ca="1" si="33"/>
        <v>worksheet.write('W195','=IF(OR(D195="-",ISBLANK(D195)),"",(K195-T195)/U195)')</v>
      </c>
      <c r="AK195" t="str">
        <f t="shared" ca="1" si="34"/>
        <v>worksheet.write('X195','=IF(OR(E195="-",ISBLANK(E195)),"",(L195-T195)/U195)')</v>
      </c>
      <c r="AL195" t="str">
        <f t="shared" ca="1" si="35"/>
        <v>worksheet.write('Y195','=IF(OR(F195="-",ISBLANK(F195)),"",(M195-T195)/U195)')</v>
      </c>
      <c r="AM195" t="str">
        <f t="shared" ca="1" si="36"/>
        <v>worksheet.write('Z195','=IFERROR(IF(OR(G195="-",ISBLANK(G195)),"",(N195-T195)/U195),"")')</v>
      </c>
      <c r="AN195" t="str">
        <f t="shared" ca="1" si="37"/>
        <v>worksheet.write('AA195','=IF(MAX(MAX(V195:Z195),ABS(MIN(V195:Z195)))=ABS(MIN(V195:Z195)),MIN(V195:Z195),MAX(V195:Z195))')</v>
      </c>
      <c r="AO195" t="str">
        <f t="shared" ca="1" si="38"/>
        <v>worksheet.write('AB195','=IFERROR(V144+MATCH(AA195,V195:Z195,0)-1,"")')</v>
      </c>
    </row>
    <row r="196" spans="1:41" x14ac:dyDescent="0.3">
      <c r="A196" s="1">
        <v>38</v>
      </c>
      <c r="B196" t="s">
        <v>444</v>
      </c>
      <c r="C196" t="s">
        <v>254</v>
      </c>
      <c r="D196" t="s">
        <v>445</v>
      </c>
      <c r="E196" t="s">
        <v>446</v>
      </c>
      <c r="F196" t="s">
        <v>447</v>
      </c>
      <c r="G196" t="s">
        <v>448</v>
      </c>
      <c r="I196" t="str">
        <f t="shared" si="51"/>
        <v>N/A</v>
      </c>
      <c r="J196" t="str">
        <f t="shared" si="52"/>
        <v>N/A</v>
      </c>
      <c r="K196">
        <f t="shared" si="53"/>
        <v>0.29360000000000003</v>
      </c>
      <c r="L196">
        <f t="shared" si="54"/>
        <v>8.5999999999999993E-2</v>
      </c>
      <c r="M196">
        <f t="shared" si="55"/>
        <v>0.23730000000000001</v>
      </c>
      <c r="N196">
        <f t="shared" si="56"/>
        <v>0.50680000000000003</v>
      </c>
      <c r="P196">
        <f t="shared" si="24"/>
        <v>0.50680000000000003</v>
      </c>
      <c r="Q196">
        <f t="shared" si="39"/>
        <v>2016</v>
      </c>
      <c r="R196">
        <f t="shared" si="40"/>
        <v>8.5999999999999993E-2</v>
      </c>
      <c r="S196">
        <f t="shared" si="41"/>
        <v>2014</v>
      </c>
      <c r="T196">
        <f t="shared" si="42"/>
        <v>0.28092499999999998</v>
      </c>
      <c r="U196">
        <f t="shared" si="43"/>
        <v>0.17424032015198632</v>
      </c>
      <c r="V196" t="str">
        <f t="shared" si="44"/>
        <v/>
      </c>
      <c r="W196">
        <f t="shared" si="45"/>
        <v>7.2744356696222215E-2</v>
      </c>
      <c r="X196">
        <f t="shared" si="46"/>
        <v>-1.118713509192194</v>
      </c>
      <c r="Y196">
        <f t="shared" si="47"/>
        <v>-0.25037258862900824</v>
      </c>
      <c r="Z196">
        <f t="shared" si="50"/>
        <v>1.2963417411249809</v>
      </c>
      <c r="AA196">
        <f t="shared" si="49"/>
        <v>1.2963417411249809</v>
      </c>
      <c r="AB196">
        <f t="shared" si="48"/>
        <v>2016</v>
      </c>
      <c r="AC196" t="str">
        <f t="shared" ca="1" si="26"/>
        <v>worksheet.write('P196','=MAX(J196:N196)')</v>
      </c>
      <c r="AD196" t="str">
        <f t="shared" ca="1" si="27"/>
        <v>worksheet.write('Q196','=IFERROR(J144+MATCH(P196,J196:N196,0)-1,"")')</v>
      </c>
      <c r="AE196" t="str">
        <f t="shared" ca="1" si="28"/>
        <v>worksheet.write('R196','=IF(Q196="","",MIN(J196:N196))')</v>
      </c>
      <c r="AF196" t="str">
        <f t="shared" ca="1" si="29"/>
        <v>worksheet.write('S196','=IFERROR(J144+MATCH(R196,J196:N196)-1,"")')</v>
      </c>
      <c r="AG196" t="str">
        <f t="shared" ca="1" si="30"/>
        <v>worksheet.write('T196','=IFERROR(AVERAGE(J196:N196),"")')</v>
      </c>
      <c r="AH196" t="str">
        <f t="shared" ca="1" si="31"/>
        <v>worksheet.write('U196','=IFERROR(STDEV(J196:N196),"")')</v>
      </c>
      <c r="AI196" t="str">
        <f t="shared" ca="1" si="32"/>
        <v>worksheet.write('V196','=IF(C196="-","",IF(ISBLANK(B196),"",IF(OR(ISNUMBER(FIND("Growth",B196)),ISNUMBER(FIND("Margin",B196))),"",(J196-T196)/U196)))')</v>
      </c>
      <c r="AJ196" t="str">
        <f t="shared" ca="1" si="33"/>
        <v>worksheet.write('W196','=IF(OR(D196="-",ISBLANK(D196)),"",(K196-T196)/U196)')</v>
      </c>
      <c r="AK196" t="str">
        <f t="shared" ca="1" si="34"/>
        <v>worksheet.write('X196','=IF(OR(E196="-",ISBLANK(E196)),"",(L196-T196)/U196)')</v>
      </c>
      <c r="AL196" t="str">
        <f t="shared" ca="1" si="35"/>
        <v>worksheet.write('Y196','=IF(OR(F196="-",ISBLANK(F196)),"",(M196-T196)/U196)')</v>
      </c>
      <c r="AM196" t="str">
        <f t="shared" ca="1" si="36"/>
        <v>worksheet.write('Z196','=IFERROR(IF(OR(G196="-",ISBLANK(G196)),"",(N196-T196)/U196),"")')</v>
      </c>
      <c r="AN196" t="str">
        <f t="shared" ca="1" si="37"/>
        <v>worksheet.write('AA196','=IF(MAX(MAX(V196:Z196),ABS(MIN(V196:Z196)))=ABS(MIN(V196:Z196)),MIN(V196:Z196),MAX(V196:Z196))')</v>
      </c>
      <c r="AO196" t="str">
        <f t="shared" ca="1" si="38"/>
        <v>worksheet.write('AB196','=IFERROR(V144+MATCH(AA196,V196:Z196,0)-1,"")')</v>
      </c>
    </row>
    <row r="197" spans="1:41" x14ac:dyDescent="0.3">
      <c r="A197" s="1">
        <v>39</v>
      </c>
      <c r="B197" t="s">
        <v>449</v>
      </c>
      <c r="C197" t="s">
        <v>450</v>
      </c>
      <c r="D197" t="s">
        <v>451</v>
      </c>
      <c r="E197" t="s">
        <v>452</v>
      </c>
      <c r="F197" t="s">
        <v>453</v>
      </c>
      <c r="G197" t="s">
        <v>454</v>
      </c>
      <c r="I197" t="str">
        <f t="shared" si="51"/>
        <v>N/A</v>
      </c>
      <c r="J197">
        <f t="shared" si="52"/>
        <v>116090000</v>
      </c>
      <c r="K197">
        <f t="shared" si="53"/>
        <v>117880000</v>
      </c>
      <c r="L197">
        <f t="shared" si="54"/>
        <v>114800000</v>
      </c>
      <c r="M197">
        <f t="shared" si="55"/>
        <v>117470000</v>
      </c>
      <c r="N197">
        <f t="shared" si="56"/>
        <v>117530000</v>
      </c>
      <c r="P197">
        <f t="shared" si="24"/>
        <v>117880000</v>
      </c>
      <c r="Q197">
        <f t="shared" si="39"/>
        <v>2013</v>
      </c>
      <c r="R197">
        <f t="shared" si="40"/>
        <v>114800000</v>
      </c>
      <c r="S197">
        <f t="shared" si="41"/>
        <v>2014</v>
      </c>
      <c r="T197">
        <f t="shared" si="42"/>
        <v>116754000</v>
      </c>
      <c r="U197">
        <f t="shared" si="43"/>
        <v>1288576.7342304455</v>
      </c>
      <c r="V197">
        <f t="shared" si="44"/>
        <v>-0.51529721308878773</v>
      </c>
      <c r="W197">
        <f t="shared" si="45"/>
        <v>0.87383232219574536</v>
      </c>
      <c r="X197">
        <f t="shared" si="46"/>
        <v>-1.5164017385173059</v>
      </c>
      <c r="Y197">
        <f t="shared" si="47"/>
        <v>0.55565181411381326</v>
      </c>
      <c r="Z197">
        <f t="shared" si="50"/>
        <v>0.60221481529653498</v>
      </c>
      <c r="AA197">
        <f t="shared" si="49"/>
        <v>-1.5164017385173059</v>
      </c>
      <c r="AB197">
        <f t="shared" si="48"/>
        <v>2014</v>
      </c>
      <c r="AC197" t="str">
        <f t="shared" ca="1" si="26"/>
        <v>worksheet.write('P197','=MAX(J197:N197)')</v>
      </c>
      <c r="AD197" t="str">
        <f t="shared" ca="1" si="27"/>
        <v>worksheet.write('Q197','=IFERROR(J144+MATCH(P197,J197:N197,0)-1,"")')</v>
      </c>
      <c r="AE197" t="str">
        <f t="shared" ca="1" si="28"/>
        <v>worksheet.write('R197','=IF(Q197="","",MIN(J197:N197))')</v>
      </c>
      <c r="AF197" t="str">
        <f t="shared" ca="1" si="29"/>
        <v>worksheet.write('S197','=IFERROR(J144+MATCH(R197,J197:N197)-1,"")')</v>
      </c>
      <c r="AG197" t="str">
        <f t="shared" ca="1" si="30"/>
        <v>worksheet.write('T197','=IFERROR(AVERAGE(J197:N197),"")')</v>
      </c>
      <c r="AH197" t="str">
        <f t="shared" ca="1" si="31"/>
        <v>worksheet.write('U197','=IFERROR(STDEV(J197:N197),"")')</v>
      </c>
      <c r="AI197" t="str">
        <f t="shared" ca="1" si="32"/>
        <v>worksheet.write('V197','=IF(C197="-","",IF(ISBLANK(B197),"",IF(OR(ISNUMBER(FIND("Growth",B197)),ISNUMBER(FIND("Margin",B197))),"",(J197-T197)/U197)))')</v>
      </c>
      <c r="AJ197" t="str">
        <f t="shared" ca="1" si="33"/>
        <v>worksheet.write('W197','=IF(OR(D197="-",ISBLANK(D197)),"",(K197-T197)/U197)')</v>
      </c>
      <c r="AK197" t="str">
        <f t="shared" ca="1" si="34"/>
        <v>worksheet.write('X197','=IF(OR(E197="-",ISBLANK(E197)),"",(L197-T197)/U197)')</v>
      </c>
      <c r="AL197" t="str">
        <f t="shared" ca="1" si="35"/>
        <v>worksheet.write('Y197','=IF(OR(F197="-",ISBLANK(F197)),"",(M197-T197)/U197)')</v>
      </c>
      <c r="AM197" t="str">
        <f t="shared" ca="1" si="36"/>
        <v>worksheet.write('Z197','=IFERROR(IF(OR(G197="-",ISBLANK(G197)),"",(N197-T197)/U197),"")')</v>
      </c>
      <c r="AN197" t="str">
        <f t="shared" ca="1" si="37"/>
        <v>worksheet.write('AA197','=IF(MAX(MAX(V197:Z197),ABS(MIN(V197:Z197)))=ABS(MIN(V197:Z197)),MIN(V197:Z197),MAX(V197:Z197))')</v>
      </c>
      <c r="AO197" t="str">
        <f t="shared" ca="1" si="38"/>
        <v>worksheet.write('AB197','=IFERROR(V144+MATCH(AA197,V197:Z197,0)-1,"")')</v>
      </c>
    </row>
    <row r="198" spans="1:41" x14ac:dyDescent="0.3">
      <c r="A198" s="1">
        <v>40</v>
      </c>
      <c r="B198" t="s">
        <v>455</v>
      </c>
      <c r="C198" t="s">
        <v>456</v>
      </c>
      <c r="D198" t="s">
        <v>457</v>
      </c>
      <c r="E198" t="s">
        <v>458</v>
      </c>
      <c r="F198" t="s">
        <v>459</v>
      </c>
      <c r="G198" t="s">
        <v>460</v>
      </c>
      <c r="I198" t="str">
        <f t="shared" si="51"/>
        <v>pos_trend</v>
      </c>
      <c r="J198">
        <f t="shared" si="52"/>
        <v>0.41</v>
      </c>
      <c r="K198">
        <f t="shared" si="53"/>
        <v>0.53</v>
      </c>
      <c r="L198">
        <f t="shared" si="54"/>
        <v>0.57999999999999996</v>
      </c>
      <c r="M198">
        <f t="shared" si="55"/>
        <v>0.72</v>
      </c>
      <c r="N198">
        <f t="shared" si="56"/>
        <v>1.0900000000000001</v>
      </c>
      <c r="P198">
        <f t="shared" si="24"/>
        <v>1.0900000000000001</v>
      </c>
      <c r="Q198">
        <f t="shared" si="39"/>
        <v>2016</v>
      </c>
      <c r="R198">
        <f t="shared" si="40"/>
        <v>0.41</v>
      </c>
      <c r="S198">
        <f t="shared" si="41"/>
        <v>2012</v>
      </c>
      <c r="T198">
        <f t="shared" si="42"/>
        <v>0.66600000000000004</v>
      </c>
      <c r="U198">
        <f t="shared" si="43"/>
        <v>0.26178235234637187</v>
      </c>
      <c r="V198">
        <f t="shared" si="44"/>
        <v>-0.97791160368701624</v>
      </c>
      <c r="W198">
        <f t="shared" si="45"/>
        <v>-0.5195155394587273</v>
      </c>
      <c r="X198">
        <f t="shared" si="46"/>
        <v>-0.32851717936360725</v>
      </c>
      <c r="Y198">
        <f t="shared" si="47"/>
        <v>0.2062782289027297</v>
      </c>
      <c r="Z198">
        <f t="shared" si="50"/>
        <v>1.6196660936066205</v>
      </c>
      <c r="AA198">
        <f t="shared" si="49"/>
        <v>1.6196660936066205</v>
      </c>
      <c r="AB198">
        <f t="shared" si="48"/>
        <v>2016</v>
      </c>
      <c r="AC198" t="str">
        <f t="shared" ca="1" si="26"/>
        <v>worksheet.write('P198','=MAX(J198:N198)')</v>
      </c>
      <c r="AD198" t="str">
        <f t="shared" ca="1" si="27"/>
        <v>worksheet.write('Q198','=IFERROR(J144+MATCH(P198,J198:N198,0)-1,"")')</v>
      </c>
      <c r="AE198" t="str">
        <f t="shared" ca="1" si="28"/>
        <v>worksheet.write('R198','=IF(Q198="","",MIN(J198:N198))')</v>
      </c>
      <c r="AF198" t="str">
        <f t="shared" ca="1" si="29"/>
        <v>worksheet.write('S198','=IFERROR(J144+MATCH(R198,J198:N198)-1,"")')</v>
      </c>
      <c r="AG198" t="str">
        <f t="shared" ca="1" si="30"/>
        <v>worksheet.write('T198','=IFERROR(AVERAGE(J198:N198),"")')</v>
      </c>
      <c r="AH198" t="str">
        <f t="shared" ca="1" si="31"/>
        <v>worksheet.write('U198','=IFERROR(STDEV(J198:N198),"")')</v>
      </c>
      <c r="AI198" t="str">
        <f t="shared" ca="1" si="32"/>
        <v>worksheet.write('V198','=IF(C198="-","",IF(ISBLANK(B198),"",IF(OR(ISNUMBER(FIND("Growth",B198)),ISNUMBER(FIND("Margin",B198))),"",(J198-T198)/U198)))')</v>
      </c>
      <c r="AJ198" t="str">
        <f t="shared" ca="1" si="33"/>
        <v>worksheet.write('W198','=IF(OR(D198="-",ISBLANK(D198)),"",(K198-T198)/U198)')</v>
      </c>
      <c r="AK198" t="str">
        <f t="shared" ca="1" si="34"/>
        <v>worksheet.write('X198','=IF(OR(E198="-",ISBLANK(E198)),"",(L198-T198)/U198)')</v>
      </c>
      <c r="AL198" t="str">
        <f t="shared" ca="1" si="35"/>
        <v>worksheet.write('Y198','=IF(OR(F198="-",ISBLANK(F198)),"",(M198-T198)/U198)')</v>
      </c>
      <c r="AM198" t="str">
        <f t="shared" ca="1" si="36"/>
        <v>worksheet.write('Z198','=IFERROR(IF(OR(G198="-",ISBLANK(G198)),"",(N198-T198)/U198),"")')</v>
      </c>
      <c r="AN198" t="str">
        <f t="shared" ca="1" si="37"/>
        <v>worksheet.write('AA198','=IF(MAX(MAX(V198:Z198),ABS(MIN(V198:Z198)))=ABS(MIN(V198:Z198)),MIN(V198:Z198),MAX(V198:Z198))')</v>
      </c>
      <c r="AO198" t="str">
        <f t="shared" ca="1" si="38"/>
        <v>worksheet.write('AB198','=IFERROR(V144+MATCH(AA198,V198:Z198,0)-1,"")')</v>
      </c>
    </row>
    <row r="199" spans="1:41" x14ac:dyDescent="0.3">
      <c r="A199" s="1">
        <v>41</v>
      </c>
      <c r="B199" t="s">
        <v>461</v>
      </c>
      <c r="C199" t="s">
        <v>254</v>
      </c>
      <c r="D199" t="s">
        <v>462</v>
      </c>
      <c r="E199" t="s">
        <v>463</v>
      </c>
      <c r="F199" t="s">
        <v>464</v>
      </c>
      <c r="G199" t="s">
        <v>465</v>
      </c>
      <c r="I199" t="str">
        <f t="shared" si="51"/>
        <v>N/A</v>
      </c>
      <c r="J199" t="str">
        <f t="shared" si="52"/>
        <v>N/A</v>
      </c>
      <c r="K199">
        <f t="shared" si="53"/>
        <v>0.31130000000000002</v>
      </c>
      <c r="L199">
        <f t="shared" si="54"/>
        <v>8.7599999999999997E-2</v>
      </c>
      <c r="M199">
        <f t="shared" si="55"/>
        <v>0.2414</v>
      </c>
      <c r="N199">
        <f t="shared" si="56"/>
        <v>0.51390000000000002</v>
      </c>
      <c r="P199">
        <f t="shared" si="24"/>
        <v>0.51390000000000002</v>
      </c>
      <c r="Q199">
        <f t="shared" si="39"/>
        <v>2016</v>
      </c>
      <c r="R199">
        <f t="shared" si="40"/>
        <v>8.7599999999999997E-2</v>
      </c>
      <c r="S199">
        <f t="shared" si="41"/>
        <v>2014</v>
      </c>
      <c r="T199">
        <f t="shared" si="42"/>
        <v>0.28855000000000003</v>
      </c>
      <c r="U199">
        <f t="shared" si="43"/>
        <v>0.17692202613957747</v>
      </c>
      <c r="V199" t="str">
        <f t="shared" si="44"/>
        <v/>
      </c>
      <c r="W199">
        <f t="shared" si="45"/>
        <v>0.12858772023135234</v>
      </c>
      <c r="X199">
        <f t="shared" si="46"/>
        <v>-1.1358110936479235</v>
      </c>
      <c r="Y199">
        <f t="shared" si="47"/>
        <v>-0.26650158280915465</v>
      </c>
      <c r="Z199">
        <f t="shared" si="50"/>
        <v>1.2737249562257256</v>
      </c>
      <c r="AA199">
        <f t="shared" si="49"/>
        <v>1.2737249562257256</v>
      </c>
      <c r="AB199">
        <f t="shared" si="48"/>
        <v>2016</v>
      </c>
      <c r="AC199" t="str">
        <f t="shared" ca="1" si="26"/>
        <v>worksheet.write('P199','=MAX(J199:N199)')</v>
      </c>
      <c r="AD199" t="str">
        <f t="shared" ca="1" si="27"/>
        <v>worksheet.write('Q199','=IFERROR(J144+MATCH(P199,J199:N199,0)-1,"")')</v>
      </c>
      <c r="AE199" t="str">
        <f t="shared" ca="1" si="28"/>
        <v>worksheet.write('R199','=IF(Q199="","",MIN(J199:N199))')</v>
      </c>
      <c r="AF199" t="str">
        <f t="shared" ca="1" si="29"/>
        <v>worksheet.write('S199','=IFERROR(J144+MATCH(R199,J199:N199)-1,"")')</v>
      </c>
      <c r="AG199" t="str">
        <f t="shared" ca="1" si="30"/>
        <v>worksheet.write('T199','=IFERROR(AVERAGE(J199:N199),"")')</v>
      </c>
      <c r="AH199" t="str">
        <f t="shared" ca="1" si="31"/>
        <v>worksheet.write('U199','=IFERROR(STDEV(J199:N199),"")')</v>
      </c>
      <c r="AI199" t="str">
        <f t="shared" ca="1" si="32"/>
        <v>worksheet.write('V199','=IF(C199="-","",IF(ISBLANK(B199),"",IF(OR(ISNUMBER(FIND("Growth",B199)),ISNUMBER(FIND("Margin",B199))),"",(J199-T199)/U199)))')</v>
      </c>
      <c r="AJ199" t="str">
        <f t="shared" ca="1" si="33"/>
        <v>worksheet.write('W199','=IF(OR(D199="-",ISBLANK(D199)),"",(K199-T199)/U199)')</v>
      </c>
      <c r="AK199" t="str">
        <f t="shared" ca="1" si="34"/>
        <v>worksheet.write('X199','=IF(OR(E199="-",ISBLANK(E199)),"",(L199-T199)/U199)')</v>
      </c>
      <c r="AL199" t="str">
        <f t="shared" ca="1" si="35"/>
        <v>worksheet.write('Y199','=IF(OR(F199="-",ISBLANK(F199)),"",(M199-T199)/U199)')</v>
      </c>
      <c r="AM199" t="str">
        <f t="shared" ca="1" si="36"/>
        <v>worksheet.write('Z199','=IFERROR(IF(OR(G199="-",ISBLANK(G199)),"",(N199-T199)/U199),"")')</v>
      </c>
      <c r="AN199" t="str">
        <f t="shared" ca="1" si="37"/>
        <v>worksheet.write('AA199','=IF(MAX(MAX(V199:Z199),ABS(MIN(V199:Z199)))=ABS(MIN(V199:Z199)),MIN(V199:Z199),MAX(V199:Z199))')</v>
      </c>
      <c r="AO199" t="str">
        <f t="shared" ca="1" si="38"/>
        <v>worksheet.write('AB199','=IFERROR(V144+MATCH(AA199,V199:Z199,0)-1,"")')</v>
      </c>
    </row>
    <row r="200" spans="1:41" x14ac:dyDescent="0.3">
      <c r="A200" s="1">
        <v>42</v>
      </c>
      <c r="B200" t="s">
        <v>466</v>
      </c>
      <c r="C200" t="s">
        <v>467</v>
      </c>
      <c r="D200" t="s">
        <v>468</v>
      </c>
      <c r="E200" t="s">
        <v>469</v>
      </c>
      <c r="F200" t="s">
        <v>470</v>
      </c>
      <c r="G200" t="s">
        <v>471</v>
      </c>
      <c r="I200" t="str">
        <f t="shared" si="51"/>
        <v>N/A</v>
      </c>
      <c r="J200">
        <f t="shared" si="52"/>
        <v>119710000</v>
      </c>
      <c r="K200">
        <f t="shared" si="53"/>
        <v>120050000</v>
      </c>
      <c r="L200">
        <f t="shared" si="54"/>
        <v>116770000</v>
      </c>
      <c r="M200">
        <f t="shared" si="55"/>
        <v>118920000</v>
      </c>
      <c r="N200">
        <f t="shared" si="56"/>
        <v>118850000</v>
      </c>
      <c r="P200">
        <f t="shared" si="24"/>
        <v>120050000</v>
      </c>
      <c r="Q200">
        <f t="shared" si="39"/>
        <v>2013</v>
      </c>
      <c r="R200">
        <f t="shared" si="40"/>
        <v>116770000</v>
      </c>
      <c r="S200">
        <f t="shared" si="41"/>
        <v>2014</v>
      </c>
      <c r="T200">
        <f t="shared" si="42"/>
        <v>118860000</v>
      </c>
      <c r="U200">
        <f t="shared" si="43"/>
        <v>1275774.2747053651</v>
      </c>
      <c r="V200">
        <f t="shared" si="44"/>
        <v>0.66626206285301059</v>
      </c>
      <c r="W200">
        <f t="shared" si="45"/>
        <v>0.93276688799421492</v>
      </c>
      <c r="X200">
        <f t="shared" si="46"/>
        <v>-1.6382208368974027</v>
      </c>
      <c r="Y200">
        <f t="shared" si="47"/>
        <v>4.7030263260212514E-2</v>
      </c>
      <c r="Z200">
        <f t="shared" si="50"/>
        <v>-7.8383772100354184E-3</v>
      </c>
      <c r="AA200">
        <f t="shared" si="49"/>
        <v>-1.6382208368974027</v>
      </c>
      <c r="AB200">
        <f t="shared" si="48"/>
        <v>2014</v>
      </c>
      <c r="AC200" t="str">
        <f t="shared" ca="1" si="26"/>
        <v>worksheet.write('P200','=MAX(J200:N200)')</v>
      </c>
      <c r="AD200" t="str">
        <f t="shared" ca="1" si="27"/>
        <v>worksheet.write('Q200','=IFERROR(J144+MATCH(P200,J200:N200,0)-1,"")')</v>
      </c>
      <c r="AE200" t="str">
        <f t="shared" ca="1" si="28"/>
        <v>worksheet.write('R200','=IF(Q200="","",MIN(J200:N200))')</v>
      </c>
      <c r="AF200" t="str">
        <f t="shared" ca="1" si="29"/>
        <v>worksheet.write('S200','=IFERROR(J144+MATCH(R200,J200:N200)-1,"")')</v>
      </c>
      <c r="AG200" t="str">
        <f t="shared" ca="1" si="30"/>
        <v>worksheet.write('T200','=IFERROR(AVERAGE(J200:N200),"")')</v>
      </c>
      <c r="AH200" t="str">
        <f t="shared" ca="1" si="31"/>
        <v>worksheet.write('U200','=IFERROR(STDEV(J200:N200),"")')</v>
      </c>
      <c r="AI200" t="str">
        <f t="shared" ca="1" si="32"/>
        <v>worksheet.write('V200','=IF(C200="-","",IF(ISBLANK(B200),"",IF(OR(ISNUMBER(FIND("Growth",B200)),ISNUMBER(FIND("Margin",B200))),"",(J200-T200)/U200)))')</v>
      </c>
      <c r="AJ200" t="str">
        <f t="shared" ca="1" si="33"/>
        <v>worksheet.write('W200','=IF(OR(D200="-",ISBLANK(D200)),"",(K200-T200)/U200)')</v>
      </c>
      <c r="AK200" t="str">
        <f t="shared" ca="1" si="34"/>
        <v>worksheet.write('X200','=IF(OR(E200="-",ISBLANK(E200)),"",(L200-T200)/U200)')</v>
      </c>
      <c r="AL200" t="str">
        <f t="shared" ca="1" si="35"/>
        <v>worksheet.write('Y200','=IF(OR(F200="-",ISBLANK(F200)),"",(M200-T200)/U200)')</v>
      </c>
      <c r="AM200" t="str">
        <f t="shared" ca="1" si="36"/>
        <v>worksheet.write('Z200','=IFERROR(IF(OR(G200="-",ISBLANK(G200)),"",(N200-T200)/U200),"")')</v>
      </c>
      <c r="AN200" t="str">
        <f t="shared" ca="1" si="37"/>
        <v>worksheet.write('AA200','=IF(MAX(MAX(V200:Z200),ABS(MIN(V200:Z200)))=ABS(MIN(V200:Z200)),MIN(V200:Z200),MAX(V200:Z200))')</v>
      </c>
      <c r="AO200" t="str">
        <f t="shared" ca="1" si="38"/>
        <v>worksheet.write('AB200','=IFERROR(V144+MATCH(AA200,V200:Z200,0)-1,"")')</v>
      </c>
    </row>
    <row r="201" spans="1:41" x14ac:dyDescent="0.3">
      <c r="A201" s="1">
        <v>43</v>
      </c>
      <c r="B201" t="s">
        <v>153</v>
      </c>
      <c r="C201" t="s">
        <v>472</v>
      </c>
      <c r="D201" t="s">
        <v>473</v>
      </c>
      <c r="E201" t="s">
        <v>474</v>
      </c>
      <c r="F201" t="s">
        <v>475</v>
      </c>
      <c r="G201" t="s">
        <v>476</v>
      </c>
      <c r="I201" t="str">
        <f t="shared" si="51"/>
        <v>N/A</v>
      </c>
      <c r="J201">
        <f t="shared" si="52"/>
        <v>175850000</v>
      </c>
      <c r="K201">
        <f t="shared" si="53"/>
        <v>236410000</v>
      </c>
      <c r="L201">
        <f t="shared" si="54"/>
        <v>269890000</v>
      </c>
      <c r="M201">
        <f t="shared" si="55"/>
        <v>227620000</v>
      </c>
      <c r="N201">
        <f t="shared" si="56"/>
        <v>178160000</v>
      </c>
      <c r="P201">
        <f t="shared" si="24"/>
        <v>269890000</v>
      </c>
      <c r="Q201">
        <f t="shared" si="39"/>
        <v>2014</v>
      </c>
      <c r="R201">
        <f t="shared" si="40"/>
        <v>175850000</v>
      </c>
      <c r="S201">
        <f t="shared" si="41"/>
        <v>2012</v>
      </c>
      <c r="T201">
        <f t="shared" si="42"/>
        <v>217586000</v>
      </c>
      <c r="U201">
        <f t="shared" si="43"/>
        <v>40271068.150720812</v>
      </c>
      <c r="V201">
        <f t="shared" si="44"/>
        <v>-1.0363767815593181</v>
      </c>
      <c r="W201">
        <f t="shared" si="45"/>
        <v>0.46743234943628059</v>
      </c>
      <c r="X201">
        <f t="shared" si="46"/>
        <v>1.2987984278004261</v>
      </c>
      <c r="Y201">
        <f t="shared" si="47"/>
        <v>0.2491615062815363</v>
      </c>
      <c r="Z201">
        <f t="shared" si="50"/>
        <v>-0.97901550195892462</v>
      </c>
      <c r="AA201">
        <f t="shared" si="49"/>
        <v>1.2987984278004261</v>
      </c>
      <c r="AB201">
        <f t="shared" si="48"/>
        <v>2014</v>
      </c>
      <c r="AC201" t="str">
        <f t="shared" ca="1" si="26"/>
        <v>worksheet.write('P201','=MAX(J201:N201)')</v>
      </c>
      <c r="AD201" t="str">
        <f t="shared" ca="1" si="27"/>
        <v>worksheet.write('Q201','=IFERROR(J144+MATCH(P201,J201:N201,0)-1,"")')</v>
      </c>
      <c r="AE201" t="str">
        <f t="shared" ca="1" si="28"/>
        <v>worksheet.write('R201','=IF(Q201="","",MIN(J201:N201))')</v>
      </c>
      <c r="AF201" t="str">
        <f t="shared" ca="1" si="29"/>
        <v>worksheet.write('S201','=IFERROR(J144+MATCH(R201,J201:N201)-1,"")')</v>
      </c>
      <c r="AG201" t="str">
        <f t="shared" ca="1" si="30"/>
        <v>worksheet.write('T201','=IFERROR(AVERAGE(J201:N201),"")')</v>
      </c>
      <c r="AH201" t="str">
        <f t="shared" ca="1" si="31"/>
        <v>worksheet.write('U201','=IFERROR(STDEV(J201:N201),"")')</v>
      </c>
      <c r="AI201" t="str">
        <f t="shared" ca="1" si="32"/>
        <v>worksheet.write('V201','=IF(C201="-","",IF(ISBLANK(B201),"",IF(OR(ISNUMBER(FIND("Growth",B201)),ISNUMBER(FIND("Margin",B201))),"",(J201-T201)/U201)))')</v>
      </c>
      <c r="AJ201" t="str">
        <f t="shared" ca="1" si="33"/>
        <v>worksheet.write('W201','=IF(OR(D201="-",ISBLANK(D201)),"",(K201-T201)/U201)')</v>
      </c>
      <c r="AK201" t="str">
        <f t="shared" ca="1" si="34"/>
        <v>worksheet.write('X201','=IF(OR(E201="-",ISBLANK(E201)),"",(L201-T201)/U201)')</v>
      </c>
      <c r="AL201" t="str">
        <f t="shared" ca="1" si="35"/>
        <v>worksheet.write('Y201','=IF(OR(F201="-",ISBLANK(F201)),"",(M201-T201)/U201)')</v>
      </c>
      <c r="AM201" t="str">
        <f t="shared" ca="1" si="36"/>
        <v>worksheet.write('Z201','=IFERROR(IF(OR(G201="-",ISBLANK(G201)),"",(N201-T201)/U201),"")')</v>
      </c>
      <c r="AN201" t="str">
        <f t="shared" ca="1" si="37"/>
        <v>worksheet.write('AA201','=IF(MAX(MAX(V201:Z201),ABS(MIN(V201:Z201)))=ABS(MIN(V201:Z201)),MIN(V201:Z201),MAX(V201:Z201))')</v>
      </c>
      <c r="AO201" t="str">
        <f t="shared" ca="1" si="38"/>
        <v>worksheet.write('AB201','=IFERROR(V144+MATCH(AA201,V201:Z201,0)-1,"")')</v>
      </c>
    </row>
    <row r="202" spans="1:41" x14ac:dyDescent="0.3">
      <c r="A202" s="1">
        <v>44</v>
      </c>
      <c r="B202" t="s">
        <v>477</v>
      </c>
      <c r="C202" t="s">
        <v>254</v>
      </c>
      <c r="D202" t="s">
        <v>478</v>
      </c>
      <c r="E202" t="s">
        <v>479</v>
      </c>
      <c r="F202" t="s">
        <v>480</v>
      </c>
      <c r="G202" t="s">
        <v>481</v>
      </c>
      <c r="I202" t="str">
        <f t="shared" si="51"/>
        <v>neg_trend</v>
      </c>
      <c r="J202" t="str">
        <f t="shared" si="52"/>
        <v>N/A</v>
      </c>
      <c r="K202">
        <f t="shared" si="53"/>
        <v>0.34439999999999998</v>
      </c>
      <c r="L202">
        <f t="shared" si="54"/>
        <v>0.1416</v>
      </c>
      <c r="M202">
        <f t="shared" si="55"/>
        <v>-0.15660000000000002</v>
      </c>
      <c r="N202">
        <f t="shared" si="56"/>
        <v>-0.21730000000000002</v>
      </c>
      <c r="P202">
        <f t="shared" si="24"/>
        <v>0.34439999999999998</v>
      </c>
      <c r="Q202">
        <f t="shared" si="39"/>
        <v>2013</v>
      </c>
      <c r="R202">
        <f t="shared" si="40"/>
        <v>-0.21730000000000002</v>
      </c>
      <c r="S202" t="str">
        <f t="shared" si="41"/>
        <v/>
      </c>
      <c r="T202">
        <f t="shared" si="42"/>
        <v>2.8024999999999987E-2</v>
      </c>
      <c r="U202">
        <f t="shared" si="43"/>
        <v>0.26284543461890297</v>
      </c>
      <c r="V202" t="str">
        <f t="shared" si="44"/>
        <v/>
      </c>
      <c r="W202">
        <f t="shared" si="45"/>
        <v>1.2036541568953216</v>
      </c>
      <c r="X202">
        <f t="shared" si="46"/>
        <v>0.43209805095025255</v>
      </c>
      <c r="Y202">
        <f t="shared" si="47"/>
        <v>-0.70240900424116548</v>
      </c>
      <c r="Z202">
        <f t="shared" si="50"/>
        <v>-0.93334320360440859</v>
      </c>
      <c r="AA202">
        <f t="shared" si="49"/>
        <v>1.2036541568953216</v>
      </c>
      <c r="AB202">
        <f t="shared" si="48"/>
        <v>2013</v>
      </c>
      <c r="AC202" t="str">
        <f t="shared" ca="1" si="26"/>
        <v>worksheet.write('P202','=MAX(J202:N202)')</v>
      </c>
      <c r="AD202" t="str">
        <f t="shared" ca="1" si="27"/>
        <v>worksheet.write('Q202','=IFERROR(J144+MATCH(P202,J202:N202,0)-1,"")')</v>
      </c>
      <c r="AE202" t="str">
        <f t="shared" ca="1" si="28"/>
        <v>worksheet.write('R202','=IF(Q202="","",MIN(J202:N202))')</v>
      </c>
      <c r="AF202" t="str">
        <f t="shared" ca="1" si="29"/>
        <v>worksheet.write('S202','=IFERROR(J144+MATCH(R202,J202:N202)-1,"")')</v>
      </c>
      <c r="AG202" t="str">
        <f t="shared" ca="1" si="30"/>
        <v>worksheet.write('T202','=IFERROR(AVERAGE(J202:N202),"")')</v>
      </c>
      <c r="AH202" t="str">
        <f t="shared" ca="1" si="31"/>
        <v>worksheet.write('U202','=IFERROR(STDEV(J202:N202),"")')</v>
      </c>
      <c r="AI202" t="str">
        <f t="shared" ca="1" si="32"/>
        <v>worksheet.write('V202','=IF(C202="-","",IF(ISBLANK(B202),"",IF(OR(ISNUMBER(FIND("Growth",B202)),ISNUMBER(FIND("Margin",B202))),"",(J202-T202)/U202)))')</v>
      </c>
      <c r="AJ202" t="str">
        <f t="shared" ca="1" si="33"/>
        <v>worksheet.write('W202','=IF(OR(D202="-",ISBLANK(D202)),"",(K202-T202)/U202)')</v>
      </c>
      <c r="AK202" t="str">
        <f t="shared" ca="1" si="34"/>
        <v>worksheet.write('X202','=IF(OR(E202="-",ISBLANK(E202)),"",(L202-T202)/U202)')</v>
      </c>
      <c r="AL202" t="str">
        <f t="shared" ca="1" si="35"/>
        <v>worksheet.write('Y202','=IF(OR(F202="-",ISBLANK(F202)),"",(M202-T202)/U202)')</v>
      </c>
      <c r="AM202" t="str">
        <f t="shared" ca="1" si="36"/>
        <v>worksheet.write('Z202','=IFERROR(IF(OR(G202="-",ISBLANK(G202)),"",(N202-T202)/U202),"")')</v>
      </c>
      <c r="AN202" t="str">
        <f t="shared" ca="1" si="37"/>
        <v>worksheet.write('AA202','=IF(MAX(MAX(V202:Z202),ABS(MIN(V202:Z202)))=ABS(MIN(V202:Z202)),MIN(V202:Z202),MAX(V202:Z202))')</v>
      </c>
      <c r="AO202" t="str">
        <f t="shared" ca="1" si="38"/>
        <v>worksheet.write('AB202','=IFERROR(V144+MATCH(AA202,V202:Z202,0)-1,"")')</v>
      </c>
    </row>
    <row r="203" spans="1:41" x14ac:dyDescent="0.3">
      <c r="A203" s="1">
        <v>45</v>
      </c>
      <c r="B203" t="s">
        <v>482</v>
      </c>
      <c r="C203" t="s">
        <v>254</v>
      </c>
      <c r="D203" t="s">
        <v>254</v>
      </c>
      <c r="E203" t="s">
        <v>254</v>
      </c>
      <c r="F203" t="s">
        <v>254</v>
      </c>
      <c r="G203" t="s">
        <v>483</v>
      </c>
      <c r="I203" t="str">
        <f t="shared" si="51"/>
        <v>N/A</v>
      </c>
      <c r="J203" t="str">
        <f t="shared" si="52"/>
        <v>N/A</v>
      </c>
      <c r="K203" t="str">
        <f t="shared" si="53"/>
        <v>N/A</v>
      </c>
      <c r="L203" t="str">
        <f t="shared" si="54"/>
        <v>N/A</v>
      </c>
      <c r="M203" t="str">
        <f t="shared" si="55"/>
        <v>N/A</v>
      </c>
      <c r="N203">
        <f t="shared" si="56"/>
        <v>0.1772</v>
      </c>
      <c r="P203">
        <f t="shared" si="24"/>
        <v>0.1772</v>
      </c>
      <c r="Q203">
        <f t="shared" si="39"/>
        <v>2016</v>
      </c>
      <c r="R203">
        <f t="shared" si="40"/>
        <v>0.1772</v>
      </c>
      <c r="S203">
        <f t="shared" si="41"/>
        <v>2016</v>
      </c>
      <c r="T203">
        <f t="shared" si="42"/>
        <v>0.1772</v>
      </c>
      <c r="U203" t="str">
        <f t="shared" si="43"/>
        <v/>
      </c>
      <c r="V203" t="str">
        <f t="shared" si="44"/>
        <v/>
      </c>
      <c r="W203" t="str">
        <f t="shared" si="45"/>
        <v/>
      </c>
      <c r="X203" t="str">
        <f t="shared" si="46"/>
        <v/>
      </c>
      <c r="Y203" t="str">
        <f t="shared" si="47"/>
        <v/>
      </c>
      <c r="Z203" t="str">
        <f t="shared" si="50"/>
        <v/>
      </c>
      <c r="AA203">
        <f t="shared" si="49"/>
        <v>0</v>
      </c>
      <c r="AB203" t="str">
        <f t="shared" si="48"/>
        <v/>
      </c>
      <c r="AC203" t="str">
        <f t="shared" ca="1" si="26"/>
        <v>worksheet.write('P203','=MAX(J203:N203)')</v>
      </c>
      <c r="AD203" t="str">
        <f t="shared" ca="1" si="27"/>
        <v>worksheet.write('Q203','=IFERROR(J144+MATCH(P203,J203:N203,0)-1,"")')</v>
      </c>
      <c r="AE203" t="str">
        <f t="shared" ca="1" si="28"/>
        <v>worksheet.write('R203','=IF(Q203="","",MIN(J203:N203))')</v>
      </c>
      <c r="AF203" t="str">
        <f t="shared" ca="1" si="29"/>
        <v>worksheet.write('S203','=IFERROR(J144+MATCH(R203,J203:N203)-1,"")')</v>
      </c>
      <c r="AG203" t="str">
        <f t="shared" ca="1" si="30"/>
        <v>worksheet.write('T203','=IFERROR(AVERAGE(J203:N203),"")')</v>
      </c>
      <c r="AH203" t="str">
        <f t="shared" ca="1" si="31"/>
        <v>worksheet.write('U203','=IFERROR(STDEV(J203:N203),"")')</v>
      </c>
      <c r="AI203" t="str">
        <f t="shared" ca="1" si="32"/>
        <v>worksheet.write('V203','=IF(C203="-","",IF(ISBLANK(B203),"",IF(OR(ISNUMBER(FIND("Growth",B203)),ISNUMBER(FIND("Margin",B203))),"",(J203-T203)/U203)))')</v>
      </c>
      <c r="AJ203" t="str">
        <f t="shared" ca="1" si="33"/>
        <v>worksheet.write('W203','=IF(OR(D203="-",ISBLANK(D203)),"",(K203-T203)/U203)')</v>
      </c>
      <c r="AK203" t="str">
        <f t="shared" ca="1" si="34"/>
        <v>worksheet.write('X203','=IF(OR(E203="-",ISBLANK(E203)),"",(L203-T203)/U203)')</v>
      </c>
      <c r="AL203" t="str">
        <f t="shared" ca="1" si="35"/>
        <v>worksheet.write('Y203','=IF(OR(F203="-",ISBLANK(F203)),"",(M203-T203)/U203)')</v>
      </c>
      <c r="AM203" t="str">
        <f t="shared" ca="1" si="36"/>
        <v>worksheet.write('Z203','=IFERROR(IF(OR(G203="-",ISBLANK(G203)),"",(N203-T203)/U203),"")')</v>
      </c>
      <c r="AN203" t="str">
        <f t="shared" ca="1" si="37"/>
        <v>worksheet.write('AA203','=IF(MAX(MAX(V203:Z203),ABS(MIN(V203:Z203)))=ABS(MIN(V203:Z203)),MIN(V203:Z203),MAX(V203:Z203))')</v>
      </c>
      <c r="AO203" t="str">
        <f t="shared" ca="1" si="38"/>
        <v>worksheet.write('AB203','=IFERROR(V144+MATCH(AA203,V203:Z203,0)-1,"")')</v>
      </c>
    </row>
    <row r="204" spans="1:41" x14ac:dyDescent="0.3">
      <c r="I204" t="str">
        <f t="shared" si="51"/>
        <v>N/A</v>
      </c>
      <c r="J204" t="str">
        <f t="shared" si="52"/>
        <v>N/A</v>
      </c>
      <c r="K204" t="str">
        <f t="shared" si="53"/>
        <v>N/A</v>
      </c>
      <c r="L204" t="str">
        <f t="shared" si="54"/>
        <v>N/A</v>
      </c>
      <c r="M204" t="str">
        <f t="shared" si="55"/>
        <v>N/A</v>
      </c>
      <c r="N204" t="str">
        <f t="shared" si="56"/>
        <v>N/A</v>
      </c>
      <c r="P204">
        <f t="shared" si="24"/>
        <v>0</v>
      </c>
      <c r="Q204" t="str">
        <f t="shared" si="39"/>
        <v/>
      </c>
      <c r="R204" t="str">
        <f t="shared" si="40"/>
        <v/>
      </c>
      <c r="S204" t="str">
        <f t="shared" si="41"/>
        <v/>
      </c>
      <c r="T204" t="str">
        <f t="shared" si="42"/>
        <v/>
      </c>
      <c r="U204" t="str">
        <f t="shared" si="43"/>
        <v/>
      </c>
      <c r="V204" t="str">
        <f t="shared" si="44"/>
        <v/>
      </c>
      <c r="W204" t="str">
        <f t="shared" si="45"/>
        <v/>
      </c>
      <c r="X204" t="str">
        <f t="shared" si="46"/>
        <v/>
      </c>
      <c r="Y204" t="str">
        <f t="shared" si="47"/>
        <v/>
      </c>
      <c r="Z204" t="str">
        <f t="shared" si="50"/>
        <v/>
      </c>
      <c r="AA204">
        <f t="shared" si="49"/>
        <v>0</v>
      </c>
      <c r="AB204" t="str">
        <f t="shared" si="48"/>
        <v/>
      </c>
      <c r="AC204" t="str">
        <f t="shared" ca="1" si="26"/>
        <v>worksheet.write('P204','=MAX(J204:N204)')</v>
      </c>
      <c r="AD204" t="str">
        <f t="shared" ca="1" si="27"/>
        <v>worksheet.write('Q204','=IFERROR(J144+MATCH(P204,J204:N204,0)-1,"")')</v>
      </c>
      <c r="AE204" t="str">
        <f t="shared" ca="1" si="28"/>
        <v>worksheet.write('R204','=IF(Q204="","",MIN(J204:N204))')</v>
      </c>
      <c r="AF204" t="str">
        <f t="shared" ca="1" si="29"/>
        <v>worksheet.write('S204','=IFERROR(J144+MATCH(R204,J204:N204)-1,"")')</v>
      </c>
      <c r="AG204" t="str">
        <f t="shared" ca="1" si="30"/>
        <v>worksheet.write('T204','=IFERROR(AVERAGE(J204:N204),"")')</v>
      </c>
      <c r="AH204" t="str">
        <f t="shared" ca="1" si="31"/>
        <v>worksheet.write('U204','=IFERROR(STDEV(J204:N204),"")')</v>
      </c>
      <c r="AI204" t="str">
        <f t="shared" ca="1" si="32"/>
        <v>worksheet.write('V204','=IF(C204="-","",IF(ISBLANK(B204),"",IF(OR(ISNUMBER(FIND("Growth",B204)),ISNUMBER(FIND("Margin",B204))),"",(J204-T204)/U204)))')</v>
      </c>
      <c r="AJ204" t="str">
        <f t="shared" ca="1" si="33"/>
        <v>worksheet.write('W204','=IF(OR(D204="-",ISBLANK(D204)),"",(K204-T204)/U204)')</v>
      </c>
      <c r="AK204" t="str">
        <f t="shared" ca="1" si="34"/>
        <v>worksheet.write('X204','=IF(OR(E204="-",ISBLANK(E204)),"",(L204-T204)/U204)')</v>
      </c>
      <c r="AL204" t="str">
        <f t="shared" ca="1" si="35"/>
        <v>worksheet.write('Y204','=IF(OR(F204="-",ISBLANK(F204)),"",(M204-T204)/U204)')</v>
      </c>
      <c r="AM204" t="str">
        <f t="shared" ca="1" si="36"/>
        <v>worksheet.write('Z204','=IFERROR(IF(OR(G204="-",ISBLANK(G204)),"",(N204-T204)/U204),"")')</v>
      </c>
      <c r="AN204" t="str">
        <f t="shared" ca="1" si="37"/>
        <v>worksheet.write('AA204','=IF(MAX(MAX(V204:Z204),ABS(MIN(V204:Z204)))=ABS(MIN(V204:Z204)),MIN(V204:Z204),MAX(V204:Z204))')</v>
      </c>
      <c r="AO204" t="str">
        <f t="shared" ca="1" si="38"/>
        <v>worksheet.write('AB204','=IFERROR(V144+MATCH(AA204,V204:Z204,0)-1,"")')</v>
      </c>
    </row>
    <row r="205" spans="1:41" x14ac:dyDescent="0.3">
      <c r="B205" s="1" t="s">
        <v>241</v>
      </c>
      <c r="C205" s="1" t="s">
        <v>242</v>
      </c>
      <c r="D205" s="1" t="s">
        <v>243</v>
      </c>
      <c r="E205" s="1" t="s">
        <v>244</v>
      </c>
      <c r="F205" s="1" t="s">
        <v>245</v>
      </c>
      <c r="G205" s="1" t="s">
        <v>246</v>
      </c>
      <c r="H205" s="1" t="s">
        <v>247</v>
      </c>
      <c r="I205" t="str">
        <f t="shared" si="51"/>
        <v>pos_trend</v>
      </c>
      <c r="J205">
        <f t="shared" si="52"/>
        <v>2012</v>
      </c>
      <c r="K205">
        <f t="shared" si="53"/>
        <v>2013</v>
      </c>
      <c r="L205">
        <f t="shared" si="54"/>
        <v>2014</v>
      </c>
      <c r="M205">
        <f t="shared" si="55"/>
        <v>2015</v>
      </c>
      <c r="N205">
        <f t="shared" si="56"/>
        <v>2016</v>
      </c>
      <c r="P205">
        <f t="shared" si="24"/>
        <v>2016</v>
      </c>
      <c r="Q205">
        <f t="shared" si="39"/>
        <v>2016</v>
      </c>
      <c r="R205">
        <f t="shared" si="40"/>
        <v>2012</v>
      </c>
      <c r="S205">
        <f t="shared" si="41"/>
        <v>2012</v>
      </c>
      <c r="T205">
        <f t="shared" si="42"/>
        <v>2014</v>
      </c>
      <c r="U205">
        <f t="shared" si="43"/>
        <v>1.5811388300841898</v>
      </c>
      <c r="V205">
        <f t="shared" si="44"/>
        <v>-1.2649110640673518</v>
      </c>
      <c r="W205">
        <f t="shared" si="45"/>
        <v>-0.63245553203367588</v>
      </c>
      <c r="X205">
        <f t="shared" si="46"/>
        <v>0</v>
      </c>
      <c r="Y205">
        <f t="shared" si="47"/>
        <v>0.63245553203367588</v>
      </c>
      <c r="Z205">
        <f t="shared" si="50"/>
        <v>1.2649110640673518</v>
      </c>
      <c r="AA205">
        <f t="shared" si="49"/>
        <v>-1.2649110640673518</v>
      </c>
      <c r="AB205">
        <f t="shared" si="48"/>
        <v>2012</v>
      </c>
      <c r="AC205" t="str">
        <f t="shared" ca="1" si="26"/>
        <v>worksheet.write('P205','=MAX(J205:N205)')</v>
      </c>
      <c r="AD205" t="str">
        <f t="shared" ca="1" si="27"/>
        <v>worksheet.write('Q205','=IFERROR(J144+MATCH(P205,J205:N205,0)-1,"")')</v>
      </c>
      <c r="AE205" t="str">
        <f t="shared" ca="1" si="28"/>
        <v>worksheet.write('R205','=IF(Q205="","",MIN(J205:N205))')</v>
      </c>
      <c r="AF205" t="str">
        <f t="shared" ca="1" si="29"/>
        <v>worksheet.write('S205','=IFERROR(J144+MATCH(R205,J205:N205)-1,"")')</v>
      </c>
      <c r="AG205" t="str">
        <f t="shared" ca="1" si="30"/>
        <v>worksheet.write('T205','=IFERROR(AVERAGE(J205:N205),"")')</v>
      </c>
      <c r="AH205" t="str">
        <f t="shared" ca="1" si="31"/>
        <v>worksheet.write('U205','=IFERROR(STDEV(J205:N205),"")')</v>
      </c>
      <c r="AI205" t="str">
        <f t="shared" ca="1" si="32"/>
        <v>worksheet.write('V205','=IF(C205="-","",IF(ISBLANK(B205),"",IF(OR(ISNUMBER(FIND("Growth",B205)),ISNUMBER(FIND("Margin",B205))),"",(J205-T205)/U205)))')</v>
      </c>
      <c r="AJ205" t="str">
        <f t="shared" ca="1" si="33"/>
        <v>worksheet.write('W205','=IF(OR(D205="-",ISBLANK(D205)),"",(K205-T205)/U205)')</v>
      </c>
      <c r="AK205" t="str">
        <f t="shared" ca="1" si="34"/>
        <v>worksheet.write('X205','=IF(OR(E205="-",ISBLANK(E205)),"",(L205-T205)/U205)')</v>
      </c>
      <c r="AL205" t="str">
        <f t="shared" ca="1" si="35"/>
        <v>worksheet.write('Y205','=IF(OR(F205="-",ISBLANK(F205)),"",(M205-T205)/U205)')</v>
      </c>
      <c r="AM205" t="str">
        <f t="shared" ca="1" si="36"/>
        <v>worksheet.write('Z205','=IFERROR(IF(OR(G205="-",ISBLANK(G205)),"",(N205-T205)/U205),"")')</v>
      </c>
      <c r="AN205" t="str">
        <f t="shared" ca="1" si="37"/>
        <v>worksheet.write('AA205','=IF(MAX(MAX(V205:Z205),ABS(MIN(V205:Z205)))=ABS(MIN(V205:Z205)),MIN(V205:Z205),MAX(V205:Z205))')</v>
      </c>
      <c r="AO205" t="str">
        <f t="shared" ca="1" si="38"/>
        <v>worksheet.write('AB205','=IFERROR(V144+MATCH(AA205,V205:Z205,0)-1,"")')</v>
      </c>
    </row>
    <row r="206" spans="1:41" x14ac:dyDescent="0.3">
      <c r="A206" s="1">
        <v>0</v>
      </c>
      <c r="B206" t="s">
        <v>484</v>
      </c>
      <c r="C206" t="s">
        <v>485</v>
      </c>
      <c r="D206" t="s">
        <v>486</v>
      </c>
      <c r="E206" t="s">
        <v>487</v>
      </c>
      <c r="F206" t="s">
        <v>488</v>
      </c>
      <c r="G206" t="s">
        <v>489</v>
      </c>
      <c r="I206" t="str">
        <f t="shared" si="51"/>
        <v>N/A</v>
      </c>
      <c r="J206">
        <f t="shared" si="52"/>
        <v>76330000</v>
      </c>
      <c r="K206">
        <f t="shared" si="53"/>
        <v>95060000</v>
      </c>
      <c r="L206">
        <f t="shared" si="54"/>
        <v>77300000</v>
      </c>
      <c r="M206">
        <f t="shared" si="55"/>
        <v>102240000</v>
      </c>
      <c r="N206">
        <f t="shared" si="56"/>
        <v>75750000</v>
      </c>
      <c r="P206">
        <f t="shared" si="24"/>
        <v>102240000</v>
      </c>
      <c r="Q206">
        <f t="shared" si="39"/>
        <v>2015</v>
      </c>
      <c r="R206">
        <f t="shared" si="40"/>
        <v>75750000</v>
      </c>
      <c r="S206" t="str">
        <f t="shared" si="41"/>
        <v/>
      </c>
      <c r="T206">
        <f t="shared" si="42"/>
        <v>85336000</v>
      </c>
      <c r="U206">
        <f t="shared" si="43"/>
        <v>12428577.151066005</v>
      </c>
      <c r="V206">
        <f t="shared" si="44"/>
        <v>-0.72462035601778851</v>
      </c>
      <c r="W206">
        <f t="shared" si="45"/>
        <v>0.78239044436120087</v>
      </c>
      <c r="X206">
        <f t="shared" si="46"/>
        <v>-0.64657441494103352</v>
      </c>
      <c r="Y206">
        <f t="shared" si="47"/>
        <v>1.360091327795325</v>
      </c>
      <c r="Z206">
        <f t="shared" si="50"/>
        <v>-0.77128700119770377</v>
      </c>
      <c r="AA206">
        <f t="shared" si="49"/>
        <v>1.360091327795325</v>
      </c>
      <c r="AB206">
        <f t="shared" si="48"/>
        <v>2015</v>
      </c>
      <c r="AC206" t="str">
        <f t="shared" ca="1" si="26"/>
        <v>worksheet.write('P206','=MAX(J206:N206)')</v>
      </c>
      <c r="AD206" t="str">
        <f t="shared" ca="1" si="27"/>
        <v>worksheet.write('Q206','=IFERROR(J144+MATCH(P206,J206:N206,0)-1,"")')</v>
      </c>
      <c r="AE206" t="str">
        <f t="shared" ca="1" si="28"/>
        <v>worksheet.write('R206','=IF(Q206="","",MIN(J206:N206))')</v>
      </c>
      <c r="AF206" t="str">
        <f t="shared" ca="1" si="29"/>
        <v>worksheet.write('S206','=IFERROR(J144+MATCH(R206,J206:N206)-1,"")')</v>
      </c>
      <c r="AG206" t="str">
        <f t="shared" ca="1" si="30"/>
        <v>worksheet.write('T206','=IFERROR(AVERAGE(J206:N206),"")')</v>
      </c>
      <c r="AH206" t="str">
        <f t="shared" ca="1" si="31"/>
        <v>worksheet.write('U206','=IFERROR(STDEV(J206:N206),"")')</v>
      </c>
      <c r="AI206" t="str">
        <f t="shared" ca="1" si="32"/>
        <v>worksheet.write('V206','=IF(C206="-","",IF(ISBLANK(B206),"",IF(OR(ISNUMBER(FIND("Growth",B206)),ISNUMBER(FIND("Margin",B206))),"",(J206-T206)/U206)))')</v>
      </c>
      <c r="AJ206" t="str">
        <f t="shared" ca="1" si="33"/>
        <v>worksheet.write('W206','=IF(OR(D206="-",ISBLANK(D206)),"",(K206-T206)/U206)')</v>
      </c>
      <c r="AK206" t="str">
        <f t="shared" ca="1" si="34"/>
        <v>worksheet.write('X206','=IF(OR(E206="-",ISBLANK(E206)),"",(L206-T206)/U206)')</v>
      </c>
      <c r="AL206" t="str">
        <f t="shared" ca="1" si="35"/>
        <v>worksheet.write('Y206','=IF(OR(F206="-",ISBLANK(F206)),"",(M206-T206)/U206)')</v>
      </c>
      <c r="AM206" t="str">
        <f t="shared" ca="1" si="36"/>
        <v>worksheet.write('Z206','=IFERROR(IF(OR(G206="-",ISBLANK(G206)),"",(N206-T206)/U206),"")')</v>
      </c>
      <c r="AN206" t="str">
        <f t="shared" ca="1" si="37"/>
        <v>worksheet.write('AA206','=IF(MAX(MAX(V206:Z206),ABS(MIN(V206:Z206)))=ABS(MIN(V206:Z206)),MIN(V206:Z206),MAX(V206:Z206))')</v>
      </c>
      <c r="AO206" t="str">
        <f t="shared" ca="1" si="38"/>
        <v>worksheet.write('AB206','=IFERROR(V144+MATCH(AA206,V206:Z206,0)-1,"")')</v>
      </c>
    </row>
    <row r="207" spans="1:41" x14ac:dyDescent="0.3">
      <c r="A207" s="1">
        <v>1</v>
      </c>
      <c r="B207" t="s">
        <v>490</v>
      </c>
      <c r="C207" t="s">
        <v>485</v>
      </c>
      <c r="D207" t="s">
        <v>486</v>
      </c>
      <c r="E207" t="s">
        <v>487</v>
      </c>
      <c r="F207" t="s">
        <v>488</v>
      </c>
      <c r="G207" t="s">
        <v>489</v>
      </c>
      <c r="I207" t="str">
        <f t="shared" si="51"/>
        <v>N/A</v>
      </c>
      <c r="J207">
        <f t="shared" si="52"/>
        <v>76330000</v>
      </c>
      <c r="K207">
        <f t="shared" si="53"/>
        <v>95060000</v>
      </c>
      <c r="L207">
        <f t="shared" si="54"/>
        <v>77300000</v>
      </c>
      <c r="M207">
        <f t="shared" si="55"/>
        <v>102240000</v>
      </c>
      <c r="N207">
        <f t="shared" si="56"/>
        <v>75750000</v>
      </c>
      <c r="P207">
        <f>MAX(J207:N207)</f>
        <v>102240000</v>
      </c>
      <c r="Q207">
        <f t="shared" si="39"/>
        <v>2015</v>
      </c>
      <c r="R207">
        <f t="shared" si="40"/>
        <v>75750000</v>
      </c>
      <c r="S207" t="str">
        <f t="shared" si="41"/>
        <v/>
      </c>
      <c r="T207">
        <f t="shared" si="42"/>
        <v>85336000</v>
      </c>
      <c r="U207">
        <f t="shared" si="43"/>
        <v>12428577.151066005</v>
      </c>
      <c r="V207">
        <f t="shared" si="44"/>
        <v>-0.72462035601778851</v>
      </c>
      <c r="W207">
        <f t="shared" si="45"/>
        <v>0.78239044436120087</v>
      </c>
      <c r="X207">
        <f t="shared" si="46"/>
        <v>-0.64657441494103352</v>
      </c>
      <c r="Y207">
        <f t="shared" si="47"/>
        <v>1.360091327795325</v>
      </c>
      <c r="Z207">
        <f t="shared" si="50"/>
        <v>-0.77128700119770377</v>
      </c>
      <c r="AA207">
        <f t="shared" si="49"/>
        <v>1.360091327795325</v>
      </c>
      <c r="AB207">
        <f t="shared" si="48"/>
        <v>2015</v>
      </c>
      <c r="AC207" t="str">
        <f t="shared" ca="1" si="26"/>
        <v>worksheet.write('P207','=MAX(J207:N207)')</v>
      </c>
      <c r="AD207" t="str">
        <f t="shared" ca="1" si="27"/>
        <v>worksheet.write('Q207','=IFERROR(J144+MATCH(P207,J207:N207,0)-1,"")')</v>
      </c>
      <c r="AE207" t="str">
        <f t="shared" ca="1" si="28"/>
        <v>worksheet.write('R207','=IF(Q207="","",MIN(J207:N207))')</v>
      </c>
      <c r="AF207" t="str">
        <f t="shared" ca="1" si="29"/>
        <v>worksheet.write('S207','=IFERROR(J144+MATCH(R207,J207:N207)-1,"")')</v>
      </c>
      <c r="AG207" t="str">
        <f t="shared" ca="1" si="30"/>
        <v>worksheet.write('T207','=IFERROR(AVERAGE(J207:N207),"")')</v>
      </c>
      <c r="AH207" t="str">
        <f t="shared" ca="1" si="31"/>
        <v>worksheet.write('U207','=IFERROR(STDEV(J207:N207),"")')</v>
      </c>
      <c r="AI207" t="str">
        <f t="shared" ca="1" si="32"/>
        <v>worksheet.write('V207','=IF(C207="-","",IF(ISBLANK(B207),"",IF(OR(ISNUMBER(FIND("Growth",B207)),ISNUMBER(FIND("Margin",B207))),"",(J207-T207)/U207)))')</v>
      </c>
      <c r="AJ207" t="str">
        <f t="shared" ca="1" si="33"/>
        <v>worksheet.write('W207','=IF(OR(D207="-",ISBLANK(D207)),"",(K207-T207)/U207)')</v>
      </c>
      <c r="AK207" t="str">
        <f t="shared" ca="1" si="34"/>
        <v>worksheet.write('X207','=IF(OR(E207="-",ISBLANK(E207)),"",(L207-T207)/U207)')</v>
      </c>
      <c r="AL207" t="str">
        <f t="shared" ca="1" si="35"/>
        <v>worksheet.write('Y207','=IF(OR(F207="-",ISBLANK(F207)),"",(M207-T207)/U207)')</v>
      </c>
      <c r="AM207" t="str">
        <f t="shared" ca="1" si="36"/>
        <v>worksheet.write('Z207','=IFERROR(IF(OR(G207="-",ISBLANK(G207)),"",(N207-T207)/U207),"")')</v>
      </c>
      <c r="AN207" t="str">
        <f t="shared" ca="1" si="37"/>
        <v>worksheet.write('AA207','=IF(MAX(MAX(V207:Z207),ABS(MIN(V207:Z207)))=ABS(MIN(V207:Z207)),MIN(V207:Z207),MAX(V207:Z207))')</v>
      </c>
      <c r="AO207" t="str">
        <f t="shared" ca="1" si="38"/>
        <v>worksheet.write('AB207','=IFERROR(V144+MATCH(AA207,V207:Z207,0)-1,"")')</v>
      </c>
    </row>
    <row r="208" spans="1:41" x14ac:dyDescent="0.3">
      <c r="A208" s="1">
        <v>2</v>
      </c>
      <c r="B208" t="s">
        <v>491</v>
      </c>
      <c r="C208" t="s">
        <v>254</v>
      </c>
      <c r="D208" t="s">
        <v>254</v>
      </c>
      <c r="E208" t="s">
        <v>254</v>
      </c>
      <c r="F208" t="s">
        <v>254</v>
      </c>
      <c r="G208" t="s">
        <v>254</v>
      </c>
      <c r="I208" t="str">
        <f t="shared" si="51"/>
        <v>N/A</v>
      </c>
      <c r="J208" t="str">
        <f t="shared" si="52"/>
        <v>N/A</v>
      </c>
      <c r="K208" t="str">
        <f t="shared" si="53"/>
        <v>N/A</v>
      </c>
      <c r="L208" t="str">
        <f t="shared" si="54"/>
        <v>N/A</v>
      </c>
      <c r="M208" t="str">
        <f t="shared" si="55"/>
        <v>N/A</v>
      </c>
      <c r="N208" t="str">
        <f t="shared" si="56"/>
        <v>N/A</v>
      </c>
      <c r="P208">
        <f t="shared" ref="P208:P271" si="57">MAX(J208:N208)</f>
        <v>0</v>
      </c>
      <c r="Q208" t="str">
        <f t="shared" si="39"/>
        <v/>
      </c>
      <c r="R208" t="str">
        <f t="shared" si="40"/>
        <v/>
      </c>
      <c r="S208" t="str">
        <f t="shared" si="41"/>
        <v/>
      </c>
      <c r="T208" t="str">
        <f t="shared" si="42"/>
        <v/>
      </c>
      <c r="U208" t="str">
        <f t="shared" si="43"/>
        <v/>
      </c>
      <c r="V208" t="str">
        <f t="shared" si="44"/>
        <v/>
      </c>
      <c r="W208" t="str">
        <f t="shared" si="45"/>
        <v/>
      </c>
      <c r="X208" t="str">
        <f t="shared" si="46"/>
        <v/>
      </c>
      <c r="Y208" t="str">
        <f t="shared" si="47"/>
        <v/>
      </c>
      <c r="Z208" t="str">
        <f t="shared" si="50"/>
        <v/>
      </c>
      <c r="AA208">
        <f t="shared" si="49"/>
        <v>0</v>
      </c>
      <c r="AB208" t="str">
        <f t="shared" si="48"/>
        <v/>
      </c>
      <c r="AC208" t="str">
        <f t="shared" ca="1" si="26"/>
        <v>worksheet.write('P208','=MAX(J208:N208)')</v>
      </c>
      <c r="AD208" t="str">
        <f t="shared" ca="1" si="27"/>
        <v>worksheet.write('Q208','=IFERROR(J144+MATCH(P208,J208:N208,0)-1,"")')</v>
      </c>
      <c r="AE208" t="str">
        <f t="shared" ca="1" si="28"/>
        <v>worksheet.write('R208','=IF(Q208="","",MIN(J208:N208))')</v>
      </c>
      <c r="AF208" t="str">
        <f t="shared" ca="1" si="29"/>
        <v>worksheet.write('S208','=IFERROR(J144+MATCH(R208,J208:N208)-1,"")')</v>
      </c>
      <c r="AG208" t="str">
        <f t="shared" ca="1" si="30"/>
        <v>worksheet.write('T208','=IFERROR(AVERAGE(J208:N208),"")')</v>
      </c>
      <c r="AH208" t="str">
        <f t="shared" ca="1" si="31"/>
        <v>worksheet.write('U208','=IFERROR(STDEV(J208:N208),"")')</v>
      </c>
      <c r="AI208" t="str">
        <f t="shared" ca="1" si="32"/>
        <v>worksheet.write('V208','=IF(C208="-","",IF(ISBLANK(B208),"",IF(OR(ISNUMBER(FIND("Growth",B208)),ISNUMBER(FIND("Margin",B208))),"",(J208-T208)/U208)))')</v>
      </c>
      <c r="AJ208" t="str">
        <f t="shared" ca="1" si="33"/>
        <v>worksheet.write('W208','=IF(OR(D208="-",ISBLANK(D208)),"",(K208-T208)/U208)')</v>
      </c>
      <c r="AK208" t="str">
        <f t="shared" ca="1" si="34"/>
        <v>worksheet.write('X208','=IF(OR(E208="-",ISBLANK(E208)),"",(L208-T208)/U208)')</v>
      </c>
      <c r="AL208" t="str">
        <f t="shared" ca="1" si="35"/>
        <v>worksheet.write('Y208','=IF(OR(F208="-",ISBLANK(F208)),"",(M208-T208)/U208)')</v>
      </c>
      <c r="AM208" t="str">
        <f t="shared" ca="1" si="36"/>
        <v>worksheet.write('Z208','=IFERROR(IF(OR(G208="-",ISBLANK(G208)),"",(N208-T208)/U208),"")')</v>
      </c>
      <c r="AN208" t="str">
        <f t="shared" ca="1" si="37"/>
        <v>worksheet.write('AA208','=IF(MAX(MAX(V208:Z208),ABS(MIN(V208:Z208)))=ABS(MIN(V208:Z208)),MIN(V208:Z208),MAX(V208:Z208))')</v>
      </c>
      <c r="AO208" t="str">
        <f t="shared" ca="1" si="38"/>
        <v>worksheet.write('AB208','=IFERROR(V144+MATCH(AA208,V208:Z208,0)-1,"")')</v>
      </c>
    </row>
    <row r="209" spans="1:41" x14ac:dyDescent="0.3">
      <c r="A209" s="1">
        <v>3</v>
      </c>
      <c r="B209" t="s">
        <v>492</v>
      </c>
      <c r="C209" t="s">
        <v>254</v>
      </c>
      <c r="D209" t="s">
        <v>493</v>
      </c>
      <c r="E209" t="s">
        <v>494</v>
      </c>
      <c r="F209" t="s">
        <v>495</v>
      </c>
      <c r="G209" t="s">
        <v>496</v>
      </c>
      <c r="I209" t="str">
        <f t="shared" si="51"/>
        <v>N/A</v>
      </c>
      <c r="J209" t="str">
        <f t="shared" si="52"/>
        <v>N/A</v>
      </c>
      <c r="K209">
        <f t="shared" si="53"/>
        <v>0.24540000000000001</v>
      </c>
      <c r="L209">
        <f t="shared" si="54"/>
        <v>-0.18679999999999999</v>
      </c>
      <c r="M209">
        <f t="shared" si="55"/>
        <v>0.3226</v>
      </c>
      <c r="N209">
        <f t="shared" si="56"/>
        <v>-0.2591</v>
      </c>
      <c r="P209">
        <f t="shared" si="57"/>
        <v>0.3226</v>
      </c>
      <c r="Q209">
        <f t="shared" si="39"/>
        <v>2015</v>
      </c>
      <c r="R209">
        <f t="shared" si="40"/>
        <v>-0.2591</v>
      </c>
      <c r="S209" t="str">
        <f t="shared" si="41"/>
        <v/>
      </c>
      <c r="T209">
        <f t="shared" si="42"/>
        <v>3.0524999999999997E-2</v>
      </c>
      <c r="U209">
        <f t="shared" si="43"/>
        <v>0.29585574609934484</v>
      </c>
      <c r="V209" t="str">
        <f t="shared" si="44"/>
        <v/>
      </c>
      <c r="W209">
        <f t="shared" si="45"/>
        <v>0.72628300390639544</v>
      </c>
      <c r="X209">
        <f t="shared" si="46"/>
        <v>-0.7345640666618144</v>
      </c>
      <c r="Y209">
        <f t="shared" si="47"/>
        <v>0.98722098134245684</v>
      </c>
      <c r="Z209">
        <f t="shared" si="50"/>
        <v>-0.97893991858703799</v>
      </c>
      <c r="AA209">
        <f t="shared" si="49"/>
        <v>0.98722098134245684</v>
      </c>
      <c r="AB209">
        <f t="shared" si="48"/>
        <v>2015</v>
      </c>
      <c r="AC209" t="str">
        <f t="shared" ref="AC209:AC272" ca="1" si="58">SUBSTITUTE("worksheet.write('" &amp; CELL("address",P209) &amp; "','" &amp; _xlfn.FORMULATEXT(P209) &amp; "')","$","")</f>
        <v>worksheet.write('P209','=MAX(J209:N209)')</v>
      </c>
      <c r="AD209" t="str">
        <f t="shared" ref="AD209:AD272" ca="1" si="59">SUBSTITUTE("worksheet.write('" &amp; CELL("address",Q209) &amp; "','" &amp; _xlfn.FORMULATEXT(Q209) &amp; "')","$","")</f>
        <v>worksheet.write('Q209','=IFERROR(J144+MATCH(P209,J209:N209,0)-1,"")')</v>
      </c>
      <c r="AE209" t="str">
        <f t="shared" ref="AE209:AE272" ca="1" si="60">SUBSTITUTE("worksheet.write('" &amp; CELL("address",R209) &amp; "','" &amp; _xlfn.FORMULATEXT(R209) &amp; "')","$","")</f>
        <v>worksheet.write('R209','=IF(Q209="","",MIN(J209:N209))')</v>
      </c>
      <c r="AF209" t="str">
        <f t="shared" ref="AF209:AF272" ca="1" si="61">SUBSTITUTE("worksheet.write('" &amp; CELL("address",S209) &amp; "','" &amp; _xlfn.FORMULATEXT(S209) &amp; "')","$","")</f>
        <v>worksheet.write('S209','=IFERROR(J144+MATCH(R209,J209:N209)-1,"")')</v>
      </c>
      <c r="AG209" t="str">
        <f t="shared" ref="AG209:AG272" ca="1" si="62">SUBSTITUTE("worksheet.write('" &amp; CELL("address",T209) &amp; "','" &amp; _xlfn.FORMULATEXT(T209) &amp; "')","$","")</f>
        <v>worksheet.write('T209','=IFERROR(AVERAGE(J209:N209),"")')</v>
      </c>
      <c r="AH209" t="str">
        <f t="shared" ref="AH209:AH272" ca="1" si="63">SUBSTITUTE("worksheet.write('" &amp; CELL("address",U209) &amp; "','" &amp; _xlfn.FORMULATEXT(U209) &amp; "')","$","")</f>
        <v>worksheet.write('U209','=IFERROR(STDEV(J209:N209),"")')</v>
      </c>
      <c r="AI209" t="str">
        <f t="shared" ref="AI209:AI272" ca="1" si="64">SUBSTITUTE("worksheet.write('" &amp; CELL("address",V209) &amp; "','" &amp; _xlfn.FORMULATEXT(V209) &amp; "')","$","")</f>
        <v>worksheet.write('V209','=IF(C209="-","",IF(ISBLANK(B209),"",IF(OR(ISNUMBER(FIND("Growth",B209)),ISNUMBER(FIND("Margin",B209))),"",(J209-T209)/U209)))')</v>
      </c>
      <c r="AJ209" t="str">
        <f t="shared" ref="AJ209:AJ272" ca="1" si="65">SUBSTITUTE("worksheet.write('" &amp; CELL("address",W209) &amp; "','" &amp; _xlfn.FORMULATEXT(W209) &amp; "')","$","")</f>
        <v>worksheet.write('W209','=IF(OR(D209="-",ISBLANK(D209)),"",(K209-T209)/U209)')</v>
      </c>
      <c r="AK209" t="str">
        <f t="shared" ref="AK209:AK272" ca="1" si="66">SUBSTITUTE("worksheet.write('" &amp; CELL("address",X209) &amp; "','" &amp; _xlfn.FORMULATEXT(X209) &amp; "')","$","")</f>
        <v>worksheet.write('X209','=IF(OR(E209="-",ISBLANK(E209)),"",(L209-T209)/U209)')</v>
      </c>
      <c r="AL209" t="str">
        <f t="shared" ref="AL209:AL272" ca="1" si="67">SUBSTITUTE("worksheet.write('" &amp; CELL("address",Y209) &amp; "','" &amp; _xlfn.FORMULATEXT(Y209) &amp; "')","$","")</f>
        <v>worksheet.write('Y209','=IF(OR(F209="-",ISBLANK(F209)),"",(M209-T209)/U209)')</v>
      </c>
      <c r="AM209" t="str">
        <f t="shared" ref="AM209:AM272" ca="1" si="68">SUBSTITUTE("worksheet.write('" &amp; CELL("address",Z209) &amp; "','" &amp; _xlfn.FORMULATEXT(Z209) &amp; "')","$","")</f>
        <v>worksheet.write('Z209','=IFERROR(IF(OR(G209="-",ISBLANK(G209)),"",(N209-T209)/U209),"")')</v>
      </c>
      <c r="AN209" t="str">
        <f t="shared" ref="AN209:AO272" ca="1" si="69">SUBSTITUTE("worksheet.write('" &amp; CELL("address",AA209) &amp; "','" &amp; _xlfn.FORMULATEXT(AA209) &amp; "')","$","")</f>
        <v>worksheet.write('AA209','=IF(MAX(MAX(V209:Z209),ABS(MIN(V209:Z209)))=ABS(MIN(V209:Z209)),MIN(V209:Z209),MAX(V209:Z209))')</v>
      </c>
      <c r="AO209" t="str">
        <f t="shared" ca="1" si="69"/>
        <v>worksheet.write('AB209','=IFERROR(V144+MATCH(AA209,V209:Z209,0)-1,"")')</v>
      </c>
    </row>
    <row r="210" spans="1:41" x14ac:dyDescent="0.3">
      <c r="A210" s="1">
        <v>4</v>
      </c>
      <c r="B210" t="s">
        <v>497</v>
      </c>
      <c r="C210" t="s">
        <v>498</v>
      </c>
      <c r="D210" t="s">
        <v>499</v>
      </c>
      <c r="E210" t="s">
        <v>500</v>
      </c>
      <c r="F210" t="s">
        <v>501</v>
      </c>
      <c r="G210" t="s">
        <v>502</v>
      </c>
      <c r="I210" t="str">
        <f t="shared" si="51"/>
        <v>N/A</v>
      </c>
      <c r="J210">
        <f t="shared" si="52"/>
        <v>6.0999999999999999E-2</v>
      </c>
      <c r="K210">
        <f t="shared" si="53"/>
        <v>5.6500000000000002E-2</v>
      </c>
      <c r="L210">
        <f t="shared" si="54"/>
        <v>4.1799999999999997E-2</v>
      </c>
      <c r="M210">
        <f t="shared" si="55"/>
        <v>5.1700000000000003E-2</v>
      </c>
      <c r="N210">
        <f t="shared" si="56"/>
        <v>3.9800000000000002E-2</v>
      </c>
      <c r="P210">
        <f t="shared" si="57"/>
        <v>6.0999999999999999E-2</v>
      </c>
      <c r="Q210">
        <f t="shared" ref="Q210:Q273" si="70">IFERROR($J$144+MATCH(P210,J210:N210,0)-1,"")</f>
        <v>2012</v>
      </c>
      <c r="R210">
        <f t="shared" ref="R210:R273" si="71">IF(Q210="","",MIN(J210:N210))</f>
        <v>3.9800000000000002E-2</v>
      </c>
      <c r="S210" t="str">
        <f t="shared" ref="S210:S273" si="72">IFERROR($J$144+MATCH(R210,J210:N210)-1,"")</f>
        <v/>
      </c>
      <c r="T210">
        <f t="shared" ref="T210:T273" si="73">IFERROR(AVERAGE(J210:N210),"")</f>
        <v>5.0160000000000003E-2</v>
      </c>
      <c r="U210">
        <f t="shared" ref="U210:U273" si="74">IFERROR(STDEV(J210:N210),"")</f>
        <v>9.1827555777119468E-3</v>
      </c>
      <c r="V210">
        <f t="shared" ref="V210:V273" si="75">IF(C210="-","",IF(ISBLANK(B210),"",IF(OR(ISNUMBER(FIND("Growth",B210)),ISNUMBER(FIND("Margin",B210))),"",(J210-$T210)/$U210)))</f>
        <v>1.1804735417667496</v>
      </c>
      <c r="W210">
        <f t="shared" ref="W210:X273" si="76">IF(OR(D210="-",ISBLANK(D210)),"",(K210-$T210)/$U210)</f>
        <v>0.69042456225103255</v>
      </c>
      <c r="X210">
        <f t="shared" si="76"/>
        <v>-0.91040210416697764</v>
      </c>
      <c r="Y210">
        <f t="shared" ref="Y210:Z273" si="77">IF(OR(F210="-",ISBLANK(F210)),"",(M210-$T210)/$U210)</f>
        <v>0.16770565076760097</v>
      </c>
      <c r="Z210">
        <f t="shared" si="50"/>
        <v>-1.1282016506184069</v>
      </c>
      <c r="AA210">
        <f t="shared" si="49"/>
        <v>1.1804735417667496</v>
      </c>
      <c r="AB210">
        <f t="shared" ref="AB210:AB273" si="78">IFERROR($V$144+MATCH(AA210,V210:Z210,0)-1,"")</f>
        <v>2012</v>
      </c>
      <c r="AC210" t="str">
        <f t="shared" ca="1" si="58"/>
        <v>worksheet.write('P210','=MAX(J210:N210)')</v>
      </c>
      <c r="AD210" t="str">
        <f t="shared" ca="1" si="59"/>
        <v>worksheet.write('Q210','=IFERROR(J144+MATCH(P210,J210:N210,0)-1,"")')</v>
      </c>
      <c r="AE210" t="str">
        <f t="shared" ca="1" si="60"/>
        <v>worksheet.write('R210','=IF(Q210="","",MIN(J210:N210))')</v>
      </c>
      <c r="AF210" t="str">
        <f t="shared" ca="1" si="61"/>
        <v>worksheet.write('S210','=IFERROR(J144+MATCH(R210,J210:N210)-1,"")')</v>
      </c>
      <c r="AG210" t="str">
        <f t="shared" ca="1" si="62"/>
        <v>worksheet.write('T210','=IFERROR(AVERAGE(J210:N210),"")')</v>
      </c>
      <c r="AH210" t="str">
        <f t="shared" ca="1" si="63"/>
        <v>worksheet.write('U210','=IFERROR(STDEV(J210:N210),"")')</v>
      </c>
      <c r="AI210" t="str">
        <f t="shared" ca="1" si="64"/>
        <v>worksheet.write('V210','=IF(C210="-","",IF(ISBLANK(B210),"",IF(OR(ISNUMBER(FIND("Growth",B210)),ISNUMBER(FIND("Margin",B210))),"",(J210-T210)/U210)))')</v>
      </c>
      <c r="AJ210" t="str">
        <f t="shared" ca="1" si="65"/>
        <v>worksheet.write('W210','=IF(OR(D210="-",ISBLANK(D210)),"",(K210-T210)/U210)')</v>
      </c>
      <c r="AK210" t="str">
        <f t="shared" ca="1" si="66"/>
        <v>worksheet.write('X210','=IF(OR(E210="-",ISBLANK(E210)),"",(L210-T210)/U210)')</v>
      </c>
      <c r="AL210" t="str">
        <f t="shared" ca="1" si="67"/>
        <v>worksheet.write('Y210','=IF(OR(F210="-",ISBLANK(F210)),"",(M210-T210)/U210)')</v>
      </c>
      <c r="AM210" t="str">
        <f t="shared" ca="1" si="68"/>
        <v>worksheet.write('Z210','=IFERROR(IF(OR(G210="-",ISBLANK(G210)),"",(N210-T210)/U210),"")')</v>
      </c>
      <c r="AN210" t="str">
        <f t="shared" ca="1" si="69"/>
        <v>worksheet.write('AA210','=IF(MAX(MAX(V210:Z210),ABS(MIN(V210:Z210)))=ABS(MIN(V210:Z210)),MIN(V210:Z210),MAX(V210:Z210))')</v>
      </c>
      <c r="AO210" t="str">
        <f t="shared" ca="1" si="69"/>
        <v>worksheet.write('AB210','=IFERROR(V144+MATCH(AA210,V210:Z210,0)-1,"")')</v>
      </c>
    </row>
    <row r="211" spans="1:41" x14ac:dyDescent="0.3">
      <c r="A211" s="1">
        <v>5</v>
      </c>
      <c r="B211" t="s">
        <v>503</v>
      </c>
      <c r="C211" t="s">
        <v>504</v>
      </c>
      <c r="D211" t="s">
        <v>505</v>
      </c>
      <c r="E211" t="s">
        <v>506</v>
      </c>
      <c r="F211" t="s">
        <v>507</v>
      </c>
      <c r="G211" t="s">
        <v>508</v>
      </c>
      <c r="I211" t="str">
        <f t="shared" si="51"/>
        <v>N/A</v>
      </c>
      <c r="J211">
        <f t="shared" si="52"/>
        <v>222890000</v>
      </c>
      <c r="K211">
        <f t="shared" si="53"/>
        <v>225950000</v>
      </c>
      <c r="L211">
        <f t="shared" si="54"/>
        <v>242920000</v>
      </c>
      <c r="M211">
        <f t="shared" si="55"/>
        <v>239130000</v>
      </c>
      <c r="N211">
        <f t="shared" si="56"/>
        <v>287100000</v>
      </c>
      <c r="P211">
        <f t="shared" si="57"/>
        <v>287100000</v>
      </c>
      <c r="Q211">
        <f t="shared" si="70"/>
        <v>2016</v>
      </c>
      <c r="R211">
        <f t="shared" si="71"/>
        <v>222890000</v>
      </c>
      <c r="S211">
        <f t="shared" si="72"/>
        <v>2012</v>
      </c>
      <c r="T211">
        <f t="shared" si="73"/>
        <v>243598000</v>
      </c>
      <c r="U211">
        <f t="shared" si="74"/>
        <v>25754222.372263543</v>
      </c>
      <c r="V211">
        <f t="shared" si="75"/>
        <v>-0.80406232813699086</v>
      </c>
      <c r="W211">
        <f t="shared" si="76"/>
        <v>-0.68524685952103603</v>
      </c>
      <c r="X211">
        <f t="shared" si="76"/>
        <v>-2.6325780301182142E-2</v>
      </c>
      <c r="Y211">
        <f t="shared" si="77"/>
        <v>-0.17348611561310001</v>
      </c>
      <c r="Z211">
        <f t="shared" si="50"/>
        <v>1.6891210835723089</v>
      </c>
      <c r="AA211">
        <f t="shared" si="49"/>
        <v>1.6891210835723089</v>
      </c>
      <c r="AB211">
        <f t="shared" si="78"/>
        <v>2016</v>
      </c>
      <c r="AC211" t="str">
        <f t="shared" ca="1" si="58"/>
        <v>worksheet.write('P211','=MAX(J211:N211)')</v>
      </c>
      <c r="AD211" t="str">
        <f t="shared" ca="1" si="59"/>
        <v>worksheet.write('Q211','=IFERROR(J144+MATCH(P211,J211:N211,0)-1,"")')</v>
      </c>
      <c r="AE211" t="str">
        <f t="shared" ca="1" si="60"/>
        <v>worksheet.write('R211','=IF(Q211="","",MIN(J211:N211))')</v>
      </c>
      <c r="AF211" t="str">
        <f t="shared" ca="1" si="61"/>
        <v>worksheet.write('S211','=IFERROR(J144+MATCH(R211,J211:N211)-1,"")')</v>
      </c>
      <c r="AG211" t="str">
        <f t="shared" ca="1" si="62"/>
        <v>worksheet.write('T211','=IFERROR(AVERAGE(J211:N211),"")')</v>
      </c>
      <c r="AH211" t="str">
        <f t="shared" ca="1" si="63"/>
        <v>worksheet.write('U211','=IFERROR(STDEV(J211:N211),"")')</v>
      </c>
      <c r="AI211" t="str">
        <f t="shared" ca="1" si="64"/>
        <v>worksheet.write('V211','=IF(C211="-","",IF(ISBLANK(B211),"",IF(OR(ISNUMBER(FIND("Growth",B211)),ISNUMBER(FIND("Margin",B211))),"",(J211-T211)/U211)))')</v>
      </c>
      <c r="AJ211" t="str">
        <f t="shared" ca="1" si="65"/>
        <v>worksheet.write('W211','=IF(OR(D211="-",ISBLANK(D211)),"",(K211-T211)/U211)')</v>
      </c>
      <c r="AK211" t="str">
        <f t="shared" ca="1" si="66"/>
        <v>worksheet.write('X211','=IF(OR(E211="-",ISBLANK(E211)),"",(L211-T211)/U211)')</v>
      </c>
      <c r="AL211" t="str">
        <f t="shared" ca="1" si="67"/>
        <v>worksheet.write('Y211','=IF(OR(F211="-",ISBLANK(F211)),"",(M211-T211)/U211)')</v>
      </c>
      <c r="AM211" t="str">
        <f t="shared" ca="1" si="68"/>
        <v>worksheet.write('Z211','=IFERROR(IF(OR(G211="-",ISBLANK(G211)),"",(N211-T211)/U211),"")')</v>
      </c>
      <c r="AN211" t="str">
        <f t="shared" ca="1" si="69"/>
        <v>worksheet.write('AA211','=IF(MAX(MAX(V211:Z211),ABS(MIN(V211:Z211)))=ABS(MIN(V211:Z211)),MIN(V211:Z211),MAX(V211:Z211))')</v>
      </c>
      <c r="AO211" t="str">
        <f t="shared" ca="1" si="69"/>
        <v>worksheet.write('AB211','=IFERROR(V144+MATCH(AA211,V211:Z211,0)-1,"")')</v>
      </c>
    </row>
    <row r="212" spans="1:41" x14ac:dyDescent="0.3">
      <c r="A212" s="1">
        <v>6</v>
      </c>
      <c r="B212" t="s">
        <v>509</v>
      </c>
      <c r="C212" t="s">
        <v>510</v>
      </c>
      <c r="D212" t="s">
        <v>511</v>
      </c>
      <c r="E212" t="s">
        <v>512</v>
      </c>
      <c r="F212" t="s">
        <v>513</v>
      </c>
      <c r="G212" t="s">
        <v>514</v>
      </c>
      <c r="I212" t="str">
        <f t="shared" si="51"/>
        <v>N/A</v>
      </c>
      <c r="J212">
        <f t="shared" si="52"/>
        <v>217320000</v>
      </c>
      <c r="K212">
        <f t="shared" si="53"/>
        <v>168640000</v>
      </c>
      <c r="L212">
        <f t="shared" si="54"/>
        <v>195590000</v>
      </c>
      <c r="M212">
        <f t="shared" si="55"/>
        <v>219120000</v>
      </c>
      <c r="N212">
        <f t="shared" si="56"/>
        <v>268160000.00000003</v>
      </c>
      <c r="P212">
        <f t="shared" si="57"/>
        <v>268160000.00000003</v>
      </c>
      <c r="Q212">
        <f t="shared" si="70"/>
        <v>2016</v>
      </c>
      <c r="R212">
        <f t="shared" si="71"/>
        <v>168640000</v>
      </c>
      <c r="S212" t="str">
        <f t="shared" si="72"/>
        <v/>
      </c>
      <c r="T212">
        <f t="shared" si="73"/>
        <v>213766000</v>
      </c>
      <c r="U212">
        <f t="shared" si="74"/>
        <v>36628971.866543017</v>
      </c>
      <c r="V212">
        <f t="shared" si="75"/>
        <v>9.702702038563718E-2</v>
      </c>
      <c r="W212">
        <f t="shared" si="76"/>
        <v>-1.2319756111205018</v>
      </c>
      <c r="X212">
        <f t="shared" si="76"/>
        <v>-0.49621922412193059</v>
      </c>
      <c r="Y212">
        <f t="shared" si="77"/>
        <v>0.14616844883081076</v>
      </c>
      <c r="Z212">
        <f t="shared" si="50"/>
        <v>1.4849993660259853</v>
      </c>
      <c r="AA212">
        <f t="shared" si="49"/>
        <v>1.4849993660259853</v>
      </c>
      <c r="AB212">
        <f t="shared" si="78"/>
        <v>2016</v>
      </c>
      <c r="AC212" t="str">
        <f t="shared" ca="1" si="58"/>
        <v>worksheet.write('P212','=MAX(J212:N212)')</v>
      </c>
      <c r="AD212" t="str">
        <f t="shared" ca="1" si="59"/>
        <v>worksheet.write('Q212','=IFERROR(J144+MATCH(P212,J212:N212,0)-1,"")')</v>
      </c>
      <c r="AE212" t="str">
        <f t="shared" ca="1" si="60"/>
        <v>worksheet.write('R212','=IF(Q212="","",MIN(J212:N212))')</v>
      </c>
      <c r="AF212" t="str">
        <f t="shared" ca="1" si="61"/>
        <v>worksheet.write('S212','=IFERROR(J144+MATCH(R212,J212:N212)-1,"")')</v>
      </c>
      <c r="AG212" t="str">
        <f t="shared" ca="1" si="62"/>
        <v>worksheet.write('T212','=IFERROR(AVERAGE(J212:N212),"")')</v>
      </c>
      <c r="AH212" t="str">
        <f t="shared" ca="1" si="63"/>
        <v>worksheet.write('U212','=IFERROR(STDEV(J212:N212),"")')</v>
      </c>
      <c r="AI212" t="str">
        <f t="shared" ca="1" si="64"/>
        <v>worksheet.write('V212','=IF(C212="-","",IF(ISBLANK(B212),"",IF(OR(ISNUMBER(FIND("Growth",B212)),ISNUMBER(FIND("Margin",B212))),"",(J212-T212)/U212)))')</v>
      </c>
      <c r="AJ212" t="str">
        <f t="shared" ca="1" si="65"/>
        <v>worksheet.write('W212','=IF(OR(D212="-",ISBLANK(D212)),"",(K212-T212)/U212)')</v>
      </c>
      <c r="AK212" t="str">
        <f t="shared" ca="1" si="66"/>
        <v>worksheet.write('X212','=IF(OR(E212="-",ISBLANK(E212)),"",(L212-T212)/U212)')</v>
      </c>
      <c r="AL212" t="str">
        <f t="shared" ca="1" si="67"/>
        <v>worksheet.write('Y212','=IF(OR(F212="-",ISBLANK(F212)),"",(M212-T212)/U212)')</v>
      </c>
      <c r="AM212" t="str">
        <f t="shared" ca="1" si="68"/>
        <v>worksheet.write('Z212','=IFERROR(IF(OR(G212="-",ISBLANK(G212)),"",(N212-T212)/U212),"")')</v>
      </c>
      <c r="AN212" t="str">
        <f t="shared" ca="1" si="69"/>
        <v>worksheet.write('AA212','=IF(MAX(MAX(V212:Z212),ABS(MIN(V212:Z212)))=ABS(MIN(V212:Z212)),MIN(V212:Z212),MAX(V212:Z212))')</v>
      </c>
      <c r="AO212" t="str">
        <f t="shared" ca="1" si="69"/>
        <v>worksheet.write('AB212','=IFERROR(V144+MATCH(AA212,V212:Z212,0)-1,"")')</v>
      </c>
    </row>
    <row r="213" spans="1:41" x14ac:dyDescent="0.3">
      <c r="A213" s="1">
        <v>7</v>
      </c>
      <c r="B213" t="s">
        <v>515</v>
      </c>
      <c r="C213" t="s">
        <v>516</v>
      </c>
      <c r="D213" t="s">
        <v>517</v>
      </c>
      <c r="E213" t="s">
        <v>518</v>
      </c>
      <c r="F213" t="s">
        <v>519</v>
      </c>
      <c r="G213" t="s">
        <v>520</v>
      </c>
      <c r="I213" t="str">
        <f t="shared" si="51"/>
        <v>N/A</v>
      </c>
      <c r="J213">
        <f t="shared" si="52"/>
        <v>225440000</v>
      </c>
      <c r="K213">
        <f t="shared" si="53"/>
        <v>173100000</v>
      </c>
      <c r="L213">
        <f t="shared" si="54"/>
        <v>200390000</v>
      </c>
      <c r="M213">
        <f t="shared" si="55"/>
        <v>224160000</v>
      </c>
      <c r="N213">
        <f t="shared" si="56"/>
        <v>272040000</v>
      </c>
      <c r="P213">
        <f t="shared" si="57"/>
        <v>272040000</v>
      </c>
      <c r="Q213">
        <f t="shared" si="70"/>
        <v>2016</v>
      </c>
      <c r="R213">
        <f t="shared" si="71"/>
        <v>173100000</v>
      </c>
      <c r="S213" t="str">
        <f t="shared" si="72"/>
        <v/>
      </c>
      <c r="T213">
        <f t="shared" si="73"/>
        <v>219026000</v>
      </c>
      <c r="U213">
        <f t="shared" si="74"/>
        <v>36518760.658050813</v>
      </c>
      <c r="V213">
        <f t="shared" si="75"/>
        <v>0.17563575226603395</v>
      </c>
      <c r="W213">
        <f t="shared" si="76"/>
        <v>-1.2576001806314119</v>
      </c>
      <c r="X213">
        <f t="shared" si="76"/>
        <v>-0.51031304634078722</v>
      </c>
      <c r="Y213">
        <f t="shared" si="77"/>
        <v>0.14058527473243193</v>
      </c>
      <c r="Z213">
        <f t="shared" si="50"/>
        <v>1.4516921999737331</v>
      </c>
      <c r="AA213">
        <f t="shared" ref="AA213:AA276" si="79">IF(MAX(MAX(V213:Z213),ABS(MIN(V213:Z213)))=ABS(MIN(V213:Z213)),MIN(V213:Z213),MAX(V213:Z213))</f>
        <v>1.4516921999737331</v>
      </c>
      <c r="AB213">
        <f t="shared" si="78"/>
        <v>2016</v>
      </c>
      <c r="AC213" t="str">
        <f t="shared" ca="1" si="58"/>
        <v>worksheet.write('P213','=MAX(J213:N213)')</v>
      </c>
      <c r="AD213" t="str">
        <f t="shared" ca="1" si="59"/>
        <v>worksheet.write('Q213','=IFERROR(J144+MATCH(P213,J213:N213,0)-1,"")')</v>
      </c>
      <c r="AE213" t="str">
        <f t="shared" ca="1" si="60"/>
        <v>worksheet.write('R213','=IF(Q213="","",MIN(J213:N213))')</v>
      </c>
      <c r="AF213" t="str">
        <f t="shared" ca="1" si="61"/>
        <v>worksheet.write('S213','=IFERROR(J144+MATCH(R213,J213:N213)-1,"")')</v>
      </c>
      <c r="AG213" t="str">
        <f t="shared" ca="1" si="62"/>
        <v>worksheet.write('T213','=IFERROR(AVERAGE(J213:N213),"")')</v>
      </c>
      <c r="AH213" t="str">
        <f t="shared" ca="1" si="63"/>
        <v>worksheet.write('U213','=IFERROR(STDEV(J213:N213),"")')</v>
      </c>
      <c r="AI213" t="str">
        <f t="shared" ca="1" si="64"/>
        <v>worksheet.write('V213','=IF(C213="-","",IF(ISBLANK(B213),"",IF(OR(ISNUMBER(FIND("Growth",B213)),ISNUMBER(FIND("Margin",B213))),"",(J213-T213)/U213)))')</v>
      </c>
      <c r="AJ213" t="str">
        <f t="shared" ca="1" si="65"/>
        <v>worksheet.write('W213','=IF(OR(D213="-",ISBLANK(D213)),"",(K213-T213)/U213)')</v>
      </c>
      <c r="AK213" t="str">
        <f t="shared" ca="1" si="66"/>
        <v>worksheet.write('X213','=IF(OR(E213="-",ISBLANK(E213)),"",(L213-T213)/U213)')</v>
      </c>
      <c r="AL213" t="str">
        <f t="shared" ca="1" si="67"/>
        <v>worksheet.write('Y213','=IF(OR(F213="-",ISBLANK(F213)),"",(M213-T213)/U213)')</v>
      </c>
      <c r="AM213" t="str">
        <f t="shared" ca="1" si="68"/>
        <v>worksheet.write('Z213','=IFERROR(IF(OR(G213="-",ISBLANK(G213)),"",(N213-T213)/U213),"")')</v>
      </c>
      <c r="AN213" t="str">
        <f t="shared" ca="1" si="69"/>
        <v>worksheet.write('AA213','=IF(MAX(MAX(V213:Z213),ABS(MIN(V213:Z213)))=ABS(MIN(V213:Z213)),MIN(V213:Z213),MAX(V213:Z213))')</v>
      </c>
      <c r="AO213" t="str">
        <f t="shared" ca="1" si="69"/>
        <v>worksheet.write('AB213','=IFERROR(V144+MATCH(AA213,V213:Z213,0)-1,"")')</v>
      </c>
    </row>
    <row r="214" spans="1:41" x14ac:dyDescent="0.3">
      <c r="A214" s="1">
        <v>8</v>
      </c>
      <c r="B214" t="s">
        <v>521</v>
      </c>
      <c r="C214" t="s">
        <v>522</v>
      </c>
      <c r="D214" t="s">
        <v>523</v>
      </c>
      <c r="E214" t="s">
        <v>524</v>
      </c>
      <c r="F214" t="s">
        <v>525</v>
      </c>
      <c r="G214" t="s">
        <v>526</v>
      </c>
      <c r="I214" t="str">
        <f t="shared" si="51"/>
        <v>N/A</v>
      </c>
      <c r="J214">
        <f t="shared" si="52"/>
        <v>-8119999.9999999991</v>
      </c>
      <c r="K214">
        <f t="shared" si="53"/>
        <v>-4460000</v>
      </c>
      <c r="L214">
        <f t="shared" si="54"/>
        <v>-4810000</v>
      </c>
      <c r="M214">
        <f t="shared" si="55"/>
        <v>-5050000</v>
      </c>
      <c r="N214">
        <f t="shared" si="56"/>
        <v>-3870000</v>
      </c>
      <c r="P214">
        <f t="shared" si="57"/>
        <v>-3870000</v>
      </c>
      <c r="Q214">
        <f t="shared" si="70"/>
        <v>2016</v>
      </c>
      <c r="R214">
        <f t="shared" si="71"/>
        <v>-8119999.9999999991</v>
      </c>
      <c r="S214">
        <f t="shared" si="72"/>
        <v>2012</v>
      </c>
      <c r="T214">
        <f t="shared" si="73"/>
        <v>-5262000</v>
      </c>
      <c r="U214">
        <f t="shared" si="74"/>
        <v>1658182.7402310036</v>
      </c>
      <c r="V214">
        <f t="shared" si="75"/>
        <v>-1.723573602992543</v>
      </c>
      <c r="W214">
        <f t="shared" si="76"/>
        <v>0.48366201175648005</v>
      </c>
      <c r="X214">
        <f t="shared" si="76"/>
        <v>0.2725875677231035</v>
      </c>
      <c r="Y214">
        <f t="shared" si="77"/>
        <v>0.12785080610021668</v>
      </c>
      <c r="Z214">
        <f t="shared" si="50"/>
        <v>0.8394732174127435</v>
      </c>
      <c r="AA214">
        <f t="shared" si="79"/>
        <v>-1.723573602992543</v>
      </c>
      <c r="AB214">
        <f t="shared" si="78"/>
        <v>2012</v>
      </c>
      <c r="AC214" t="str">
        <f t="shared" ca="1" si="58"/>
        <v>worksheet.write('P214','=MAX(J214:N214)')</v>
      </c>
      <c r="AD214" t="str">
        <f t="shared" ca="1" si="59"/>
        <v>worksheet.write('Q214','=IFERROR(J144+MATCH(P214,J214:N214,0)-1,"")')</v>
      </c>
      <c r="AE214" t="str">
        <f t="shared" ca="1" si="60"/>
        <v>worksheet.write('R214','=IF(Q214="","",MIN(J214:N214))')</v>
      </c>
      <c r="AF214" t="str">
        <f t="shared" ca="1" si="61"/>
        <v>worksheet.write('S214','=IFERROR(J144+MATCH(R214,J214:N214)-1,"")')</v>
      </c>
      <c r="AG214" t="str">
        <f t="shared" ca="1" si="62"/>
        <v>worksheet.write('T214','=IFERROR(AVERAGE(J214:N214),"")')</v>
      </c>
      <c r="AH214" t="str">
        <f t="shared" ca="1" si="63"/>
        <v>worksheet.write('U214','=IFERROR(STDEV(J214:N214),"")')</v>
      </c>
      <c r="AI214" t="str">
        <f t="shared" ca="1" si="64"/>
        <v>worksheet.write('V214','=IF(C214="-","",IF(ISBLANK(B214),"",IF(OR(ISNUMBER(FIND("Growth",B214)),ISNUMBER(FIND("Margin",B214))),"",(J214-T214)/U214)))')</v>
      </c>
      <c r="AJ214" t="str">
        <f t="shared" ca="1" si="65"/>
        <v>worksheet.write('W214','=IF(OR(D214="-",ISBLANK(D214)),"",(K214-T214)/U214)')</v>
      </c>
      <c r="AK214" t="str">
        <f t="shared" ca="1" si="66"/>
        <v>worksheet.write('X214','=IF(OR(E214="-",ISBLANK(E214)),"",(L214-T214)/U214)')</v>
      </c>
      <c r="AL214" t="str">
        <f t="shared" ca="1" si="67"/>
        <v>worksheet.write('Y214','=IF(OR(F214="-",ISBLANK(F214)),"",(M214-T214)/U214)')</v>
      </c>
      <c r="AM214" t="str">
        <f t="shared" ca="1" si="68"/>
        <v>worksheet.write('Z214','=IFERROR(IF(OR(G214="-",ISBLANK(G214)),"",(N214-T214)/U214),"")')</v>
      </c>
      <c r="AN214" t="str">
        <f t="shared" ca="1" si="69"/>
        <v>worksheet.write('AA214','=IF(MAX(MAX(V214:Z214),ABS(MIN(V214:Z214)))=ABS(MIN(V214:Z214)),MIN(V214:Z214),MAX(V214:Z214))')</v>
      </c>
      <c r="AO214" t="str">
        <f t="shared" ca="1" si="69"/>
        <v>worksheet.write('AB214','=IFERROR(V144+MATCH(AA214,V214:Z214,0)-1,"")')</v>
      </c>
    </row>
    <row r="215" spans="1:41" x14ac:dyDescent="0.3">
      <c r="A215" s="1">
        <v>9</v>
      </c>
      <c r="B215" t="s">
        <v>527</v>
      </c>
      <c r="C215" t="s">
        <v>528</v>
      </c>
      <c r="D215" t="s">
        <v>529</v>
      </c>
      <c r="E215" t="s">
        <v>530</v>
      </c>
      <c r="F215" t="s">
        <v>531</v>
      </c>
      <c r="G215" t="s">
        <v>532</v>
      </c>
      <c r="I215" t="str">
        <f t="shared" si="51"/>
        <v>N/A</v>
      </c>
      <c r="J215">
        <f t="shared" si="52"/>
        <v>5570000</v>
      </c>
      <c r="K215">
        <f t="shared" si="53"/>
        <v>57310000</v>
      </c>
      <c r="L215">
        <f t="shared" si="54"/>
        <v>47330000</v>
      </c>
      <c r="M215">
        <f t="shared" si="55"/>
        <v>20010000</v>
      </c>
      <c r="N215">
        <f t="shared" si="56"/>
        <v>18940000</v>
      </c>
      <c r="P215">
        <f t="shared" si="57"/>
        <v>57310000</v>
      </c>
      <c r="Q215">
        <f t="shared" si="70"/>
        <v>2013</v>
      </c>
      <c r="R215">
        <f t="shared" si="71"/>
        <v>5570000</v>
      </c>
      <c r="S215">
        <f t="shared" si="72"/>
        <v>2012</v>
      </c>
      <c r="T215">
        <f t="shared" si="73"/>
        <v>29832000</v>
      </c>
      <c r="U215">
        <f t="shared" si="74"/>
        <v>21592663.568906918</v>
      </c>
      <c r="V215">
        <f t="shared" si="75"/>
        <v>-1.1236223786183046</v>
      </c>
      <c r="W215">
        <f t="shared" si="76"/>
        <v>1.2725618547388415</v>
      </c>
      <c r="X215">
        <f t="shared" si="76"/>
        <v>0.81036783369314536</v>
      </c>
      <c r="Y215">
        <f t="shared" si="77"/>
        <v>-0.45487672091290854</v>
      </c>
      <c r="Z215">
        <f t="shared" si="50"/>
        <v>-0.50443058890077375</v>
      </c>
      <c r="AA215">
        <f t="shared" si="79"/>
        <v>1.2725618547388415</v>
      </c>
      <c r="AB215">
        <f t="shared" si="78"/>
        <v>2013</v>
      </c>
      <c r="AC215" t="str">
        <f t="shared" ca="1" si="58"/>
        <v>worksheet.write('P215','=MAX(J215:N215)')</v>
      </c>
      <c r="AD215" t="str">
        <f t="shared" ca="1" si="59"/>
        <v>worksheet.write('Q215','=IFERROR(J144+MATCH(P215,J215:N215,0)-1,"")')</v>
      </c>
      <c r="AE215" t="str">
        <f t="shared" ca="1" si="60"/>
        <v>worksheet.write('R215','=IF(Q215="","",MIN(J215:N215))')</v>
      </c>
      <c r="AF215" t="str">
        <f t="shared" ca="1" si="61"/>
        <v>worksheet.write('S215','=IFERROR(J144+MATCH(R215,J215:N215)-1,"")')</v>
      </c>
      <c r="AG215" t="str">
        <f t="shared" ca="1" si="62"/>
        <v>worksheet.write('T215','=IFERROR(AVERAGE(J215:N215),"")')</v>
      </c>
      <c r="AH215" t="str">
        <f t="shared" ca="1" si="63"/>
        <v>worksheet.write('U215','=IFERROR(STDEV(J215:N215),"")')</v>
      </c>
      <c r="AI215" t="str">
        <f t="shared" ca="1" si="64"/>
        <v>worksheet.write('V215','=IF(C215="-","",IF(ISBLANK(B215),"",IF(OR(ISNUMBER(FIND("Growth",B215)),ISNUMBER(FIND("Margin",B215))),"",(J215-T215)/U215)))')</v>
      </c>
      <c r="AJ215" t="str">
        <f t="shared" ca="1" si="65"/>
        <v>worksheet.write('W215','=IF(OR(D215="-",ISBLANK(D215)),"",(K215-T215)/U215)')</v>
      </c>
      <c r="AK215" t="str">
        <f t="shared" ca="1" si="66"/>
        <v>worksheet.write('X215','=IF(OR(E215="-",ISBLANK(E215)),"",(L215-T215)/U215)')</v>
      </c>
      <c r="AL215" t="str">
        <f t="shared" ca="1" si="67"/>
        <v>worksheet.write('Y215','=IF(OR(F215="-",ISBLANK(F215)),"",(M215-T215)/U215)')</v>
      </c>
      <c r="AM215" t="str">
        <f t="shared" ca="1" si="68"/>
        <v>worksheet.write('Z215','=IFERROR(IF(OR(G215="-",ISBLANK(G215)),"",(N215-T215)/U215),"")')</v>
      </c>
      <c r="AN215" t="str">
        <f t="shared" ca="1" si="69"/>
        <v>worksheet.write('AA215','=IF(MAX(MAX(V215:Z215),ABS(MIN(V215:Z215)))=ABS(MIN(V215:Z215)),MIN(V215:Z215),MAX(V215:Z215))')</v>
      </c>
      <c r="AO215" t="str">
        <f t="shared" ca="1" si="69"/>
        <v>worksheet.write('AB215','=IFERROR(V144+MATCH(AA215,V215:Z215,0)-1,"")')</v>
      </c>
    </row>
    <row r="216" spans="1:41" x14ac:dyDescent="0.3">
      <c r="A216" s="1">
        <v>10</v>
      </c>
      <c r="B216" t="s">
        <v>533</v>
      </c>
      <c r="C216" t="s">
        <v>254</v>
      </c>
      <c r="D216" t="s">
        <v>534</v>
      </c>
      <c r="E216" t="s">
        <v>535</v>
      </c>
      <c r="F216" t="s">
        <v>536</v>
      </c>
      <c r="G216" t="s">
        <v>537</v>
      </c>
      <c r="I216" t="str">
        <f t="shared" si="51"/>
        <v>N/A</v>
      </c>
      <c r="J216" t="str">
        <f t="shared" si="52"/>
        <v>N/A</v>
      </c>
      <c r="K216">
        <f t="shared" si="53"/>
        <v>1.3700000000000002E-2</v>
      </c>
      <c r="L216">
        <f t="shared" si="54"/>
        <v>7.51E-2</v>
      </c>
      <c r="M216">
        <f t="shared" si="55"/>
        <v>-1.5600000000000001E-2</v>
      </c>
      <c r="N216">
        <f t="shared" si="56"/>
        <v>0.2006</v>
      </c>
      <c r="P216">
        <f t="shared" si="57"/>
        <v>0.2006</v>
      </c>
      <c r="Q216">
        <f t="shared" si="70"/>
        <v>2016</v>
      </c>
      <c r="R216">
        <f t="shared" si="71"/>
        <v>-1.5600000000000001E-2</v>
      </c>
      <c r="S216" t="str">
        <f t="shared" si="72"/>
        <v/>
      </c>
      <c r="T216">
        <f t="shared" si="73"/>
        <v>6.8449999999999997E-2</v>
      </c>
      <c r="U216">
        <f t="shared" si="74"/>
        <v>9.586415736168899E-2</v>
      </c>
      <c r="V216" t="str">
        <f t="shared" si="75"/>
        <v/>
      </c>
      <c r="W216">
        <f t="shared" si="76"/>
        <v>-0.57112065141752555</v>
      </c>
      <c r="X216">
        <f t="shared" si="76"/>
        <v>6.9368992363955204E-2</v>
      </c>
      <c r="Y216">
        <f t="shared" si="77"/>
        <v>-0.87676147491585443</v>
      </c>
      <c r="Z216">
        <f t="shared" si="50"/>
        <v>1.3785131339694248</v>
      </c>
      <c r="AA216">
        <f t="shared" si="79"/>
        <v>1.3785131339694248</v>
      </c>
      <c r="AB216">
        <f t="shared" si="78"/>
        <v>2016</v>
      </c>
      <c r="AC216" t="str">
        <f t="shared" ca="1" si="58"/>
        <v>worksheet.write('P216','=MAX(J216:N216)')</v>
      </c>
      <c r="AD216" t="str">
        <f t="shared" ca="1" si="59"/>
        <v>worksheet.write('Q216','=IFERROR(J144+MATCH(P216,J216:N216,0)-1,"")')</v>
      </c>
      <c r="AE216" t="str">
        <f t="shared" ca="1" si="60"/>
        <v>worksheet.write('R216','=IF(Q216="","",MIN(J216:N216))')</v>
      </c>
      <c r="AF216" t="str">
        <f t="shared" ca="1" si="61"/>
        <v>worksheet.write('S216','=IFERROR(J144+MATCH(R216,J216:N216)-1,"")')</v>
      </c>
      <c r="AG216" t="str">
        <f t="shared" ca="1" si="62"/>
        <v>worksheet.write('T216','=IFERROR(AVERAGE(J216:N216),"")')</v>
      </c>
      <c r="AH216" t="str">
        <f t="shared" ca="1" si="63"/>
        <v>worksheet.write('U216','=IFERROR(STDEV(J216:N216),"")')</v>
      </c>
      <c r="AI216" t="str">
        <f t="shared" ca="1" si="64"/>
        <v>worksheet.write('V216','=IF(C216="-","",IF(ISBLANK(B216),"",IF(OR(ISNUMBER(FIND("Growth",B216)),ISNUMBER(FIND("Margin",B216))),"",(J216-T216)/U216)))')</v>
      </c>
      <c r="AJ216" t="str">
        <f t="shared" ca="1" si="65"/>
        <v>worksheet.write('W216','=IF(OR(D216="-",ISBLANK(D216)),"",(K216-T216)/U216)')</v>
      </c>
      <c r="AK216" t="str">
        <f t="shared" ca="1" si="66"/>
        <v>worksheet.write('X216','=IF(OR(E216="-",ISBLANK(E216)),"",(L216-T216)/U216)')</v>
      </c>
      <c r="AL216" t="str">
        <f t="shared" ca="1" si="67"/>
        <v>worksheet.write('Y216','=IF(OR(F216="-",ISBLANK(F216)),"",(M216-T216)/U216)')</v>
      </c>
      <c r="AM216" t="str">
        <f t="shared" ca="1" si="68"/>
        <v>worksheet.write('Z216','=IFERROR(IF(OR(G216="-",ISBLANK(G216)),"",(N216-T216)/U216),"")')</v>
      </c>
      <c r="AN216" t="str">
        <f t="shared" ca="1" si="69"/>
        <v>worksheet.write('AA216','=IF(MAX(MAX(V216:Z216),ABS(MIN(V216:Z216)))=ABS(MIN(V216:Z216)),MIN(V216:Z216),MAX(V216:Z216))')</v>
      </c>
      <c r="AO216" t="str">
        <f t="shared" ca="1" si="69"/>
        <v>worksheet.write('AB216','=IFERROR(V144+MATCH(AA216,V216:Z216,0)-1,"")')</v>
      </c>
    </row>
    <row r="217" spans="1:41" x14ac:dyDescent="0.3">
      <c r="A217" s="1">
        <v>11</v>
      </c>
      <c r="B217" t="s">
        <v>538</v>
      </c>
      <c r="C217" t="s">
        <v>539</v>
      </c>
      <c r="D217" t="s">
        <v>540</v>
      </c>
      <c r="E217" t="s">
        <v>541</v>
      </c>
      <c r="F217" t="s">
        <v>542</v>
      </c>
      <c r="G217" t="s">
        <v>543</v>
      </c>
      <c r="I217" t="str">
        <f t="shared" si="51"/>
        <v>N/A</v>
      </c>
      <c r="J217">
        <f t="shared" si="52"/>
        <v>2.99</v>
      </c>
      <c r="K217">
        <f t="shared" si="53"/>
        <v>3.83</v>
      </c>
      <c r="L217">
        <f t="shared" si="54"/>
        <v>4.26</v>
      </c>
      <c r="M217">
        <f t="shared" si="55"/>
        <v>4.37</v>
      </c>
      <c r="N217">
        <f t="shared" si="56"/>
        <v>3.5</v>
      </c>
      <c r="P217">
        <f t="shared" si="57"/>
        <v>4.37</v>
      </c>
      <c r="Q217">
        <f t="shared" si="70"/>
        <v>2015</v>
      </c>
      <c r="R217">
        <f t="shared" si="71"/>
        <v>2.99</v>
      </c>
      <c r="S217">
        <f t="shared" si="72"/>
        <v>2012</v>
      </c>
      <c r="T217">
        <f t="shared" si="73"/>
        <v>3.79</v>
      </c>
      <c r="U217">
        <f t="shared" si="74"/>
        <v>0.56634794958576506</v>
      </c>
      <c r="V217">
        <f t="shared" si="75"/>
        <v>-1.4125591883666766</v>
      </c>
      <c r="W217">
        <f t="shared" si="76"/>
        <v>7.0627959418333913E-2</v>
      </c>
      <c r="X217">
        <f t="shared" si="76"/>
        <v>0.82987852316542232</v>
      </c>
      <c r="Y217">
        <f t="shared" si="77"/>
        <v>1.024105411565841</v>
      </c>
      <c r="Z217">
        <f t="shared" si="50"/>
        <v>-0.5120527057829205</v>
      </c>
      <c r="AA217">
        <f t="shared" si="79"/>
        <v>-1.4125591883666766</v>
      </c>
      <c r="AB217">
        <f t="shared" si="78"/>
        <v>2012</v>
      </c>
      <c r="AC217" t="str">
        <f t="shared" ca="1" si="58"/>
        <v>worksheet.write('P217','=MAX(J217:N217)')</v>
      </c>
      <c r="AD217" t="str">
        <f t="shared" ca="1" si="59"/>
        <v>worksheet.write('Q217','=IFERROR(J144+MATCH(P217,J217:N217,0)-1,"")')</v>
      </c>
      <c r="AE217" t="str">
        <f t="shared" ca="1" si="60"/>
        <v>worksheet.write('R217','=IF(Q217="","",MIN(J217:N217))')</v>
      </c>
      <c r="AF217" t="str">
        <f t="shared" ca="1" si="61"/>
        <v>worksheet.write('S217','=IFERROR(J144+MATCH(R217,J217:N217)-1,"")')</v>
      </c>
      <c r="AG217" t="str">
        <f t="shared" ca="1" si="62"/>
        <v>worksheet.write('T217','=IFERROR(AVERAGE(J217:N217),"")')</v>
      </c>
      <c r="AH217" t="str">
        <f t="shared" ca="1" si="63"/>
        <v>worksheet.write('U217','=IFERROR(STDEV(J217:N217),"")')</v>
      </c>
      <c r="AI217" t="str">
        <f t="shared" ca="1" si="64"/>
        <v>worksheet.write('V217','=IF(C217="-","",IF(ISBLANK(B217),"",IF(OR(ISNUMBER(FIND("Growth",B217)),ISNUMBER(FIND("Margin",B217))),"",(J217-T217)/U217)))')</v>
      </c>
      <c r="AJ217" t="str">
        <f t="shared" ca="1" si="65"/>
        <v>worksheet.write('W217','=IF(OR(D217="-",ISBLANK(D217)),"",(K217-T217)/U217)')</v>
      </c>
      <c r="AK217" t="str">
        <f t="shared" ca="1" si="66"/>
        <v>worksheet.write('X217','=IF(OR(E217="-",ISBLANK(E217)),"",(L217-T217)/U217)')</v>
      </c>
      <c r="AL217" t="str">
        <f t="shared" ca="1" si="67"/>
        <v>worksheet.write('Y217','=IF(OR(F217="-",ISBLANK(F217)),"",(M217-T217)/U217)')</v>
      </c>
      <c r="AM217" t="str">
        <f t="shared" ca="1" si="68"/>
        <v>worksheet.write('Z217','=IFERROR(IF(OR(G217="-",ISBLANK(G217)),"",(N217-T217)/U217),"")')</v>
      </c>
      <c r="AN217" t="str">
        <f t="shared" ca="1" si="69"/>
        <v>worksheet.write('AA217','=IF(MAX(MAX(V217:Z217),ABS(MIN(V217:Z217)))=ABS(MIN(V217:Z217)),MIN(V217:Z217),MAX(V217:Z217))')</v>
      </c>
      <c r="AO217" t="str">
        <f t="shared" ca="1" si="69"/>
        <v>worksheet.write('AB217','=IFERROR(V144+MATCH(AA217,V217:Z217,0)-1,"")')</v>
      </c>
    </row>
    <row r="218" spans="1:41" x14ac:dyDescent="0.3">
      <c r="A218" s="1">
        <v>12</v>
      </c>
      <c r="B218" t="s">
        <v>544</v>
      </c>
      <c r="C218" t="s">
        <v>254</v>
      </c>
      <c r="D218" t="s">
        <v>254</v>
      </c>
      <c r="E218" t="s">
        <v>254</v>
      </c>
      <c r="F218" t="s">
        <v>254</v>
      </c>
      <c r="G218" t="s">
        <v>254</v>
      </c>
      <c r="I218" t="str">
        <f t="shared" si="51"/>
        <v>N/A</v>
      </c>
      <c r="J218" t="str">
        <f t="shared" si="52"/>
        <v>N/A</v>
      </c>
      <c r="K218" t="str">
        <f t="shared" si="53"/>
        <v>N/A</v>
      </c>
      <c r="L218" t="str">
        <f t="shared" si="54"/>
        <v>N/A</v>
      </c>
      <c r="M218" t="str">
        <f t="shared" si="55"/>
        <v>N/A</v>
      </c>
      <c r="N218" t="str">
        <f t="shared" si="56"/>
        <v>N/A</v>
      </c>
      <c r="P218">
        <f t="shared" si="57"/>
        <v>0</v>
      </c>
      <c r="Q218" t="str">
        <f t="shared" si="70"/>
        <v/>
      </c>
      <c r="R218" t="str">
        <f t="shared" si="71"/>
        <v/>
      </c>
      <c r="S218" t="str">
        <f t="shared" si="72"/>
        <v/>
      </c>
      <c r="T218" t="str">
        <f t="shared" si="73"/>
        <v/>
      </c>
      <c r="U218" t="str">
        <f t="shared" si="74"/>
        <v/>
      </c>
      <c r="V218" t="str">
        <f t="shared" si="75"/>
        <v/>
      </c>
      <c r="W218" t="str">
        <f t="shared" si="76"/>
        <v/>
      </c>
      <c r="X218" t="str">
        <f t="shared" si="76"/>
        <v/>
      </c>
      <c r="Y218" t="str">
        <f t="shared" si="77"/>
        <v/>
      </c>
      <c r="Z218" t="str">
        <f t="shared" si="50"/>
        <v/>
      </c>
      <c r="AA218">
        <f t="shared" si="79"/>
        <v>0</v>
      </c>
      <c r="AB218" t="str">
        <f t="shared" si="78"/>
        <v/>
      </c>
      <c r="AC218" t="str">
        <f t="shared" ca="1" si="58"/>
        <v>worksheet.write('P218','=MAX(J218:N218)')</v>
      </c>
      <c r="AD218" t="str">
        <f t="shared" ca="1" si="59"/>
        <v>worksheet.write('Q218','=IFERROR(J144+MATCH(P218,J218:N218,0)-1,"")')</v>
      </c>
      <c r="AE218" t="str">
        <f t="shared" ca="1" si="60"/>
        <v>worksheet.write('R218','=IF(Q218="","",MIN(J218:N218))')</v>
      </c>
      <c r="AF218" t="str">
        <f t="shared" ca="1" si="61"/>
        <v>worksheet.write('S218','=IFERROR(J144+MATCH(R218,J218:N218)-1,"")')</v>
      </c>
      <c r="AG218" t="str">
        <f t="shared" ca="1" si="62"/>
        <v>worksheet.write('T218','=IFERROR(AVERAGE(J218:N218),"")')</v>
      </c>
      <c r="AH218" t="str">
        <f t="shared" ca="1" si="63"/>
        <v>worksheet.write('U218','=IFERROR(STDEV(J218:N218),"")')</v>
      </c>
      <c r="AI218" t="str">
        <f t="shared" ca="1" si="64"/>
        <v>worksheet.write('V218','=IF(C218="-","",IF(ISBLANK(B218),"",IF(OR(ISNUMBER(FIND("Growth",B218)),ISNUMBER(FIND("Margin",B218))),"",(J218-T218)/U218)))')</v>
      </c>
      <c r="AJ218" t="str">
        <f t="shared" ca="1" si="65"/>
        <v>worksheet.write('W218','=IF(OR(D218="-",ISBLANK(D218)),"",(K218-T218)/U218)')</v>
      </c>
      <c r="AK218" t="str">
        <f t="shared" ca="1" si="66"/>
        <v>worksheet.write('X218','=IF(OR(E218="-",ISBLANK(E218)),"",(L218-T218)/U218)')</v>
      </c>
      <c r="AL218" t="str">
        <f t="shared" ca="1" si="67"/>
        <v>worksheet.write('Y218','=IF(OR(F218="-",ISBLANK(F218)),"",(M218-T218)/U218)')</v>
      </c>
      <c r="AM218" t="str">
        <f t="shared" ca="1" si="68"/>
        <v>worksheet.write('Z218','=IFERROR(IF(OR(G218="-",ISBLANK(G218)),"",(N218-T218)/U218),"")')</v>
      </c>
      <c r="AN218" t="str">
        <f t="shared" ca="1" si="69"/>
        <v>worksheet.write('AA218','=IF(MAX(MAX(V218:Z218),ABS(MIN(V218:Z218)))=ABS(MIN(V218:Z218)),MIN(V218:Z218),MAX(V218:Z218))')</v>
      </c>
      <c r="AO218" t="str">
        <f t="shared" ca="1" si="69"/>
        <v>worksheet.write('AB218','=IFERROR(V144+MATCH(AA218,V218:Z218,0)-1,"")')</v>
      </c>
    </row>
    <row r="219" spans="1:41" x14ac:dyDescent="0.3">
      <c r="A219" s="1">
        <v>13</v>
      </c>
      <c r="B219" t="s">
        <v>545</v>
      </c>
      <c r="C219" t="s">
        <v>254</v>
      </c>
      <c r="D219" t="s">
        <v>254</v>
      </c>
      <c r="E219" t="s">
        <v>254</v>
      </c>
      <c r="F219" t="s">
        <v>254</v>
      </c>
      <c r="G219" t="s">
        <v>254</v>
      </c>
      <c r="I219" t="str">
        <f t="shared" si="51"/>
        <v>N/A</v>
      </c>
      <c r="J219" t="str">
        <f t="shared" si="52"/>
        <v>N/A</v>
      </c>
      <c r="K219" t="str">
        <f t="shared" si="53"/>
        <v>N/A</v>
      </c>
      <c r="L219" t="str">
        <f t="shared" si="54"/>
        <v>N/A</v>
      </c>
      <c r="M219" t="str">
        <f t="shared" si="55"/>
        <v>N/A</v>
      </c>
      <c r="N219" t="str">
        <f t="shared" si="56"/>
        <v>N/A</v>
      </c>
      <c r="P219">
        <f t="shared" si="57"/>
        <v>0</v>
      </c>
      <c r="Q219" t="str">
        <f t="shared" si="70"/>
        <v/>
      </c>
      <c r="R219" t="str">
        <f t="shared" si="71"/>
        <v/>
      </c>
      <c r="S219" t="str">
        <f t="shared" si="72"/>
        <v/>
      </c>
      <c r="T219" t="str">
        <f t="shared" si="73"/>
        <v/>
      </c>
      <c r="U219" t="str">
        <f t="shared" si="74"/>
        <v/>
      </c>
      <c r="V219" t="str">
        <f t="shared" si="75"/>
        <v/>
      </c>
      <c r="W219" t="str">
        <f t="shared" si="76"/>
        <v/>
      </c>
      <c r="X219" t="str">
        <f t="shared" si="76"/>
        <v/>
      </c>
      <c r="Y219" t="str">
        <f t="shared" si="77"/>
        <v/>
      </c>
      <c r="Z219" t="str">
        <f t="shared" si="50"/>
        <v/>
      </c>
      <c r="AA219">
        <f t="shared" si="79"/>
        <v>0</v>
      </c>
      <c r="AB219" t="str">
        <f t="shared" si="78"/>
        <v/>
      </c>
      <c r="AC219" t="str">
        <f t="shared" ca="1" si="58"/>
        <v>worksheet.write('P219','=MAX(J219:N219)')</v>
      </c>
      <c r="AD219" t="str">
        <f t="shared" ca="1" si="59"/>
        <v>worksheet.write('Q219','=IFERROR(J144+MATCH(P219,J219:N219,0)-1,"")')</v>
      </c>
      <c r="AE219" t="str">
        <f t="shared" ca="1" si="60"/>
        <v>worksheet.write('R219','=IF(Q219="","",MIN(J219:N219))')</v>
      </c>
      <c r="AF219" t="str">
        <f t="shared" ca="1" si="61"/>
        <v>worksheet.write('S219','=IFERROR(J144+MATCH(R219,J219:N219)-1,"")')</v>
      </c>
      <c r="AG219" t="str">
        <f t="shared" ca="1" si="62"/>
        <v>worksheet.write('T219','=IFERROR(AVERAGE(J219:N219),"")')</v>
      </c>
      <c r="AH219" t="str">
        <f t="shared" ca="1" si="63"/>
        <v>worksheet.write('U219','=IFERROR(STDEV(J219:N219),"")')</v>
      </c>
      <c r="AI219" t="str">
        <f t="shared" ca="1" si="64"/>
        <v>worksheet.write('V219','=IF(C219="-","",IF(ISBLANK(B219),"",IF(OR(ISNUMBER(FIND("Growth",B219)),ISNUMBER(FIND("Margin",B219))),"",(J219-T219)/U219)))')</v>
      </c>
      <c r="AJ219" t="str">
        <f t="shared" ca="1" si="65"/>
        <v>worksheet.write('W219','=IF(OR(D219="-",ISBLANK(D219)),"",(K219-T219)/U219)')</v>
      </c>
      <c r="AK219" t="str">
        <f t="shared" ca="1" si="66"/>
        <v>worksheet.write('X219','=IF(OR(E219="-",ISBLANK(E219)),"",(L219-T219)/U219)')</v>
      </c>
      <c r="AL219" t="str">
        <f t="shared" ca="1" si="67"/>
        <v>worksheet.write('Y219','=IF(OR(F219="-",ISBLANK(F219)),"",(M219-T219)/U219)')</v>
      </c>
      <c r="AM219" t="str">
        <f t="shared" ca="1" si="68"/>
        <v>worksheet.write('Z219','=IFERROR(IF(OR(G219="-",ISBLANK(G219)),"",(N219-T219)/U219),"")')</v>
      </c>
      <c r="AN219" t="str">
        <f t="shared" ca="1" si="69"/>
        <v>worksheet.write('AA219','=IF(MAX(MAX(V219:Z219),ABS(MIN(V219:Z219)))=ABS(MIN(V219:Z219)),MIN(V219:Z219),MAX(V219:Z219))')</v>
      </c>
      <c r="AO219" t="str">
        <f t="shared" ca="1" si="69"/>
        <v>worksheet.write('AB219','=IFERROR(V144+MATCH(AA219,V219:Z219,0)-1,"")')</v>
      </c>
    </row>
    <row r="220" spans="1:41" x14ac:dyDescent="0.3">
      <c r="A220" s="1">
        <v>14</v>
      </c>
      <c r="B220" t="s">
        <v>546</v>
      </c>
      <c r="C220" t="s">
        <v>254</v>
      </c>
      <c r="D220" t="s">
        <v>254</v>
      </c>
      <c r="E220" t="s">
        <v>254</v>
      </c>
      <c r="F220" t="s">
        <v>254</v>
      </c>
      <c r="G220" t="s">
        <v>254</v>
      </c>
      <c r="I220" t="str">
        <f t="shared" si="51"/>
        <v>N/A</v>
      </c>
      <c r="J220" t="str">
        <f t="shared" si="52"/>
        <v>N/A</v>
      </c>
      <c r="K220" t="str">
        <f t="shared" si="53"/>
        <v>N/A</v>
      </c>
      <c r="L220" t="str">
        <f t="shared" si="54"/>
        <v>N/A</v>
      </c>
      <c r="M220" t="str">
        <f t="shared" si="55"/>
        <v>N/A</v>
      </c>
      <c r="N220" t="str">
        <f t="shared" si="56"/>
        <v>N/A</v>
      </c>
      <c r="P220">
        <f t="shared" si="57"/>
        <v>0</v>
      </c>
      <c r="Q220" t="str">
        <f t="shared" si="70"/>
        <v/>
      </c>
      <c r="R220" t="str">
        <f t="shared" si="71"/>
        <v/>
      </c>
      <c r="S220" t="str">
        <f t="shared" si="72"/>
        <v/>
      </c>
      <c r="T220" t="str">
        <f t="shared" si="73"/>
        <v/>
      </c>
      <c r="U220" t="str">
        <f t="shared" si="74"/>
        <v/>
      </c>
      <c r="V220" t="str">
        <f t="shared" si="75"/>
        <v/>
      </c>
      <c r="W220" t="str">
        <f t="shared" si="76"/>
        <v/>
      </c>
      <c r="X220" t="str">
        <f t="shared" si="76"/>
        <v/>
      </c>
      <c r="Y220" t="str">
        <f t="shared" si="77"/>
        <v/>
      </c>
      <c r="Z220" t="str">
        <f t="shared" ref="Z220:Z283" si="80">IFERROR(IF(OR(G220="-",ISBLANK(G220)),"",(N220-$T220)/$U220),"")</f>
        <v/>
      </c>
      <c r="AA220">
        <f t="shared" si="79"/>
        <v>0</v>
      </c>
      <c r="AB220" t="str">
        <f t="shared" si="78"/>
        <v/>
      </c>
      <c r="AC220" t="str">
        <f t="shared" ca="1" si="58"/>
        <v>worksheet.write('P220','=MAX(J220:N220)')</v>
      </c>
      <c r="AD220" t="str">
        <f t="shared" ca="1" si="59"/>
        <v>worksheet.write('Q220','=IFERROR(J144+MATCH(P220,J220:N220,0)-1,"")')</v>
      </c>
      <c r="AE220" t="str">
        <f t="shared" ca="1" si="60"/>
        <v>worksheet.write('R220','=IF(Q220="","",MIN(J220:N220))')</v>
      </c>
      <c r="AF220" t="str">
        <f t="shared" ca="1" si="61"/>
        <v>worksheet.write('S220','=IFERROR(J144+MATCH(R220,J220:N220)-1,"")')</v>
      </c>
      <c r="AG220" t="str">
        <f t="shared" ca="1" si="62"/>
        <v>worksheet.write('T220','=IFERROR(AVERAGE(J220:N220),"")')</v>
      </c>
      <c r="AH220" t="str">
        <f t="shared" ca="1" si="63"/>
        <v>worksheet.write('U220','=IFERROR(STDEV(J220:N220),"")')</v>
      </c>
      <c r="AI220" t="str">
        <f t="shared" ca="1" si="64"/>
        <v>worksheet.write('V220','=IF(C220="-","",IF(ISBLANK(B220),"",IF(OR(ISNUMBER(FIND("Growth",B220)),ISNUMBER(FIND("Margin",B220))),"",(J220-T220)/U220)))')</v>
      </c>
      <c r="AJ220" t="str">
        <f t="shared" ca="1" si="65"/>
        <v>worksheet.write('W220','=IF(OR(D220="-",ISBLANK(D220)),"",(K220-T220)/U220)')</v>
      </c>
      <c r="AK220" t="str">
        <f t="shared" ca="1" si="66"/>
        <v>worksheet.write('X220','=IF(OR(E220="-",ISBLANK(E220)),"",(L220-T220)/U220)')</v>
      </c>
      <c r="AL220" t="str">
        <f t="shared" ca="1" si="67"/>
        <v>worksheet.write('Y220','=IF(OR(F220="-",ISBLANK(F220)),"",(M220-T220)/U220)')</v>
      </c>
      <c r="AM220" t="str">
        <f t="shared" ca="1" si="68"/>
        <v>worksheet.write('Z220','=IFERROR(IF(OR(G220="-",ISBLANK(G220)),"",(N220-T220)/U220),"")')</v>
      </c>
      <c r="AN220" t="str">
        <f t="shared" ca="1" si="69"/>
        <v>worksheet.write('AA220','=IF(MAX(MAX(V220:Z220),ABS(MIN(V220:Z220)))=ABS(MIN(V220:Z220)),MIN(V220:Z220),MAX(V220:Z220))')</v>
      </c>
      <c r="AO220" t="str">
        <f t="shared" ca="1" si="69"/>
        <v>worksheet.write('AB220','=IFERROR(V144+MATCH(AA220,V220:Z220,0)-1,"")')</v>
      </c>
    </row>
    <row r="221" spans="1:41" x14ac:dyDescent="0.3">
      <c r="A221" s="1">
        <v>15</v>
      </c>
      <c r="B221" t="s">
        <v>547</v>
      </c>
      <c r="C221" t="s">
        <v>254</v>
      </c>
      <c r="D221" t="s">
        <v>254</v>
      </c>
      <c r="E221" t="s">
        <v>254</v>
      </c>
      <c r="F221" t="s">
        <v>254</v>
      </c>
      <c r="G221" t="s">
        <v>254</v>
      </c>
      <c r="I221" t="str">
        <f t="shared" si="51"/>
        <v>N/A</v>
      </c>
      <c r="J221" t="str">
        <f t="shared" si="52"/>
        <v>N/A</v>
      </c>
      <c r="K221" t="str">
        <f t="shared" si="53"/>
        <v>N/A</v>
      </c>
      <c r="L221" t="str">
        <f t="shared" si="54"/>
        <v>N/A</v>
      </c>
      <c r="M221" t="str">
        <f t="shared" si="55"/>
        <v>N/A</v>
      </c>
      <c r="N221" t="str">
        <f t="shared" si="56"/>
        <v>N/A</v>
      </c>
      <c r="P221">
        <f t="shared" si="57"/>
        <v>0</v>
      </c>
      <c r="Q221" t="str">
        <f t="shared" si="70"/>
        <v/>
      </c>
      <c r="R221" t="str">
        <f t="shared" si="71"/>
        <v/>
      </c>
      <c r="S221" t="str">
        <f t="shared" si="72"/>
        <v/>
      </c>
      <c r="T221" t="str">
        <f t="shared" si="73"/>
        <v/>
      </c>
      <c r="U221" t="str">
        <f t="shared" si="74"/>
        <v/>
      </c>
      <c r="V221" t="str">
        <f t="shared" si="75"/>
        <v/>
      </c>
      <c r="W221" t="str">
        <f t="shared" si="76"/>
        <v/>
      </c>
      <c r="X221" t="str">
        <f t="shared" si="76"/>
        <v/>
      </c>
      <c r="Y221" t="str">
        <f t="shared" si="77"/>
        <v/>
      </c>
      <c r="Z221" t="str">
        <f t="shared" si="80"/>
        <v/>
      </c>
      <c r="AA221">
        <f t="shared" si="79"/>
        <v>0</v>
      </c>
      <c r="AB221" t="str">
        <f t="shared" si="78"/>
        <v/>
      </c>
      <c r="AC221" t="str">
        <f t="shared" ca="1" si="58"/>
        <v>worksheet.write('P221','=MAX(J221:N221)')</v>
      </c>
      <c r="AD221" t="str">
        <f t="shared" ca="1" si="59"/>
        <v>worksheet.write('Q221','=IFERROR(J144+MATCH(P221,J221:N221,0)-1,"")')</v>
      </c>
      <c r="AE221" t="str">
        <f t="shared" ca="1" si="60"/>
        <v>worksheet.write('R221','=IF(Q221="","",MIN(J221:N221))')</v>
      </c>
      <c r="AF221" t="str">
        <f t="shared" ca="1" si="61"/>
        <v>worksheet.write('S221','=IFERROR(J144+MATCH(R221,J221:N221)-1,"")')</v>
      </c>
      <c r="AG221" t="str">
        <f t="shared" ca="1" si="62"/>
        <v>worksheet.write('T221','=IFERROR(AVERAGE(J221:N221),"")')</v>
      </c>
      <c r="AH221" t="str">
        <f t="shared" ca="1" si="63"/>
        <v>worksheet.write('U221','=IFERROR(STDEV(J221:N221),"")')</v>
      </c>
      <c r="AI221" t="str">
        <f t="shared" ca="1" si="64"/>
        <v>worksheet.write('V221','=IF(C221="-","",IF(ISBLANK(B221),"",IF(OR(ISNUMBER(FIND("Growth",B221)),ISNUMBER(FIND("Margin",B221))),"",(J221-T221)/U221)))')</v>
      </c>
      <c r="AJ221" t="str">
        <f t="shared" ca="1" si="65"/>
        <v>worksheet.write('W221','=IF(OR(D221="-",ISBLANK(D221)),"",(K221-T221)/U221)')</v>
      </c>
      <c r="AK221" t="str">
        <f t="shared" ca="1" si="66"/>
        <v>worksheet.write('X221','=IF(OR(E221="-",ISBLANK(E221)),"",(L221-T221)/U221)')</v>
      </c>
      <c r="AL221" t="str">
        <f t="shared" ca="1" si="67"/>
        <v>worksheet.write('Y221','=IF(OR(F221="-",ISBLANK(F221)),"",(M221-T221)/U221)')</v>
      </c>
      <c r="AM221" t="str">
        <f t="shared" ca="1" si="68"/>
        <v>worksheet.write('Z221','=IFERROR(IF(OR(G221="-",ISBLANK(G221)),"",(N221-T221)/U221),"")')</v>
      </c>
      <c r="AN221" t="str">
        <f t="shared" ca="1" si="69"/>
        <v>worksheet.write('AA221','=IF(MAX(MAX(V221:Z221),ABS(MIN(V221:Z221)))=ABS(MIN(V221:Z221)),MIN(V221:Z221),MAX(V221:Z221))')</v>
      </c>
      <c r="AO221" t="str">
        <f t="shared" ca="1" si="69"/>
        <v>worksheet.write('AB221','=IFERROR(V144+MATCH(AA221,V221:Z221,0)-1,"")')</v>
      </c>
    </row>
    <row r="222" spans="1:41" x14ac:dyDescent="0.3">
      <c r="A222" s="1">
        <v>16</v>
      </c>
      <c r="B222" t="s">
        <v>548</v>
      </c>
      <c r="C222" t="s">
        <v>254</v>
      </c>
      <c r="D222" t="s">
        <v>254</v>
      </c>
      <c r="E222" t="s">
        <v>254</v>
      </c>
      <c r="F222" t="s">
        <v>254</v>
      </c>
      <c r="G222" t="s">
        <v>254</v>
      </c>
      <c r="I222" t="str">
        <f t="shared" si="51"/>
        <v>N/A</v>
      </c>
      <c r="J222" t="str">
        <f t="shared" si="52"/>
        <v>N/A</v>
      </c>
      <c r="K222" t="str">
        <f t="shared" si="53"/>
        <v>N/A</v>
      </c>
      <c r="L222" t="str">
        <f t="shared" si="54"/>
        <v>N/A</v>
      </c>
      <c r="M222" t="str">
        <f t="shared" si="55"/>
        <v>N/A</v>
      </c>
      <c r="N222" t="str">
        <f t="shared" si="56"/>
        <v>N/A</v>
      </c>
      <c r="P222">
        <f t="shared" si="57"/>
        <v>0</v>
      </c>
      <c r="Q222" t="str">
        <f t="shared" si="70"/>
        <v/>
      </c>
      <c r="R222" t="str">
        <f t="shared" si="71"/>
        <v/>
      </c>
      <c r="S222" t="str">
        <f t="shared" si="72"/>
        <v/>
      </c>
      <c r="T222" t="str">
        <f t="shared" si="73"/>
        <v/>
      </c>
      <c r="U222" t="str">
        <f t="shared" si="74"/>
        <v/>
      </c>
      <c r="V222" t="str">
        <f t="shared" si="75"/>
        <v/>
      </c>
      <c r="W222" t="str">
        <f t="shared" si="76"/>
        <v/>
      </c>
      <c r="X222" t="str">
        <f t="shared" si="76"/>
        <v/>
      </c>
      <c r="Y222" t="str">
        <f t="shared" si="77"/>
        <v/>
      </c>
      <c r="Z222" t="str">
        <f t="shared" si="80"/>
        <v/>
      </c>
      <c r="AA222">
        <f t="shared" si="79"/>
        <v>0</v>
      </c>
      <c r="AB222" t="str">
        <f t="shared" si="78"/>
        <v/>
      </c>
      <c r="AC222" t="str">
        <f t="shared" ca="1" si="58"/>
        <v>worksheet.write('P222','=MAX(J222:N222)')</v>
      </c>
      <c r="AD222" t="str">
        <f t="shared" ca="1" si="59"/>
        <v>worksheet.write('Q222','=IFERROR(J144+MATCH(P222,J222:N222,0)-1,"")')</v>
      </c>
      <c r="AE222" t="str">
        <f t="shared" ca="1" si="60"/>
        <v>worksheet.write('R222','=IF(Q222="","",MIN(J222:N222))')</v>
      </c>
      <c r="AF222" t="str">
        <f t="shared" ca="1" si="61"/>
        <v>worksheet.write('S222','=IFERROR(J144+MATCH(R222,J222:N222)-1,"")')</v>
      </c>
      <c r="AG222" t="str">
        <f t="shared" ca="1" si="62"/>
        <v>worksheet.write('T222','=IFERROR(AVERAGE(J222:N222),"")')</v>
      </c>
      <c r="AH222" t="str">
        <f t="shared" ca="1" si="63"/>
        <v>worksheet.write('U222','=IFERROR(STDEV(J222:N222),"")')</v>
      </c>
      <c r="AI222" t="str">
        <f t="shared" ca="1" si="64"/>
        <v>worksheet.write('V222','=IF(C222="-","",IF(ISBLANK(B222),"",IF(OR(ISNUMBER(FIND("Growth",B222)),ISNUMBER(FIND("Margin",B222))),"",(J222-T222)/U222)))')</v>
      </c>
      <c r="AJ222" t="str">
        <f t="shared" ca="1" si="65"/>
        <v>worksheet.write('W222','=IF(OR(D222="-",ISBLANK(D222)),"",(K222-T222)/U222)')</v>
      </c>
      <c r="AK222" t="str">
        <f t="shared" ca="1" si="66"/>
        <v>worksheet.write('X222','=IF(OR(E222="-",ISBLANK(E222)),"",(L222-T222)/U222)')</v>
      </c>
      <c r="AL222" t="str">
        <f t="shared" ca="1" si="67"/>
        <v>worksheet.write('Y222','=IF(OR(F222="-",ISBLANK(F222)),"",(M222-T222)/U222)')</v>
      </c>
      <c r="AM222" t="str">
        <f t="shared" ca="1" si="68"/>
        <v>worksheet.write('Z222','=IFERROR(IF(OR(G222="-",ISBLANK(G222)),"",(N222-T222)/U222),"")')</v>
      </c>
      <c r="AN222" t="str">
        <f t="shared" ca="1" si="69"/>
        <v>worksheet.write('AA222','=IF(MAX(MAX(V222:Z222),ABS(MIN(V222:Z222)))=ABS(MIN(V222:Z222)),MIN(V222:Z222),MAX(V222:Z222))')</v>
      </c>
      <c r="AO222" t="str">
        <f t="shared" ca="1" si="69"/>
        <v>worksheet.write('AB222','=IFERROR(V144+MATCH(AA222,V222:Z222,0)-1,"")')</v>
      </c>
    </row>
    <row r="223" spans="1:41" x14ac:dyDescent="0.3">
      <c r="A223" s="1">
        <v>17</v>
      </c>
      <c r="B223" t="s">
        <v>549</v>
      </c>
      <c r="C223" t="s">
        <v>550</v>
      </c>
      <c r="D223" t="s">
        <v>551</v>
      </c>
      <c r="E223" t="s">
        <v>552</v>
      </c>
      <c r="F223" t="s">
        <v>553</v>
      </c>
      <c r="G223" t="s">
        <v>554</v>
      </c>
      <c r="I223" t="str">
        <f t="shared" si="51"/>
        <v>N/A</v>
      </c>
      <c r="J223">
        <f t="shared" si="52"/>
        <v>56900000</v>
      </c>
      <c r="K223">
        <f t="shared" si="53"/>
        <v>110080000</v>
      </c>
      <c r="L223">
        <f t="shared" si="54"/>
        <v>91800000</v>
      </c>
      <c r="M223">
        <f t="shared" si="55"/>
        <v>41140000</v>
      </c>
      <c r="N223">
        <f t="shared" si="56"/>
        <v>45140000</v>
      </c>
      <c r="P223">
        <f t="shared" si="57"/>
        <v>110080000</v>
      </c>
      <c r="Q223">
        <f t="shared" si="70"/>
        <v>2013</v>
      </c>
      <c r="R223">
        <f t="shared" si="71"/>
        <v>41140000</v>
      </c>
      <c r="S223" t="str">
        <f t="shared" si="72"/>
        <v/>
      </c>
      <c r="T223">
        <f t="shared" si="73"/>
        <v>69012000</v>
      </c>
      <c r="U223">
        <f t="shared" si="74"/>
        <v>30410914.488058396</v>
      </c>
      <c r="V223">
        <f t="shared" si="75"/>
        <v>-0.39827805917365883</v>
      </c>
      <c r="W223">
        <f t="shared" si="76"/>
        <v>1.3504362065838689</v>
      </c>
      <c r="X223">
        <f t="shared" si="76"/>
        <v>0.74933622956153711</v>
      </c>
      <c r="Y223">
        <f t="shared" si="77"/>
        <v>-0.91651305030450947</v>
      </c>
      <c r="Z223">
        <f t="shared" si="80"/>
        <v>-0.78498132666723774</v>
      </c>
      <c r="AA223">
        <f t="shared" si="79"/>
        <v>1.3504362065838689</v>
      </c>
      <c r="AB223">
        <f t="shared" si="78"/>
        <v>2013</v>
      </c>
      <c r="AC223" t="str">
        <f t="shared" ca="1" si="58"/>
        <v>worksheet.write('P223','=MAX(J223:N223)')</v>
      </c>
      <c r="AD223" t="str">
        <f t="shared" ca="1" si="59"/>
        <v>worksheet.write('Q223','=IFERROR(J144+MATCH(P223,J223:N223,0)-1,"")')</v>
      </c>
      <c r="AE223" t="str">
        <f t="shared" ca="1" si="60"/>
        <v>worksheet.write('R223','=IF(Q223="","",MIN(J223:N223))')</v>
      </c>
      <c r="AF223" t="str">
        <f t="shared" ca="1" si="61"/>
        <v>worksheet.write('S223','=IFERROR(J144+MATCH(R223,J223:N223)-1,"")')</v>
      </c>
      <c r="AG223" t="str">
        <f t="shared" ca="1" si="62"/>
        <v>worksheet.write('T223','=IFERROR(AVERAGE(J223:N223),"")')</v>
      </c>
      <c r="AH223" t="str">
        <f t="shared" ca="1" si="63"/>
        <v>worksheet.write('U223','=IFERROR(STDEV(J223:N223),"")')</v>
      </c>
      <c r="AI223" t="str">
        <f t="shared" ca="1" si="64"/>
        <v>worksheet.write('V223','=IF(C223="-","",IF(ISBLANK(B223),"",IF(OR(ISNUMBER(FIND("Growth",B223)),ISNUMBER(FIND("Margin",B223))),"",(J223-T223)/U223)))')</v>
      </c>
      <c r="AJ223" t="str">
        <f t="shared" ca="1" si="65"/>
        <v>worksheet.write('W223','=IF(OR(D223="-",ISBLANK(D223)),"",(K223-T223)/U223)')</v>
      </c>
      <c r="AK223" t="str">
        <f t="shared" ca="1" si="66"/>
        <v>worksheet.write('X223','=IF(OR(E223="-",ISBLANK(E223)),"",(L223-T223)/U223)')</v>
      </c>
      <c r="AL223" t="str">
        <f t="shared" ca="1" si="67"/>
        <v>worksheet.write('Y223','=IF(OR(F223="-",ISBLANK(F223)),"",(M223-T223)/U223)')</v>
      </c>
      <c r="AM223" t="str">
        <f t="shared" ca="1" si="68"/>
        <v>worksheet.write('Z223','=IFERROR(IF(OR(G223="-",ISBLANK(G223)),"",(N223-T223)/U223),"")')</v>
      </c>
      <c r="AN223" t="str">
        <f t="shared" ca="1" si="69"/>
        <v>worksheet.write('AA223','=IF(MAX(MAX(V223:Z223),ABS(MIN(V223:Z223)))=ABS(MIN(V223:Z223)),MIN(V223:Z223),MAX(V223:Z223))')</v>
      </c>
      <c r="AO223" t="str">
        <f t="shared" ca="1" si="69"/>
        <v>worksheet.write('AB223','=IFERROR(V144+MATCH(AA223,V223:Z223,0)-1,"")')</v>
      </c>
    </row>
    <row r="224" spans="1:41" x14ac:dyDescent="0.3">
      <c r="A224" s="1">
        <v>18</v>
      </c>
      <c r="B224" t="s">
        <v>555</v>
      </c>
      <c r="C224" t="s">
        <v>556</v>
      </c>
      <c r="D224" t="s">
        <v>557</v>
      </c>
      <c r="E224" t="s">
        <v>558</v>
      </c>
      <c r="F224" t="s">
        <v>559</v>
      </c>
      <c r="G224" t="s">
        <v>560</v>
      </c>
      <c r="I224" t="str">
        <f t="shared" si="51"/>
        <v>N/A</v>
      </c>
      <c r="J224">
        <f t="shared" si="52"/>
        <v>40160000</v>
      </c>
      <c r="K224">
        <f t="shared" si="53"/>
        <v>87530000</v>
      </c>
      <c r="L224">
        <f t="shared" si="54"/>
        <v>67490000</v>
      </c>
      <c r="M224">
        <f t="shared" si="55"/>
        <v>13680000</v>
      </c>
      <c r="N224">
        <f t="shared" si="56"/>
        <v>19250000</v>
      </c>
      <c r="P224">
        <f t="shared" si="57"/>
        <v>87530000</v>
      </c>
      <c r="Q224">
        <f t="shared" si="70"/>
        <v>2013</v>
      </c>
      <c r="R224">
        <f t="shared" si="71"/>
        <v>13680000</v>
      </c>
      <c r="S224" t="str">
        <f t="shared" si="72"/>
        <v/>
      </c>
      <c r="T224">
        <f t="shared" si="73"/>
        <v>45622000</v>
      </c>
      <c r="U224">
        <f t="shared" si="74"/>
        <v>31544005.294191796</v>
      </c>
      <c r="V224">
        <f t="shared" si="75"/>
        <v>-0.17315492909220756</v>
      </c>
      <c r="W224">
        <f t="shared" si="76"/>
        <v>1.3285567133643783</v>
      </c>
      <c r="X224">
        <f t="shared" si="76"/>
        <v>0.69325375126114874</v>
      </c>
      <c r="Y224">
        <f t="shared" si="77"/>
        <v>-1.0126171265220236</v>
      </c>
      <c r="Z224">
        <f t="shared" si="80"/>
        <v>-0.83603840901129578</v>
      </c>
      <c r="AA224">
        <f t="shared" si="79"/>
        <v>1.3285567133643783</v>
      </c>
      <c r="AB224">
        <f t="shared" si="78"/>
        <v>2013</v>
      </c>
      <c r="AC224" t="str">
        <f t="shared" ca="1" si="58"/>
        <v>worksheet.write('P224','=MAX(J224:N224)')</v>
      </c>
      <c r="AD224" t="str">
        <f t="shared" ca="1" si="59"/>
        <v>worksheet.write('Q224','=IFERROR(J144+MATCH(P224,J224:N224,0)-1,"")')</v>
      </c>
      <c r="AE224" t="str">
        <f t="shared" ca="1" si="60"/>
        <v>worksheet.write('R224','=IF(Q224="","",MIN(J224:N224))')</v>
      </c>
      <c r="AF224" t="str">
        <f t="shared" ca="1" si="61"/>
        <v>worksheet.write('S224','=IFERROR(J144+MATCH(R224,J224:N224)-1,"")')</v>
      </c>
      <c r="AG224" t="str">
        <f t="shared" ca="1" si="62"/>
        <v>worksheet.write('T224','=IFERROR(AVERAGE(J224:N224),"")')</v>
      </c>
      <c r="AH224" t="str">
        <f t="shared" ca="1" si="63"/>
        <v>worksheet.write('U224','=IFERROR(STDEV(J224:N224),"")')</v>
      </c>
      <c r="AI224" t="str">
        <f t="shared" ca="1" si="64"/>
        <v>worksheet.write('V224','=IF(C224="-","",IF(ISBLANK(B224),"",IF(OR(ISNUMBER(FIND("Growth",B224)),ISNUMBER(FIND("Margin",B224))),"",(J224-T224)/U224)))')</v>
      </c>
      <c r="AJ224" t="str">
        <f t="shared" ca="1" si="65"/>
        <v>worksheet.write('W224','=IF(OR(D224="-",ISBLANK(D224)),"",(K224-T224)/U224)')</v>
      </c>
      <c r="AK224" t="str">
        <f t="shared" ca="1" si="66"/>
        <v>worksheet.write('X224','=IF(OR(E224="-",ISBLANK(E224)),"",(L224-T224)/U224)')</v>
      </c>
      <c r="AL224" t="str">
        <f t="shared" ca="1" si="67"/>
        <v>worksheet.write('Y224','=IF(OR(F224="-",ISBLANK(F224)),"",(M224-T224)/U224)')</v>
      </c>
      <c r="AM224" t="str">
        <f t="shared" ca="1" si="68"/>
        <v>worksheet.write('Z224','=IFERROR(IF(OR(G224="-",ISBLANK(G224)),"",(N224-T224)/U224),"")')</v>
      </c>
      <c r="AN224" t="str">
        <f t="shared" ca="1" si="69"/>
        <v>worksheet.write('AA224','=IF(MAX(MAX(V224:Z224),ABS(MIN(V224:Z224)))=ABS(MIN(V224:Z224)),MIN(V224:Z224),MAX(V224:Z224))')</v>
      </c>
      <c r="AO224" t="str">
        <f t="shared" ca="1" si="69"/>
        <v>worksheet.write('AB224','=IFERROR(V144+MATCH(AA224,V224:Z224,0)-1,"")')</v>
      </c>
    </row>
    <row r="225" spans="1:41" x14ac:dyDescent="0.3">
      <c r="A225" s="1">
        <v>19</v>
      </c>
      <c r="B225" t="s">
        <v>561</v>
      </c>
      <c r="C225" t="s">
        <v>562</v>
      </c>
      <c r="D225" t="s">
        <v>563</v>
      </c>
      <c r="E225" t="s">
        <v>564</v>
      </c>
      <c r="F225" t="s">
        <v>565</v>
      </c>
      <c r="G225" t="s">
        <v>566</v>
      </c>
      <c r="I225" t="str">
        <f t="shared" si="51"/>
        <v>N/A</v>
      </c>
      <c r="J225">
        <f t="shared" si="52"/>
        <v>356130000</v>
      </c>
      <c r="K225">
        <f t="shared" si="53"/>
        <v>431090000</v>
      </c>
      <c r="L225">
        <f t="shared" si="54"/>
        <v>412020000</v>
      </c>
      <c r="M225">
        <f t="shared" si="55"/>
        <v>382500000</v>
      </c>
      <c r="N225">
        <f t="shared" si="56"/>
        <v>407990000</v>
      </c>
      <c r="P225">
        <f t="shared" si="57"/>
        <v>431090000</v>
      </c>
      <c r="Q225">
        <f t="shared" si="70"/>
        <v>2013</v>
      </c>
      <c r="R225">
        <f t="shared" si="71"/>
        <v>356130000</v>
      </c>
      <c r="S225">
        <f t="shared" si="72"/>
        <v>2012</v>
      </c>
      <c r="T225">
        <f t="shared" si="73"/>
        <v>397946000</v>
      </c>
      <c r="U225">
        <f t="shared" si="74"/>
        <v>29088833.424529076</v>
      </c>
      <c r="V225">
        <f t="shared" si="75"/>
        <v>-1.4375275690753131</v>
      </c>
      <c r="W225">
        <f t="shared" si="76"/>
        <v>1.1394062978150035</v>
      </c>
      <c r="X225">
        <f t="shared" si="76"/>
        <v>0.4838282716464023</v>
      </c>
      <c r="Y225">
        <f t="shared" si="77"/>
        <v>-0.53099413697956011</v>
      </c>
      <c r="Z225">
        <f t="shared" si="80"/>
        <v>0.34528713659346771</v>
      </c>
      <c r="AA225">
        <f t="shared" si="79"/>
        <v>-1.4375275690753131</v>
      </c>
      <c r="AB225">
        <f t="shared" si="78"/>
        <v>2012</v>
      </c>
      <c r="AC225" t="str">
        <f t="shared" ca="1" si="58"/>
        <v>worksheet.write('P225','=MAX(J225:N225)')</v>
      </c>
      <c r="AD225" t="str">
        <f t="shared" ca="1" si="59"/>
        <v>worksheet.write('Q225','=IFERROR(J144+MATCH(P225,J225:N225,0)-1,"")')</v>
      </c>
      <c r="AE225" t="str">
        <f t="shared" ca="1" si="60"/>
        <v>worksheet.write('R225','=IF(Q225="","",MIN(J225:N225))')</v>
      </c>
      <c r="AF225" t="str">
        <f t="shared" ca="1" si="61"/>
        <v>worksheet.write('S225','=IFERROR(J144+MATCH(R225,J225:N225)-1,"")')</v>
      </c>
      <c r="AG225" t="str">
        <f t="shared" ca="1" si="62"/>
        <v>worksheet.write('T225','=IFERROR(AVERAGE(J225:N225),"")')</v>
      </c>
      <c r="AH225" t="str">
        <f t="shared" ca="1" si="63"/>
        <v>worksheet.write('U225','=IFERROR(STDEV(J225:N225),"")')</v>
      </c>
      <c r="AI225" t="str">
        <f t="shared" ca="1" si="64"/>
        <v>worksheet.write('V225','=IF(C225="-","",IF(ISBLANK(B225),"",IF(OR(ISNUMBER(FIND("Growth",B225)),ISNUMBER(FIND("Margin",B225))),"",(J225-T225)/U225)))')</v>
      </c>
      <c r="AJ225" t="str">
        <f t="shared" ca="1" si="65"/>
        <v>worksheet.write('W225','=IF(OR(D225="-",ISBLANK(D225)),"",(K225-T225)/U225)')</v>
      </c>
      <c r="AK225" t="str">
        <f t="shared" ca="1" si="66"/>
        <v>worksheet.write('X225','=IF(OR(E225="-",ISBLANK(E225)),"",(L225-T225)/U225)')</v>
      </c>
      <c r="AL225" t="str">
        <f t="shared" ca="1" si="67"/>
        <v>worksheet.write('Y225','=IF(OR(F225="-",ISBLANK(F225)),"",(M225-T225)/U225)')</v>
      </c>
      <c r="AM225" t="str">
        <f t="shared" ca="1" si="68"/>
        <v>worksheet.write('Z225','=IFERROR(IF(OR(G225="-",ISBLANK(G225)),"",(N225-T225)/U225),"")')</v>
      </c>
      <c r="AN225" t="str">
        <f t="shared" ca="1" si="69"/>
        <v>worksheet.write('AA225','=IF(MAX(MAX(V225:Z225),ABS(MIN(V225:Z225)))=ABS(MIN(V225:Z225)),MIN(V225:Z225),MAX(V225:Z225))')</v>
      </c>
      <c r="AO225" t="str">
        <f t="shared" ca="1" si="69"/>
        <v>worksheet.write('AB225','=IFERROR(V144+MATCH(AA225,V225:Z225,0)-1,"")')</v>
      </c>
    </row>
    <row r="226" spans="1:41" x14ac:dyDescent="0.3">
      <c r="I226" t="str">
        <f t="shared" si="51"/>
        <v>N/A</v>
      </c>
      <c r="J226" t="str">
        <f t="shared" si="52"/>
        <v>N/A</v>
      </c>
      <c r="K226" t="str">
        <f t="shared" si="53"/>
        <v>N/A</v>
      </c>
      <c r="L226" t="str">
        <f t="shared" si="54"/>
        <v>N/A</v>
      </c>
      <c r="M226" t="str">
        <f t="shared" si="55"/>
        <v>N/A</v>
      </c>
      <c r="N226" t="str">
        <f t="shared" si="56"/>
        <v>N/A</v>
      </c>
      <c r="P226">
        <f t="shared" si="57"/>
        <v>0</v>
      </c>
      <c r="Q226" t="str">
        <f t="shared" si="70"/>
        <v/>
      </c>
      <c r="R226" t="str">
        <f t="shared" si="71"/>
        <v/>
      </c>
      <c r="S226" t="str">
        <f t="shared" si="72"/>
        <v/>
      </c>
      <c r="T226" t="str">
        <f t="shared" si="73"/>
        <v/>
      </c>
      <c r="U226" t="str">
        <f t="shared" si="74"/>
        <v/>
      </c>
      <c r="V226" t="str">
        <f t="shared" si="75"/>
        <v/>
      </c>
      <c r="W226" t="str">
        <f t="shared" si="76"/>
        <v/>
      </c>
      <c r="X226" t="str">
        <f t="shared" si="76"/>
        <v/>
      </c>
      <c r="Y226" t="str">
        <f t="shared" si="77"/>
        <v/>
      </c>
      <c r="Z226" t="str">
        <f t="shared" si="80"/>
        <v/>
      </c>
      <c r="AA226">
        <f t="shared" si="79"/>
        <v>0</v>
      </c>
      <c r="AB226" t="str">
        <f t="shared" si="78"/>
        <v/>
      </c>
      <c r="AC226" t="str">
        <f t="shared" ca="1" si="58"/>
        <v>worksheet.write('P226','=MAX(J226:N226)')</v>
      </c>
      <c r="AD226" t="str">
        <f t="shared" ca="1" si="59"/>
        <v>worksheet.write('Q226','=IFERROR(J144+MATCH(P226,J226:N226,0)-1,"")')</v>
      </c>
      <c r="AE226" t="str">
        <f t="shared" ca="1" si="60"/>
        <v>worksheet.write('R226','=IF(Q226="","",MIN(J226:N226))')</v>
      </c>
      <c r="AF226" t="str">
        <f t="shared" ca="1" si="61"/>
        <v>worksheet.write('S226','=IFERROR(J144+MATCH(R226,J226:N226)-1,"")')</v>
      </c>
      <c r="AG226" t="str">
        <f t="shared" ca="1" si="62"/>
        <v>worksheet.write('T226','=IFERROR(AVERAGE(J226:N226),"")')</v>
      </c>
      <c r="AH226" t="str">
        <f t="shared" ca="1" si="63"/>
        <v>worksheet.write('U226','=IFERROR(STDEV(J226:N226),"")')</v>
      </c>
      <c r="AI226" t="str">
        <f t="shared" ca="1" si="64"/>
        <v>worksheet.write('V226','=IF(C226="-","",IF(ISBLANK(B226),"",IF(OR(ISNUMBER(FIND("Growth",B226)),ISNUMBER(FIND("Margin",B226))),"",(J226-T226)/U226)))')</v>
      </c>
      <c r="AJ226" t="str">
        <f t="shared" ca="1" si="65"/>
        <v>worksheet.write('W226','=IF(OR(D226="-",ISBLANK(D226)),"",(K226-T226)/U226)')</v>
      </c>
      <c r="AK226" t="str">
        <f t="shared" ca="1" si="66"/>
        <v>worksheet.write('X226','=IF(OR(E226="-",ISBLANK(E226)),"",(L226-T226)/U226)')</v>
      </c>
      <c r="AL226" t="str">
        <f t="shared" ca="1" si="67"/>
        <v>worksheet.write('Y226','=IF(OR(F226="-",ISBLANK(F226)),"",(M226-T226)/U226)')</v>
      </c>
      <c r="AM226" t="str">
        <f t="shared" ca="1" si="68"/>
        <v>worksheet.write('Z226','=IFERROR(IF(OR(G226="-",ISBLANK(G226)),"",(N226-T226)/U226),"")')</v>
      </c>
      <c r="AN226" t="str">
        <f t="shared" ca="1" si="69"/>
        <v>worksheet.write('AA226','=IF(MAX(MAX(V226:Z226),ABS(MIN(V226:Z226)))=ABS(MIN(V226:Z226)),MIN(V226:Z226),MAX(V226:Z226))')</v>
      </c>
      <c r="AO226" t="str">
        <f t="shared" ca="1" si="69"/>
        <v>worksheet.write('AB226','=IFERROR(V144+MATCH(AA226,V226:Z226,0)-1,"")')</v>
      </c>
    </row>
    <row r="227" spans="1:41" x14ac:dyDescent="0.3">
      <c r="B227" s="1" t="s">
        <v>307</v>
      </c>
      <c r="C227" s="1" t="s">
        <v>242</v>
      </c>
      <c r="D227" s="1" t="s">
        <v>243</v>
      </c>
      <c r="E227" s="1" t="s">
        <v>244</v>
      </c>
      <c r="F227" s="1" t="s">
        <v>245</v>
      </c>
      <c r="G227" s="1" t="s">
        <v>246</v>
      </c>
      <c r="H227" s="1" t="s">
        <v>247</v>
      </c>
      <c r="I227" t="str">
        <f t="shared" si="51"/>
        <v>pos_trend</v>
      </c>
      <c r="J227">
        <f t="shared" si="52"/>
        <v>2012</v>
      </c>
      <c r="K227">
        <f t="shared" si="53"/>
        <v>2013</v>
      </c>
      <c r="L227">
        <f t="shared" si="54"/>
        <v>2014</v>
      </c>
      <c r="M227">
        <f t="shared" si="55"/>
        <v>2015</v>
      </c>
      <c r="N227">
        <f t="shared" si="56"/>
        <v>2016</v>
      </c>
      <c r="P227">
        <f t="shared" si="57"/>
        <v>2016</v>
      </c>
      <c r="Q227">
        <f t="shared" si="70"/>
        <v>2016</v>
      </c>
      <c r="R227">
        <f t="shared" si="71"/>
        <v>2012</v>
      </c>
      <c r="S227">
        <f t="shared" si="72"/>
        <v>2012</v>
      </c>
      <c r="T227">
        <f t="shared" si="73"/>
        <v>2014</v>
      </c>
      <c r="U227">
        <f t="shared" si="74"/>
        <v>1.5811388300841898</v>
      </c>
      <c r="V227">
        <f t="shared" si="75"/>
        <v>-1.2649110640673518</v>
      </c>
      <c r="W227">
        <f t="shared" si="76"/>
        <v>-0.63245553203367588</v>
      </c>
      <c r="X227">
        <f t="shared" si="76"/>
        <v>0</v>
      </c>
      <c r="Y227">
        <f t="shared" si="77"/>
        <v>0.63245553203367588</v>
      </c>
      <c r="Z227">
        <f t="shared" si="80"/>
        <v>1.2649110640673518</v>
      </c>
      <c r="AA227">
        <f t="shared" si="79"/>
        <v>-1.2649110640673518</v>
      </c>
      <c r="AB227">
        <f t="shared" si="78"/>
        <v>2012</v>
      </c>
      <c r="AC227" t="str">
        <f t="shared" ca="1" si="58"/>
        <v>worksheet.write('P227','=MAX(J227:N227)')</v>
      </c>
      <c r="AD227" t="str">
        <f t="shared" ca="1" si="59"/>
        <v>worksheet.write('Q227','=IFERROR(J144+MATCH(P227,J227:N227,0)-1,"")')</v>
      </c>
      <c r="AE227" t="str">
        <f t="shared" ca="1" si="60"/>
        <v>worksheet.write('R227','=IF(Q227="","",MIN(J227:N227))')</v>
      </c>
      <c r="AF227" t="str">
        <f t="shared" ca="1" si="61"/>
        <v>worksheet.write('S227','=IFERROR(J144+MATCH(R227,J227:N227)-1,"")')</v>
      </c>
      <c r="AG227" t="str">
        <f t="shared" ca="1" si="62"/>
        <v>worksheet.write('T227','=IFERROR(AVERAGE(J227:N227),"")')</v>
      </c>
      <c r="AH227" t="str">
        <f t="shared" ca="1" si="63"/>
        <v>worksheet.write('U227','=IFERROR(STDEV(J227:N227),"")')</v>
      </c>
      <c r="AI227" t="str">
        <f t="shared" ca="1" si="64"/>
        <v>worksheet.write('V227','=IF(C227="-","",IF(ISBLANK(B227),"",IF(OR(ISNUMBER(FIND("Growth",B227)),ISNUMBER(FIND("Margin",B227))),"",(J227-T227)/U227)))')</v>
      </c>
      <c r="AJ227" t="str">
        <f t="shared" ca="1" si="65"/>
        <v>worksheet.write('W227','=IF(OR(D227="-",ISBLANK(D227)),"",(K227-T227)/U227)')</v>
      </c>
      <c r="AK227" t="str">
        <f t="shared" ca="1" si="66"/>
        <v>worksheet.write('X227','=IF(OR(E227="-",ISBLANK(E227)),"",(L227-T227)/U227)')</v>
      </c>
      <c r="AL227" t="str">
        <f t="shared" ca="1" si="67"/>
        <v>worksheet.write('Y227','=IF(OR(F227="-",ISBLANK(F227)),"",(M227-T227)/U227)')</v>
      </c>
      <c r="AM227" t="str">
        <f t="shared" ca="1" si="68"/>
        <v>worksheet.write('Z227','=IFERROR(IF(OR(G227="-",ISBLANK(G227)),"",(N227-T227)/U227),"")')</v>
      </c>
      <c r="AN227" t="str">
        <f t="shared" ca="1" si="69"/>
        <v>worksheet.write('AA227','=IF(MAX(MAX(V227:Z227),ABS(MIN(V227:Z227)))=ABS(MIN(V227:Z227)),MIN(V227:Z227),MAX(V227:Z227))')</v>
      </c>
      <c r="AO227" t="str">
        <f t="shared" ca="1" si="69"/>
        <v>worksheet.write('AB227','=IFERROR(V144+MATCH(AA227,V227:Z227,0)-1,"")')</v>
      </c>
    </row>
    <row r="228" spans="1:41" x14ac:dyDescent="0.3">
      <c r="A228" s="1">
        <v>0</v>
      </c>
      <c r="B228" t="s">
        <v>567</v>
      </c>
      <c r="C228" t="s">
        <v>568</v>
      </c>
      <c r="D228" t="s">
        <v>569</v>
      </c>
      <c r="E228" t="s">
        <v>570</v>
      </c>
      <c r="F228" t="s">
        <v>571</v>
      </c>
      <c r="G228" t="s">
        <v>572</v>
      </c>
      <c r="I228" t="str">
        <f t="shared" si="51"/>
        <v>pos_trend</v>
      </c>
      <c r="J228">
        <f t="shared" si="52"/>
        <v>41290000</v>
      </c>
      <c r="K228">
        <f t="shared" si="53"/>
        <v>57350000</v>
      </c>
      <c r="L228">
        <f t="shared" si="54"/>
        <v>60360000</v>
      </c>
      <c r="M228">
        <f t="shared" si="55"/>
        <v>60630000</v>
      </c>
      <c r="N228">
        <f t="shared" si="56"/>
        <v>78950000</v>
      </c>
      <c r="P228">
        <f t="shared" si="57"/>
        <v>78950000</v>
      </c>
      <c r="Q228">
        <f t="shared" si="70"/>
        <v>2016</v>
      </c>
      <c r="R228">
        <f t="shared" si="71"/>
        <v>41290000</v>
      </c>
      <c r="S228">
        <f t="shared" si="72"/>
        <v>2012</v>
      </c>
      <c r="T228">
        <f t="shared" si="73"/>
        <v>59716000</v>
      </c>
      <c r="U228">
        <f t="shared" si="74"/>
        <v>13382005.828723883</v>
      </c>
      <c r="V228">
        <f t="shared" si="75"/>
        <v>-1.3769236268339837</v>
      </c>
      <c r="W228">
        <f t="shared" si="76"/>
        <v>-0.17680458597032483</v>
      </c>
      <c r="X228">
        <f t="shared" si="76"/>
        <v>4.8124325175354692E-2</v>
      </c>
      <c r="Y228">
        <f t="shared" si="77"/>
        <v>6.8300672686761169E-2</v>
      </c>
      <c r="Z228">
        <f t="shared" si="80"/>
        <v>1.4373032149421927</v>
      </c>
      <c r="AA228">
        <f t="shared" si="79"/>
        <v>1.4373032149421927</v>
      </c>
      <c r="AB228">
        <f t="shared" si="78"/>
        <v>2016</v>
      </c>
      <c r="AC228" t="str">
        <f t="shared" ca="1" si="58"/>
        <v>worksheet.write('P228','=MAX(J228:N228)')</v>
      </c>
      <c r="AD228" t="str">
        <f t="shared" ca="1" si="59"/>
        <v>worksheet.write('Q228','=IFERROR(J144+MATCH(P228,J228:N228,0)-1,"")')</v>
      </c>
      <c r="AE228" t="str">
        <f t="shared" ca="1" si="60"/>
        <v>worksheet.write('R228','=IF(Q228="","",MIN(J228:N228))')</v>
      </c>
      <c r="AF228" t="str">
        <f t="shared" ca="1" si="61"/>
        <v>worksheet.write('S228','=IFERROR(J144+MATCH(R228,J228:N228)-1,"")')</v>
      </c>
      <c r="AG228" t="str">
        <f t="shared" ca="1" si="62"/>
        <v>worksheet.write('T228','=IFERROR(AVERAGE(J228:N228),"")')</v>
      </c>
      <c r="AH228" t="str">
        <f t="shared" ca="1" si="63"/>
        <v>worksheet.write('U228','=IFERROR(STDEV(J228:N228),"")')</v>
      </c>
      <c r="AI228" t="str">
        <f t="shared" ca="1" si="64"/>
        <v>worksheet.write('V228','=IF(C228="-","",IF(ISBLANK(B228),"",IF(OR(ISNUMBER(FIND("Growth",B228)),ISNUMBER(FIND("Margin",B228))),"",(J228-T228)/U228)))')</v>
      </c>
      <c r="AJ228" t="str">
        <f t="shared" ca="1" si="65"/>
        <v>worksheet.write('W228','=IF(OR(D228="-",ISBLANK(D228)),"",(K228-T228)/U228)')</v>
      </c>
      <c r="AK228" t="str">
        <f t="shared" ca="1" si="66"/>
        <v>worksheet.write('X228','=IF(OR(E228="-",ISBLANK(E228)),"",(L228-T228)/U228)')</v>
      </c>
      <c r="AL228" t="str">
        <f t="shared" ca="1" si="67"/>
        <v>worksheet.write('Y228','=IF(OR(F228="-",ISBLANK(F228)),"",(M228-T228)/U228)')</v>
      </c>
      <c r="AM228" t="str">
        <f t="shared" ca="1" si="68"/>
        <v>worksheet.write('Z228','=IFERROR(IF(OR(G228="-",ISBLANK(G228)),"",(N228-T228)/U228),"")')</v>
      </c>
      <c r="AN228" t="str">
        <f t="shared" ca="1" si="69"/>
        <v>worksheet.write('AA228','=IF(MAX(MAX(V228:Z228),ABS(MIN(V228:Z228)))=ABS(MIN(V228:Z228)),MIN(V228:Z228),MAX(V228:Z228))')</v>
      </c>
      <c r="AO228" t="str">
        <f t="shared" ca="1" si="69"/>
        <v>worksheet.write('AB228','=IFERROR(V144+MATCH(AA228,V228:Z228,0)-1,"")')</v>
      </c>
    </row>
    <row r="229" spans="1:41" x14ac:dyDescent="0.3">
      <c r="A229" s="1">
        <v>1</v>
      </c>
      <c r="B229" t="s">
        <v>573</v>
      </c>
      <c r="C229" t="s">
        <v>574</v>
      </c>
      <c r="D229" t="s">
        <v>575</v>
      </c>
      <c r="E229" t="s">
        <v>576</v>
      </c>
      <c r="F229" t="s">
        <v>577</v>
      </c>
      <c r="G229" t="s">
        <v>578</v>
      </c>
      <c r="I229" t="str">
        <f t="shared" si="51"/>
        <v>pos_trend</v>
      </c>
      <c r="J229">
        <f t="shared" si="52"/>
        <v>86240000</v>
      </c>
      <c r="K229">
        <f t="shared" si="53"/>
        <v>105120000</v>
      </c>
      <c r="L229">
        <f t="shared" si="54"/>
        <v>120910000</v>
      </c>
      <c r="M229">
        <f t="shared" si="55"/>
        <v>135050000</v>
      </c>
      <c r="N229">
        <f t="shared" si="56"/>
        <v>162110000</v>
      </c>
      <c r="P229">
        <f t="shared" si="57"/>
        <v>162110000</v>
      </c>
      <c r="Q229">
        <f t="shared" si="70"/>
        <v>2016</v>
      </c>
      <c r="R229">
        <f t="shared" si="71"/>
        <v>86240000</v>
      </c>
      <c r="S229">
        <f t="shared" si="72"/>
        <v>2012</v>
      </c>
      <c r="T229">
        <f t="shared" si="73"/>
        <v>121886000</v>
      </c>
      <c r="U229">
        <f t="shared" si="74"/>
        <v>28913447.217514552</v>
      </c>
      <c r="V229">
        <f t="shared" si="75"/>
        <v>-1.2328519574935759</v>
      </c>
      <c r="W229">
        <f t="shared" si="76"/>
        <v>-0.57986859449411698</v>
      </c>
      <c r="X229">
        <f t="shared" si="76"/>
        <v>-3.3755919612683892E-2</v>
      </c>
      <c r="Y229">
        <f t="shared" si="77"/>
        <v>0.45528988297271594</v>
      </c>
      <c r="Z229">
        <f t="shared" si="80"/>
        <v>1.3911865886276609</v>
      </c>
      <c r="AA229">
        <f t="shared" si="79"/>
        <v>1.3911865886276609</v>
      </c>
      <c r="AB229">
        <f t="shared" si="78"/>
        <v>2016</v>
      </c>
      <c r="AC229" t="str">
        <f t="shared" ca="1" si="58"/>
        <v>worksheet.write('P229','=MAX(J229:N229)')</v>
      </c>
      <c r="AD229" t="str">
        <f t="shared" ca="1" si="59"/>
        <v>worksheet.write('Q229','=IFERROR(J144+MATCH(P229,J229:N229,0)-1,"")')</v>
      </c>
      <c r="AE229" t="str">
        <f t="shared" ca="1" si="60"/>
        <v>worksheet.write('R229','=IF(Q229="","",MIN(J229:N229))')</v>
      </c>
      <c r="AF229" t="str">
        <f t="shared" ca="1" si="61"/>
        <v>worksheet.write('S229','=IFERROR(J144+MATCH(R229,J229:N229)-1,"")')</v>
      </c>
      <c r="AG229" t="str">
        <f t="shared" ca="1" si="62"/>
        <v>worksheet.write('T229','=IFERROR(AVERAGE(J229:N229),"")')</v>
      </c>
      <c r="AH229" t="str">
        <f t="shared" ca="1" si="63"/>
        <v>worksheet.write('U229','=IFERROR(STDEV(J229:N229),"")')</v>
      </c>
      <c r="AI229" t="str">
        <f t="shared" ca="1" si="64"/>
        <v>worksheet.write('V229','=IF(C229="-","",IF(ISBLANK(B229),"",IF(OR(ISNUMBER(FIND("Growth",B229)),ISNUMBER(FIND("Margin",B229))),"",(J229-T229)/U229)))')</v>
      </c>
      <c r="AJ229" t="str">
        <f t="shared" ca="1" si="65"/>
        <v>worksheet.write('W229','=IF(OR(D229="-",ISBLANK(D229)),"",(K229-T229)/U229)')</v>
      </c>
      <c r="AK229" t="str">
        <f t="shared" ca="1" si="66"/>
        <v>worksheet.write('X229','=IF(OR(E229="-",ISBLANK(E229)),"",(L229-T229)/U229)')</v>
      </c>
      <c r="AL229" t="str">
        <f t="shared" ca="1" si="67"/>
        <v>worksheet.write('Y229','=IF(OR(F229="-",ISBLANK(F229)),"",(M229-T229)/U229)')</v>
      </c>
      <c r="AM229" t="str">
        <f t="shared" ca="1" si="68"/>
        <v>worksheet.write('Z229','=IFERROR(IF(OR(G229="-",ISBLANK(G229)),"",(N229-T229)/U229),"")')</v>
      </c>
      <c r="AN229" t="str">
        <f t="shared" ca="1" si="69"/>
        <v>worksheet.write('AA229','=IF(MAX(MAX(V229:Z229),ABS(MIN(V229:Z229)))=ABS(MIN(V229:Z229)),MIN(V229:Z229),MAX(V229:Z229))')</v>
      </c>
      <c r="AO229" t="str">
        <f t="shared" ca="1" si="69"/>
        <v>worksheet.write('AB229','=IFERROR(V144+MATCH(AA229,V229:Z229,0)-1,"")')</v>
      </c>
    </row>
    <row r="230" spans="1:41" x14ac:dyDescent="0.3">
      <c r="A230" s="1">
        <v>2</v>
      </c>
      <c r="B230" t="s">
        <v>579</v>
      </c>
      <c r="C230" t="s">
        <v>580</v>
      </c>
      <c r="D230" t="s">
        <v>581</v>
      </c>
      <c r="E230" t="s">
        <v>582</v>
      </c>
      <c r="F230" t="s">
        <v>583</v>
      </c>
      <c r="G230" t="s">
        <v>584</v>
      </c>
      <c r="I230" t="str">
        <f t="shared" si="51"/>
        <v>pos_trend</v>
      </c>
      <c r="J230">
        <f t="shared" si="52"/>
        <v>5270000</v>
      </c>
      <c r="K230">
        <f t="shared" si="53"/>
        <v>5870000</v>
      </c>
      <c r="L230">
        <f t="shared" si="54"/>
        <v>8880000</v>
      </c>
      <c r="M230">
        <f t="shared" si="55"/>
        <v>10340000</v>
      </c>
      <c r="N230">
        <f t="shared" si="56"/>
        <v>10390000</v>
      </c>
      <c r="P230">
        <f t="shared" si="57"/>
        <v>10390000</v>
      </c>
      <c r="Q230">
        <f t="shared" si="70"/>
        <v>2016</v>
      </c>
      <c r="R230">
        <f t="shared" si="71"/>
        <v>5270000</v>
      </c>
      <c r="S230">
        <f t="shared" si="72"/>
        <v>2012</v>
      </c>
      <c r="T230">
        <f t="shared" si="73"/>
        <v>8150000</v>
      </c>
      <c r="U230">
        <f t="shared" si="74"/>
        <v>2441280.4017564226</v>
      </c>
      <c r="V230">
        <f t="shared" si="75"/>
        <v>-1.1797088109698226</v>
      </c>
      <c r="W230">
        <f t="shared" si="76"/>
        <v>-0.93393614201777619</v>
      </c>
      <c r="X230">
        <f t="shared" si="76"/>
        <v>0.29902341389165643</v>
      </c>
      <c r="Y230">
        <f t="shared" si="77"/>
        <v>0.89707024167496918</v>
      </c>
      <c r="Z230">
        <f t="shared" si="80"/>
        <v>0.91755129742097308</v>
      </c>
      <c r="AA230">
        <f t="shared" si="79"/>
        <v>-1.1797088109698226</v>
      </c>
      <c r="AB230">
        <f t="shared" si="78"/>
        <v>2012</v>
      </c>
      <c r="AC230" t="str">
        <f t="shared" ca="1" si="58"/>
        <v>worksheet.write('P230','=MAX(J230:N230)')</v>
      </c>
      <c r="AD230" t="str">
        <f t="shared" ca="1" si="59"/>
        <v>worksheet.write('Q230','=IFERROR(J144+MATCH(P230,J230:N230,0)-1,"")')</v>
      </c>
      <c r="AE230" t="str">
        <f t="shared" ca="1" si="60"/>
        <v>worksheet.write('R230','=IF(Q230="","",MIN(J230:N230))')</v>
      </c>
      <c r="AF230" t="str">
        <f t="shared" ca="1" si="61"/>
        <v>worksheet.write('S230','=IFERROR(J144+MATCH(R230,J230:N230)-1,"")')</v>
      </c>
      <c r="AG230" t="str">
        <f t="shared" ca="1" si="62"/>
        <v>worksheet.write('T230','=IFERROR(AVERAGE(J230:N230),"")')</v>
      </c>
      <c r="AH230" t="str">
        <f t="shared" ca="1" si="63"/>
        <v>worksheet.write('U230','=IFERROR(STDEV(J230:N230),"")')</v>
      </c>
      <c r="AI230" t="str">
        <f t="shared" ca="1" si="64"/>
        <v>worksheet.write('V230','=IF(C230="-","",IF(ISBLANK(B230),"",IF(OR(ISNUMBER(FIND("Growth",B230)),ISNUMBER(FIND("Margin",B230))),"",(J230-T230)/U230)))')</v>
      </c>
      <c r="AJ230" t="str">
        <f t="shared" ca="1" si="65"/>
        <v>worksheet.write('W230','=IF(OR(D230="-",ISBLANK(D230)),"",(K230-T230)/U230)')</v>
      </c>
      <c r="AK230" t="str">
        <f t="shared" ca="1" si="66"/>
        <v>worksheet.write('X230','=IF(OR(E230="-",ISBLANK(E230)),"",(L230-T230)/U230)')</v>
      </c>
      <c r="AL230" t="str">
        <f t="shared" ca="1" si="67"/>
        <v>worksheet.write('Y230','=IF(OR(F230="-",ISBLANK(F230)),"",(M230-T230)/U230)')</v>
      </c>
      <c r="AM230" t="str">
        <f t="shared" ca="1" si="68"/>
        <v>worksheet.write('Z230','=IFERROR(IF(OR(G230="-",ISBLANK(G230)),"",(N230-T230)/U230),"")')</v>
      </c>
      <c r="AN230" t="str">
        <f t="shared" ca="1" si="69"/>
        <v>worksheet.write('AA230','=IF(MAX(MAX(V230:Z230),ABS(MIN(V230:Z230)))=ABS(MIN(V230:Z230)),MIN(V230:Z230),MAX(V230:Z230))')</v>
      </c>
      <c r="AO230" t="str">
        <f t="shared" ca="1" si="69"/>
        <v>worksheet.write('AB230','=IFERROR(V144+MATCH(AA230,V230:Z230,0)-1,"")')</v>
      </c>
    </row>
    <row r="231" spans="1:41" x14ac:dyDescent="0.3">
      <c r="A231" s="1">
        <v>3</v>
      </c>
      <c r="B231" t="s">
        <v>585</v>
      </c>
      <c r="C231" t="s">
        <v>586</v>
      </c>
      <c r="D231" t="s">
        <v>587</v>
      </c>
      <c r="E231" t="s">
        <v>588</v>
      </c>
      <c r="F231" t="s">
        <v>588</v>
      </c>
      <c r="G231" t="s">
        <v>588</v>
      </c>
      <c r="I231" t="str">
        <f t="shared" si="51"/>
        <v>N/A</v>
      </c>
      <c r="J231">
        <f t="shared" si="52"/>
        <v>10370000</v>
      </c>
      <c r="K231">
        <f t="shared" si="53"/>
        <v>1340000</v>
      </c>
      <c r="L231">
        <f t="shared" si="54"/>
        <v>1790000</v>
      </c>
      <c r="M231">
        <f t="shared" si="55"/>
        <v>1790000</v>
      </c>
      <c r="N231">
        <f t="shared" si="56"/>
        <v>1790000</v>
      </c>
      <c r="P231">
        <f t="shared" si="57"/>
        <v>10370000</v>
      </c>
      <c r="Q231">
        <f t="shared" si="70"/>
        <v>2012</v>
      </c>
      <c r="R231">
        <f t="shared" si="71"/>
        <v>1340000</v>
      </c>
      <c r="S231" t="str">
        <f t="shared" si="72"/>
        <v/>
      </c>
      <c r="T231">
        <f t="shared" si="73"/>
        <v>3416000</v>
      </c>
      <c r="U231">
        <f t="shared" si="74"/>
        <v>3892284.6761253215</v>
      </c>
      <c r="V231">
        <f t="shared" si="75"/>
        <v>1.7866113551906344</v>
      </c>
      <c r="W231">
        <f t="shared" si="76"/>
        <v>-0.53336283770143178</v>
      </c>
      <c r="X231">
        <f t="shared" si="76"/>
        <v>-0.41774950582973419</v>
      </c>
      <c r="Y231">
        <f t="shared" si="77"/>
        <v>-0.41774950582973419</v>
      </c>
      <c r="Z231">
        <f t="shared" si="80"/>
        <v>-0.41774950582973419</v>
      </c>
      <c r="AA231">
        <f t="shared" si="79"/>
        <v>1.7866113551906344</v>
      </c>
      <c r="AB231">
        <f t="shared" si="78"/>
        <v>2012</v>
      </c>
      <c r="AC231" t="str">
        <f t="shared" ca="1" si="58"/>
        <v>worksheet.write('P231','=MAX(J231:N231)')</v>
      </c>
      <c r="AD231" t="str">
        <f t="shared" ca="1" si="59"/>
        <v>worksheet.write('Q231','=IFERROR(J144+MATCH(P231,J231:N231,0)-1,"")')</v>
      </c>
      <c r="AE231" t="str">
        <f t="shared" ca="1" si="60"/>
        <v>worksheet.write('R231','=IF(Q231="","",MIN(J231:N231))')</v>
      </c>
      <c r="AF231" t="str">
        <f t="shared" ca="1" si="61"/>
        <v>worksheet.write('S231','=IFERROR(J144+MATCH(R231,J231:N231)-1,"")')</v>
      </c>
      <c r="AG231" t="str">
        <f t="shared" ca="1" si="62"/>
        <v>worksheet.write('T231','=IFERROR(AVERAGE(J231:N231),"")')</v>
      </c>
      <c r="AH231" t="str">
        <f t="shared" ca="1" si="63"/>
        <v>worksheet.write('U231','=IFERROR(STDEV(J231:N231),"")')</v>
      </c>
      <c r="AI231" t="str">
        <f t="shared" ca="1" si="64"/>
        <v>worksheet.write('V231','=IF(C231="-","",IF(ISBLANK(B231),"",IF(OR(ISNUMBER(FIND("Growth",B231)),ISNUMBER(FIND("Margin",B231))),"",(J231-T231)/U231)))')</v>
      </c>
      <c r="AJ231" t="str">
        <f t="shared" ca="1" si="65"/>
        <v>worksheet.write('W231','=IF(OR(D231="-",ISBLANK(D231)),"",(K231-T231)/U231)')</v>
      </c>
      <c r="AK231" t="str">
        <f t="shared" ca="1" si="66"/>
        <v>worksheet.write('X231','=IF(OR(E231="-",ISBLANK(E231)),"",(L231-T231)/U231)')</v>
      </c>
      <c r="AL231" t="str">
        <f t="shared" ca="1" si="67"/>
        <v>worksheet.write('Y231','=IF(OR(F231="-",ISBLANK(F231)),"",(M231-T231)/U231)')</v>
      </c>
      <c r="AM231" t="str">
        <f t="shared" ca="1" si="68"/>
        <v>worksheet.write('Z231','=IFERROR(IF(OR(G231="-",ISBLANK(G231)),"",(N231-T231)/U231),"")')</v>
      </c>
      <c r="AN231" t="str">
        <f t="shared" ca="1" si="69"/>
        <v>worksheet.write('AA231','=IF(MAX(MAX(V231:Z231),ABS(MIN(V231:Z231)))=ABS(MIN(V231:Z231)),MIN(V231:Z231),MAX(V231:Z231))')</v>
      </c>
      <c r="AO231" t="str">
        <f t="shared" ca="1" si="69"/>
        <v>worksheet.write('AB231','=IFERROR(V144+MATCH(AA231,V231:Z231,0)-1,"")')</v>
      </c>
    </row>
    <row r="232" spans="1:41" x14ac:dyDescent="0.3">
      <c r="A232" s="1">
        <v>4</v>
      </c>
      <c r="B232" t="s">
        <v>589</v>
      </c>
      <c r="C232" t="s">
        <v>254</v>
      </c>
      <c r="D232" t="s">
        <v>590</v>
      </c>
      <c r="E232" t="s">
        <v>254</v>
      </c>
      <c r="F232" t="s">
        <v>591</v>
      </c>
      <c r="G232" t="s">
        <v>592</v>
      </c>
      <c r="I232" t="str">
        <f t="shared" si="51"/>
        <v>N/A</v>
      </c>
      <c r="J232" t="str">
        <f t="shared" si="52"/>
        <v>N/A</v>
      </c>
      <c r="K232">
        <f t="shared" si="53"/>
        <v>72160000</v>
      </c>
      <c r="L232" t="str">
        <f t="shared" si="54"/>
        <v>N/A</v>
      </c>
      <c r="M232">
        <f t="shared" si="55"/>
        <v>92240000</v>
      </c>
      <c r="N232">
        <f t="shared" si="56"/>
        <v>105690000</v>
      </c>
      <c r="P232">
        <f t="shared" si="57"/>
        <v>105690000</v>
      </c>
      <c r="Q232">
        <f t="shared" si="70"/>
        <v>2016</v>
      </c>
      <c r="R232">
        <f t="shared" si="71"/>
        <v>72160000</v>
      </c>
      <c r="S232">
        <f t="shared" si="72"/>
        <v>2013</v>
      </c>
      <c r="T232">
        <f t="shared" si="73"/>
        <v>90030000</v>
      </c>
      <c r="U232">
        <f t="shared" si="74"/>
        <v>16873894.037832525</v>
      </c>
      <c r="V232" t="str">
        <f t="shared" si="75"/>
        <v/>
      </c>
      <c r="W232">
        <f t="shared" si="76"/>
        <v>-1.0590323703547107</v>
      </c>
      <c r="X232" t="str">
        <f t="shared" si="76"/>
        <v/>
      </c>
      <c r="Y232">
        <f t="shared" si="77"/>
        <v>0.13097154664151711</v>
      </c>
      <c r="Z232">
        <f t="shared" si="80"/>
        <v>0.92806082371319365</v>
      </c>
      <c r="AA232">
        <f t="shared" si="79"/>
        <v>-1.0590323703547107</v>
      </c>
      <c r="AB232">
        <f t="shared" si="78"/>
        <v>2013</v>
      </c>
      <c r="AC232" t="str">
        <f t="shared" ca="1" si="58"/>
        <v>worksheet.write('P232','=MAX(J232:N232)')</v>
      </c>
      <c r="AD232" t="str">
        <f t="shared" ca="1" si="59"/>
        <v>worksheet.write('Q232','=IFERROR(J144+MATCH(P232,J232:N232,0)-1,"")')</v>
      </c>
      <c r="AE232" t="str">
        <f t="shared" ca="1" si="60"/>
        <v>worksheet.write('R232','=IF(Q232="","",MIN(J232:N232))')</v>
      </c>
      <c r="AF232" t="str">
        <f t="shared" ca="1" si="61"/>
        <v>worksheet.write('S232','=IFERROR(J144+MATCH(R232,J232:N232)-1,"")')</v>
      </c>
      <c r="AG232" t="str">
        <f t="shared" ca="1" si="62"/>
        <v>worksheet.write('T232','=IFERROR(AVERAGE(J232:N232),"")')</v>
      </c>
      <c r="AH232" t="str">
        <f t="shared" ca="1" si="63"/>
        <v>worksheet.write('U232','=IFERROR(STDEV(J232:N232),"")')</v>
      </c>
      <c r="AI232" t="str">
        <f t="shared" ca="1" si="64"/>
        <v>worksheet.write('V232','=IF(C232="-","",IF(ISBLANK(B232),"",IF(OR(ISNUMBER(FIND("Growth",B232)),ISNUMBER(FIND("Margin",B232))),"",(J232-T232)/U232)))')</v>
      </c>
      <c r="AJ232" t="str">
        <f t="shared" ca="1" si="65"/>
        <v>worksheet.write('W232','=IF(OR(D232="-",ISBLANK(D232)),"",(K232-T232)/U232)')</v>
      </c>
      <c r="AK232" t="str">
        <f t="shared" ca="1" si="66"/>
        <v>worksheet.write('X232','=IF(OR(E232="-",ISBLANK(E232)),"",(L232-T232)/U232)')</v>
      </c>
      <c r="AL232" t="str">
        <f t="shared" ca="1" si="67"/>
        <v>worksheet.write('Y232','=IF(OR(F232="-",ISBLANK(F232)),"",(M232-T232)/U232)')</v>
      </c>
      <c r="AM232" t="str">
        <f t="shared" ca="1" si="68"/>
        <v>worksheet.write('Z232','=IFERROR(IF(OR(G232="-",ISBLANK(G232)),"",(N232-T232)/U232),"")')</v>
      </c>
      <c r="AN232" t="str">
        <f t="shared" ca="1" si="69"/>
        <v>worksheet.write('AA232','=IF(MAX(MAX(V232:Z232),ABS(MIN(V232:Z232)))=ABS(MIN(V232:Z232)),MIN(V232:Z232),MAX(V232:Z232))')</v>
      </c>
      <c r="AO232" t="str">
        <f t="shared" ca="1" si="69"/>
        <v>worksheet.write('AB232','=IFERROR(V144+MATCH(AA232,V232:Z232,0)-1,"")')</v>
      </c>
    </row>
    <row r="233" spans="1:41" x14ac:dyDescent="0.3">
      <c r="A233" s="1">
        <v>5</v>
      </c>
      <c r="B233" t="s">
        <v>593</v>
      </c>
      <c r="C233" t="s">
        <v>594</v>
      </c>
      <c r="D233" t="s">
        <v>595</v>
      </c>
      <c r="E233" t="s">
        <v>596</v>
      </c>
      <c r="F233" t="s">
        <v>597</v>
      </c>
      <c r="G233" t="s">
        <v>598</v>
      </c>
      <c r="I233" t="str">
        <f t="shared" si="51"/>
        <v>N/A</v>
      </c>
      <c r="J233">
        <f t="shared" si="52"/>
        <v>13890000</v>
      </c>
      <c r="K233">
        <f t="shared" si="53"/>
        <v>25750000</v>
      </c>
      <c r="L233">
        <f t="shared" si="54"/>
        <v>110250000</v>
      </c>
      <c r="M233">
        <f t="shared" si="55"/>
        <v>30680000</v>
      </c>
      <c r="N233">
        <f t="shared" si="56"/>
        <v>44240000</v>
      </c>
      <c r="P233">
        <f t="shared" si="57"/>
        <v>110250000</v>
      </c>
      <c r="Q233">
        <f t="shared" si="70"/>
        <v>2014</v>
      </c>
      <c r="R233">
        <f t="shared" si="71"/>
        <v>13890000</v>
      </c>
      <c r="S233">
        <f t="shared" si="72"/>
        <v>2012</v>
      </c>
      <c r="T233">
        <f t="shared" si="73"/>
        <v>44962000</v>
      </c>
      <c r="U233">
        <f t="shared" si="74"/>
        <v>38084084.208498433</v>
      </c>
      <c r="V233">
        <f t="shared" si="75"/>
        <v>-0.81587888079152782</v>
      </c>
      <c r="W233">
        <f t="shared" si="76"/>
        <v>-0.5044627013956885</v>
      </c>
      <c r="X233">
        <f t="shared" si="76"/>
        <v>1.7143119325797267</v>
      </c>
      <c r="Y233">
        <f t="shared" si="77"/>
        <v>-0.37501229967380922</v>
      </c>
      <c r="Z233">
        <f t="shared" si="80"/>
        <v>-1.8958050718701179E-2</v>
      </c>
      <c r="AA233">
        <f t="shared" si="79"/>
        <v>1.7143119325797267</v>
      </c>
      <c r="AB233">
        <f t="shared" si="78"/>
        <v>2014</v>
      </c>
      <c r="AC233" t="str">
        <f t="shared" ca="1" si="58"/>
        <v>worksheet.write('P233','=MAX(J233:N233)')</v>
      </c>
      <c r="AD233" t="str">
        <f t="shared" ca="1" si="59"/>
        <v>worksheet.write('Q233','=IFERROR(J144+MATCH(P233,J233:N233,0)-1,"")')</v>
      </c>
      <c r="AE233" t="str">
        <f t="shared" ca="1" si="60"/>
        <v>worksheet.write('R233','=IF(Q233="","",MIN(J233:N233))')</v>
      </c>
      <c r="AF233" t="str">
        <f t="shared" ca="1" si="61"/>
        <v>worksheet.write('S233','=IFERROR(J144+MATCH(R233,J233:N233)-1,"")')</v>
      </c>
      <c r="AG233" t="str">
        <f t="shared" ca="1" si="62"/>
        <v>worksheet.write('T233','=IFERROR(AVERAGE(J233:N233),"")')</v>
      </c>
      <c r="AH233" t="str">
        <f t="shared" ca="1" si="63"/>
        <v>worksheet.write('U233','=IFERROR(STDEV(J233:N233),"")')</v>
      </c>
      <c r="AI233" t="str">
        <f t="shared" ca="1" si="64"/>
        <v>worksheet.write('V233','=IF(C233="-","",IF(ISBLANK(B233),"",IF(OR(ISNUMBER(FIND("Growth",B233)),ISNUMBER(FIND("Margin",B233))),"",(J233-T233)/U233)))')</v>
      </c>
      <c r="AJ233" t="str">
        <f t="shared" ca="1" si="65"/>
        <v>worksheet.write('W233','=IF(OR(D233="-",ISBLANK(D233)),"",(K233-T233)/U233)')</v>
      </c>
      <c r="AK233" t="str">
        <f t="shared" ca="1" si="66"/>
        <v>worksheet.write('X233','=IF(OR(E233="-",ISBLANK(E233)),"",(L233-T233)/U233)')</v>
      </c>
      <c r="AL233" t="str">
        <f t="shared" ca="1" si="67"/>
        <v>worksheet.write('Y233','=IF(OR(F233="-",ISBLANK(F233)),"",(M233-T233)/U233)')</v>
      </c>
      <c r="AM233" t="str">
        <f t="shared" ca="1" si="68"/>
        <v>worksheet.write('Z233','=IFERROR(IF(OR(G233="-",ISBLANK(G233)),"",(N233-T233)/U233),"")')</v>
      </c>
      <c r="AN233" t="str">
        <f t="shared" ca="1" si="69"/>
        <v>worksheet.write('AA233','=IF(MAX(MAX(V233:Z233),ABS(MIN(V233:Z233)))=ABS(MIN(V233:Z233)),MIN(V233:Z233),MAX(V233:Z233))')</v>
      </c>
      <c r="AO233" t="str">
        <f t="shared" ca="1" si="69"/>
        <v>worksheet.write('AB233','=IFERROR(V144+MATCH(AA233,V233:Z233,0)-1,"")')</v>
      </c>
    </row>
    <row r="234" spans="1:41" x14ac:dyDescent="0.3">
      <c r="A234" s="1">
        <v>6</v>
      </c>
      <c r="B234" t="s">
        <v>599</v>
      </c>
      <c r="C234" t="s">
        <v>600</v>
      </c>
      <c r="D234" t="s">
        <v>601</v>
      </c>
      <c r="E234" t="s">
        <v>602</v>
      </c>
      <c r="F234" t="s">
        <v>603</v>
      </c>
      <c r="G234" t="s">
        <v>604</v>
      </c>
      <c r="I234" t="str">
        <f t="shared" si="51"/>
        <v>pos_trend</v>
      </c>
      <c r="J234">
        <f t="shared" si="52"/>
        <v>44950000</v>
      </c>
      <c r="K234">
        <f t="shared" si="53"/>
        <v>47770000</v>
      </c>
      <c r="L234">
        <f t="shared" si="54"/>
        <v>60550000</v>
      </c>
      <c r="M234">
        <f t="shared" si="55"/>
        <v>74420000</v>
      </c>
      <c r="N234">
        <f t="shared" si="56"/>
        <v>83160000</v>
      </c>
      <c r="P234">
        <f t="shared" si="57"/>
        <v>83160000</v>
      </c>
      <c r="Q234">
        <f t="shared" si="70"/>
        <v>2016</v>
      </c>
      <c r="R234">
        <f t="shared" si="71"/>
        <v>44950000</v>
      </c>
      <c r="S234">
        <f t="shared" si="72"/>
        <v>2012</v>
      </c>
      <c r="T234">
        <f t="shared" si="73"/>
        <v>62170000</v>
      </c>
      <c r="U234">
        <f t="shared" si="74"/>
        <v>16561668.092314856</v>
      </c>
      <c r="V234">
        <f t="shared" si="75"/>
        <v>-1.0397503381915154</v>
      </c>
      <c r="W234">
        <f t="shared" si="76"/>
        <v>-0.86947763472461215</v>
      </c>
      <c r="X234">
        <f t="shared" si="76"/>
        <v>-9.7816233906518862E-2</v>
      </c>
      <c r="Y234">
        <f t="shared" si="77"/>
        <v>0.73965979342892352</v>
      </c>
      <c r="Z234">
        <f t="shared" si="80"/>
        <v>1.2673844133937229</v>
      </c>
      <c r="AA234">
        <f t="shared" si="79"/>
        <v>1.2673844133937229</v>
      </c>
      <c r="AB234">
        <f t="shared" si="78"/>
        <v>2016</v>
      </c>
      <c r="AC234" t="str">
        <f t="shared" ca="1" si="58"/>
        <v>worksheet.write('P234','=MAX(J234:N234)')</v>
      </c>
      <c r="AD234" t="str">
        <f t="shared" ca="1" si="59"/>
        <v>worksheet.write('Q234','=IFERROR(J144+MATCH(P234,J234:N234,0)-1,"")')</v>
      </c>
      <c r="AE234" t="str">
        <f t="shared" ca="1" si="60"/>
        <v>worksheet.write('R234','=IF(Q234="","",MIN(J234:N234))')</v>
      </c>
      <c r="AF234" t="str">
        <f t="shared" ca="1" si="61"/>
        <v>worksheet.write('S234','=IFERROR(J144+MATCH(R234,J234:N234)-1,"")')</v>
      </c>
      <c r="AG234" t="str">
        <f t="shared" ca="1" si="62"/>
        <v>worksheet.write('T234','=IFERROR(AVERAGE(J234:N234),"")')</v>
      </c>
      <c r="AH234" t="str">
        <f t="shared" ca="1" si="63"/>
        <v>worksheet.write('U234','=IFERROR(STDEV(J234:N234),"")')</v>
      </c>
      <c r="AI234" t="str">
        <f t="shared" ca="1" si="64"/>
        <v>worksheet.write('V234','=IF(C234="-","",IF(ISBLANK(B234),"",IF(OR(ISNUMBER(FIND("Growth",B234)),ISNUMBER(FIND("Margin",B234))),"",(J234-T234)/U234)))')</v>
      </c>
      <c r="AJ234" t="str">
        <f t="shared" ca="1" si="65"/>
        <v>worksheet.write('W234','=IF(OR(D234="-",ISBLANK(D234)),"",(K234-T234)/U234)')</v>
      </c>
      <c r="AK234" t="str">
        <f t="shared" ca="1" si="66"/>
        <v>worksheet.write('X234','=IF(OR(E234="-",ISBLANK(E234)),"",(L234-T234)/U234)')</v>
      </c>
      <c r="AL234" t="str">
        <f t="shared" ca="1" si="67"/>
        <v>worksheet.write('Y234','=IF(OR(F234="-",ISBLANK(F234)),"",(M234-T234)/U234)')</v>
      </c>
      <c r="AM234" t="str">
        <f t="shared" ca="1" si="68"/>
        <v>worksheet.write('Z234','=IFERROR(IF(OR(G234="-",ISBLANK(G234)),"",(N234-T234)/U234),"")')</v>
      </c>
      <c r="AN234" t="str">
        <f t="shared" ca="1" si="69"/>
        <v>worksheet.write('AA234','=IF(MAX(MAX(V234:Z234),ABS(MIN(V234:Z234)))=ABS(MIN(V234:Z234)),MIN(V234:Z234),MAX(V234:Z234))')</v>
      </c>
      <c r="AO234" t="str">
        <f t="shared" ca="1" si="69"/>
        <v>worksheet.write('AB234','=IFERROR(V144+MATCH(AA234,V234:Z234,0)-1,"")')</v>
      </c>
    </row>
    <row r="235" spans="1:41" x14ac:dyDescent="0.3">
      <c r="A235" s="1">
        <v>7</v>
      </c>
      <c r="B235" t="s">
        <v>605</v>
      </c>
      <c r="C235" t="s">
        <v>254</v>
      </c>
      <c r="D235" t="s">
        <v>254</v>
      </c>
      <c r="E235" t="s">
        <v>254</v>
      </c>
      <c r="F235" t="s">
        <v>254</v>
      </c>
      <c r="G235" t="s">
        <v>254</v>
      </c>
      <c r="I235" t="str">
        <f t="shared" si="51"/>
        <v>N/A</v>
      </c>
      <c r="J235" t="str">
        <f t="shared" si="52"/>
        <v>N/A</v>
      </c>
      <c r="K235" t="str">
        <f t="shared" si="53"/>
        <v>N/A</v>
      </c>
      <c r="L235" t="str">
        <f t="shared" si="54"/>
        <v>N/A</v>
      </c>
      <c r="M235" t="str">
        <f t="shared" si="55"/>
        <v>N/A</v>
      </c>
      <c r="N235" t="str">
        <f t="shared" si="56"/>
        <v>N/A</v>
      </c>
      <c r="P235">
        <f t="shared" si="57"/>
        <v>0</v>
      </c>
      <c r="Q235" t="str">
        <f t="shared" si="70"/>
        <v/>
      </c>
      <c r="R235" t="str">
        <f t="shared" si="71"/>
        <v/>
      </c>
      <c r="S235" t="str">
        <f t="shared" si="72"/>
        <v/>
      </c>
      <c r="T235" t="str">
        <f t="shared" si="73"/>
        <v/>
      </c>
      <c r="U235" t="str">
        <f t="shared" si="74"/>
        <v/>
      </c>
      <c r="V235" t="str">
        <f t="shared" si="75"/>
        <v/>
      </c>
      <c r="W235" t="str">
        <f t="shared" si="76"/>
        <v/>
      </c>
      <c r="X235" t="str">
        <f t="shared" si="76"/>
        <v/>
      </c>
      <c r="Y235" t="str">
        <f t="shared" si="77"/>
        <v/>
      </c>
      <c r="Z235" t="str">
        <f t="shared" si="80"/>
        <v/>
      </c>
      <c r="AA235">
        <f t="shared" si="79"/>
        <v>0</v>
      </c>
      <c r="AB235" t="str">
        <f t="shared" si="78"/>
        <v/>
      </c>
      <c r="AC235" t="str">
        <f t="shared" ca="1" si="58"/>
        <v>worksheet.write('P235','=MAX(J235:N235)')</v>
      </c>
      <c r="AD235" t="str">
        <f t="shared" ca="1" si="59"/>
        <v>worksheet.write('Q235','=IFERROR(J144+MATCH(P235,J235:N235,0)-1,"")')</v>
      </c>
      <c r="AE235" t="str">
        <f t="shared" ca="1" si="60"/>
        <v>worksheet.write('R235','=IF(Q235="","",MIN(J235:N235))')</v>
      </c>
      <c r="AF235" t="str">
        <f t="shared" ca="1" si="61"/>
        <v>worksheet.write('S235','=IFERROR(J144+MATCH(R235,J235:N235)-1,"")')</v>
      </c>
      <c r="AG235" t="str">
        <f t="shared" ca="1" si="62"/>
        <v>worksheet.write('T235','=IFERROR(AVERAGE(J235:N235),"")')</v>
      </c>
      <c r="AH235" t="str">
        <f t="shared" ca="1" si="63"/>
        <v>worksheet.write('U235','=IFERROR(STDEV(J235:N235),"")')</v>
      </c>
      <c r="AI235" t="str">
        <f t="shared" ca="1" si="64"/>
        <v>worksheet.write('V235','=IF(C235="-","",IF(ISBLANK(B235),"",IF(OR(ISNUMBER(FIND("Growth",B235)),ISNUMBER(FIND("Margin",B235))),"",(J235-T235)/U235)))')</v>
      </c>
      <c r="AJ235" t="str">
        <f t="shared" ca="1" si="65"/>
        <v>worksheet.write('W235','=IF(OR(D235="-",ISBLANK(D235)),"",(K235-T235)/U235)')</v>
      </c>
      <c r="AK235" t="str">
        <f t="shared" ca="1" si="66"/>
        <v>worksheet.write('X235','=IF(OR(E235="-",ISBLANK(E235)),"",(L235-T235)/U235)')</v>
      </c>
      <c r="AL235" t="str">
        <f t="shared" ca="1" si="67"/>
        <v>worksheet.write('Y235','=IF(OR(F235="-",ISBLANK(F235)),"",(M235-T235)/U235)')</v>
      </c>
      <c r="AM235" t="str">
        <f t="shared" ca="1" si="68"/>
        <v>worksheet.write('Z235','=IFERROR(IF(OR(G235="-",ISBLANK(G235)),"",(N235-T235)/U235),"")')</v>
      </c>
      <c r="AN235" t="str">
        <f t="shared" ca="1" si="69"/>
        <v>worksheet.write('AA235','=IF(MAX(MAX(V235:Z235),ABS(MIN(V235:Z235)))=ABS(MIN(V235:Z235)),MIN(V235:Z235),MAX(V235:Z235))')</v>
      </c>
      <c r="AO235" t="str">
        <f t="shared" ca="1" si="69"/>
        <v>worksheet.write('AB235','=IFERROR(V144+MATCH(AA235,V235:Z235,0)-1,"")')</v>
      </c>
    </row>
    <row r="236" spans="1:41" x14ac:dyDescent="0.3">
      <c r="A236" s="1">
        <v>8</v>
      </c>
      <c r="B236" t="s">
        <v>606</v>
      </c>
      <c r="C236" t="s">
        <v>254</v>
      </c>
      <c r="D236" t="s">
        <v>254</v>
      </c>
      <c r="E236" t="s">
        <v>254</v>
      </c>
      <c r="F236" t="s">
        <v>254</v>
      </c>
      <c r="G236" t="s">
        <v>254</v>
      </c>
      <c r="I236" t="str">
        <f t="shared" si="51"/>
        <v>N/A</v>
      </c>
      <c r="J236" t="str">
        <f t="shared" si="52"/>
        <v>N/A</v>
      </c>
      <c r="K236" t="str">
        <f t="shared" si="53"/>
        <v>N/A</v>
      </c>
      <c r="L236" t="str">
        <f t="shared" si="54"/>
        <v>N/A</v>
      </c>
      <c r="M236" t="str">
        <f t="shared" si="55"/>
        <v>N/A</v>
      </c>
      <c r="N236" t="str">
        <f t="shared" si="56"/>
        <v>N/A</v>
      </c>
      <c r="P236">
        <f t="shared" si="57"/>
        <v>0</v>
      </c>
      <c r="Q236" t="str">
        <f t="shared" si="70"/>
        <v/>
      </c>
      <c r="R236" t="str">
        <f t="shared" si="71"/>
        <v/>
      </c>
      <c r="S236" t="str">
        <f t="shared" si="72"/>
        <v/>
      </c>
      <c r="T236" t="str">
        <f t="shared" si="73"/>
        <v/>
      </c>
      <c r="U236" t="str">
        <f t="shared" si="74"/>
        <v/>
      </c>
      <c r="V236" t="str">
        <f t="shared" si="75"/>
        <v/>
      </c>
      <c r="W236" t="str">
        <f t="shared" si="76"/>
        <v/>
      </c>
      <c r="X236" t="str">
        <f t="shared" si="76"/>
        <v/>
      </c>
      <c r="Y236" t="str">
        <f t="shared" si="77"/>
        <v/>
      </c>
      <c r="Z236" t="str">
        <f t="shared" si="80"/>
        <v/>
      </c>
      <c r="AA236">
        <f t="shared" si="79"/>
        <v>0</v>
      </c>
      <c r="AB236" t="str">
        <f t="shared" si="78"/>
        <v/>
      </c>
      <c r="AC236" t="str">
        <f t="shared" ca="1" si="58"/>
        <v>worksheet.write('P236','=MAX(J236:N236)')</v>
      </c>
      <c r="AD236" t="str">
        <f t="shared" ca="1" si="59"/>
        <v>worksheet.write('Q236','=IFERROR(J144+MATCH(P236,J236:N236,0)-1,"")')</v>
      </c>
      <c r="AE236" t="str">
        <f t="shared" ca="1" si="60"/>
        <v>worksheet.write('R236','=IF(Q236="","",MIN(J236:N236))')</v>
      </c>
      <c r="AF236" t="str">
        <f t="shared" ca="1" si="61"/>
        <v>worksheet.write('S236','=IFERROR(J144+MATCH(R236,J236:N236)-1,"")')</v>
      </c>
      <c r="AG236" t="str">
        <f t="shared" ca="1" si="62"/>
        <v>worksheet.write('T236','=IFERROR(AVERAGE(J236:N236),"")')</v>
      </c>
      <c r="AH236" t="str">
        <f t="shared" ca="1" si="63"/>
        <v>worksheet.write('U236','=IFERROR(STDEV(J236:N236),"")')</v>
      </c>
      <c r="AI236" t="str">
        <f t="shared" ca="1" si="64"/>
        <v>worksheet.write('V236','=IF(C236="-","",IF(ISBLANK(B236),"",IF(OR(ISNUMBER(FIND("Growth",B236)),ISNUMBER(FIND("Margin",B236))),"",(J236-T236)/U236)))')</v>
      </c>
      <c r="AJ236" t="str">
        <f t="shared" ca="1" si="65"/>
        <v>worksheet.write('W236','=IF(OR(D236="-",ISBLANK(D236)),"",(K236-T236)/U236)')</v>
      </c>
      <c r="AK236" t="str">
        <f t="shared" ca="1" si="66"/>
        <v>worksheet.write('X236','=IF(OR(E236="-",ISBLANK(E236)),"",(L236-T236)/U236)')</v>
      </c>
      <c r="AL236" t="str">
        <f t="shared" ca="1" si="67"/>
        <v>worksheet.write('Y236','=IF(OR(F236="-",ISBLANK(F236)),"",(M236-T236)/U236)')</v>
      </c>
      <c r="AM236" t="str">
        <f t="shared" ca="1" si="68"/>
        <v>worksheet.write('Z236','=IFERROR(IF(OR(G236="-",ISBLANK(G236)),"",(N236-T236)/U236),"")')</v>
      </c>
      <c r="AN236" t="str">
        <f t="shared" ca="1" si="69"/>
        <v>worksheet.write('AA236','=IF(MAX(MAX(V236:Z236),ABS(MIN(V236:Z236)))=ABS(MIN(V236:Z236)),MIN(V236:Z236),MAX(V236:Z236))')</v>
      </c>
      <c r="AO236" t="str">
        <f t="shared" ca="1" si="69"/>
        <v>worksheet.write('AB236','=IFERROR(V144+MATCH(AA236,V236:Z236,0)-1,"")')</v>
      </c>
    </row>
    <row r="237" spans="1:41" x14ac:dyDescent="0.3">
      <c r="A237" s="1">
        <v>9</v>
      </c>
      <c r="B237" t="s">
        <v>607</v>
      </c>
      <c r="C237" t="s">
        <v>254</v>
      </c>
      <c r="D237" t="s">
        <v>254</v>
      </c>
      <c r="E237" t="s">
        <v>254</v>
      </c>
      <c r="F237" t="s">
        <v>254</v>
      </c>
      <c r="G237" t="s">
        <v>254</v>
      </c>
      <c r="I237" t="str">
        <f t="shared" si="51"/>
        <v>N/A</v>
      </c>
      <c r="J237" t="str">
        <f t="shared" si="52"/>
        <v>N/A</v>
      </c>
      <c r="K237" t="str">
        <f t="shared" si="53"/>
        <v>N/A</v>
      </c>
      <c r="L237" t="str">
        <f t="shared" si="54"/>
        <v>N/A</v>
      </c>
      <c r="M237" t="str">
        <f t="shared" si="55"/>
        <v>N/A</v>
      </c>
      <c r="N237" t="str">
        <f t="shared" si="56"/>
        <v>N/A</v>
      </c>
      <c r="P237">
        <f t="shared" si="57"/>
        <v>0</v>
      </c>
      <c r="Q237" t="str">
        <f t="shared" si="70"/>
        <v/>
      </c>
      <c r="R237" t="str">
        <f t="shared" si="71"/>
        <v/>
      </c>
      <c r="S237" t="str">
        <f t="shared" si="72"/>
        <v/>
      </c>
      <c r="T237" t="str">
        <f t="shared" si="73"/>
        <v/>
      </c>
      <c r="U237" t="str">
        <f t="shared" si="74"/>
        <v/>
      </c>
      <c r="V237" t="str">
        <f t="shared" si="75"/>
        <v/>
      </c>
      <c r="W237" t="str">
        <f t="shared" si="76"/>
        <v/>
      </c>
      <c r="X237" t="str">
        <f t="shared" si="76"/>
        <v/>
      </c>
      <c r="Y237" t="str">
        <f t="shared" si="77"/>
        <v/>
      </c>
      <c r="Z237" t="str">
        <f t="shared" si="80"/>
        <v/>
      </c>
      <c r="AA237">
        <f t="shared" si="79"/>
        <v>0</v>
      </c>
      <c r="AB237" t="str">
        <f t="shared" si="78"/>
        <v/>
      </c>
      <c r="AC237" t="str">
        <f t="shared" ca="1" si="58"/>
        <v>worksheet.write('P237','=MAX(J237:N237)')</v>
      </c>
      <c r="AD237" t="str">
        <f t="shared" ca="1" si="59"/>
        <v>worksheet.write('Q237','=IFERROR(J144+MATCH(P237,J237:N237,0)-1,"")')</v>
      </c>
      <c r="AE237" t="str">
        <f t="shared" ca="1" si="60"/>
        <v>worksheet.write('R237','=IF(Q237="","",MIN(J237:N237))')</v>
      </c>
      <c r="AF237" t="str">
        <f t="shared" ca="1" si="61"/>
        <v>worksheet.write('S237','=IFERROR(J144+MATCH(R237,J237:N237)-1,"")')</v>
      </c>
      <c r="AG237" t="str">
        <f t="shared" ca="1" si="62"/>
        <v>worksheet.write('T237','=IFERROR(AVERAGE(J237:N237),"")')</v>
      </c>
      <c r="AH237" t="str">
        <f t="shared" ca="1" si="63"/>
        <v>worksheet.write('U237','=IFERROR(STDEV(J237:N237),"")')</v>
      </c>
      <c r="AI237" t="str">
        <f t="shared" ca="1" si="64"/>
        <v>worksheet.write('V237','=IF(C237="-","",IF(ISBLANK(B237),"",IF(OR(ISNUMBER(FIND("Growth",B237)),ISNUMBER(FIND("Margin",B237))),"",(J237-T237)/U237)))')</v>
      </c>
      <c r="AJ237" t="str">
        <f t="shared" ca="1" si="65"/>
        <v>worksheet.write('W237','=IF(OR(D237="-",ISBLANK(D237)),"",(K237-T237)/U237)')</v>
      </c>
      <c r="AK237" t="str">
        <f t="shared" ca="1" si="66"/>
        <v>worksheet.write('X237','=IF(OR(E237="-",ISBLANK(E237)),"",(L237-T237)/U237)')</v>
      </c>
      <c r="AL237" t="str">
        <f t="shared" ca="1" si="67"/>
        <v>worksheet.write('Y237','=IF(OR(F237="-",ISBLANK(F237)),"",(M237-T237)/U237)')</v>
      </c>
      <c r="AM237" t="str">
        <f t="shared" ca="1" si="68"/>
        <v>worksheet.write('Z237','=IFERROR(IF(OR(G237="-",ISBLANK(G237)),"",(N237-T237)/U237),"")')</v>
      </c>
      <c r="AN237" t="str">
        <f t="shared" ca="1" si="69"/>
        <v>worksheet.write('AA237','=IF(MAX(MAX(V237:Z237),ABS(MIN(V237:Z237)))=ABS(MIN(V237:Z237)),MIN(V237:Z237),MAX(V237:Z237))')</v>
      </c>
      <c r="AO237" t="str">
        <f t="shared" ca="1" si="69"/>
        <v>worksheet.write('AB237','=IFERROR(V144+MATCH(AA237,V237:Z237,0)-1,"")')</v>
      </c>
    </row>
    <row r="238" spans="1:41" x14ac:dyDescent="0.3">
      <c r="A238" s="1">
        <v>10</v>
      </c>
      <c r="B238" t="s">
        <v>608</v>
      </c>
      <c r="C238" t="s">
        <v>609</v>
      </c>
      <c r="D238" t="s">
        <v>610</v>
      </c>
      <c r="E238" t="s">
        <v>611</v>
      </c>
      <c r="F238" t="s">
        <v>612</v>
      </c>
      <c r="G238" t="s">
        <v>613</v>
      </c>
      <c r="I238" t="str">
        <f t="shared" si="51"/>
        <v>N/A</v>
      </c>
      <c r="J238">
        <f t="shared" si="52"/>
        <v>758360000</v>
      </c>
      <c r="K238">
        <f t="shared" si="53"/>
        <v>1100000000</v>
      </c>
      <c r="L238">
        <f t="shared" si="54"/>
        <v>1250000000</v>
      </c>
      <c r="M238">
        <f t="shared" si="55"/>
        <v>1410000000</v>
      </c>
      <c r="N238">
        <f t="shared" si="56"/>
        <v>1300000000</v>
      </c>
      <c r="P238">
        <f t="shared" si="57"/>
        <v>1410000000</v>
      </c>
      <c r="Q238">
        <f t="shared" si="70"/>
        <v>2015</v>
      </c>
      <c r="R238">
        <f t="shared" si="71"/>
        <v>758360000</v>
      </c>
      <c r="S238">
        <f t="shared" si="72"/>
        <v>2012</v>
      </c>
      <c r="T238">
        <f t="shared" si="73"/>
        <v>1163672000</v>
      </c>
      <c r="U238">
        <f t="shared" si="74"/>
        <v>252511025.34344912</v>
      </c>
      <c r="V238">
        <f t="shared" si="75"/>
        <v>-1.6051259522182086</v>
      </c>
      <c r="W238">
        <f t="shared" si="76"/>
        <v>-0.25215532634029536</v>
      </c>
      <c r="X238">
        <f t="shared" si="76"/>
        <v>0.34187814129138422</v>
      </c>
      <c r="Y238">
        <f t="shared" si="77"/>
        <v>0.97551384009850906</v>
      </c>
      <c r="Z238">
        <f t="shared" si="80"/>
        <v>0.53988929716861078</v>
      </c>
      <c r="AA238">
        <f t="shared" si="79"/>
        <v>-1.6051259522182086</v>
      </c>
      <c r="AB238">
        <f t="shared" si="78"/>
        <v>2012</v>
      </c>
      <c r="AC238" t="str">
        <f t="shared" ca="1" si="58"/>
        <v>worksheet.write('P238','=MAX(J238:N238)')</v>
      </c>
      <c r="AD238" t="str">
        <f t="shared" ca="1" si="59"/>
        <v>worksheet.write('Q238','=IFERROR(J144+MATCH(P238,J238:N238,0)-1,"")')</v>
      </c>
      <c r="AE238" t="str">
        <f t="shared" ca="1" si="60"/>
        <v>worksheet.write('R238','=IF(Q238="","",MIN(J238:N238))')</v>
      </c>
      <c r="AF238" t="str">
        <f t="shared" ca="1" si="61"/>
        <v>worksheet.write('S238','=IFERROR(J144+MATCH(R238,J238:N238)-1,"")')</v>
      </c>
      <c r="AG238" t="str">
        <f t="shared" ca="1" si="62"/>
        <v>worksheet.write('T238','=IFERROR(AVERAGE(J238:N238),"")')</v>
      </c>
      <c r="AH238" t="str">
        <f t="shared" ca="1" si="63"/>
        <v>worksheet.write('U238','=IFERROR(STDEV(J238:N238),"")')</v>
      </c>
      <c r="AI238" t="str">
        <f t="shared" ca="1" si="64"/>
        <v>worksheet.write('V238','=IF(C238="-","",IF(ISBLANK(B238),"",IF(OR(ISNUMBER(FIND("Growth",B238)),ISNUMBER(FIND("Margin",B238))),"",(J238-T238)/U238)))')</v>
      </c>
      <c r="AJ238" t="str">
        <f t="shared" ca="1" si="65"/>
        <v>worksheet.write('W238','=IF(OR(D238="-",ISBLANK(D238)),"",(K238-T238)/U238)')</v>
      </c>
      <c r="AK238" t="str">
        <f t="shared" ca="1" si="66"/>
        <v>worksheet.write('X238','=IF(OR(E238="-",ISBLANK(E238)),"",(L238-T238)/U238)')</v>
      </c>
      <c r="AL238" t="str">
        <f t="shared" ca="1" si="67"/>
        <v>worksheet.write('Y238','=IF(OR(F238="-",ISBLANK(F238)),"",(M238-T238)/U238)')</v>
      </c>
      <c r="AM238" t="str">
        <f t="shared" ca="1" si="68"/>
        <v>worksheet.write('Z238','=IFERROR(IF(OR(G238="-",ISBLANK(G238)),"",(N238-T238)/U238),"")')</v>
      </c>
      <c r="AN238" t="str">
        <f t="shared" ca="1" si="69"/>
        <v>worksheet.write('AA238','=IF(MAX(MAX(V238:Z238),ABS(MIN(V238:Z238)))=ABS(MIN(V238:Z238)),MIN(V238:Z238),MAX(V238:Z238))')</v>
      </c>
      <c r="AO238" t="str">
        <f t="shared" ca="1" si="69"/>
        <v>worksheet.write('AB238','=IFERROR(V144+MATCH(AA238,V238:Z238,0)-1,"")')</v>
      </c>
    </row>
    <row r="239" spans="1:41" x14ac:dyDescent="0.3">
      <c r="A239" s="1">
        <v>11</v>
      </c>
      <c r="B239" t="s">
        <v>614</v>
      </c>
      <c r="C239" t="s">
        <v>615</v>
      </c>
      <c r="D239" t="s">
        <v>616</v>
      </c>
      <c r="E239" t="s">
        <v>617</v>
      </c>
      <c r="F239" t="s">
        <v>618</v>
      </c>
      <c r="G239" t="s">
        <v>619</v>
      </c>
      <c r="I239" t="str">
        <f t="shared" si="51"/>
        <v>N/A</v>
      </c>
      <c r="J239">
        <f t="shared" si="52"/>
        <v>501140000</v>
      </c>
      <c r="K239">
        <f t="shared" si="53"/>
        <v>669220000</v>
      </c>
      <c r="L239">
        <f t="shared" si="54"/>
        <v>781160000</v>
      </c>
      <c r="M239">
        <f t="shared" si="55"/>
        <v>913260000</v>
      </c>
      <c r="N239">
        <f t="shared" si="56"/>
        <v>909690000</v>
      </c>
      <c r="P239">
        <f t="shared" si="57"/>
        <v>913260000</v>
      </c>
      <c r="Q239">
        <f t="shared" si="70"/>
        <v>2015</v>
      </c>
      <c r="R239">
        <f t="shared" si="71"/>
        <v>501140000</v>
      </c>
      <c r="S239">
        <f t="shared" si="72"/>
        <v>2012</v>
      </c>
      <c r="T239">
        <f t="shared" si="73"/>
        <v>754894000</v>
      </c>
      <c r="U239">
        <f t="shared" si="74"/>
        <v>174257439.66901386</v>
      </c>
      <c r="V239">
        <f t="shared" si="75"/>
        <v>-1.45620181544032</v>
      </c>
      <c r="W239">
        <f t="shared" si="76"/>
        <v>-0.49165189252596597</v>
      </c>
      <c r="X239">
        <f t="shared" si="76"/>
        <v>0.15073101068103534</v>
      </c>
      <c r="Y239">
        <f t="shared" si="77"/>
        <v>0.90880481373307098</v>
      </c>
      <c r="Z239">
        <f t="shared" si="80"/>
        <v>0.88831788355217955</v>
      </c>
      <c r="AA239">
        <f t="shared" si="79"/>
        <v>-1.45620181544032</v>
      </c>
      <c r="AB239">
        <f t="shared" si="78"/>
        <v>2012</v>
      </c>
      <c r="AC239" t="str">
        <f t="shared" ca="1" si="58"/>
        <v>worksheet.write('P239','=MAX(J239:N239)')</v>
      </c>
      <c r="AD239" t="str">
        <f t="shared" ca="1" si="59"/>
        <v>worksheet.write('Q239','=IFERROR(J144+MATCH(P239,J239:N239,0)-1,"")')</v>
      </c>
      <c r="AE239" t="str">
        <f t="shared" ca="1" si="60"/>
        <v>worksheet.write('R239','=IF(Q239="","",MIN(J239:N239))')</v>
      </c>
      <c r="AF239" t="str">
        <f t="shared" ca="1" si="61"/>
        <v>worksheet.write('S239','=IFERROR(J144+MATCH(R239,J239:N239)-1,"")')</v>
      </c>
      <c r="AG239" t="str">
        <f t="shared" ca="1" si="62"/>
        <v>worksheet.write('T239','=IFERROR(AVERAGE(J239:N239),"")')</v>
      </c>
      <c r="AH239" t="str">
        <f t="shared" ca="1" si="63"/>
        <v>worksheet.write('U239','=IFERROR(STDEV(J239:N239),"")')</v>
      </c>
      <c r="AI239" t="str">
        <f t="shared" ca="1" si="64"/>
        <v>worksheet.write('V239','=IF(C239="-","",IF(ISBLANK(B239),"",IF(OR(ISNUMBER(FIND("Growth",B239)),ISNUMBER(FIND("Margin",B239))),"",(J239-T239)/U239)))')</v>
      </c>
      <c r="AJ239" t="str">
        <f t="shared" ca="1" si="65"/>
        <v>worksheet.write('W239','=IF(OR(D239="-",ISBLANK(D239)),"",(K239-T239)/U239)')</v>
      </c>
      <c r="AK239" t="str">
        <f t="shared" ca="1" si="66"/>
        <v>worksheet.write('X239','=IF(OR(E239="-",ISBLANK(E239)),"",(L239-T239)/U239)')</v>
      </c>
      <c r="AL239" t="str">
        <f t="shared" ca="1" si="67"/>
        <v>worksheet.write('Y239','=IF(OR(F239="-",ISBLANK(F239)),"",(M239-T239)/U239)')</v>
      </c>
      <c r="AM239" t="str">
        <f t="shared" ca="1" si="68"/>
        <v>worksheet.write('Z239','=IFERROR(IF(OR(G239="-",ISBLANK(G239)),"",(N239-T239)/U239),"")')</v>
      </c>
      <c r="AN239" t="str">
        <f t="shared" ca="1" si="69"/>
        <v>worksheet.write('AA239','=IF(MAX(MAX(V239:Z239),ABS(MIN(V239:Z239)))=ABS(MIN(V239:Z239)),MIN(V239:Z239),MAX(V239:Z239))')</v>
      </c>
      <c r="AO239" t="str">
        <f t="shared" ca="1" si="69"/>
        <v>worksheet.write('AB239','=IFERROR(V144+MATCH(AA239,V239:Z239,0)-1,"")')</v>
      </c>
    </row>
    <row r="240" spans="1:41" x14ac:dyDescent="0.3">
      <c r="A240" s="1">
        <v>12</v>
      </c>
      <c r="B240" t="s">
        <v>620</v>
      </c>
      <c r="C240" t="s">
        <v>621</v>
      </c>
      <c r="D240" t="s">
        <v>622</v>
      </c>
      <c r="E240" t="s">
        <v>623</v>
      </c>
      <c r="F240" t="s">
        <v>624</v>
      </c>
      <c r="G240" t="s">
        <v>625</v>
      </c>
      <c r="I240" t="str">
        <f t="shared" si="51"/>
        <v>N/A</v>
      </c>
      <c r="J240">
        <f t="shared" si="52"/>
        <v>257209999.99999997</v>
      </c>
      <c r="K240">
        <f t="shared" si="53"/>
        <v>429160000</v>
      </c>
      <c r="L240">
        <f t="shared" si="54"/>
        <v>470940000</v>
      </c>
      <c r="M240">
        <f t="shared" si="55"/>
        <v>494870000</v>
      </c>
      <c r="N240">
        <f t="shared" si="56"/>
        <v>389130000</v>
      </c>
      <c r="P240">
        <f t="shared" si="57"/>
        <v>494870000</v>
      </c>
      <c r="Q240">
        <f t="shared" si="70"/>
        <v>2015</v>
      </c>
      <c r="R240">
        <f t="shared" si="71"/>
        <v>257209999.99999997</v>
      </c>
      <c r="S240">
        <f t="shared" si="72"/>
        <v>2012</v>
      </c>
      <c r="T240">
        <f t="shared" si="73"/>
        <v>408262000</v>
      </c>
      <c r="U240">
        <f t="shared" si="74"/>
        <v>93606815.830899835</v>
      </c>
      <c r="V240">
        <f t="shared" si="75"/>
        <v>-1.6136859122830818</v>
      </c>
      <c r="W240">
        <f t="shared" si="76"/>
        <v>0.22325297377652623</v>
      </c>
      <c r="X240">
        <f t="shared" si="76"/>
        <v>0.66958799360537424</v>
      </c>
      <c r="Y240">
        <f t="shared" si="77"/>
        <v>0.92523177111864208</v>
      </c>
      <c r="Z240">
        <f t="shared" si="80"/>
        <v>-0.20438682621746099</v>
      </c>
      <c r="AA240">
        <f t="shared" si="79"/>
        <v>-1.6136859122830818</v>
      </c>
      <c r="AB240">
        <f t="shared" si="78"/>
        <v>2012</v>
      </c>
      <c r="AC240" t="str">
        <f t="shared" ca="1" si="58"/>
        <v>worksheet.write('P240','=MAX(J240:N240)')</v>
      </c>
      <c r="AD240" t="str">
        <f t="shared" ca="1" si="59"/>
        <v>worksheet.write('Q240','=IFERROR(J144+MATCH(P240,J240:N240,0)-1,"")')</v>
      </c>
      <c r="AE240" t="str">
        <f t="shared" ca="1" si="60"/>
        <v>worksheet.write('R240','=IF(Q240="","",MIN(J240:N240))')</v>
      </c>
      <c r="AF240" t="str">
        <f t="shared" ca="1" si="61"/>
        <v>worksheet.write('S240','=IFERROR(J144+MATCH(R240,J240:N240)-1,"")')</v>
      </c>
      <c r="AG240" t="str">
        <f t="shared" ca="1" si="62"/>
        <v>worksheet.write('T240','=IFERROR(AVERAGE(J240:N240),"")')</v>
      </c>
      <c r="AH240" t="str">
        <f t="shared" ca="1" si="63"/>
        <v>worksheet.write('U240','=IFERROR(STDEV(J240:N240),"")')</v>
      </c>
      <c r="AI240" t="str">
        <f t="shared" ca="1" si="64"/>
        <v>worksheet.write('V240','=IF(C240="-","",IF(ISBLANK(B240),"",IF(OR(ISNUMBER(FIND("Growth",B240)),ISNUMBER(FIND("Margin",B240))),"",(J240-T240)/U240)))')</v>
      </c>
      <c r="AJ240" t="str">
        <f t="shared" ca="1" si="65"/>
        <v>worksheet.write('W240','=IF(OR(D240="-",ISBLANK(D240)),"",(K240-T240)/U240)')</v>
      </c>
      <c r="AK240" t="str">
        <f t="shared" ca="1" si="66"/>
        <v>worksheet.write('X240','=IF(OR(E240="-",ISBLANK(E240)),"",(L240-T240)/U240)')</v>
      </c>
      <c r="AL240" t="str">
        <f t="shared" ca="1" si="67"/>
        <v>worksheet.write('Y240','=IF(OR(F240="-",ISBLANK(F240)),"",(M240-T240)/U240)')</v>
      </c>
      <c r="AM240" t="str">
        <f t="shared" ca="1" si="68"/>
        <v>worksheet.write('Z240','=IFERROR(IF(OR(G240="-",ISBLANK(G240)),"",(N240-T240)/U240),"")')</v>
      </c>
      <c r="AN240" t="str">
        <f t="shared" ca="1" si="69"/>
        <v>worksheet.write('AA240','=IF(MAX(MAX(V240:Z240),ABS(MIN(V240:Z240)))=ABS(MIN(V240:Z240)),MIN(V240:Z240),MAX(V240:Z240))')</v>
      </c>
      <c r="AO240" t="str">
        <f t="shared" ca="1" si="69"/>
        <v>worksheet.write('AB240','=IFERROR(V144+MATCH(AA240,V240:Z240,0)-1,"")')</v>
      </c>
    </row>
    <row r="241" spans="1:41" x14ac:dyDescent="0.3">
      <c r="A241" s="1">
        <v>13</v>
      </c>
      <c r="B241" t="s">
        <v>626</v>
      </c>
      <c r="C241" t="s">
        <v>627</v>
      </c>
      <c r="D241" t="s">
        <v>628</v>
      </c>
      <c r="E241" t="s">
        <v>629</v>
      </c>
      <c r="F241" t="s">
        <v>630</v>
      </c>
      <c r="G241" t="s">
        <v>631</v>
      </c>
      <c r="I241" t="str">
        <f t="shared" si="51"/>
        <v>N/A</v>
      </c>
      <c r="J241">
        <f t="shared" si="52"/>
        <v>31750000</v>
      </c>
      <c r="K241">
        <f t="shared" si="53"/>
        <v>46190000</v>
      </c>
      <c r="L241">
        <f t="shared" si="54"/>
        <v>76020000</v>
      </c>
      <c r="M241">
        <f t="shared" si="55"/>
        <v>33660000</v>
      </c>
      <c r="N241">
        <f t="shared" si="56"/>
        <v>39050000</v>
      </c>
      <c r="P241">
        <f t="shared" si="57"/>
        <v>76020000</v>
      </c>
      <c r="Q241">
        <f t="shared" si="70"/>
        <v>2014</v>
      </c>
      <c r="R241">
        <f t="shared" si="71"/>
        <v>31750000</v>
      </c>
      <c r="S241">
        <f t="shared" si="72"/>
        <v>2012</v>
      </c>
      <c r="T241">
        <f t="shared" si="73"/>
        <v>45334000</v>
      </c>
      <c r="U241">
        <f t="shared" si="74"/>
        <v>18046186.023644995</v>
      </c>
      <c r="V241">
        <f t="shared" si="75"/>
        <v>-0.75273523071310355</v>
      </c>
      <c r="W241">
        <f t="shared" si="76"/>
        <v>4.7433845516078967E-2</v>
      </c>
      <c r="X241">
        <f t="shared" si="76"/>
        <v>1.7004147003579428</v>
      </c>
      <c r="Y241">
        <f t="shared" si="77"/>
        <v>-0.64689569223680587</v>
      </c>
      <c r="Z241">
        <f t="shared" si="80"/>
        <v>-0.3482176229241124</v>
      </c>
      <c r="AA241">
        <f t="shared" si="79"/>
        <v>1.7004147003579428</v>
      </c>
      <c r="AB241">
        <f t="shared" si="78"/>
        <v>2014</v>
      </c>
      <c r="AC241" t="str">
        <f t="shared" ca="1" si="58"/>
        <v>worksheet.write('P241','=MAX(J241:N241)')</v>
      </c>
      <c r="AD241" t="str">
        <f t="shared" ca="1" si="59"/>
        <v>worksheet.write('Q241','=IFERROR(J144+MATCH(P241,J241:N241,0)-1,"")')</v>
      </c>
      <c r="AE241" t="str">
        <f t="shared" ca="1" si="60"/>
        <v>worksheet.write('R241','=IF(Q241="","",MIN(J241:N241))')</v>
      </c>
      <c r="AF241" t="str">
        <f t="shared" ca="1" si="61"/>
        <v>worksheet.write('S241','=IFERROR(J144+MATCH(R241,J241:N241)-1,"")')</v>
      </c>
      <c r="AG241" t="str">
        <f t="shared" ca="1" si="62"/>
        <v>worksheet.write('T241','=IFERROR(AVERAGE(J241:N241),"")')</v>
      </c>
      <c r="AH241" t="str">
        <f t="shared" ca="1" si="63"/>
        <v>worksheet.write('U241','=IFERROR(STDEV(J241:N241),"")')</v>
      </c>
      <c r="AI241" t="str">
        <f t="shared" ca="1" si="64"/>
        <v>worksheet.write('V241','=IF(C241="-","",IF(ISBLANK(B241),"",IF(OR(ISNUMBER(FIND("Growth",B241)),ISNUMBER(FIND("Margin",B241))),"",(J241-T241)/U241)))')</v>
      </c>
      <c r="AJ241" t="str">
        <f t="shared" ca="1" si="65"/>
        <v>worksheet.write('W241','=IF(OR(D241="-",ISBLANK(D241)),"",(K241-T241)/U241)')</v>
      </c>
      <c r="AK241" t="str">
        <f t="shared" ca="1" si="66"/>
        <v>worksheet.write('X241','=IF(OR(E241="-",ISBLANK(E241)),"",(L241-T241)/U241)')</v>
      </c>
      <c r="AL241" t="str">
        <f t="shared" ca="1" si="67"/>
        <v>worksheet.write('Y241','=IF(OR(F241="-",ISBLANK(F241)),"",(M241-T241)/U241)')</v>
      </c>
      <c r="AM241" t="str">
        <f t="shared" ca="1" si="68"/>
        <v>worksheet.write('Z241','=IFERROR(IF(OR(G241="-",ISBLANK(G241)),"",(N241-T241)/U241),"")')</v>
      </c>
      <c r="AN241" t="str">
        <f t="shared" ca="1" si="69"/>
        <v>worksheet.write('AA241','=IF(MAX(MAX(V241:Z241),ABS(MIN(V241:Z241)))=ABS(MIN(V241:Z241)),MIN(V241:Z241),MAX(V241:Z241))')</v>
      </c>
      <c r="AO241" t="str">
        <f t="shared" ca="1" si="69"/>
        <v>worksheet.write('AB241','=IFERROR(V144+MATCH(AA241,V241:Z241,0)-1,"")')</v>
      </c>
    </row>
    <row r="242" spans="1:41" x14ac:dyDescent="0.3">
      <c r="A242" s="1">
        <v>14</v>
      </c>
      <c r="B242" t="s">
        <v>632</v>
      </c>
      <c r="C242" t="s">
        <v>627</v>
      </c>
      <c r="D242" t="s">
        <v>633</v>
      </c>
      <c r="E242" t="s">
        <v>634</v>
      </c>
      <c r="F242" t="s">
        <v>630</v>
      </c>
      <c r="G242" t="s">
        <v>631</v>
      </c>
      <c r="I242" t="str">
        <f t="shared" si="51"/>
        <v>N/A</v>
      </c>
      <c r="J242">
        <f t="shared" si="52"/>
        <v>31750000</v>
      </c>
      <c r="K242">
        <f t="shared" si="53"/>
        <v>40910000</v>
      </c>
      <c r="L242">
        <f t="shared" si="54"/>
        <v>69780000</v>
      </c>
      <c r="M242">
        <f t="shared" si="55"/>
        <v>33660000</v>
      </c>
      <c r="N242">
        <f t="shared" si="56"/>
        <v>39050000</v>
      </c>
      <c r="P242">
        <f t="shared" si="57"/>
        <v>69780000</v>
      </c>
      <c r="Q242">
        <f t="shared" si="70"/>
        <v>2014</v>
      </c>
      <c r="R242">
        <f t="shared" si="71"/>
        <v>31750000</v>
      </c>
      <c r="S242">
        <f t="shared" si="72"/>
        <v>2012</v>
      </c>
      <c r="T242">
        <f t="shared" si="73"/>
        <v>43030000</v>
      </c>
      <c r="U242">
        <f t="shared" si="74"/>
        <v>15418597.536741141</v>
      </c>
      <c r="V242">
        <f t="shared" si="75"/>
        <v>-0.73158404797328469</v>
      </c>
      <c r="W242">
        <f t="shared" si="76"/>
        <v>-0.13749629270419889</v>
      </c>
      <c r="X242">
        <f t="shared" si="76"/>
        <v>1.734917844262887</v>
      </c>
      <c r="Y242">
        <f t="shared" si="77"/>
        <v>-0.60770767105582246</v>
      </c>
      <c r="Z242">
        <f t="shared" si="80"/>
        <v>-0.25812983252958094</v>
      </c>
      <c r="AA242">
        <f t="shared" si="79"/>
        <v>1.734917844262887</v>
      </c>
      <c r="AB242">
        <f t="shared" si="78"/>
        <v>2014</v>
      </c>
      <c r="AC242" t="str">
        <f t="shared" ca="1" si="58"/>
        <v>worksheet.write('P242','=MAX(J242:N242)')</v>
      </c>
      <c r="AD242" t="str">
        <f t="shared" ca="1" si="59"/>
        <v>worksheet.write('Q242','=IFERROR(J144+MATCH(P242,J242:N242,0)-1,"")')</v>
      </c>
      <c r="AE242" t="str">
        <f t="shared" ca="1" si="60"/>
        <v>worksheet.write('R242','=IF(Q242="","",MIN(J242:N242))')</v>
      </c>
      <c r="AF242" t="str">
        <f t="shared" ca="1" si="61"/>
        <v>worksheet.write('S242','=IFERROR(J144+MATCH(R242,J242:N242)-1,"")')</v>
      </c>
      <c r="AG242" t="str">
        <f t="shared" ca="1" si="62"/>
        <v>worksheet.write('T242','=IFERROR(AVERAGE(J242:N242),"")')</v>
      </c>
      <c r="AH242" t="str">
        <f t="shared" ca="1" si="63"/>
        <v>worksheet.write('U242','=IFERROR(STDEV(J242:N242),"")')</v>
      </c>
      <c r="AI242" t="str">
        <f t="shared" ca="1" si="64"/>
        <v>worksheet.write('V242','=IF(C242="-","",IF(ISBLANK(B242),"",IF(OR(ISNUMBER(FIND("Growth",B242)),ISNUMBER(FIND("Margin",B242))),"",(J242-T242)/U242)))')</v>
      </c>
      <c r="AJ242" t="str">
        <f t="shared" ca="1" si="65"/>
        <v>worksheet.write('W242','=IF(OR(D242="-",ISBLANK(D242)),"",(K242-T242)/U242)')</v>
      </c>
      <c r="AK242" t="str">
        <f t="shared" ca="1" si="66"/>
        <v>worksheet.write('X242','=IF(OR(E242="-",ISBLANK(E242)),"",(L242-T242)/U242)')</v>
      </c>
      <c r="AL242" t="str">
        <f t="shared" ca="1" si="67"/>
        <v>worksheet.write('Y242','=IF(OR(F242="-",ISBLANK(F242)),"",(M242-T242)/U242)')</v>
      </c>
      <c r="AM242" t="str">
        <f t="shared" ca="1" si="68"/>
        <v>worksheet.write('Z242','=IFERROR(IF(OR(G242="-",ISBLANK(G242)),"",(N242-T242)/U242),"")')</v>
      </c>
      <c r="AN242" t="str">
        <f t="shared" ca="1" si="69"/>
        <v>worksheet.write('AA242','=IF(MAX(MAX(V242:Z242),ABS(MIN(V242:Z242)))=ABS(MIN(V242:Z242)),MIN(V242:Z242),MAX(V242:Z242))')</v>
      </c>
      <c r="AO242" t="str">
        <f t="shared" ca="1" si="69"/>
        <v>worksheet.write('AB242','=IFERROR(V144+MATCH(AA242,V242:Z242,0)-1,"")')</v>
      </c>
    </row>
    <row r="243" spans="1:41" x14ac:dyDescent="0.3">
      <c r="A243" s="1">
        <v>15</v>
      </c>
      <c r="B243" t="s">
        <v>635</v>
      </c>
      <c r="C243" t="s">
        <v>611</v>
      </c>
      <c r="D243" t="s">
        <v>636</v>
      </c>
      <c r="E243" t="s">
        <v>637</v>
      </c>
      <c r="F243" t="s">
        <v>638</v>
      </c>
      <c r="G243" t="s">
        <v>639</v>
      </c>
      <c r="I243" t="str">
        <f t="shared" si="51"/>
        <v>N/A</v>
      </c>
      <c r="J243">
        <f t="shared" si="52"/>
        <v>1250000000</v>
      </c>
      <c r="K243">
        <f t="shared" si="53"/>
        <v>1680000000</v>
      </c>
      <c r="L243">
        <f t="shared" si="54"/>
        <v>1850000000</v>
      </c>
      <c r="M243">
        <f t="shared" si="55"/>
        <v>1980000000</v>
      </c>
      <c r="N243">
        <f t="shared" si="56"/>
        <v>1900000000</v>
      </c>
      <c r="P243">
        <f t="shared" si="57"/>
        <v>1980000000</v>
      </c>
      <c r="Q243">
        <f t="shared" si="70"/>
        <v>2015</v>
      </c>
      <c r="R243">
        <f t="shared" si="71"/>
        <v>1250000000</v>
      </c>
      <c r="S243">
        <f t="shared" si="72"/>
        <v>2012</v>
      </c>
      <c r="T243">
        <f t="shared" si="73"/>
        <v>1732000000</v>
      </c>
      <c r="U243">
        <f t="shared" si="74"/>
        <v>290981099.04253232</v>
      </c>
      <c r="V243">
        <f t="shared" si="75"/>
        <v>-1.6564649786051797</v>
      </c>
      <c r="W243">
        <f t="shared" si="76"/>
        <v>-0.17870576532669988</v>
      </c>
      <c r="X243">
        <f t="shared" si="76"/>
        <v>0.40552462131828054</v>
      </c>
      <c r="Y243">
        <f t="shared" si="77"/>
        <v>0.85228903463503025</v>
      </c>
      <c r="Z243">
        <f t="shared" si="80"/>
        <v>0.57735708797856888</v>
      </c>
      <c r="AA243">
        <f t="shared" si="79"/>
        <v>-1.6564649786051797</v>
      </c>
      <c r="AB243">
        <f t="shared" si="78"/>
        <v>2012</v>
      </c>
      <c r="AC243" t="str">
        <f t="shared" ca="1" si="58"/>
        <v>worksheet.write('P243','=MAX(J243:N243)')</v>
      </c>
      <c r="AD243" t="str">
        <f t="shared" ca="1" si="59"/>
        <v>worksheet.write('Q243','=IFERROR(J144+MATCH(P243,J243:N243,0)-1,"")')</v>
      </c>
      <c r="AE243" t="str">
        <f t="shared" ca="1" si="60"/>
        <v>worksheet.write('R243','=IF(Q243="","",MIN(J243:N243))')</v>
      </c>
      <c r="AF243" t="str">
        <f t="shared" ca="1" si="61"/>
        <v>worksheet.write('S243','=IFERROR(J144+MATCH(R243,J243:N243)-1,"")')</v>
      </c>
      <c r="AG243" t="str">
        <f t="shared" ca="1" si="62"/>
        <v>worksheet.write('T243','=IFERROR(AVERAGE(J243:N243),"")')</v>
      </c>
      <c r="AH243" t="str">
        <f t="shared" ca="1" si="63"/>
        <v>worksheet.write('U243','=IFERROR(STDEV(J243:N243),"")')</v>
      </c>
      <c r="AI243" t="str">
        <f t="shared" ca="1" si="64"/>
        <v>worksheet.write('V243','=IF(C243="-","",IF(ISBLANK(B243),"",IF(OR(ISNUMBER(FIND("Growth",B243)),ISNUMBER(FIND("Margin",B243))),"",(J243-T243)/U243)))')</v>
      </c>
      <c r="AJ243" t="str">
        <f t="shared" ca="1" si="65"/>
        <v>worksheet.write('W243','=IF(OR(D243="-",ISBLANK(D243)),"",(K243-T243)/U243)')</v>
      </c>
      <c r="AK243" t="str">
        <f t="shared" ca="1" si="66"/>
        <v>worksheet.write('X243','=IF(OR(E243="-",ISBLANK(E243)),"",(L243-T243)/U243)')</v>
      </c>
      <c r="AL243" t="str">
        <f t="shared" ca="1" si="67"/>
        <v>worksheet.write('Y243','=IF(OR(F243="-",ISBLANK(F243)),"",(M243-T243)/U243)')</v>
      </c>
      <c r="AM243" t="str">
        <f t="shared" ca="1" si="68"/>
        <v>worksheet.write('Z243','=IFERROR(IF(OR(G243="-",ISBLANK(G243)),"",(N243-T243)/U243),"")')</v>
      </c>
      <c r="AN243" t="str">
        <f t="shared" ca="1" si="69"/>
        <v>worksheet.write('AA243','=IF(MAX(MAX(V243:Z243),ABS(MIN(V243:Z243)))=ABS(MIN(V243:Z243)),MIN(V243:Z243),MAX(V243:Z243))')</v>
      </c>
      <c r="AO243" t="str">
        <f t="shared" ca="1" si="69"/>
        <v>worksheet.write('AB243','=IFERROR(V144+MATCH(AA243,V243:Z243,0)-1,"")')</v>
      </c>
    </row>
    <row r="244" spans="1:41" x14ac:dyDescent="0.3">
      <c r="A244" s="1">
        <v>16</v>
      </c>
      <c r="B244" t="s">
        <v>640</v>
      </c>
      <c r="C244" t="s">
        <v>254</v>
      </c>
      <c r="D244" t="s">
        <v>641</v>
      </c>
      <c r="E244" t="s">
        <v>642</v>
      </c>
      <c r="F244" t="s">
        <v>643</v>
      </c>
      <c r="G244" t="s">
        <v>644</v>
      </c>
      <c r="I244" t="str">
        <f t="shared" si="51"/>
        <v>neg_trend</v>
      </c>
      <c r="J244" t="str">
        <f t="shared" si="52"/>
        <v>N/A</v>
      </c>
      <c r="K244">
        <f t="shared" si="53"/>
        <v>0.34450000000000003</v>
      </c>
      <c r="L244">
        <f t="shared" si="54"/>
        <v>0.10039999999999999</v>
      </c>
      <c r="M244">
        <f t="shared" si="55"/>
        <v>6.7599999999999993E-2</v>
      </c>
      <c r="N244">
        <f t="shared" si="56"/>
        <v>-3.7200000000000004E-2</v>
      </c>
      <c r="P244">
        <f t="shared" si="57"/>
        <v>0.34450000000000003</v>
      </c>
      <c r="Q244">
        <f t="shared" si="70"/>
        <v>2013</v>
      </c>
      <c r="R244">
        <f t="shared" si="71"/>
        <v>-3.7200000000000004E-2</v>
      </c>
      <c r="S244" t="str">
        <f t="shared" si="72"/>
        <v/>
      </c>
      <c r="T244">
        <f t="shared" si="73"/>
        <v>0.11882499999999999</v>
      </c>
      <c r="U244">
        <f t="shared" si="74"/>
        <v>0.16148940883744259</v>
      </c>
      <c r="V244" t="str">
        <f t="shared" si="75"/>
        <v/>
      </c>
      <c r="W244">
        <f t="shared" si="76"/>
        <v>1.3974600664193868</v>
      </c>
      <c r="X244">
        <f t="shared" si="76"/>
        <v>-0.11409416959688576</v>
      </c>
      <c r="Y244">
        <f t="shared" si="77"/>
        <v>-0.31720346472729843</v>
      </c>
      <c r="Z244">
        <f t="shared" si="80"/>
        <v>-0.96616243209520236</v>
      </c>
      <c r="AA244">
        <f t="shared" si="79"/>
        <v>1.3974600664193868</v>
      </c>
      <c r="AB244">
        <f t="shared" si="78"/>
        <v>2013</v>
      </c>
      <c r="AC244" t="str">
        <f t="shared" ca="1" si="58"/>
        <v>worksheet.write('P244','=MAX(J244:N244)')</v>
      </c>
      <c r="AD244" t="str">
        <f t="shared" ca="1" si="59"/>
        <v>worksheet.write('Q244','=IFERROR(J144+MATCH(P244,J244:N244,0)-1,"")')</v>
      </c>
      <c r="AE244" t="str">
        <f t="shared" ca="1" si="60"/>
        <v>worksheet.write('R244','=IF(Q244="","",MIN(J244:N244))')</v>
      </c>
      <c r="AF244" t="str">
        <f t="shared" ca="1" si="61"/>
        <v>worksheet.write('S244','=IFERROR(J144+MATCH(R244,J244:N244)-1,"")')</v>
      </c>
      <c r="AG244" t="str">
        <f t="shared" ca="1" si="62"/>
        <v>worksheet.write('T244','=IFERROR(AVERAGE(J244:N244),"")')</v>
      </c>
      <c r="AH244" t="str">
        <f t="shared" ca="1" si="63"/>
        <v>worksheet.write('U244','=IFERROR(STDEV(J244:N244),"")')</v>
      </c>
      <c r="AI244" t="str">
        <f t="shared" ca="1" si="64"/>
        <v>worksheet.write('V244','=IF(C244="-","",IF(ISBLANK(B244),"",IF(OR(ISNUMBER(FIND("Growth",B244)),ISNUMBER(FIND("Margin",B244))),"",(J244-T244)/U244)))')</v>
      </c>
      <c r="AJ244" t="str">
        <f t="shared" ca="1" si="65"/>
        <v>worksheet.write('W244','=IF(OR(D244="-",ISBLANK(D244)),"",(K244-T244)/U244)')</v>
      </c>
      <c r="AK244" t="str">
        <f t="shared" ca="1" si="66"/>
        <v>worksheet.write('X244','=IF(OR(E244="-",ISBLANK(E244)),"",(L244-T244)/U244)')</v>
      </c>
      <c r="AL244" t="str">
        <f t="shared" ca="1" si="67"/>
        <v>worksheet.write('Y244','=IF(OR(F244="-",ISBLANK(F244)),"",(M244-T244)/U244)')</v>
      </c>
      <c r="AM244" t="str">
        <f t="shared" ca="1" si="68"/>
        <v>worksheet.write('Z244','=IFERROR(IF(OR(G244="-",ISBLANK(G244)),"",(N244-T244)/U244),"")')</v>
      </c>
      <c r="AN244" t="str">
        <f t="shared" ca="1" si="69"/>
        <v>worksheet.write('AA244','=IF(MAX(MAX(V244:Z244),ABS(MIN(V244:Z244)))=ABS(MIN(V244:Z244)),MIN(V244:Z244),MAX(V244:Z244))')</v>
      </c>
      <c r="AO244" t="str">
        <f t="shared" ca="1" si="69"/>
        <v>worksheet.write('AB244','=IFERROR(V144+MATCH(AA244,V244:Z244,0)-1,"")')</v>
      </c>
    </row>
    <row r="245" spans="1:41" x14ac:dyDescent="0.3">
      <c r="I245" t="str">
        <f t="shared" si="51"/>
        <v>N/A</v>
      </c>
      <c r="J245" t="str">
        <f t="shared" si="52"/>
        <v>N/A</v>
      </c>
      <c r="K245" t="str">
        <f t="shared" si="53"/>
        <v>N/A</v>
      </c>
      <c r="L245" t="str">
        <f t="shared" si="54"/>
        <v>N/A</v>
      </c>
      <c r="M245" t="str">
        <f t="shared" si="55"/>
        <v>N/A</v>
      </c>
      <c r="N245" t="str">
        <f t="shared" si="56"/>
        <v>N/A</v>
      </c>
      <c r="P245">
        <f t="shared" si="57"/>
        <v>0</v>
      </c>
      <c r="Q245" t="str">
        <f t="shared" si="70"/>
        <v/>
      </c>
      <c r="R245" t="str">
        <f t="shared" si="71"/>
        <v/>
      </c>
      <c r="S245" t="str">
        <f t="shared" si="72"/>
        <v/>
      </c>
      <c r="T245" t="str">
        <f t="shared" si="73"/>
        <v/>
      </c>
      <c r="U245" t="str">
        <f t="shared" si="74"/>
        <v/>
      </c>
      <c r="V245" t="str">
        <f t="shared" si="75"/>
        <v/>
      </c>
      <c r="W245" t="str">
        <f t="shared" si="76"/>
        <v/>
      </c>
      <c r="X245" t="str">
        <f t="shared" si="76"/>
        <v/>
      </c>
      <c r="Y245" t="str">
        <f t="shared" si="77"/>
        <v/>
      </c>
      <c r="Z245" t="str">
        <f t="shared" si="80"/>
        <v/>
      </c>
      <c r="AA245">
        <f t="shared" si="79"/>
        <v>0</v>
      </c>
      <c r="AB245" t="str">
        <f t="shared" si="78"/>
        <v/>
      </c>
      <c r="AC245" t="str">
        <f t="shared" ca="1" si="58"/>
        <v>worksheet.write('P245','=MAX(J245:N245)')</v>
      </c>
      <c r="AD245" t="str">
        <f t="shared" ca="1" si="59"/>
        <v>worksheet.write('Q245','=IFERROR(J144+MATCH(P245,J245:N245,0)-1,"")')</v>
      </c>
      <c r="AE245" t="str">
        <f t="shared" ca="1" si="60"/>
        <v>worksheet.write('R245','=IF(Q245="","",MIN(J245:N245))')</v>
      </c>
      <c r="AF245" t="str">
        <f t="shared" ca="1" si="61"/>
        <v>worksheet.write('S245','=IFERROR(J144+MATCH(R245,J245:N245)-1,"")')</v>
      </c>
      <c r="AG245" t="str">
        <f t="shared" ca="1" si="62"/>
        <v>worksheet.write('T245','=IFERROR(AVERAGE(J245:N245),"")')</v>
      </c>
      <c r="AH245" t="str">
        <f t="shared" ca="1" si="63"/>
        <v>worksheet.write('U245','=IFERROR(STDEV(J245:N245),"")')</v>
      </c>
      <c r="AI245" t="str">
        <f t="shared" ca="1" si="64"/>
        <v>worksheet.write('V245','=IF(C245="-","",IF(ISBLANK(B245),"",IF(OR(ISNUMBER(FIND("Growth",B245)),ISNUMBER(FIND("Margin",B245))),"",(J245-T245)/U245)))')</v>
      </c>
      <c r="AJ245" t="str">
        <f t="shared" ca="1" si="65"/>
        <v>worksheet.write('W245','=IF(OR(D245="-",ISBLANK(D245)),"",(K245-T245)/U245)')</v>
      </c>
      <c r="AK245" t="str">
        <f t="shared" ca="1" si="66"/>
        <v>worksheet.write('X245','=IF(OR(E245="-",ISBLANK(E245)),"",(L245-T245)/U245)')</v>
      </c>
      <c r="AL245" t="str">
        <f t="shared" ca="1" si="67"/>
        <v>worksheet.write('Y245','=IF(OR(F245="-",ISBLANK(F245)),"",(M245-T245)/U245)')</v>
      </c>
      <c r="AM245" t="str">
        <f t="shared" ca="1" si="68"/>
        <v>worksheet.write('Z245','=IFERROR(IF(OR(G245="-",ISBLANK(G245)),"",(N245-T245)/U245),"")')</v>
      </c>
      <c r="AN245" t="str">
        <f t="shared" ca="1" si="69"/>
        <v>worksheet.write('AA245','=IF(MAX(MAX(V245:Z245),ABS(MIN(V245:Z245)))=ABS(MIN(V245:Z245)),MIN(V245:Z245),MAX(V245:Z245))')</v>
      </c>
      <c r="AO245" t="str">
        <f t="shared" ca="1" si="69"/>
        <v>worksheet.write('AB245','=IFERROR(V144+MATCH(AA245,V245:Z245,0)-1,"")')</v>
      </c>
    </row>
    <row r="246" spans="1:41" x14ac:dyDescent="0.3">
      <c r="B246" s="1" t="s">
        <v>307</v>
      </c>
      <c r="C246" s="1" t="s">
        <v>242</v>
      </c>
      <c r="D246" s="1" t="s">
        <v>243</v>
      </c>
      <c r="E246" s="1" t="s">
        <v>244</v>
      </c>
      <c r="F246" s="1" t="s">
        <v>245</v>
      </c>
      <c r="G246" s="1" t="s">
        <v>246</v>
      </c>
      <c r="H246" s="1" t="s">
        <v>247</v>
      </c>
      <c r="I246" t="str">
        <f t="shared" si="51"/>
        <v>pos_trend</v>
      </c>
      <c r="J246">
        <f t="shared" si="52"/>
        <v>2012</v>
      </c>
      <c r="K246">
        <f t="shared" si="53"/>
        <v>2013</v>
      </c>
      <c r="L246">
        <f t="shared" si="54"/>
        <v>2014</v>
      </c>
      <c r="M246">
        <f t="shared" si="55"/>
        <v>2015</v>
      </c>
      <c r="N246">
        <f t="shared" si="56"/>
        <v>2016</v>
      </c>
      <c r="P246">
        <f t="shared" si="57"/>
        <v>2016</v>
      </c>
      <c r="Q246">
        <f t="shared" si="70"/>
        <v>2016</v>
      </c>
      <c r="R246">
        <f t="shared" si="71"/>
        <v>2012</v>
      </c>
      <c r="S246">
        <f t="shared" si="72"/>
        <v>2012</v>
      </c>
      <c r="T246">
        <f t="shared" si="73"/>
        <v>2014</v>
      </c>
      <c r="U246">
        <f t="shared" si="74"/>
        <v>1.5811388300841898</v>
      </c>
      <c r="V246">
        <f t="shared" si="75"/>
        <v>-1.2649110640673518</v>
      </c>
      <c r="W246">
        <f t="shared" si="76"/>
        <v>-0.63245553203367588</v>
      </c>
      <c r="X246">
        <f t="shared" si="76"/>
        <v>0</v>
      </c>
      <c r="Y246">
        <f t="shared" si="77"/>
        <v>0.63245553203367588</v>
      </c>
      <c r="Z246">
        <f t="shared" si="80"/>
        <v>1.2649110640673518</v>
      </c>
      <c r="AA246">
        <f t="shared" si="79"/>
        <v>-1.2649110640673518</v>
      </c>
      <c r="AB246">
        <f t="shared" si="78"/>
        <v>2012</v>
      </c>
      <c r="AC246" t="str">
        <f t="shared" ca="1" si="58"/>
        <v>worksheet.write('P246','=MAX(J246:N246)')</v>
      </c>
      <c r="AD246" t="str">
        <f t="shared" ca="1" si="59"/>
        <v>worksheet.write('Q246','=IFERROR(J144+MATCH(P246,J246:N246,0)-1,"")')</v>
      </c>
      <c r="AE246" t="str">
        <f t="shared" ca="1" si="60"/>
        <v>worksheet.write('R246','=IF(Q246="","",MIN(J246:N246))')</v>
      </c>
      <c r="AF246" t="str">
        <f t="shared" ca="1" si="61"/>
        <v>worksheet.write('S246','=IFERROR(J144+MATCH(R246,J246:N246)-1,"")')</v>
      </c>
      <c r="AG246" t="str">
        <f t="shared" ca="1" si="62"/>
        <v>worksheet.write('T246','=IFERROR(AVERAGE(J246:N246),"")')</v>
      </c>
      <c r="AH246" t="str">
        <f t="shared" ca="1" si="63"/>
        <v>worksheet.write('U246','=IFERROR(STDEV(J246:N246),"")')</v>
      </c>
      <c r="AI246" t="str">
        <f t="shared" ca="1" si="64"/>
        <v>worksheet.write('V246','=IF(C246="-","",IF(ISBLANK(B246),"",IF(OR(ISNUMBER(FIND("Growth",B246)),ISNUMBER(FIND("Margin",B246))),"",(J246-T246)/U246)))')</v>
      </c>
      <c r="AJ246" t="str">
        <f t="shared" ca="1" si="65"/>
        <v>worksheet.write('W246','=IF(OR(D246="-",ISBLANK(D246)),"",(K246-T246)/U246)')</v>
      </c>
      <c r="AK246" t="str">
        <f t="shared" ca="1" si="66"/>
        <v>worksheet.write('X246','=IF(OR(E246="-",ISBLANK(E246)),"",(L246-T246)/U246)')</v>
      </c>
      <c r="AL246" t="str">
        <f t="shared" ca="1" si="67"/>
        <v>worksheet.write('Y246','=IF(OR(F246="-",ISBLANK(F246)),"",(M246-T246)/U246)')</v>
      </c>
      <c r="AM246" t="str">
        <f t="shared" ca="1" si="68"/>
        <v>worksheet.write('Z246','=IFERROR(IF(OR(G246="-",ISBLANK(G246)),"",(N246-T246)/U246),"")')</v>
      </c>
      <c r="AN246" t="str">
        <f t="shared" ca="1" si="69"/>
        <v>worksheet.write('AA246','=IF(MAX(MAX(V246:Z246),ABS(MIN(V246:Z246)))=ABS(MIN(V246:Z246)),MIN(V246:Z246),MAX(V246:Z246))')</v>
      </c>
      <c r="AO246" t="str">
        <f t="shared" ca="1" si="69"/>
        <v>worksheet.write('AB246','=IFERROR(V144+MATCH(AA246,V246:Z246,0)-1,"")')</v>
      </c>
    </row>
    <row r="247" spans="1:41" x14ac:dyDescent="0.3">
      <c r="A247" s="1">
        <v>0</v>
      </c>
      <c r="B247" t="s">
        <v>645</v>
      </c>
      <c r="C247" t="s">
        <v>646</v>
      </c>
      <c r="D247" t="s">
        <v>647</v>
      </c>
      <c r="E247" t="s">
        <v>648</v>
      </c>
      <c r="F247" t="s">
        <v>649</v>
      </c>
      <c r="G247" t="s">
        <v>650</v>
      </c>
      <c r="I247" t="str">
        <f t="shared" si="51"/>
        <v>N/A</v>
      </c>
      <c r="J247">
        <f t="shared" si="52"/>
        <v>17500000</v>
      </c>
      <c r="K247">
        <f t="shared" si="53"/>
        <v>50310000</v>
      </c>
      <c r="L247">
        <f t="shared" si="54"/>
        <v>94690000</v>
      </c>
      <c r="M247">
        <f t="shared" si="55"/>
        <v>105430000</v>
      </c>
      <c r="N247">
        <f t="shared" si="56"/>
        <v>99540000</v>
      </c>
      <c r="P247">
        <f t="shared" si="57"/>
        <v>105430000</v>
      </c>
      <c r="Q247">
        <f t="shared" si="70"/>
        <v>2015</v>
      </c>
      <c r="R247">
        <f t="shared" si="71"/>
        <v>17500000</v>
      </c>
      <c r="S247">
        <f t="shared" si="72"/>
        <v>2012</v>
      </c>
      <c r="T247">
        <f t="shared" si="73"/>
        <v>73494000</v>
      </c>
      <c r="U247">
        <f t="shared" si="74"/>
        <v>38145768.179445542</v>
      </c>
      <c r="V247">
        <f t="shared" si="75"/>
        <v>-1.4678954618659847</v>
      </c>
      <c r="W247">
        <f t="shared" si="76"/>
        <v>-0.60777383983821465</v>
      </c>
      <c r="X247">
        <f t="shared" si="76"/>
        <v>0.55565796709846438</v>
      </c>
      <c r="Y247">
        <f t="shared" si="77"/>
        <v>0.83720951298625013</v>
      </c>
      <c r="Z247">
        <f t="shared" si="80"/>
        <v>0.68280182161948499</v>
      </c>
      <c r="AA247">
        <f t="shared" si="79"/>
        <v>-1.4678954618659847</v>
      </c>
      <c r="AB247">
        <f t="shared" si="78"/>
        <v>2012</v>
      </c>
      <c r="AC247" t="str">
        <f t="shared" ca="1" si="58"/>
        <v>worksheet.write('P247','=MAX(J247:N247)')</v>
      </c>
      <c r="AD247" t="str">
        <f t="shared" ca="1" si="59"/>
        <v>worksheet.write('Q247','=IFERROR(J144+MATCH(P247,J247:N247,0)-1,"")')</v>
      </c>
      <c r="AE247" t="str">
        <f t="shared" ca="1" si="60"/>
        <v>worksheet.write('R247','=IF(Q247="","",MIN(J247:N247))')</v>
      </c>
      <c r="AF247" t="str">
        <f t="shared" ca="1" si="61"/>
        <v>worksheet.write('S247','=IFERROR(J144+MATCH(R247,J247:N247)-1,"")')</v>
      </c>
      <c r="AG247" t="str">
        <f t="shared" ca="1" si="62"/>
        <v>worksheet.write('T247','=IFERROR(AVERAGE(J247:N247),"")')</v>
      </c>
      <c r="AH247" t="str">
        <f t="shared" ca="1" si="63"/>
        <v>worksheet.write('U247','=IFERROR(STDEV(J247:N247),"")')</v>
      </c>
      <c r="AI247" t="str">
        <f t="shared" ca="1" si="64"/>
        <v>worksheet.write('V247','=IF(C247="-","",IF(ISBLANK(B247),"",IF(OR(ISNUMBER(FIND("Growth",B247)),ISNUMBER(FIND("Margin",B247))),"",(J247-T247)/U247)))')</v>
      </c>
      <c r="AJ247" t="str">
        <f t="shared" ca="1" si="65"/>
        <v>worksheet.write('W247','=IF(OR(D247="-",ISBLANK(D247)),"",(K247-T247)/U247)')</v>
      </c>
      <c r="AK247" t="str">
        <f t="shared" ca="1" si="66"/>
        <v>worksheet.write('X247','=IF(OR(E247="-",ISBLANK(E247)),"",(L247-T247)/U247)')</v>
      </c>
      <c r="AL247" t="str">
        <f t="shared" ca="1" si="67"/>
        <v>worksheet.write('Y247','=IF(OR(F247="-",ISBLANK(F247)),"",(M247-T247)/U247)')</v>
      </c>
      <c r="AM247" t="str">
        <f t="shared" ca="1" si="68"/>
        <v>worksheet.write('Z247','=IFERROR(IF(OR(G247="-",ISBLANK(G247)),"",(N247-T247)/U247),"")')</v>
      </c>
      <c r="AN247" t="str">
        <f t="shared" ca="1" si="69"/>
        <v>worksheet.write('AA247','=IF(MAX(MAX(V247:Z247),ABS(MIN(V247:Z247)))=ABS(MIN(V247:Z247)),MIN(V247:Z247),MAX(V247:Z247))')</v>
      </c>
      <c r="AO247" t="str">
        <f t="shared" ca="1" si="69"/>
        <v>worksheet.write('AB247','=IFERROR(V144+MATCH(AA247,V247:Z247,0)-1,"")')</v>
      </c>
    </row>
    <row r="248" spans="1:41" x14ac:dyDescent="0.3">
      <c r="A248" s="1">
        <v>1</v>
      </c>
      <c r="B248" t="s">
        <v>651</v>
      </c>
      <c r="C248" t="s">
        <v>254</v>
      </c>
      <c r="D248" t="s">
        <v>652</v>
      </c>
      <c r="E248" t="s">
        <v>254</v>
      </c>
      <c r="F248" t="s">
        <v>254</v>
      </c>
      <c r="G248" t="s">
        <v>254</v>
      </c>
      <c r="I248" t="str">
        <f t="shared" si="51"/>
        <v>N/A</v>
      </c>
      <c r="J248" t="str">
        <f t="shared" si="52"/>
        <v>N/A</v>
      </c>
      <c r="K248">
        <f t="shared" si="53"/>
        <v>3000000</v>
      </c>
      <c r="L248" t="str">
        <f t="shared" si="54"/>
        <v>N/A</v>
      </c>
      <c r="M248" t="str">
        <f t="shared" si="55"/>
        <v>N/A</v>
      </c>
      <c r="N248" t="str">
        <f t="shared" si="56"/>
        <v>N/A</v>
      </c>
      <c r="P248">
        <f t="shared" si="57"/>
        <v>3000000</v>
      </c>
      <c r="Q248">
        <f t="shared" si="70"/>
        <v>2013</v>
      </c>
      <c r="R248">
        <f t="shared" si="71"/>
        <v>3000000</v>
      </c>
      <c r="S248">
        <f t="shared" si="72"/>
        <v>2013</v>
      </c>
      <c r="T248">
        <f t="shared" si="73"/>
        <v>3000000</v>
      </c>
      <c r="U248" t="str">
        <f t="shared" si="74"/>
        <v/>
      </c>
      <c r="V248" t="str">
        <f t="shared" si="75"/>
        <v/>
      </c>
      <c r="W248" t="e">
        <f>IF(OR(D248="-",ISBLANK(D248)),"",(K248-$T248)/$U248)</f>
        <v>#VALUE!</v>
      </c>
      <c r="X248" t="str">
        <f t="shared" si="76"/>
        <v/>
      </c>
      <c r="Y248" t="str">
        <f t="shared" si="77"/>
        <v/>
      </c>
      <c r="Z248" t="str">
        <f t="shared" si="80"/>
        <v/>
      </c>
      <c r="AA248" t="e">
        <f t="shared" si="79"/>
        <v>#VALUE!</v>
      </c>
      <c r="AB248" t="str">
        <f t="shared" si="78"/>
        <v/>
      </c>
      <c r="AC248" t="str">
        <f t="shared" ca="1" si="58"/>
        <v>worksheet.write('P248','=MAX(J248:N248)')</v>
      </c>
      <c r="AD248" t="str">
        <f t="shared" ca="1" si="59"/>
        <v>worksheet.write('Q248','=IFERROR(J144+MATCH(P248,J248:N248,0)-1,"")')</v>
      </c>
      <c r="AE248" t="str">
        <f t="shared" ca="1" si="60"/>
        <v>worksheet.write('R248','=IF(Q248="","",MIN(J248:N248))')</v>
      </c>
      <c r="AF248" t="str">
        <f t="shared" ca="1" si="61"/>
        <v>worksheet.write('S248','=IFERROR(J144+MATCH(R248,J248:N248)-1,"")')</v>
      </c>
      <c r="AG248" t="str">
        <f t="shared" ca="1" si="62"/>
        <v>worksheet.write('T248','=IFERROR(AVERAGE(J248:N248),"")')</v>
      </c>
      <c r="AH248" t="str">
        <f t="shared" ca="1" si="63"/>
        <v>worksheet.write('U248','=IFERROR(STDEV(J248:N248),"")')</v>
      </c>
      <c r="AI248" t="str">
        <f t="shared" ca="1" si="64"/>
        <v>worksheet.write('V248','=IF(C248="-","",IF(ISBLANK(B248),"",IF(OR(ISNUMBER(FIND("Growth",B248)),ISNUMBER(FIND("Margin",B248))),"",(J248-T248)/U248)))')</v>
      </c>
      <c r="AJ248" t="str">
        <f t="shared" ca="1" si="65"/>
        <v>worksheet.write('W248','=IF(OR(D248="-",ISBLANK(D248)),"",(K248-T248)/U248)')</v>
      </c>
      <c r="AK248" t="str">
        <f t="shared" ca="1" si="66"/>
        <v>worksheet.write('X248','=IF(OR(E248="-",ISBLANK(E248)),"",(L248-T248)/U248)')</v>
      </c>
      <c r="AL248" t="str">
        <f t="shared" ca="1" si="67"/>
        <v>worksheet.write('Y248','=IF(OR(F248="-",ISBLANK(F248)),"",(M248-T248)/U248)')</v>
      </c>
      <c r="AM248" t="str">
        <f t="shared" ca="1" si="68"/>
        <v>worksheet.write('Z248','=IFERROR(IF(OR(G248="-",ISBLANK(G248)),"",(N248-T248)/U248),"")')</v>
      </c>
      <c r="AN248" t="str">
        <f t="shared" ca="1" si="69"/>
        <v>worksheet.write('AA248','=IF(MAX(MAX(V248:Z248),ABS(MIN(V248:Z248)))=ABS(MIN(V248:Z248)),MIN(V248:Z248),MAX(V248:Z248))')</v>
      </c>
      <c r="AO248" t="str">
        <f t="shared" ca="1" si="69"/>
        <v>worksheet.write('AB248','=IFERROR(V144+MATCH(AA248,V248:Z248,0)-1,"")')</v>
      </c>
    </row>
    <row r="249" spans="1:41" x14ac:dyDescent="0.3">
      <c r="A249" s="1">
        <v>2</v>
      </c>
      <c r="B249" t="s">
        <v>653</v>
      </c>
      <c r="C249" t="s">
        <v>646</v>
      </c>
      <c r="D249" t="s">
        <v>654</v>
      </c>
      <c r="E249" t="s">
        <v>648</v>
      </c>
      <c r="F249" t="s">
        <v>649</v>
      </c>
      <c r="G249" t="s">
        <v>650</v>
      </c>
      <c r="I249" t="str">
        <f t="shared" si="51"/>
        <v>N/A</v>
      </c>
      <c r="J249">
        <f t="shared" si="52"/>
        <v>17500000</v>
      </c>
      <c r="K249">
        <f t="shared" si="53"/>
        <v>47310000</v>
      </c>
      <c r="L249">
        <f t="shared" si="54"/>
        <v>94690000</v>
      </c>
      <c r="M249">
        <f t="shared" si="55"/>
        <v>105430000</v>
      </c>
      <c r="N249">
        <f t="shared" si="56"/>
        <v>99540000</v>
      </c>
      <c r="P249">
        <f t="shared" si="57"/>
        <v>105430000</v>
      </c>
      <c r="Q249">
        <f t="shared" si="70"/>
        <v>2015</v>
      </c>
      <c r="R249">
        <f t="shared" si="71"/>
        <v>17500000</v>
      </c>
      <c r="S249">
        <f t="shared" si="72"/>
        <v>2012</v>
      </c>
      <c r="T249">
        <f t="shared" si="73"/>
        <v>72894000</v>
      </c>
      <c r="U249">
        <f t="shared" si="74"/>
        <v>38622216.792928912</v>
      </c>
      <c r="V249">
        <f t="shared" si="75"/>
        <v>-1.4342522154280311</v>
      </c>
      <c r="W249">
        <f t="shared" si="76"/>
        <v>-0.66241666388978493</v>
      </c>
      <c r="X249">
        <f t="shared" si="76"/>
        <v>0.56433839923943685</v>
      </c>
      <c r="Y249">
        <f t="shared" si="77"/>
        <v>0.84241668919316937</v>
      </c>
      <c r="Z249">
        <f t="shared" si="80"/>
        <v>0.68991379088520988</v>
      </c>
      <c r="AA249">
        <f t="shared" si="79"/>
        <v>-1.4342522154280311</v>
      </c>
      <c r="AB249">
        <f t="shared" si="78"/>
        <v>2012</v>
      </c>
      <c r="AC249" t="str">
        <f t="shared" ca="1" si="58"/>
        <v>worksheet.write('P249','=MAX(J249:N249)')</v>
      </c>
      <c r="AD249" t="str">
        <f t="shared" ca="1" si="59"/>
        <v>worksheet.write('Q249','=IFERROR(J144+MATCH(P249,J249:N249,0)-1,"")')</v>
      </c>
      <c r="AE249" t="str">
        <f t="shared" ca="1" si="60"/>
        <v>worksheet.write('R249','=IF(Q249="","",MIN(J249:N249))')</v>
      </c>
      <c r="AF249" t="str">
        <f t="shared" ca="1" si="61"/>
        <v>worksheet.write('S249','=IFERROR(J144+MATCH(R249,J249:N249)-1,"")')</v>
      </c>
      <c r="AG249" t="str">
        <f t="shared" ca="1" si="62"/>
        <v>worksheet.write('T249','=IFERROR(AVERAGE(J249:N249),"")')</v>
      </c>
      <c r="AH249" t="str">
        <f t="shared" ca="1" si="63"/>
        <v>worksheet.write('U249','=IFERROR(STDEV(J249:N249),"")')</v>
      </c>
      <c r="AI249" t="str">
        <f t="shared" ca="1" si="64"/>
        <v>worksheet.write('V249','=IF(C249="-","",IF(ISBLANK(B249),"",IF(OR(ISNUMBER(FIND("Growth",B249)),ISNUMBER(FIND("Margin",B249))),"",(J249-T249)/U249)))')</v>
      </c>
      <c r="AJ249" t="str">
        <f t="shared" ca="1" si="65"/>
        <v>worksheet.write('W249','=IF(OR(D249="-",ISBLANK(D249)),"",(K249-T249)/U249)')</v>
      </c>
      <c r="AK249" t="str">
        <f t="shared" ca="1" si="66"/>
        <v>worksheet.write('X249','=IF(OR(E249="-",ISBLANK(E249)),"",(L249-T249)/U249)')</v>
      </c>
      <c r="AL249" t="str">
        <f t="shared" ca="1" si="67"/>
        <v>worksheet.write('Y249','=IF(OR(F249="-",ISBLANK(F249)),"",(M249-T249)/U249)')</v>
      </c>
      <c r="AM249" t="str">
        <f t="shared" ca="1" si="68"/>
        <v>worksheet.write('Z249','=IFERROR(IF(OR(G249="-",ISBLANK(G249)),"",(N249-T249)/U249),"")')</v>
      </c>
      <c r="AN249" t="str">
        <f t="shared" ca="1" si="69"/>
        <v>worksheet.write('AA249','=IF(MAX(MAX(V249:Z249),ABS(MIN(V249:Z249)))=ABS(MIN(V249:Z249)),MIN(V249:Z249),MAX(V249:Z249))')</v>
      </c>
      <c r="AO249" t="str">
        <f t="shared" ca="1" si="69"/>
        <v>worksheet.write('AB249','=IFERROR(V144+MATCH(AA249,V249:Z249,0)-1,"")')</v>
      </c>
    </row>
    <row r="250" spans="1:41" x14ac:dyDescent="0.3">
      <c r="A250" s="1">
        <v>3</v>
      </c>
      <c r="B250" t="s">
        <v>655</v>
      </c>
      <c r="C250" t="s">
        <v>656</v>
      </c>
      <c r="D250" t="s">
        <v>657</v>
      </c>
      <c r="E250" t="s">
        <v>658</v>
      </c>
      <c r="F250" t="s">
        <v>659</v>
      </c>
      <c r="G250" t="s">
        <v>660</v>
      </c>
      <c r="I250" t="str">
        <f t="shared" si="51"/>
        <v>N/A</v>
      </c>
      <c r="J250">
        <f t="shared" si="52"/>
        <v>33930000</v>
      </c>
      <c r="K250">
        <f t="shared" si="53"/>
        <v>43660000</v>
      </c>
      <c r="L250">
        <f t="shared" si="54"/>
        <v>50350000</v>
      </c>
      <c r="M250">
        <f t="shared" si="55"/>
        <v>55420000</v>
      </c>
      <c r="N250">
        <f t="shared" si="56"/>
        <v>42870000</v>
      </c>
      <c r="P250">
        <f t="shared" si="57"/>
        <v>55420000</v>
      </c>
      <c r="Q250">
        <f t="shared" si="70"/>
        <v>2015</v>
      </c>
      <c r="R250">
        <f t="shared" si="71"/>
        <v>33930000</v>
      </c>
      <c r="S250">
        <f t="shared" si="72"/>
        <v>2012</v>
      </c>
      <c r="T250">
        <f t="shared" si="73"/>
        <v>45246000</v>
      </c>
      <c r="U250">
        <f t="shared" si="74"/>
        <v>8151283.9479434155</v>
      </c>
      <c r="V250">
        <f t="shared" si="75"/>
        <v>-1.3882475536697563</v>
      </c>
      <c r="W250">
        <f t="shared" si="76"/>
        <v>-0.19457057441854309</v>
      </c>
      <c r="X250">
        <f t="shared" si="76"/>
        <v>0.62615902385387379</v>
      </c>
      <c r="Y250">
        <f t="shared" si="77"/>
        <v>1.2481469256836426</v>
      </c>
      <c r="Z250">
        <f t="shared" si="80"/>
        <v>-0.29148782144921714</v>
      </c>
      <c r="AA250">
        <f t="shared" si="79"/>
        <v>-1.3882475536697563</v>
      </c>
      <c r="AB250">
        <f t="shared" si="78"/>
        <v>2012</v>
      </c>
      <c r="AC250" t="str">
        <f t="shared" ca="1" si="58"/>
        <v>worksheet.write('P250','=MAX(J250:N250)')</v>
      </c>
      <c r="AD250" t="str">
        <f t="shared" ca="1" si="59"/>
        <v>worksheet.write('Q250','=IFERROR(J144+MATCH(P250,J250:N250,0)-1,"")')</v>
      </c>
      <c r="AE250" t="str">
        <f t="shared" ca="1" si="60"/>
        <v>worksheet.write('R250','=IF(Q250="","",MIN(J250:N250))')</v>
      </c>
      <c r="AF250" t="str">
        <f t="shared" ca="1" si="61"/>
        <v>worksheet.write('S250','=IFERROR(J144+MATCH(R250,J250:N250)-1,"")')</v>
      </c>
      <c r="AG250" t="str">
        <f t="shared" ca="1" si="62"/>
        <v>worksheet.write('T250','=IFERROR(AVERAGE(J250:N250),"")')</v>
      </c>
      <c r="AH250" t="str">
        <f t="shared" ca="1" si="63"/>
        <v>worksheet.write('U250','=IFERROR(STDEV(J250:N250),"")')</v>
      </c>
      <c r="AI250" t="str">
        <f t="shared" ca="1" si="64"/>
        <v>worksheet.write('V250','=IF(C250="-","",IF(ISBLANK(B250),"",IF(OR(ISNUMBER(FIND("Growth",B250)),ISNUMBER(FIND("Margin",B250))),"",(J250-T250)/U250)))')</v>
      </c>
      <c r="AJ250" t="str">
        <f t="shared" ca="1" si="65"/>
        <v>worksheet.write('W250','=IF(OR(D250="-",ISBLANK(D250)),"",(K250-T250)/U250)')</v>
      </c>
      <c r="AK250" t="str">
        <f t="shared" ca="1" si="66"/>
        <v>worksheet.write('X250','=IF(OR(E250="-",ISBLANK(E250)),"",(L250-T250)/U250)')</v>
      </c>
      <c r="AL250" t="str">
        <f t="shared" ca="1" si="67"/>
        <v>worksheet.write('Y250','=IF(OR(F250="-",ISBLANK(F250)),"",(M250-T250)/U250)')</v>
      </c>
      <c r="AM250" t="str">
        <f t="shared" ca="1" si="68"/>
        <v>worksheet.write('Z250','=IFERROR(IF(OR(G250="-",ISBLANK(G250)),"",(N250-T250)/U250),"")')</v>
      </c>
      <c r="AN250" t="str">
        <f t="shared" ca="1" si="69"/>
        <v>worksheet.write('AA250','=IF(MAX(MAX(V250:Z250),ABS(MIN(V250:Z250)))=ABS(MIN(V250:Z250)),MIN(V250:Z250),MAX(V250:Z250))')</v>
      </c>
      <c r="AO250" t="str">
        <f t="shared" ca="1" si="69"/>
        <v>worksheet.write('AB250','=IFERROR(V144+MATCH(AA250,V250:Z250,0)-1,"")')</v>
      </c>
    </row>
    <row r="251" spans="1:41" x14ac:dyDescent="0.3">
      <c r="A251" s="1">
        <v>4</v>
      </c>
      <c r="B251" t="s">
        <v>661</v>
      </c>
      <c r="C251" t="s">
        <v>254</v>
      </c>
      <c r="D251" t="s">
        <v>662</v>
      </c>
      <c r="E251" t="s">
        <v>663</v>
      </c>
      <c r="F251" t="s">
        <v>664</v>
      </c>
      <c r="G251" t="s">
        <v>665</v>
      </c>
      <c r="I251" t="str">
        <f t="shared" si="51"/>
        <v>neg_trend</v>
      </c>
      <c r="J251" t="str">
        <f t="shared" si="52"/>
        <v>N/A</v>
      </c>
      <c r="K251">
        <f t="shared" si="53"/>
        <v>0.28690000000000004</v>
      </c>
      <c r="L251">
        <f t="shared" si="54"/>
        <v>0.15329999999999999</v>
      </c>
      <c r="M251">
        <f t="shared" si="55"/>
        <v>0.10070000000000001</v>
      </c>
      <c r="N251">
        <f t="shared" si="56"/>
        <v>-0.22640000000000002</v>
      </c>
      <c r="P251">
        <f t="shared" si="57"/>
        <v>0.28690000000000004</v>
      </c>
      <c r="Q251">
        <f t="shared" si="70"/>
        <v>2013</v>
      </c>
      <c r="R251">
        <f t="shared" si="71"/>
        <v>-0.22640000000000002</v>
      </c>
      <c r="S251" t="str">
        <f t="shared" si="72"/>
        <v/>
      </c>
      <c r="T251">
        <f t="shared" si="73"/>
        <v>7.8625E-2</v>
      </c>
      <c r="U251">
        <f t="shared" si="74"/>
        <v>0.2179314781454636</v>
      </c>
      <c r="V251" t="str">
        <f t="shared" si="75"/>
        <v/>
      </c>
      <c r="W251">
        <f t="shared" si="76"/>
        <v>0.95569030124680698</v>
      </c>
      <c r="X251">
        <f t="shared" si="76"/>
        <v>0.34265357457978773</v>
      </c>
      <c r="Y251">
        <f t="shared" si="77"/>
        <v>0.10129330644591655</v>
      </c>
      <c r="Z251">
        <f t="shared" si="80"/>
        <v>-1.3996371822725111</v>
      </c>
      <c r="AA251">
        <f t="shared" si="79"/>
        <v>-1.3996371822725111</v>
      </c>
      <c r="AB251">
        <f t="shared" si="78"/>
        <v>2016</v>
      </c>
      <c r="AC251" t="str">
        <f t="shared" ca="1" si="58"/>
        <v>worksheet.write('P251','=MAX(J251:N251)')</v>
      </c>
      <c r="AD251" t="str">
        <f t="shared" ca="1" si="59"/>
        <v>worksheet.write('Q251','=IFERROR(J144+MATCH(P251,J251:N251,0)-1,"")')</v>
      </c>
      <c r="AE251" t="str">
        <f t="shared" ca="1" si="60"/>
        <v>worksheet.write('R251','=IF(Q251="","",MIN(J251:N251))')</v>
      </c>
      <c r="AF251" t="str">
        <f t="shared" ca="1" si="61"/>
        <v>worksheet.write('S251','=IFERROR(J144+MATCH(R251,J251:N251)-1,"")')</v>
      </c>
      <c r="AG251" t="str">
        <f t="shared" ca="1" si="62"/>
        <v>worksheet.write('T251','=IFERROR(AVERAGE(J251:N251),"")')</v>
      </c>
      <c r="AH251" t="str">
        <f t="shared" ca="1" si="63"/>
        <v>worksheet.write('U251','=IFERROR(STDEV(J251:N251),"")')</v>
      </c>
      <c r="AI251" t="str">
        <f t="shared" ca="1" si="64"/>
        <v>worksheet.write('V251','=IF(C251="-","",IF(ISBLANK(B251),"",IF(OR(ISNUMBER(FIND("Growth",B251)),ISNUMBER(FIND("Margin",B251))),"",(J251-T251)/U251)))')</v>
      </c>
      <c r="AJ251" t="str">
        <f t="shared" ca="1" si="65"/>
        <v>worksheet.write('W251','=IF(OR(D251="-",ISBLANK(D251)),"",(K251-T251)/U251)')</v>
      </c>
      <c r="AK251" t="str">
        <f t="shared" ca="1" si="66"/>
        <v>worksheet.write('X251','=IF(OR(E251="-",ISBLANK(E251)),"",(L251-T251)/U251)')</v>
      </c>
      <c r="AL251" t="str">
        <f t="shared" ca="1" si="67"/>
        <v>worksheet.write('Y251','=IF(OR(F251="-",ISBLANK(F251)),"",(M251-T251)/U251)')</v>
      </c>
      <c r="AM251" t="str">
        <f t="shared" ca="1" si="68"/>
        <v>worksheet.write('Z251','=IFERROR(IF(OR(G251="-",ISBLANK(G251)),"",(N251-T251)/U251),"")')</v>
      </c>
      <c r="AN251" t="str">
        <f t="shared" ca="1" si="69"/>
        <v>worksheet.write('AA251','=IF(MAX(MAX(V251:Z251),ABS(MIN(V251:Z251)))=ABS(MIN(V251:Z251)),MIN(V251:Z251),MAX(V251:Z251))')</v>
      </c>
      <c r="AO251" t="str">
        <f t="shared" ca="1" si="69"/>
        <v>worksheet.write('AB251','=IFERROR(V144+MATCH(AA251,V251:Z251,0)-1,"")')</v>
      </c>
    </row>
    <row r="252" spans="1:41" x14ac:dyDescent="0.3">
      <c r="A252" s="1">
        <v>5</v>
      </c>
      <c r="B252" t="s">
        <v>666</v>
      </c>
      <c r="C252" t="s">
        <v>667</v>
      </c>
      <c r="D252" t="s">
        <v>668</v>
      </c>
      <c r="E252" t="s">
        <v>669</v>
      </c>
      <c r="F252" t="s">
        <v>670</v>
      </c>
      <c r="G252" t="s">
        <v>671</v>
      </c>
      <c r="I252" t="str">
        <f t="shared" ref="I252:I315" si="81">IF(AND(K252&gt; J252, L252&gt; K252, M252&gt; L252, N252&gt; M252), "pos_trend", IF(AND(K252&lt; J252, L252&lt; K252, M252&lt; L252, N252&lt; M252), "neg_trend", "N/A"))</f>
        <v>N/A</v>
      </c>
      <c r="J252">
        <f t="shared" ref="J252:J315" si="82">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3720000</v>
      </c>
      <c r="K252">
        <f t="shared" ref="K252:K315" si="83">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1950000</v>
      </c>
      <c r="L252">
        <f t="shared" ref="L252:L315" si="84">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6500000</v>
      </c>
      <c r="M252">
        <f t="shared" ref="M252:M315" si="85">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4730000</v>
      </c>
      <c r="N252">
        <f t="shared" ref="N252:N315" si="86">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11330000</v>
      </c>
      <c r="P252">
        <f t="shared" si="57"/>
        <v>11330000</v>
      </c>
      <c r="Q252">
        <f t="shared" si="70"/>
        <v>2016</v>
      </c>
      <c r="R252">
        <f t="shared" si="71"/>
        <v>1950000</v>
      </c>
      <c r="S252" t="str">
        <f t="shared" si="72"/>
        <v/>
      </c>
      <c r="T252">
        <f t="shared" si="73"/>
        <v>5646000</v>
      </c>
      <c r="U252">
        <f t="shared" si="74"/>
        <v>3579319.7677771123</v>
      </c>
      <c r="V252">
        <f t="shared" si="75"/>
        <v>-0.53809106896199888</v>
      </c>
      <c r="W252">
        <f t="shared" si="76"/>
        <v>-1.032598437634241</v>
      </c>
      <c r="X252">
        <f t="shared" si="76"/>
        <v>0.23859282081700262</v>
      </c>
      <c r="Y252">
        <f t="shared" si="77"/>
        <v>-0.25591454785523937</v>
      </c>
      <c r="Z252">
        <f t="shared" si="80"/>
        <v>1.5880112336344765</v>
      </c>
      <c r="AA252">
        <f t="shared" si="79"/>
        <v>1.5880112336344765</v>
      </c>
      <c r="AB252">
        <f t="shared" si="78"/>
        <v>2016</v>
      </c>
      <c r="AC252" t="str">
        <f t="shared" ca="1" si="58"/>
        <v>worksheet.write('P252','=MAX(J252:N252)')</v>
      </c>
      <c r="AD252" t="str">
        <f t="shared" ca="1" si="59"/>
        <v>worksheet.write('Q252','=IFERROR(J144+MATCH(P252,J252:N252,0)-1,"")')</v>
      </c>
      <c r="AE252" t="str">
        <f t="shared" ca="1" si="60"/>
        <v>worksheet.write('R252','=IF(Q252="","",MIN(J252:N252))')</v>
      </c>
      <c r="AF252" t="str">
        <f t="shared" ca="1" si="61"/>
        <v>worksheet.write('S252','=IFERROR(J144+MATCH(R252,J252:N252)-1,"")')</v>
      </c>
      <c r="AG252" t="str">
        <f t="shared" ca="1" si="62"/>
        <v>worksheet.write('T252','=IFERROR(AVERAGE(J252:N252),"")')</v>
      </c>
      <c r="AH252" t="str">
        <f t="shared" ca="1" si="63"/>
        <v>worksheet.write('U252','=IFERROR(STDEV(J252:N252),"")')</v>
      </c>
      <c r="AI252" t="str">
        <f t="shared" ca="1" si="64"/>
        <v>worksheet.write('V252','=IF(C252="-","",IF(ISBLANK(B252),"",IF(OR(ISNUMBER(FIND("Growth",B252)),ISNUMBER(FIND("Margin",B252))),"",(J252-T252)/U252)))')</v>
      </c>
      <c r="AJ252" t="str">
        <f t="shared" ca="1" si="65"/>
        <v>worksheet.write('W252','=IF(OR(D252="-",ISBLANK(D252)),"",(K252-T252)/U252)')</v>
      </c>
      <c r="AK252" t="str">
        <f t="shared" ca="1" si="66"/>
        <v>worksheet.write('X252','=IF(OR(E252="-",ISBLANK(E252)),"",(L252-T252)/U252)')</v>
      </c>
      <c r="AL252" t="str">
        <f t="shared" ca="1" si="67"/>
        <v>worksheet.write('Y252','=IF(OR(F252="-",ISBLANK(F252)),"",(M252-T252)/U252)')</v>
      </c>
      <c r="AM252" t="str">
        <f t="shared" ca="1" si="68"/>
        <v>worksheet.write('Z252','=IFERROR(IF(OR(G252="-",ISBLANK(G252)),"",(N252-T252)/U252),"")')</v>
      </c>
      <c r="AN252" t="str">
        <f t="shared" ca="1" si="69"/>
        <v>worksheet.write('AA252','=IF(MAX(MAX(V252:Z252),ABS(MIN(V252:Z252)))=ABS(MIN(V252:Z252)),MIN(V252:Z252),MAX(V252:Z252))')</v>
      </c>
      <c r="AO252" t="str">
        <f t="shared" ca="1" si="69"/>
        <v>worksheet.write('AB252','=IFERROR(V144+MATCH(AA252,V252:Z252,0)-1,"")')</v>
      </c>
    </row>
    <row r="253" spans="1:41" x14ac:dyDescent="0.3">
      <c r="A253" s="1">
        <v>6</v>
      </c>
      <c r="B253" t="s">
        <v>672</v>
      </c>
      <c r="C253" t="s">
        <v>673</v>
      </c>
      <c r="D253" t="s">
        <v>674</v>
      </c>
      <c r="E253" t="s">
        <v>57</v>
      </c>
      <c r="F253" t="s">
        <v>675</v>
      </c>
      <c r="G253" t="s">
        <v>676</v>
      </c>
      <c r="I253" t="str">
        <f t="shared" si="81"/>
        <v>N/A</v>
      </c>
      <c r="J253">
        <f t="shared" si="82"/>
        <v>211460000</v>
      </c>
      <c r="K253">
        <f t="shared" si="83"/>
        <v>249680000</v>
      </c>
      <c r="L253">
        <f t="shared" si="84"/>
        <v>227270000</v>
      </c>
      <c r="M253">
        <f t="shared" si="85"/>
        <v>219270000</v>
      </c>
      <c r="N253">
        <f t="shared" si="86"/>
        <v>222620000</v>
      </c>
      <c r="P253">
        <f t="shared" si="57"/>
        <v>249680000</v>
      </c>
      <c r="Q253">
        <f t="shared" si="70"/>
        <v>2013</v>
      </c>
      <c r="R253">
        <f t="shared" si="71"/>
        <v>211460000</v>
      </c>
      <c r="S253">
        <f t="shared" si="72"/>
        <v>2012</v>
      </c>
      <c r="T253">
        <f t="shared" si="73"/>
        <v>226060000</v>
      </c>
      <c r="U253">
        <f t="shared" si="74"/>
        <v>14408905.232528945</v>
      </c>
      <c r="V253">
        <f t="shared" si="75"/>
        <v>-1.0132622683255386</v>
      </c>
      <c r="W253">
        <f t="shared" si="76"/>
        <v>1.6392640258800835</v>
      </c>
      <c r="X253">
        <f t="shared" si="76"/>
        <v>8.3975845525609702E-2</v>
      </c>
      <c r="Y253">
        <f t="shared" si="77"/>
        <v>-0.47123635629660315</v>
      </c>
      <c r="Z253">
        <f t="shared" si="80"/>
        <v>-0.23874124678355155</v>
      </c>
      <c r="AA253">
        <f t="shared" si="79"/>
        <v>1.6392640258800835</v>
      </c>
      <c r="AB253">
        <f t="shared" si="78"/>
        <v>2013</v>
      </c>
      <c r="AC253" t="str">
        <f t="shared" ca="1" si="58"/>
        <v>worksheet.write('P253','=MAX(J253:N253)')</v>
      </c>
      <c r="AD253" t="str">
        <f t="shared" ca="1" si="59"/>
        <v>worksheet.write('Q253','=IFERROR(J144+MATCH(P253,J253:N253,0)-1,"")')</v>
      </c>
      <c r="AE253" t="str">
        <f t="shared" ca="1" si="60"/>
        <v>worksheet.write('R253','=IF(Q253="","",MIN(J253:N253))')</v>
      </c>
      <c r="AF253" t="str">
        <f t="shared" ca="1" si="61"/>
        <v>worksheet.write('S253','=IFERROR(J144+MATCH(R253,J253:N253)-1,"")')</v>
      </c>
      <c r="AG253" t="str">
        <f t="shared" ca="1" si="62"/>
        <v>worksheet.write('T253','=IFERROR(AVERAGE(J253:N253),"")')</v>
      </c>
      <c r="AH253" t="str">
        <f t="shared" ca="1" si="63"/>
        <v>worksheet.write('U253','=IFERROR(STDEV(J253:N253),"")')</v>
      </c>
      <c r="AI253" t="str">
        <f t="shared" ca="1" si="64"/>
        <v>worksheet.write('V253','=IF(C253="-","",IF(ISBLANK(B253),"",IF(OR(ISNUMBER(FIND("Growth",B253)),ISNUMBER(FIND("Margin",B253))),"",(J253-T253)/U253)))')</v>
      </c>
      <c r="AJ253" t="str">
        <f t="shared" ca="1" si="65"/>
        <v>worksheet.write('W253','=IF(OR(D253="-",ISBLANK(D253)),"",(K253-T253)/U253)')</v>
      </c>
      <c r="AK253" t="str">
        <f t="shared" ca="1" si="66"/>
        <v>worksheet.write('X253','=IF(OR(E253="-",ISBLANK(E253)),"",(L253-T253)/U253)')</v>
      </c>
      <c r="AL253" t="str">
        <f t="shared" ca="1" si="67"/>
        <v>worksheet.write('Y253','=IF(OR(F253="-",ISBLANK(F253)),"",(M253-T253)/U253)')</v>
      </c>
      <c r="AM253" t="str">
        <f t="shared" ca="1" si="68"/>
        <v>worksheet.write('Z253','=IFERROR(IF(OR(G253="-",ISBLANK(G253)),"",(N253-T253)/U253),"")')</v>
      </c>
      <c r="AN253" t="str">
        <f t="shared" ca="1" si="69"/>
        <v>worksheet.write('AA253','=IF(MAX(MAX(V253:Z253),ABS(MIN(V253:Z253)))=ABS(MIN(V253:Z253)),MIN(V253:Z253),MAX(V253:Z253))')</v>
      </c>
      <c r="AO253" t="str">
        <f t="shared" ca="1" si="69"/>
        <v>worksheet.write('AB253','=IFERROR(V144+MATCH(AA253,V253:Z253,0)-1,"")')</v>
      </c>
    </row>
    <row r="254" spans="1:41" x14ac:dyDescent="0.3">
      <c r="A254" s="1">
        <v>7</v>
      </c>
      <c r="B254" t="s">
        <v>677</v>
      </c>
      <c r="C254" t="s">
        <v>254</v>
      </c>
      <c r="D254" t="s">
        <v>254</v>
      </c>
      <c r="E254" t="s">
        <v>254</v>
      </c>
      <c r="F254" t="s">
        <v>254</v>
      </c>
      <c r="G254" t="s">
        <v>254</v>
      </c>
      <c r="I254" t="str">
        <f t="shared" si="81"/>
        <v>N/A</v>
      </c>
      <c r="J254" t="str">
        <f t="shared" si="82"/>
        <v>N/A</v>
      </c>
      <c r="K254" t="str">
        <f t="shared" si="83"/>
        <v>N/A</v>
      </c>
      <c r="L254" t="str">
        <f t="shared" si="84"/>
        <v>N/A</v>
      </c>
      <c r="M254" t="str">
        <f t="shared" si="85"/>
        <v>N/A</v>
      </c>
      <c r="N254" t="str">
        <f t="shared" si="86"/>
        <v>N/A</v>
      </c>
      <c r="P254">
        <f t="shared" si="57"/>
        <v>0</v>
      </c>
      <c r="Q254" t="str">
        <f t="shared" si="70"/>
        <v/>
      </c>
      <c r="R254" t="str">
        <f t="shared" si="71"/>
        <v/>
      </c>
      <c r="S254" t="str">
        <f t="shared" si="72"/>
        <v/>
      </c>
      <c r="T254" t="str">
        <f t="shared" si="73"/>
        <v/>
      </c>
      <c r="U254" t="str">
        <f t="shared" si="74"/>
        <v/>
      </c>
      <c r="V254" t="str">
        <f t="shared" si="75"/>
        <v/>
      </c>
      <c r="W254" t="str">
        <f t="shared" si="76"/>
        <v/>
      </c>
      <c r="X254" t="str">
        <f t="shared" si="76"/>
        <v/>
      </c>
      <c r="Y254" t="str">
        <f t="shared" si="77"/>
        <v/>
      </c>
      <c r="Z254" t="str">
        <f t="shared" si="80"/>
        <v/>
      </c>
      <c r="AA254">
        <f t="shared" si="79"/>
        <v>0</v>
      </c>
      <c r="AB254" t="str">
        <f t="shared" si="78"/>
        <v/>
      </c>
      <c r="AC254" t="str">
        <f t="shared" ca="1" si="58"/>
        <v>worksheet.write('P254','=MAX(J254:N254)')</v>
      </c>
      <c r="AD254" t="str">
        <f t="shared" ca="1" si="59"/>
        <v>worksheet.write('Q254','=IFERROR(J144+MATCH(P254,J254:N254,0)-1,"")')</v>
      </c>
      <c r="AE254" t="str">
        <f t="shared" ca="1" si="60"/>
        <v>worksheet.write('R254','=IF(Q254="","",MIN(J254:N254))')</v>
      </c>
      <c r="AF254" t="str">
        <f t="shared" ca="1" si="61"/>
        <v>worksheet.write('S254','=IFERROR(J144+MATCH(R254,J254:N254)-1,"")')</v>
      </c>
      <c r="AG254" t="str">
        <f t="shared" ca="1" si="62"/>
        <v>worksheet.write('T254','=IFERROR(AVERAGE(J254:N254),"")')</v>
      </c>
      <c r="AH254" t="str">
        <f t="shared" ca="1" si="63"/>
        <v>worksheet.write('U254','=IFERROR(STDEV(J254:N254),"")')</v>
      </c>
      <c r="AI254" t="str">
        <f t="shared" ca="1" si="64"/>
        <v>worksheet.write('V254','=IF(C254="-","",IF(ISBLANK(B254),"",IF(OR(ISNUMBER(FIND("Growth",B254)),ISNUMBER(FIND("Margin",B254))),"",(J254-T254)/U254)))')</v>
      </c>
      <c r="AJ254" t="str">
        <f t="shared" ca="1" si="65"/>
        <v>worksheet.write('W254','=IF(OR(D254="-",ISBLANK(D254)),"",(K254-T254)/U254)')</v>
      </c>
      <c r="AK254" t="str">
        <f t="shared" ca="1" si="66"/>
        <v>worksheet.write('X254','=IF(OR(E254="-",ISBLANK(E254)),"",(L254-T254)/U254)')</v>
      </c>
      <c r="AL254" t="str">
        <f t="shared" ca="1" si="67"/>
        <v>worksheet.write('Y254','=IF(OR(F254="-",ISBLANK(F254)),"",(M254-T254)/U254)')</v>
      </c>
      <c r="AM254" t="str">
        <f t="shared" ca="1" si="68"/>
        <v>worksheet.write('Z254','=IFERROR(IF(OR(G254="-",ISBLANK(G254)),"",(N254-T254)/U254),"")')</v>
      </c>
      <c r="AN254" t="str">
        <f t="shared" ca="1" si="69"/>
        <v>worksheet.write('AA254','=IF(MAX(MAX(V254:Z254),ABS(MIN(V254:Z254)))=ABS(MIN(V254:Z254)),MIN(V254:Z254),MAX(V254:Z254))')</v>
      </c>
      <c r="AO254" t="str">
        <f t="shared" ca="1" si="69"/>
        <v>worksheet.write('AB254','=IFERROR(V144+MATCH(AA254,V254:Z254,0)-1,"")')</v>
      </c>
    </row>
    <row r="255" spans="1:41" x14ac:dyDescent="0.3">
      <c r="A255" s="1">
        <v>8</v>
      </c>
      <c r="B255" t="s">
        <v>678</v>
      </c>
      <c r="C255" t="s">
        <v>679</v>
      </c>
      <c r="D255" t="s">
        <v>680</v>
      </c>
      <c r="E255" t="s">
        <v>681</v>
      </c>
      <c r="F255" t="s">
        <v>386</v>
      </c>
      <c r="G255" t="s">
        <v>682</v>
      </c>
      <c r="I255" t="str">
        <f t="shared" si="81"/>
        <v>N/A</v>
      </c>
      <c r="J255">
        <f t="shared" si="82"/>
        <v>35190000</v>
      </c>
      <c r="K255">
        <f t="shared" si="83"/>
        <v>35620000</v>
      </c>
      <c r="L255">
        <f t="shared" si="84"/>
        <v>35300000</v>
      </c>
      <c r="M255">
        <f t="shared" si="85"/>
        <v>31210000</v>
      </c>
      <c r="N255">
        <f t="shared" si="86"/>
        <v>47800000</v>
      </c>
      <c r="P255">
        <f t="shared" si="57"/>
        <v>47800000</v>
      </c>
      <c r="Q255">
        <f t="shared" si="70"/>
        <v>2016</v>
      </c>
      <c r="R255">
        <f t="shared" si="71"/>
        <v>31210000</v>
      </c>
      <c r="S255" t="str">
        <f t="shared" si="72"/>
        <v/>
      </c>
      <c r="T255">
        <f t="shared" si="73"/>
        <v>37024000</v>
      </c>
      <c r="U255">
        <f t="shared" si="74"/>
        <v>6289509.5198274404</v>
      </c>
      <c r="V255">
        <f t="shared" si="75"/>
        <v>-0.29159666492568054</v>
      </c>
      <c r="W255">
        <f t="shared" si="76"/>
        <v>-0.22322885362903788</v>
      </c>
      <c r="X255">
        <f t="shared" si="76"/>
        <v>-0.27410722482653938</v>
      </c>
      <c r="Y255">
        <f t="shared" si="77"/>
        <v>-0.92439640669460554</v>
      </c>
      <c r="Z255">
        <f t="shared" si="80"/>
        <v>1.7133291500758634</v>
      </c>
      <c r="AA255">
        <f t="shared" si="79"/>
        <v>1.7133291500758634</v>
      </c>
      <c r="AB255">
        <f t="shared" si="78"/>
        <v>2016</v>
      </c>
      <c r="AC255" t="str">
        <f t="shared" ca="1" si="58"/>
        <v>worksheet.write('P255','=MAX(J255:N255)')</v>
      </c>
      <c r="AD255" t="str">
        <f t="shared" ca="1" si="59"/>
        <v>worksheet.write('Q255','=IFERROR(J144+MATCH(P255,J255:N255,0)-1,"")')</v>
      </c>
      <c r="AE255" t="str">
        <f t="shared" ca="1" si="60"/>
        <v>worksheet.write('R255','=IF(Q255="","",MIN(J255:N255))')</v>
      </c>
      <c r="AF255" t="str">
        <f t="shared" ca="1" si="61"/>
        <v>worksheet.write('S255','=IFERROR(J144+MATCH(R255,J255:N255)-1,"")')</v>
      </c>
      <c r="AG255" t="str">
        <f t="shared" ca="1" si="62"/>
        <v>worksheet.write('T255','=IFERROR(AVERAGE(J255:N255),"")')</v>
      </c>
      <c r="AH255" t="str">
        <f t="shared" ca="1" si="63"/>
        <v>worksheet.write('U255','=IFERROR(STDEV(J255:N255),"")')</v>
      </c>
      <c r="AI255" t="str">
        <f t="shared" ca="1" si="64"/>
        <v>worksheet.write('V255','=IF(C255="-","",IF(ISBLANK(B255),"",IF(OR(ISNUMBER(FIND("Growth",B255)),ISNUMBER(FIND("Margin",B255))),"",(J255-T255)/U255)))')</v>
      </c>
      <c r="AJ255" t="str">
        <f t="shared" ca="1" si="65"/>
        <v>worksheet.write('W255','=IF(OR(D255="-",ISBLANK(D255)),"",(K255-T255)/U255)')</v>
      </c>
      <c r="AK255" t="str">
        <f t="shared" ca="1" si="66"/>
        <v>worksheet.write('X255','=IF(OR(E255="-",ISBLANK(E255)),"",(L255-T255)/U255)')</v>
      </c>
      <c r="AL255" t="str">
        <f t="shared" ca="1" si="67"/>
        <v>worksheet.write('Y255','=IF(OR(F255="-",ISBLANK(F255)),"",(M255-T255)/U255)')</v>
      </c>
      <c r="AM255" t="str">
        <f t="shared" ca="1" si="68"/>
        <v>worksheet.write('Z255','=IFERROR(IF(OR(G255="-",ISBLANK(G255)),"",(N255-T255)/U255),"")')</v>
      </c>
      <c r="AN255" t="str">
        <f t="shared" ca="1" si="69"/>
        <v>worksheet.write('AA255','=IF(MAX(MAX(V255:Z255),ABS(MIN(V255:Z255)))=ABS(MIN(V255:Z255)),MIN(V255:Z255),MAX(V255:Z255))')</v>
      </c>
      <c r="AO255" t="str">
        <f t="shared" ca="1" si="69"/>
        <v>worksheet.write('AB255','=IFERROR(V144+MATCH(AA255,V255:Z255,0)-1,"")')</v>
      </c>
    </row>
    <row r="256" spans="1:41" x14ac:dyDescent="0.3">
      <c r="A256" s="1">
        <v>9</v>
      </c>
      <c r="B256" t="s">
        <v>683</v>
      </c>
      <c r="C256" t="s">
        <v>684</v>
      </c>
      <c r="D256" t="s">
        <v>685</v>
      </c>
      <c r="E256" t="s">
        <v>686</v>
      </c>
      <c r="F256" t="s">
        <v>687</v>
      </c>
      <c r="G256" t="s">
        <v>688</v>
      </c>
      <c r="I256" t="str">
        <f t="shared" si="81"/>
        <v>N/A</v>
      </c>
      <c r="J256">
        <f t="shared" si="82"/>
        <v>176260000</v>
      </c>
      <c r="K256">
        <f t="shared" si="83"/>
        <v>214060000</v>
      </c>
      <c r="L256">
        <f t="shared" si="84"/>
        <v>191970000</v>
      </c>
      <c r="M256">
        <f t="shared" si="85"/>
        <v>188060000</v>
      </c>
      <c r="N256">
        <f t="shared" si="86"/>
        <v>174820000</v>
      </c>
      <c r="P256">
        <f t="shared" si="57"/>
        <v>214060000</v>
      </c>
      <c r="Q256">
        <f t="shared" si="70"/>
        <v>2013</v>
      </c>
      <c r="R256">
        <f t="shared" si="71"/>
        <v>174820000</v>
      </c>
      <c r="S256" t="str">
        <f t="shared" si="72"/>
        <v/>
      </c>
      <c r="T256">
        <f t="shared" si="73"/>
        <v>189034000</v>
      </c>
      <c r="U256">
        <f t="shared" si="74"/>
        <v>15819942.47777153</v>
      </c>
      <c r="V256">
        <f t="shared" si="75"/>
        <v>-0.80746184873608995</v>
      </c>
      <c r="W256">
        <f t="shared" si="76"/>
        <v>1.5819273701635657</v>
      </c>
      <c r="X256">
        <f t="shared" si="76"/>
        <v>0.18558853827220606</v>
      </c>
      <c r="Y256">
        <f t="shared" si="77"/>
        <v>-6.1567859767414412E-2</v>
      </c>
      <c r="Z256">
        <f t="shared" si="80"/>
        <v>-0.89848619993226742</v>
      </c>
      <c r="AA256">
        <f t="shared" si="79"/>
        <v>1.5819273701635657</v>
      </c>
      <c r="AB256">
        <f t="shared" si="78"/>
        <v>2013</v>
      </c>
      <c r="AC256" t="str">
        <f t="shared" ca="1" si="58"/>
        <v>worksheet.write('P256','=MAX(J256:N256)')</v>
      </c>
      <c r="AD256" t="str">
        <f t="shared" ca="1" si="59"/>
        <v>worksheet.write('Q256','=IFERROR(J144+MATCH(P256,J256:N256,0)-1,"")')</v>
      </c>
      <c r="AE256" t="str">
        <f t="shared" ca="1" si="60"/>
        <v>worksheet.write('R256','=IF(Q256="","",MIN(J256:N256))')</v>
      </c>
      <c r="AF256" t="str">
        <f t="shared" ca="1" si="61"/>
        <v>worksheet.write('S256','=IFERROR(J144+MATCH(R256,J256:N256)-1,"")')</v>
      </c>
      <c r="AG256" t="str">
        <f t="shared" ca="1" si="62"/>
        <v>worksheet.write('T256','=IFERROR(AVERAGE(J256:N256),"")')</v>
      </c>
      <c r="AH256" t="str">
        <f t="shared" ca="1" si="63"/>
        <v>worksheet.write('U256','=IFERROR(STDEV(J256:N256),"")')</v>
      </c>
      <c r="AI256" t="str">
        <f t="shared" ca="1" si="64"/>
        <v>worksheet.write('V256','=IF(C256="-","",IF(ISBLANK(B256),"",IF(OR(ISNUMBER(FIND("Growth",B256)),ISNUMBER(FIND("Margin",B256))),"",(J256-T256)/U256)))')</v>
      </c>
      <c r="AJ256" t="str">
        <f t="shared" ca="1" si="65"/>
        <v>worksheet.write('W256','=IF(OR(D256="-",ISBLANK(D256)),"",(K256-T256)/U256)')</v>
      </c>
      <c r="AK256" t="str">
        <f t="shared" ca="1" si="66"/>
        <v>worksheet.write('X256','=IF(OR(E256="-",ISBLANK(E256)),"",(L256-T256)/U256)')</v>
      </c>
      <c r="AL256" t="str">
        <f t="shared" ca="1" si="67"/>
        <v>worksheet.write('Y256','=IF(OR(F256="-",ISBLANK(F256)),"",(M256-T256)/U256)')</v>
      </c>
      <c r="AM256" t="str">
        <f t="shared" ca="1" si="68"/>
        <v>worksheet.write('Z256','=IFERROR(IF(OR(G256="-",ISBLANK(G256)),"",(N256-T256)/U256),"")')</v>
      </c>
      <c r="AN256" t="str">
        <f t="shared" ca="1" si="69"/>
        <v>worksheet.write('AA256','=IF(MAX(MAX(V256:Z256),ABS(MIN(V256:Z256)))=ABS(MIN(V256:Z256)),MIN(V256:Z256),MAX(V256:Z256))')</v>
      </c>
      <c r="AO256" t="str">
        <f t="shared" ca="1" si="69"/>
        <v>worksheet.write('AB256','=IFERROR(V144+MATCH(AA256,V256:Z256,0)-1,"")')</v>
      </c>
    </row>
    <row r="257" spans="1:41" x14ac:dyDescent="0.3">
      <c r="A257" s="1">
        <v>10</v>
      </c>
      <c r="B257" t="s">
        <v>689</v>
      </c>
      <c r="C257" t="s">
        <v>690</v>
      </c>
      <c r="D257" t="s">
        <v>691</v>
      </c>
      <c r="E257" t="s">
        <v>692</v>
      </c>
      <c r="F257" t="s">
        <v>693</v>
      </c>
      <c r="G257" t="s">
        <v>694</v>
      </c>
      <c r="I257" t="str">
        <f t="shared" si="81"/>
        <v>N/A</v>
      </c>
      <c r="J257">
        <f t="shared" si="82"/>
        <v>266600000.00000003</v>
      </c>
      <c r="K257">
        <f t="shared" si="83"/>
        <v>345600000</v>
      </c>
      <c r="L257">
        <f t="shared" si="84"/>
        <v>378820000</v>
      </c>
      <c r="M257">
        <f t="shared" si="85"/>
        <v>384860000</v>
      </c>
      <c r="N257">
        <f t="shared" si="86"/>
        <v>376370000</v>
      </c>
      <c r="P257">
        <f t="shared" si="57"/>
        <v>384860000</v>
      </c>
      <c r="Q257">
        <f t="shared" si="70"/>
        <v>2015</v>
      </c>
      <c r="R257">
        <f t="shared" si="71"/>
        <v>266600000.00000003</v>
      </c>
      <c r="S257">
        <f t="shared" si="72"/>
        <v>2012</v>
      </c>
      <c r="T257">
        <f t="shared" si="73"/>
        <v>350450000</v>
      </c>
      <c r="U257">
        <f t="shared" si="74"/>
        <v>49282594.290479474</v>
      </c>
      <c r="V257">
        <f t="shared" si="75"/>
        <v>-1.7014120544420752</v>
      </c>
      <c r="W257">
        <f t="shared" si="76"/>
        <v>-9.8412027001121866E-2</v>
      </c>
      <c r="X257">
        <f t="shared" si="76"/>
        <v>0.57565963010759325</v>
      </c>
      <c r="Y257">
        <f t="shared" si="77"/>
        <v>0.69821811321826865</v>
      </c>
      <c r="Z257">
        <f t="shared" si="80"/>
        <v>0.52594633811733582</v>
      </c>
      <c r="AA257">
        <f t="shared" si="79"/>
        <v>-1.7014120544420752</v>
      </c>
      <c r="AB257">
        <f t="shared" si="78"/>
        <v>2012</v>
      </c>
      <c r="AC257" t="str">
        <f t="shared" ca="1" si="58"/>
        <v>worksheet.write('P257','=MAX(J257:N257)')</v>
      </c>
      <c r="AD257" t="str">
        <f t="shared" ca="1" si="59"/>
        <v>worksheet.write('Q257','=IFERROR(J144+MATCH(P257,J257:N257,0)-1,"")')</v>
      </c>
      <c r="AE257" t="str">
        <f t="shared" ca="1" si="60"/>
        <v>worksheet.write('R257','=IF(Q257="","",MIN(J257:N257))')</v>
      </c>
      <c r="AF257" t="str">
        <f t="shared" ca="1" si="61"/>
        <v>worksheet.write('S257','=IFERROR(J144+MATCH(R257,J257:N257)-1,"")')</v>
      </c>
      <c r="AG257" t="str">
        <f t="shared" ca="1" si="62"/>
        <v>worksheet.write('T257','=IFERROR(AVERAGE(J257:N257),"")')</v>
      </c>
      <c r="AH257" t="str">
        <f t="shared" ca="1" si="63"/>
        <v>worksheet.write('U257','=IFERROR(STDEV(J257:N257),"")')</v>
      </c>
      <c r="AI257" t="str">
        <f t="shared" ca="1" si="64"/>
        <v>worksheet.write('V257','=IF(C257="-","",IF(ISBLANK(B257),"",IF(OR(ISNUMBER(FIND("Growth",B257)),ISNUMBER(FIND("Margin",B257))),"",(J257-T257)/U257)))')</v>
      </c>
      <c r="AJ257" t="str">
        <f t="shared" ca="1" si="65"/>
        <v>worksheet.write('W257','=IF(OR(D257="-",ISBLANK(D257)),"",(K257-T257)/U257)')</v>
      </c>
      <c r="AK257" t="str">
        <f t="shared" ca="1" si="66"/>
        <v>worksheet.write('X257','=IF(OR(E257="-",ISBLANK(E257)),"",(L257-T257)/U257)')</v>
      </c>
      <c r="AL257" t="str">
        <f t="shared" ca="1" si="67"/>
        <v>worksheet.write('Y257','=IF(OR(F257="-",ISBLANK(F257)),"",(M257-T257)/U257)')</v>
      </c>
      <c r="AM257" t="str">
        <f t="shared" ca="1" si="68"/>
        <v>worksheet.write('Z257','=IFERROR(IF(OR(G257="-",ISBLANK(G257)),"",(N257-T257)/U257),"")')</v>
      </c>
      <c r="AN257" t="str">
        <f t="shared" ca="1" si="69"/>
        <v>worksheet.write('AA257','=IF(MAX(MAX(V257:Z257),ABS(MIN(V257:Z257)))=ABS(MIN(V257:Z257)),MIN(V257:Z257),MAX(V257:Z257))')</v>
      </c>
      <c r="AO257" t="str">
        <f t="shared" ca="1" si="69"/>
        <v>worksheet.write('AB257','=IFERROR(V144+MATCH(AA257,V257:Z257,0)-1,"")')</v>
      </c>
    </row>
    <row r="258" spans="1:41" x14ac:dyDescent="0.3">
      <c r="A258" s="1">
        <v>11</v>
      </c>
      <c r="B258" t="s">
        <v>695</v>
      </c>
      <c r="C258" t="s">
        <v>696</v>
      </c>
      <c r="D258" t="s">
        <v>697</v>
      </c>
      <c r="E258" t="s">
        <v>698</v>
      </c>
      <c r="F258" t="s">
        <v>699</v>
      </c>
      <c r="G258" t="s">
        <v>700</v>
      </c>
      <c r="I258" t="str">
        <f t="shared" si="81"/>
        <v>N/A</v>
      </c>
      <c r="J258">
        <f t="shared" si="82"/>
        <v>356750000</v>
      </c>
      <c r="K258">
        <f t="shared" si="83"/>
        <v>714370000</v>
      </c>
      <c r="L258">
        <f t="shared" si="84"/>
        <v>804580000</v>
      </c>
      <c r="M258">
        <f t="shared" si="85"/>
        <v>842950000</v>
      </c>
      <c r="N258">
        <f t="shared" si="86"/>
        <v>655300000</v>
      </c>
      <c r="P258">
        <f t="shared" si="57"/>
        <v>842950000</v>
      </c>
      <c r="Q258">
        <f t="shared" si="70"/>
        <v>2015</v>
      </c>
      <c r="R258">
        <f t="shared" si="71"/>
        <v>356750000</v>
      </c>
      <c r="S258">
        <f t="shared" si="72"/>
        <v>2012</v>
      </c>
      <c r="T258">
        <f t="shared" si="73"/>
        <v>674790000</v>
      </c>
      <c r="U258">
        <f t="shared" si="74"/>
        <v>192496173.85807973</v>
      </c>
      <c r="V258">
        <f t="shared" si="75"/>
        <v>-1.65218868316042</v>
      </c>
      <c r="W258">
        <f t="shared" si="76"/>
        <v>0.20561447641645522</v>
      </c>
      <c r="X258">
        <f t="shared" si="76"/>
        <v>0.67424716761222137</v>
      </c>
      <c r="Y258">
        <f t="shared" si="77"/>
        <v>0.87357580480523267</v>
      </c>
      <c r="Z258">
        <f t="shared" si="80"/>
        <v>-0.10124876567348945</v>
      </c>
      <c r="AA258">
        <f t="shared" si="79"/>
        <v>-1.65218868316042</v>
      </c>
      <c r="AB258">
        <f t="shared" si="78"/>
        <v>2012</v>
      </c>
      <c r="AC258" t="str">
        <f t="shared" ca="1" si="58"/>
        <v>worksheet.write('P258','=MAX(J258:N258)')</v>
      </c>
      <c r="AD258" t="str">
        <f t="shared" ca="1" si="59"/>
        <v>worksheet.write('Q258','=IFERROR(J144+MATCH(P258,J258:N258,0)-1,"")')</v>
      </c>
      <c r="AE258" t="str">
        <f t="shared" ca="1" si="60"/>
        <v>worksheet.write('R258','=IF(Q258="","",MIN(J258:N258))')</v>
      </c>
      <c r="AF258" t="str">
        <f t="shared" ca="1" si="61"/>
        <v>worksheet.write('S258','=IFERROR(J144+MATCH(R258,J258:N258)-1,"")')</v>
      </c>
      <c r="AG258" t="str">
        <f t="shared" ca="1" si="62"/>
        <v>worksheet.write('T258','=IFERROR(AVERAGE(J258:N258),"")')</v>
      </c>
      <c r="AH258" t="str">
        <f t="shared" ca="1" si="63"/>
        <v>worksheet.write('U258','=IFERROR(STDEV(J258:N258),"")')</v>
      </c>
      <c r="AI258" t="str">
        <f t="shared" ca="1" si="64"/>
        <v>worksheet.write('V258','=IF(C258="-","",IF(ISBLANK(B258),"",IF(OR(ISNUMBER(FIND("Growth",B258)),ISNUMBER(FIND("Margin",B258))),"",(J258-T258)/U258)))')</v>
      </c>
      <c r="AJ258" t="str">
        <f t="shared" ca="1" si="65"/>
        <v>worksheet.write('W258','=IF(OR(D258="-",ISBLANK(D258)),"",(K258-T258)/U258)')</v>
      </c>
      <c r="AK258" t="str">
        <f t="shared" ca="1" si="66"/>
        <v>worksheet.write('X258','=IF(OR(E258="-",ISBLANK(E258)),"",(L258-T258)/U258)')</v>
      </c>
      <c r="AL258" t="str">
        <f t="shared" ca="1" si="67"/>
        <v>worksheet.write('Y258','=IF(OR(F258="-",ISBLANK(F258)),"",(M258-T258)/U258)')</v>
      </c>
      <c r="AM258" t="str">
        <f t="shared" ca="1" si="68"/>
        <v>worksheet.write('Z258','=IFERROR(IF(OR(G258="-",ISBLANK(G258)),"",(N258-T258)/U258),"")')</v>
      </c>
      <c r="AN258" t="str">
        <f t="shared" ca="1" si="69"/>
        <v>worksheet.write('AA258','=IF(MAX(MAX(V258:Z258),ABS(MIN(V258:Z258)))=ABS(MIN(V258:Z258)),MIN(V258:Z258),MAX(V258:Z258))')</v>
      </c>
      <c r="AO258" t="str">
        <f t="shared" ca="1" si="69"/>
        <v>worksheet.write('AB258','=IFERROR(V144+MATCH(AA258,V258:Z258,0)-1,"")')</v>
      </c>
    </row>
    <row r="259" spans="1:41" x14ac:dyDescent="0.3">
      <c r="A259" s="1">
        <v>12</v>
      </c>
      <c r="B259" t="s">
        <v>701</v>
      </c>
      <c r="C259" t="s">
        <v>696</v>
      </c>
      <c r="D259" t="s">
        <v>697</v>
      </c>
      <c r="E259" t="s">
        <v>698</v>
      </c>
      <c r="F259" t="s">
        <v>702</v>
      </c>
      <c r="G259" t="s">
        <v>703</v>
      </c>
      <c r="I259" t="str">
        <f t="shared" si="81"/>
        <v>N/A</v>
      </c>
      <c r="J259">
        <f t="shared" si="82"/>
        <v>356750000</v>
      </c>
      <c r="K259">
        <f t="shared" si="83"/>
        <v>714370000</v>
      </c>
      <c r="L259">
        <f t="shared" si="84"/>
        <v>804580000</v>
      </c>
      <c r="M259">
        <f t="shared" si="85"/>
        <v>834450000</v>
      </c>
      <c r="N259">
        <f t="shared" si="86"/>
        <v>653600000</v>
      </c>
      <c r="P259">
        <f t="shared" si="57"/>
        <v>834450000</v>
      </c>
      <c r="Q259">
        <f t="shared" si="70"/>
        <v>2015</v>
      </c>
      <c r="R259">
        <f t="shared" si="71"/>
        <v>356750000</v>
      </c>
      <c r="S259">
        <f t="shared" si="72"/>
        <v>2012</v>
      </c>
      <c r="T259">
        <f t="shared" si="73"/>
        <v>672750000</v>
      </c>
      <c r="U259">
        <f t="shared" si="74"/>
        <v>190709848.85422164</v>
      </c>
      <c r="V259">
        <f t="shared" si="75"/>
        <v>-1.656967387361048</v>
      </c>
      <c r="W259">
        <f t="shared" si="76"/>
        <v>0.21823728690495831</v>
      </c>
      <c r="X259">
        <f t="shared" si="76"/>
        <v>0.69125952745508534</v>
      </c>
      <c r="Y259">
        <f t="shared" si="77"/>
        <v>0.84788489410215651</v>
      </c>
      <c r="Z259">
        <f t="shared" si="80"/>
        <v>-0.10041432110115212</v>
      </c>
      <c r="AA259">
        <f t="shared" si="79"/>
        <v>-1.656967387361048</v>
      </c>
      <c r="AB259">
        <f t="shared" si="78"/>
        <v>2012</v>
      </c>
      <c r="AC259" t="str">
        <f t="shared" ca="1" si="58"/>
        <v>worksheet.write('P259','=MAX(J259:N259)')</v>
      </c>
      <c r="AD259" t="str">
        <f t="shared" ca="1" si="59"/>
        <v>worksheet.write('Q259','=IFERROR(J144+MATCH(P259,J259:N259,0)-1,"")')</v>
      </c>
      <c r="AE259" t="str">
        <f t="shared" ca="1" si="60"/>
        <v>worksheet.write('R259','=IF(Q259="","",MIN(J259:N259))')</v>
      </c>
      <c r="AF259" t="str">
        <f t="shared" ca="1" si="61"/>
        <v>worksheet.write('S259','=IFERROR(J144+MATCH(R259,J259:N259)-1,"")')</v>
      </c>
      <c r="AG259" t="str">
        <f t="shared" ca="1" si="62"/>
        <v>worksheet.write('T259','=IFERROR(AVERAGE(J259:N259),"")')</v>
      </c>
      <c r="AH259" t="str">
        <f t="shared" ca="1" si="63"/>
        <v>worksheet.write('U259','=IFERROR(STDEV(J259:N259),"")')</v>
      </c>
      <c r="AI259" t="str">
        <f t="shared" ca="1" si="64"/>
        <v>worksheet.write('V259','=IF(C259="-","",IF(ISBLANK(B259),"",IF(OR(ISNUMBER(FIND("Growth",B259)),ISNUMBER(FIND("Margin",B259))),"",(J259-T259)/U259)))')</v>
      </c>
      <c r="AJ259" t="str">
        <f t="shared" ca="1" si="65"/>
        <v>worksheet.write('W259','=IF(OR(D259="-",ISBLANK(D259)),"",(K259-T259)/U259)')</v>
      </c>
      <c r="AK259" t="str">
        <f t="shared" ca="1" si="66"/>
        <v>worksheet.write('X259','=IF(OR(E259="-",ISBLANK(E259)),"",(L259-T259)/U259)')</v>
      </c>
      <c r="AL259" t="str">
        <f t="shared" ca="1" si="67"/>
        <v>worksheet.write('Y259','=IF(OR(F259="-",ISBLANK(F259)),"",(M259-T259)/U259)')</v>
      </c>
      <c r="AM259" t="str">
        <f t="shared" ca="1" si="68"/>
        <v>worksheet.write('Z259','=IFERROR(IF(OR(G259="-",ISBLANK(G259)),"",(N259-T259)/U259),"")')</v>
      </c>
      <c r="AN259" t="str">
        <f t="shared" ca="1" si="69"/>
        <v>worksheet.write('AA259','=IF(MAX(MAX(V259:Z259),ABS(MIN(V259:Z259)))=ABS(MIN(V259:Z259)),MIN(V259:Z259),MAX(V259:Z259))')</v>
      </c>
      <c r="AO259" t="str">
        <f t="shared" ca="1" si="69"/>
        <v>worksheet.write('AB259','=IFERROR(V144+MATCH(AA259,V259:Z259,0)-1,"")')</v>
      </c>
    </row>
    <row r="260" spans="1:41" x14ac:dyDescent="0.3">
      <c r="A260" s="1">
        <v>13</v>
      </c>
      <c r="B260" t="s">
        <v>704</v>
      </c>
      <c r="C260" t="s">
        <v>696</v>
      </c>
      <c r="D260" t="s">
        <v>697</v>
      </c>
      <c r="E260" t="s">
        <v>698</v>
      </c>
      <c r="F260" t="s">
        <v>702</v>
      </c>
      <c r="G260" t="s">
        <v>703</v>
      </c>
      <c r="I260" t="str">
        <f t="shared" si="81"/>
        <v>N/A</v>
      </c>
      <c r="J260">
        <f t="shared" si="82"/>
        <v>356750000</v>
      </c>
      <c r="K260">
        <f t="shared" si="83"/>
        <v>714370000</v>
      </c>
      <c r="L260">
        <f t="shared" si="84"/>
        <v>804580000</v>
      </c>
      <c r="M260">
        <f t="shared" si="85"/>
        <v>834450000</v>
      </c>
      <c r="N260">
        <f t="shared" si="86"/>
        <v>653600000</v>
      </c>
      <c r="P260">
        <f t="shared" si="57"/>
        <v>834450000</v>
      </c>
      <c r="Q260">
        <f t="shared" si="70"/>
        <v>2015</v>
      </c>
      <c r="R260">
        <f t="shared" si="71"/>
        <v>356750000</v>
      </c>
      <c r="S260">
        <f t="shared" si="72"/>
        <v>2012</v>
      </c>
      <c r="T260">
        <f t="shared" si="73"/>
        <v>672750000</v>
      </c>
      <c r="U260">
        <f t="shared" si="74"/>
        <v>190709848.85422164</v>
      </c>
      <c r="V260">
        <f t="shared" si="75"/>
        <v>-1.656967387361048</v>
      </c>
      <c r="W260">
        <f t="shared" si="76"/>
        <v>0.21823728690495831</v>
      </c>
      <c r="X260">
        <f t="shared" si="76"/>
        <v>0.69125952745508534</v>
      </c>
      <c r="Y260">
        <f t="shared" si="77"/>
        <v>0.84788489410215651</v>
      </c>
      <c r="Z260">
        <f t="shared" si="80"/>
        <v>-0.10041432110115212</v>
      </c>
      <c r="AA260">
        <f t="shared" si="79"/>
        <v>-1.656967387361048</v>
      </c>
      <c r="AB260">
        <f t="shared" si="78"/>
        <v>2012</v>
      </c>
      <c r="AC260" t="str">
        <f t="shared" ca="1" si="58"/>
        <v>worksheet.write('P260','=MAX(J260:N260)')</v>
      </c>
      <c r="AD260" t="str">
        <f t="shared" ca="1" si="59"/>
        <v>worksheet.write('Q260','=IFERROR(J144+MATCH(P260,J260:N260,0)-1,"")')</v>
      </c>
      <c r="AE260" t="str">
        <f t="shared" ca="1" si="60"/>
        <v>worksheet.write('R260','=IF(Q260="","",MIN(J260:N260))')</v>
      </c>
      <c r="AF260" t="str">
        <f t="shared" ca="1" si="61"/>
        <v>worksheet.write('S260','=IFERROR(J144+MATCH(R260,J260:N260)-1,"")')</v>
      </c>
      <c r="AG260" t="str">
        <f t="shared" ca="1" si="62"/>
        <v>worksheet.write('T260','=IFERROR(AVERAGE(J260:N260),"")')</v>
      </c>
      <c r="AH260" t="str">
        <f t="shared" ca="1" si="63"/>
        <v>worksheet.write('U260','=IFERROR(STDEV(J260:N260),"")')</v>
      </c>
      <c r="AI260" t="str">
        <f t="shared" ca="1" si="64"/>
        <v>worksheet.write('V260','=IF(C260="-","",IF(ISBLANK(B260),"",IF(OR(ISNUMBER(FIND("Growth",B260)),ISNUMBER(FIND("Margin",B260))),"",(J260-T260)/U260)))')</v>
      </c>
      <c r="AJ260" t="str">
        <f t="shared" ca="1" si="65"/>
        <v>worksheet.write('W260','=IF(OR(D260="-",ISBLANK(D260)),"",(K260-T260)/U260)')</v>
      </c>
      <c r="AK260" t="str">
        <f t="shared" ca="1" si="66"/>
        <v>worksheet.write('X260','=IF(OR(E260="-",ISBLANK(E260)),"",(L260-T260)/U260)')</v>
      </c>
      <c r="AL260" t="str">
        <f t="shared" ca="1" si="67"/>
        <v>worksheet.write('Y260','=IF(OR(F260="-",ISBLANK(F260)),"",(M260-T260)/U260)')</v>
      </c>
      <c r="AM260" t="str">
        <f t="shared" ca="1" si="68"/>
        <v>worksheet.write('Z260','=IFERROR(IF(OR(G260="-",ISBLANK(G260)),"",(N260-T260)/U260),"")')</v>
      </c>
      <c r="AN260" t="str">
        <f t="shared" ca="1" si="69"/>
        <v>worksheet.write('AA260','=IF(MAX(MAX(V260:Z260),ABS(MIN(V260:Z260)))=ABS(MIN(V260:Z260)),MIN(V260:Z260),MAX(V260:Z260))')</v>
      </c>
      <c r="AO260" t="str">
        <f t="shared" ca="1" si="69"/>
        <v>worksheet.write('AB260','=IFERROR(V144+MATCH(AA260,V260:Z260,0)-1,"")')</v>
      </c>
    </row>
    <row r="261" spans="1:41" x14ac:dyDescent="0.3">
      <c r="A261" s="1">
        <v>14</v>
      </c>
      <c r="B261" t="s">
        <v>705</v>
      </c>
      <c r="C261" t="s">
        <v>254</v>
      </c>
      <c r="D261" t="s">
        <v>254</v>
      </c>
      <c r="E261" t="s">
        <v>254</v>
      </c>
      <c r="F261" t="s">
        <v>254</v>
      </c>
      <c r="G261" t="s">
        <v>254</v>
      </c>
      <c r="I261" t="str">
        <f t="shared" si="81"/>
        <v>N/A</v>
      </c>
      <c r="J261" t="str">
        <f t="shared" si="82"/>
        <v>N/A</v>
      </c>
      <c r="K261" t="str">
        <f t="shared" si="83"/>
        <v>N/A</v>
      </c>
      <c r="L261" t="str">
        <f t="shared" si="84"/>
        <v>N/A</v>
      </c>
      <c r="M261" t="str">
        <f t="shared" si="85"/>
        <v>N/A</v>
      </c>
      <c r="N261" t="str">
        <f t="shared" si="86"/>
        <v>N/A</v>
      </c>
      <c r="P261">
        <f t="shared" si="57"/>
        <v>0</v>
      </c>
      <c r="Q261" t="str">
        <f t="shared" si="70"/>
        <v/>
      </c>
      <c r="R261" t="str">
        <f t="shared" si="71"/>
        <v/>
      </c>
      <c r="S261" t="str">
        <f t="shared" si="72"/>
        <v/>
      </c>
      <c r="T261" t="str">
        <f t="shared" si="73"/>
        <v/>
      </c>
      <c r="U261" t="str">
        <f t="shared" si="74"/>
        <v/>
      </c>
      <c r="V261" t="str">
        <f t="shared" si="75"/>
        <v/>
      </c>
      <c r="W261" t="str">
        <f t="shared" si="76"/>
        <v/>
      </c>
      <c r="X261" t="str">
        <f t="shared" si="76"/>
        <v/>
      </c>
      <c r="Y261" t="str">
        <f t="shared" si="77"/>
        <v/>
      </c>
      <c r="Z261" t="str">
        <f t="shared" si="80"/>
        <v/>
      </c>
      <c r="AA261">
        <f t="shared" si="79"/>
        <v>0</v>
      </c>
      <c r="AB261" t="str">
        <f t="shared" si="78"/>
        <v/>
      </c>
      <c r="AC261" t="str">
        <f t="shared" ca="1" si="58"/>
        <v>worksheet.write('P261','=MAX(J261:N261)')</v>
      </c>
      <c r="AD261" t="str">
        <f t="shared" ca="1" si="59"/>
        <v>worksheet.write('Q261','=IFERROR(J144+MATCH(P261,J261:N261,0)-1,"")')</v>
      </c>
      <c r="AE261" t="str">
        <f t="shared" ca="1" si="60"/>
        <v>worksheet.write('R261','=IF(Q261="","",MIN(J261:N261))')</v>
      </c>
      <c r="AF261" t="str">
        <f t="shared" ca="1" si="61"/>
        <v>worksheet.write('S261','=IFERROR(J144+MATCH(R261,J261:N261)-1,"")')</v>
      </c>
      <c r="AG261" t="str">
        <f t="shared" ca="1" si="62"/>
        <v>worksheet.write('T261','=IFERROR(AVERAGE(J261:N261),"")')</v>
      </c>
      <c r="AH261" t="str">
        <f t="shared" ca="1" si="63"/>
        <v>worksheet.write('U261','=IFERROR(STDEV(J261:N261),"")')</v>
      </c>
      <c r="AI261" t="str">
        <f t="shared" ca="1" si="64"/>
        <v>worksheet.write('V261','=IF(C261="-","",IF(ISBLANK(B261),"",IF(OR(ISNUMBER(FIND("Growth",B261)),ISNUMBER(FIND("Margin",B261))),"",(J261-T261)/U261)))')</v>
      </c>
      <c r="AJ261" t="str">
        <f t="shared" ca="1" si="65"/>
        <v>worksheet.write('W261','=IF(OR(D261="-",ISBLANK(D261)),"",(K261-T261)/U261)')</v>
      </c>
      <c r="AK261" t="str">
        <f t="shared" ca="1" si="66"/>
        <v>worksheet.write('X261','=IF(OR(E261="-",ISBLANK(E261)),"",(L261-T261)/U261)')</v>
      </c>
      <c r="AL261" t="str">
        <f t="shared" ca="1" si="67"/>
        <v>worksheet.write('Y261','=IF(OR(F261="-",ISBLANK(F261)),"",(M261-T261)/U261)')</v>
      </c>
      <c r="AM261" t="str">
        <f t="shared" ca="1" si="68"/>
        <v>worksheet.write('Z261','=IFERROR(IF(OR(G261="-",ISBLANK(G261)),"",(N261-T261)/U261),"")')</v>
      </c>
      <c r="AN261" t="str">
        <f t="shared" ca="1" si="69"/>
        <v>worksheet.write('AA261','=IF(MAX(MAX(V261:Z261),ABS(MIN(V261:Z261)))=ABS(MIN(V261:Z261)),MIN(V261:Z261),MAX(V261:Z261))')</v>
      </c>
      <c r="AO261" t="str">
        <f t="shared" ca="1" si="69"/>
        <v>worksheet.write('AB261','=IFERROR(V144+MATCH(AA261,V261:Z261,0)-1,"")')</v>
      </c>
    </row>
    <row r="262" spans="1:41" x14ac:dyDescent="0.3">
      <c r="A262" s="1">
        <v>15</v>
      </c>
      <c r="B262" t="s">
        <v>706</v>
      </c>
      <c r="C262" t="s">
        <v>254</v>
      </c>
      <c r="D262" t="s">
        <v>254</v>
      </c>
      <c r="E262" t="s">
        <v>254</v>
      </c>
      <c r="F262" t="s">
        <v>707</v>
      </c>
      <c r="G262" t="s">
        <v>708</v>
      </c>
      <c r="I262" t="str">
        <f t="shared" si="81"/>
        <v>N/A</v>
      </c>
      <c r="J262" t="str">
        <f t="shared" si="82"/>
        <v>N/A</v>
      </c>
      <c r="K262" t="str">
        <f t="shared" si="83"/>
        <v>N/A</v>
      </c>
      <c r="L262" t="str">
        <f t="shared" si="84"/>
        <v>N/A</v>
      </c>
      <c r="M262">
        <f t="shared" si="85"/>
        <v>8500000</v>
      </c>
      <c r="N262">
        <f t="shared" si="86"/>
        <v>1700000</v>
      </c>
      <c r="P262">
        <f t="shared" si="57"/>
        <v>8500000</v>
      </c>
      <c r="Q262">
        <f t="shared" si="70"/>
        <v>2015</v>
      </c>
      <c r="R262">
        <f t="shared" si="71"/>
        <v>1700000</v>
      </c>
      <c r="S262" t="str">
        <f t="shared" si="72"/>
        <v/>
      </c>
      <c r="T262">
        <f t="shared" si="73"/>
        <v>5100000</v>
      </c>
      <c r="U262">
        <f t="shared" si="74"/>
        <v>4808326.1120685227</v>
      </c>
      <c r="V262" t="str">
        <f t="shared" si="75"/>
        <v/>
      </c>
      <c r="W262" t="str">
        <f t="shared" si="76"/>
        <v/>
      </c>
      <c r="X262" t="str">
        <f t="shared" si="76"/>
        <v/>
      </c>
      <c r="Y262">
        <f t="shared" si="77"/>
        <v>0.70710678118654757</v>
      </c>
      <c r="Z262">
        <f t="shared" si="80"/>
        <v>-0.70710678118654757</v>
      </c>
      <c r="AA262">
        <f t="shared" si="79"/>
        <v>-0.70710678118654757</v>
      </c>
      <c r="AB262">
        <f t="shared" si="78"/>
        <v>2016</v>
      </c>
      <c r="AC262" t="str">
        <f t="shared" ca="1" si="58"/>
        <v>worksheet.write('P262','=MAX(J262:N262)')</v>
      </c>
      <c r="AD262" t="str">
        <f t="shared" ca="1" si="59"/>
        <v>worksheet.write('Q262','=IFERROR(J144+MATCH(P262,J262:N262,0)-1,"")')</v>
      </c>
      <c r="AE262" t="str">
        <f t="shared" ca="1" si="60"/>
        <v>worksheet.write('R262','=IF(Q262="","",MIN(J262:N262))')</v>
      </c>
      <c r="AF262" t="str">
        <f t="shared" ca="1" si="61"/>
        <v>worksheet.write('S262','=IFERROR(J144+MATCH(R262,J262:N262)-1,"")')</v>
      </c>
      <c r="AG262" t="str">
        <f t="shared" ca="1" si="62"/>
        <v>worksheet.write('T262','=IFERROR(AVERAGE(J262:N262),"")')</v>
      </c>
      <c r="AH262" t="str">
        <f t="shared" ca="1" si="63"/>
        <v>worksheet.write('U262','=IFERROR(STDEV(J262:N262),"")')</v>
      </c>
      <c r="AI262" t="str">
        <f t="shared" ca="1" si="64"/>
        <v>worksheet.write('V262','=IF(C262="-","",IF(ISBLANK(B262),"",IF(OR(ISNUMBER(FIND("Growth",B262)),ISNUMBER(FIND("Margin",B262))),"",(J262-T262)/U262)))')</v>
      </c>
      <c r="AJ262" t="str">
        <f t="shared" ca="1" si="65"/>
        <v>worksheet.write('W262','=IF(OR(D262="-",ISBLANK(D262)),"",(K262-T262)/U262)')</v>
      </c>
      <c r="AK262" t="str">
        <f t="shared" ca="1" si="66"/>
        <v>worksheet.write('X262','=IF(OR(E262="-",ISBLANK(E262)),"",(L262-T262)/U262)')</v>
      </c>
      <c r="AL262" t="str">
        <f t="shared" ca="1" si="67"/>
        <v>worksheet.write('Y262','=IF(OR(F262="-",ISBLANK(F262)),"",(M262-T262)/U262)')</v>
      </c>
      <c r="AM262" t="str">
        <f t="shared" ca="1" si="68"/>
        <v>worksheet.write('Z262','=IFERROR(IF(OR(G262="-",ISBLANK(G262)),"",(N262-T262)/U262),"")')</v>
      </c>
      <c r="AN262" t="str">
        <f t="shared" ca="1" si="69"/>
        <v>worksheet.write('AA262','=IF(MAX(MAX(V262:Z262),ABS(MIN(V262:Z262)))=ABS(MIN(V262:Z262)),MIN(V262:Z262),MAX(V262:Z262))')</v>
      </c>
      <c r="AO262" t="str">
        <f t="shared" ca="1" si="69"/>
        <v>worksheet.write('AB262','=IFERROR(V144+MATCH(AA262,V262:Z262,0)-1,"")')</v>
      </c>
    </row>
    <row r="263" spans="1:41" x14ac:dyDescent="0.3">
      <c r="A263" s="1">
        <v>16</v>
      </c>
      <c r="B263" t="s">
        <v>709</v>
      </c>
      <c r="C263" t="s">
        <v>254</v>
      </c>
      <c r="D263" t="s">
        <v>710</v>
      </c>
      <c r="E263" t="s">
        <v>711</v>
      </c>
      <c r="F263" t="s">
        <v>712</v>
      </c>
      <c r="G263" t="s">
        <v>713</v>
      </c>
      <c r="I263" t="str">
        <f t="shared" si="81"/>
        <v>N/A</v>
      </c>
      <c r="J263" t="str">
        <f t="shared" si="82"/>
        <v>N/A</v>
      </c>
      <c r="K263">
        <f t="shared" si="83"/>
        <v>15000000</v>
      </c>
      <c r="L263">
        <f t="shared" si="84"/>
        <v>14800000</v>
      </c>
      <c r="M263">
        <f t="shared" si="85"/>
        <v>8199999.9999999991</v>
      </c>
      <c r="N263">
        <f t="shared" si="86"/>
        <v>17600000</v>
      </c>
      <c r="P263">
        <f t="shared" si="57"/>
        <v>17600000</v>
      </c>
      <c r="Q263">
        <f t="shared" si="70"/>
        <v>2016</v>
      </c>
      <c r="R263">
        <f t="shared" si="71"/>
        <v>8199999.9999999991</v>
      </c>
      <c r="S263" t="str">
        <f t="shared" si="72"/>
        <v/>
      </c>
      <c r="T263">
        <f t="shared" si="73"/>
        <v>13900000</v>
      </c>
      <c r="U263">
        <f t="shared" si="74"/>
        <v>4008324.6708153104</v>
      </c>
      <c r="V263" t="str">
        <f t="shared" si="75"/>
        <v/>
      </c>
      <c r="W263">
        <f t="shared" si="76"/>
        <v>0.27442886750395279</v>
      </c>
      <c r="X263">
        <f t="shared" si="76"/>
        <v>0.22453270977596138</v>
      </c>
      <c r="Y263">
        <f t="shared" si="77"/>
        <v>-1.4220404952477557</v>
      </c>
      <c r="Z263">
        <f t="shared" si="80"/>
        <v>0.92307891796784114</v>
      </c>
      <c r="AA263">
        <f t="shared" si="79"/>
        <v>-1.4220404952477557</v>
      </c>
      <c r="AB263">
        <f t="shared" si="78"/>
        <v>2015</v>
      </c>
      <c r="AC263" t="str">
        <f t="shared" ca="1" si="58"/>
        <v>worksheet.write('P263','=MAX(J263:N263)')</v>
      </c>
      <c r="AD263" t="str">
        <f t="shared" ca="1" si="59"/>
        <v>worksheet.write('Q263','=IFERROR(J144+MATCH(P263,J263:N263,0)-1,"")')</v>
      </c>
      <c r="AE263" t="str">
        <f t="shared" ca="1" si="60"/>
        <v>worksheet.write('R263','=IF(Q263="","",MIN(J263:N263))')</v>
      </c>
      <c r="AF263" t="str">
        <f t="shared" ca="1" si="61"/>
        <v>worksheet.write('S263','=IFERROR(J144+MATCH(R263,J263:N263)-1,"")')</v>
      </c>
      <c r="AG263" t="str">
        <f t="shared" ca="1" si="62"/>
        <v>worksheet.write('T263','=IFERROR(AVERAGE(J263:N263),"")')</v>
      </c>
      <c r="AH263" t="str">
        <f t="shared" ca="1" si="63"/>
        <v>worksheet.write('U263','=IFERROR(STDEV(J263:N263),"")')</v>
      </c>
      <c r="AI263" t="str">
        <f t="shared" ca="1" si="64"/>
        <v>worksheet.write('V263','=IF(C263="-","",IF(ISBLANK(B263),"",IF(OR(ISNUMBER(FIND("Growth",B263)),ISNUMBER(FIND("Margin",B263))),"",(J263-T263)/U263)))')</v>
      </c>
      <c r="AJ263" t="str">
        <f t="shared" ca="1" si="65"/>
        <v>worksheet.write('W263','=IF(OR(D263="-",ISBLANK(D263)),"",(K263-T263)/U263)')</v>
      </c>
      <c r="AK263" t="str">
        <f t="shared" ca="1" si="66"/>
        <v>worksheet.write('X263','=IF(OR(E263="-",ISBLANK(E263)),"",(L263-T263)/U263)')</v>
      </c>
      <c r="AL263" t="str">
        <f t="shared" ca="1" si="67"/>
        <v>worksheet.write('Y263','=IF(OR(F263="-",ISBLANK(F263)),"",(M263-T263)/U263)')</v>
      </c>
      <c r="AM263" t="str">
        <f t="shared" ca="1" si="68"/>
        <v>worksheet.write('Z263','=IFERROR(IF(OR(G263="-",ISBLANK(G263)),"",(N263-T263)/U263),"")')</v>
      </c>
      <c r="AN263" t="str">
        <f t="shared" ca="1" si="69"/>
        <v>worksheet.write('AA263','=IF(MAX(MAX(V263:Z263),ABS(MIN(V263:Z263)))=ABS(MIN(V263:Z263)),MIN(V263:Z263),MAX(V263:Z263))')</v>
      </c>
      <c r="AO263" t="str">
        <f t="shared" ca="1" si="69"/>
        <v>worksheet.write('AB263','=IFERROR(V144+MATCH(AA263,V263:Z263,0)-1,"")')</v>
      </c>
    </row>
    <row r="264" spans="1:41" x14ac:dyDescent="0.3">
      <c r="A264" s="1">
        <v>17</v>
      </c>
      <c r="B264" t="s">
        <v>714</v>
      </c>
      <c r="C264" t="s">
        <v>715</v>
      </c>
      <c r="D264" t="s">
        <v>716</v>
      </c>
      <c r="E264" t="s">
        <v>717</v>
      </c>
      <c r="F264" t="s">
        <v>718</v>
      </c>
      <c r="G264" t="s">
        <v>719</v>
      </c>
      <c r="I264" t="str">
        <f t="shared" si="81"/>
        <v>N/A</v>
      </c>
      <c r="J264">
        <f t="shared" si="82"/>
        <v>-63370000</v>
      </c>
      <c r="K264">
        <f t="shared" si="83"/>
        <v>-37850000</v>
      </c>
      <c r="L264">
        <f t="shared" si="84"/>
        <v>-36970000</v>
      </c>
      <c r="M264">
        <f t="shared" si="85"/>
        <v>-62810000</v>
      </c>
      <c r="N264">
        <f t="shared" si="86"/>
        <v>-51130000</v>
      </c>
      <c r="P264">
        <f t="shared" si="57"/>
        <v>-36970000</v>
      </c>
      <c r="Q264">
        <f t="shared" si="70"/>
        <v>2014</v>
      </c>
      <c r="R264">
        <f t="shared" si="71"/>
        <v>-63370000</v>
      </c>
      <c r="S264">
        <f t="shared" si="72"/>
        <v>2012</v>
      </c>
      <c r="T264">
        <f t="shared" si="73"/>
        <v>-50426000</v>
      </c>
      <c r="U264">
        <f t="shared" si="74"/>
        <v>12851322.110973641</v>
      </c>
      <c r="V264">
        <f t="shared" si="75"/>
        <v>-1.0072115451022134</v>
      </c>
      <c r="W264">
        <f t="shared" si="76"/>
        <v>0.97857635902390572</v>
      </c>
      <c r="X264">
        <f t="shared" si="76"/>
        <v>1.047051803993772</v>
      </c>
      <c r="Y264">
        <f t="shared" si="77"/>
        <v>-0.9636362619395713</v>
      </c>
      <c r="Z264">
        <f t="shared" si="80"/>
        <v>-5.4780355975892939E-2</v>
      </c>
      <c r="AA264">
        <f t="shared" si="79"/>
        <v>1.047051803993772</v>
      </c>
      <c r="AB264">
        <f t="shared" si="78"/>
        <v>2014</v>
      </c>
      <c r="AC264" t="str">
        <f t="shared" ca="1" si="58"/>
        <v>worksheet.write('P264','=MAX(J264:N264)')</v>
      </c>
      <c r="AD264" t="str">
        <f t="shared" ca="1" si="59"/>
        <v>worksheet.write('Q264','=IFERROR(J144+MATCH(P264,J264:N264,0)-1,"")')</v>
      </c>
      <c r="AE264" t="str">
        <f t="shared" ca="1" si="60"/>
        <v>worksheet.write('R264','=IF(Q264="","",MIN(J264:N264))')</v>
      </c>
      <c r="AF264" t="str">
        <f t="shared" ca="1" si="61"/>
        <v>worksheet.write('S264','=IFERROR(J144+MATCH(R264,J264:N264)-1,"")')</v>
      </c>
      <c r="AG264" t="str">
        <f t="shared" ca="1" si="62"/>
        <v>worksheet.write('T264','=IFERROR(AVERAGE(J264:N264),"")')</v>
      </c>
      <c r="AH264" t="str">
        <f t="shared" ca="1" si="63"/>
        <v>worksheet.write('U264','=IFERROR(STDEV(J264:N264),"")')</v>
      </c>
      <c r="AI264" t="str">
        <f t="shared" ca="1" si="64"/>
        <v>worksheet.write('V264','=IF(C264="-","",IF(ISBLANK(B264),"",IF(OR(ISNUMBER(FIND("Growth",B264)),ISNUMBER(FIND("Margin",B264))),"",(J264-T264)/U264)))')</v>
      </c>
      <c r="AJ264" t="str">
        <f t="shared" ca="1" si="65"/>
        <v>worksheet.write('W264','=IF(OR(D264="-",ISBLANK(D264)),"",(K264-T264)/U264)')</v>
      </c>
      <c r="AK264" t="str">
        <f t="shared" ca="1" si="66"/>
        <v>worksheet.write('X264','=IF(OR(E264="-",ISBLANK(E264)),"",(L264-T264)/U264)')</v>
      </c>
      <c r="AL264" t="str">
        <f t="shared" ca="1" si="67"/>
        <v>worksheet.write('Y264','=IF(OR(F264="-",ISBLANK(F264)),"",(M264-T264)/U264)')</v>
      </c>
      <c r="AM264" t="str">
        <f t="shared" ca="1" si="68"/>
        <v>worksheet.write('Z264','=IFERROR(IF(OR(G264="-",ISBLANK(G264)),"",(N264-T264)/U264),"")')</v>
      </c>
      <c r="AN264" t="str">
        <f t="shared" ca="1" si="69"/>
        <v>worksheet.write('AA264','=IF(MAX(MAX(V264:Z264),ABS(MIN(V264:Z264)))=ABS(MIN(V264:Z264)),MIN(V264:Z264),MAX(V264:Z264))')</v>
      </c>
      <c r="AO264" t="str">
        <f t="shared" ca="1" si="69"/>
        <v>worksheet.write('AB264','=IFERROR(V144+MATCH(AA264,V264:Z264,0)-1,"")')</v>
      </c>
    </row>
    <row r="265" spans="1:41" x14ac:dyDescent="0.3">
      <c r="A265" s="1">
        <v>18</v>
      </c>
      <c r="B265" t="s">
        <v>720</v>
      </c>
      <c r="C265" t="s">
        <v>254</v>
      </c>
      <c r="D265" t="s">
        <v>721</v>
      </c>
      <c r="E265" t="s">
        <v>722</v>
      </c>
      <c r="F265" t="s">
        <v>723</v>
      </c>
      <c r="G265" t="s">
        <v>724</v>
      </c>
      <c r="I265" t="str">
        <f t="shared" si="81"/>
        <v>N/A</v>
      </c>
      <c r="J265" t="str">
        <f t="shared" si="82"/>
        <v>N/A</v>
      </c>
      <c r="K265">
        <f t="shared" si="83"/>
        <v>11000000</v>
      </c>
      <c r="L265">
        <f t="shared" si="84"/>
        <v>13220000</v>
      </c>
      <c r="M265">
        <f t="shared" si="85"/>
        <v>28070000</v>
      </c>
      <c r="N265">
        <f t="shared" si="86"/>
        <v>26350000</v>
      </c>
      <c r="P265">
        <f t="shared" si="57"/>
        <v>28070000</v>
      </c>
      <c r="Q265">
        <f t="shared" si="70"/>
        <v>2015</v>
      </c>
      <c r="R265">
        <f t="shared" si="71"/>
        <v>11000000</v>
      </c>
      <c r="S265">
        <f t="shared" si="72"/>
        <v>2013</v>
      </c>
      <c r="T265">
        <f t="shared" si="73"/>
        <v>19660000</v>
      </c>
      <c r="U265">
        <f t="shared" si="74"/>
        <v>8793054.076940503</v>
      </c>
      <c r="V265" t="str">
        <f t="shared" si="75"/>
        <v/>
      </c>
      <c r="W265">
        <f t="shared" si="76"/>
        <v>-0.98486827491605755</v>
      </c>
      <c r="X265">
        <f t="shared" si="76"/>
        <v>-0.73239626910616751</v>
      </c>
      <c r="Y265">
        <f t="shared" si="77"/>
        <v>0.95643674273025914</v>
      </c>
      <c r="Z265">
        <f t="shared" si="80"/>
        <v>0.76082780129196592</v>
      </c>
      <c r="AA265">
        <f t="shared" si="79"/>
        <v>-0.98486827491605755</v>
      </c>
      <c r="AB265">
        <f t="shared" si="78"/>
        <v>2013</v>
      </c>
      <c r="AC265" t="str">
        <f t="shared" ca="1" si="58"/>
        <v>worksheet.write('P265','=MAX(J265:N265)')</v>
      </c>
      <c r="AD265" t="str">
        <f t="shared" ca="1" si="59"/>
        <v>worksheet.write('Q265','=IFERROR(J144+MATCH(P265,J265:N265,0)-1,"")')</v>
      </c>
      <c r="AE265" t="str">
        <f t="shared" ca="1" si="60"/>
        <v>worksheet.write('R265','=IF(Q265="","",MIN(J265:N265))')</v>
      </c>
      <c r="AF265" t="str">
        <f t="shared" ca="1" si="61"/>
        <v>worksheet.write('S265','=IFERROR(J144+MATCH(R265,J265:N265)-1,"")')</v>
      </c>
      <c r="AG265" t="str">
        <f t="shared" ca="1" si="62"/>
        <v>worksheet.write('T265','=IFERROR(AVERAGE(J265:N265),"")')</v>
      </c>
      <c r="AH265" t="str">
        <f t="shared" ca="1" si="63"/>
        <v>worksheet.write('U265','=IFERROR(STDEV(J265:N265),"")')</v>
      </c>
      <c r="AI265" t="str">
        <f t="shared" ca="1" si="64"/>
        <v>worksheet.write('V265','=IF(C265="-","",IF(ISBLANK(B265),"",IF(OR(ISNUMBER(FIND("Growth",B265)),ISNUMBER(FIND("Margin",B265))),"",(J265-T265)/U265)))')</v>
      </c>
      <c r="AJ265" t="str">
        <f t="shared" ca="1" si="65"/>
        <v>worksheet.write('W265','=IF(OR(D265="-",ISBLANK(D265)),"",(K265-T265)/U265)')</v>
      </c>
      <c r="AK265" t="str">
        <f t="shared" ca="1" si="66"/>
        <v>worksheet.write('X265','=IF(OR(E265="-",ISBLANK(E265)),"",(L265-T265)/U265)')</v>
      </c>
      <c r="AL265" t="str">
        <f t="shared" ca="1" si="67"/>
        <v>worksheet.write('Y265','=IF(OR(F265="-",ISBLANK(F265)),"",(M265-T265)/U265)')</v>
      </c>
      <c r="AM265" t="str">
        <f t="shared" ca="1" si="68"/>
        <v>worksheet.write('Z265','=IFERROR(IF(OR(G265="-",ISBLANK(G265)),"",(N265-T265)/U265),"")')</v>
      </c>
      <c r="AN265" t="str">
        <f t="shared" ca="1" si="69"/>
        <v>worksheet.write('AA265','=IF(MAX(MAX(V265:Z265),ABS(MIN(V265:Z265)))=ABS(MIN(V265:Z265)),MIN(V265:Z265),MAX(V265:Z265))')</v>
      </c>
      <c r="AO265" t="str">
        <f t="shared" ca="1" si="69"/>
        <v>worksheet.write('AB265','=IFERROR(V144+MATCH(AA265,V265:Z265,0)-1,"")')</v>
      </c>
    </row>
    <row r="266" spans="1:41" x14ac:dyDescent="0.3">
      <c r="A266" s="1">
        <v>19</v>
      </c>
      <c r="B266" t="s">
        <v>725</v>
      </c>
      <c r="C266" t="s">
        <v>726</v>
      </c>
      <c r="D266" t="s">
        <v>417</v>
      </c>
      <c r="E266" t="s">
        <v>727</v>
      </c>
      <c r="F266" t="s">
        <v>728</v>
      </c>
      <c r="G266" t="s">
        <v>729</v>
      </c>
      <c r="I266" t="str">
        <f t="shared" si="81"/>
        <v>N/A</v>
      </c>
      <c r="J266">
        <f t="shared" si="82"/>
        <v>63370000</v>
      </c>
      <c r="K266">
        <f t="shared" si="83"/>
        <v>48850000</v>
      </c>
      <c r="L266">
        <f t="shared" si="84"/>
        <v>50190000</v>
      </c>
      <c r="M266">
        <f t="shared" si="85"/>
        <v>90870000</v>
      </c>
      <c r="N266">
        <f t="shared" si="86"/>
        <v>77480000</v>
      </c>
      <c r="P266">
        <f t="shared" si="57"/>
        <v>90870000</v>
      </c>
      <c r="Q266">
        <f t="shared" si="70"/>
        <v>2015</v>
      </c>
      <c r="R266">
        <f t="shared" si="71"/>
        <v>48850000</v>
      </c>
      <c r="S266" t="str">
        <f t="shared" si="72"/>
        <v/>
      </c>
      <c r="T266">
        <f t="shared" si="73"/>
        <v>66152000</v>
      </c>
      <c r="U266">
        <f t="shared" si="74"/>
        <v>18035986.804164611</v>
      </c>
      <c r="V266">
        <f t="shared" si="75"/>
        <v>-0.15424717428589049</v>
      </c>
      <c r="W266">
        <f t="shared" si="76"/>
        <v>-0.95930431685639017</v>
      </c>
      <c r="X266">
        <f t="shared" si="76"/>
        <v>-0.88500840975966366</v>
      </c>
      <c r="Y266">
        <f t="shared" si="77"/>
        <v>1.3704822624006618</v>
      </c>
      <c r="Z266">
        <f t="shared" si="80"/>
        <v>0.6280776385012824</v>
      </c>
      <c r="AA266">
        <f t="shared" si="79"/>
        <v>1.3704822624006618</v>
      </c>
      <c r="AB266">
        <f t="shared" si="78"/>
        <v>2015</v>
      </c>
      <c r="AC266" t="str">
        <f t="shared" ca="1" si="58"/>
        <v>worksheet.write('P266','=MAX(J266:N266)')</v>
      </c>
      <c r="AD266" t="str">
        <f t="shared" ca="1" si="59"/>
        <v>worksheet.write('Q266','=IFERROR(J144+MATCH(P266,J266:N266,0)-1,"")')</v>
      </c>
      <c r="AE266" t="str">
        <f t="shared" ca="1" si="60"/>
        <v>worksheet.write('R266','=IF(Q266="","",MIN(J266:N266))')</v>
      </c>
      <c r="AF266" t="str">
        <f t="shared" ca="1" si="61"/>
        <v>worksheet.write('S266','=IFERROR(J144+MATCH(R266,J266:N266)-1,"")')</v>
      </c>
      <c r="AG266" t="str">
        <f t="shared" ca="1" si="62"/>
        <v>worksheet.write('T266','=IFERROR(AVERAGE(J266:N266),"")')</v>
      </c>
      <c r="AH266" t="str">
        <f t="shared" ca="1" si="63"/>
        <v>worksheet.write('U266','=IFERROR(STDEV(J266:N266),"")')</v>
      </c>
      <c r="AI266" t="str">
        <f t="shared" ca="1" si="64"/>
        <v>worksheet.write('V266','=IF(C266="-","",IF(ISBLANK(B266),"",IF(OR(ISNUMBER(FIND("Growth",B266)),ISNUMBER(FIND("Margin",B266))),"",(J266-T266)/U266)))')</v>
      </c>
      <c r="AJ266" t="str">
        <f t="shared" ca="1" si="65"/>
        <v>worksheet.write('W266','=IF(OR(D266="-",ISBLANK(D266)),"",(K266-T266)/U266)')</v>
      </c>
      <c r="AK266" t="str">
        <f t="shared" ca="1" si="66"/>
        <v>worksheet.write('X266','=IF(OR(E266="-",ISBLANK(E266)),"",(L266-T266)/U266)')</v>
      </c>
      <c r="AL266" t="str">
        <f t="shared" ca="1" si="67"/>
        <v>worksheet.write('Y266','=IF(OR(F266="-",ISBLANK(F266)),"",(M266-T266)/U266)')</v>
      </c>
      <c r="AM266" t="str">
        <f t="shared" ca="1" si="68"/>
        <v>worksheet.write('Z266','=IFERROR(IF(OR(G266="-",ISBLANK(G266)),"",(N266-T266)/U266),"")')</v>
      </c>
      <c r="AN266" t="str">
        <f t="shared" ca="1" si="69"/>
        <v>worksheet.write('AA266','=IF(MAX(MAX(V266:Z266),ABS(MIN(V266:Z266)))=ABS(MIN(V266:Z266)),MIN(V266:Z266),MAX(V266:Z266))')</v>
      </c>
      <c r="AO266" t="str">
        <f t="shared" ca="1" si="69"/>
        <v>worksheet.write('AB266','=IFERROR(V144+MATCH(AA266,V266:Z266,0)-1,"")')</v>
      </c>
    </row>
    <row r="267" spans="1:41" x14ac:dyDescent="0.3">
      <c r="A267" s="1">
        <v>20</v>
      </c>
      <c r="B267" t="s">
        <v>730</v>
      </c>
      <c r="C267" t="s">
        <v>731</v>
      </c>
      <c r="D267" t="s">
        <v>732</v>
      </c>
      <c r="E267" t="s">
        <v>733</v>
      </c>
      <c r="F267" t="s">
        <v>529</v>
      </c>
      <c r="G267" t="s">
        <v>734</v>
      </c>
      <c r="I267" t="str">
        <f t="shared" si="81"/>
        <v>N/A</v>
      </c>
      <c r="J267">
        <f t="shared" si="82"/>
        <v>93180000</v>
      </c>
      <c r="K267">
        <f t="shared" si="83"/>
        <v>52190000</v>
      </c>
      <c r="L267">
        <f t="shared" si="84"/>
        <v>57880000</v>
      </c>
      <c r="M267">
        <f t="shared" si="85"/>
        <v>57310000</v>
      </c>
      <c r="N267">
        <f t="shared" si="86"/>
        <v>71770000</v>
      </c>
      <c r="P267">
        <f t="shared" si="57"/>
        <v>93180000</v>
      </c>
      <c r="Q267">
        <f t="shared" si="70"/>
        <v>2012</v>
      </c>
      <c r="R267">
        <f t="shared" si="71"/>
        <v>52190000</v>
      </c>
      <c r="S267" t="str">
        <f t="shared" si="72"/>
        <v/>
      </c>
      <c r="T267">
        <f t="shared" si="73"/>
        <v>66466000</v>
      </c>
      <c r="U267">
        <f t="shared" si="74"/>
        <v>16606671.249832099</v>
      </c>
      <c r="V267">
        <f t="shared" si="75"/>
        <v>1.6086306279032343</v>
      </c>
      <c r="W267">
        <f t="shared" si="76"/>
        <v>-0.85965451987521802</v>
      </c>
      <c r="X267">
        <f t="shared" si="76"/>
        <v>-0.51702113390645987</v>
      </c>
      <c r="Y267">
        <f t="shared" si="77"/>
        <v>-0.55134468926712643</v>
      </c>
      <c r="Z267">
        <f t="shared" si="80"/>
        <v>0.31938971514556991</v>
      </c>
      <c r="AA267">
        <f t="shared" si="79"/>
        <v>1.6086306279032343</v>
      </c>
      <c r="AB267">
        <f t="shared" si="78"/>
        <v>2012</v>
      </c>
      <c r="AC267" t="str">
        <f t="shared" ca="1" si="58"/>
        <v>worksheet.write('P267','=MAX(J267:N267)')</v>
      </c>
      <c r="AD267" t="str">
        <f t="shared" ca="1" si="59"/>
        <v>worksheet.write('Q267','=IFERROR(J144+MATCH(P267,J267:N267,0)-1,"")')</v>
      </c>
      <c r="AE267" t="str">
        <f t="shared" ca="1" si="60"/>
        <v>worksheet.write('R267','=IF(Q267="","",MIN(J267:N267))')</v>
      </c>
      <c r="AF267" t="str">
        <f t="shared" ca="1" si="61"/>
        <v>worksheet.write('S267','=IFERROR(J144+MATCH(R267,J267:N267)-1,"")')</v>
      </c>
      <c r="AG267" t="str">
        <f t="shared" ca="1" si="62"/>
        <v>worksheet.write('T267','=IFERROR(AVERAGE(J267:N267),"")')</v>
      </c>
      <c r="AH267" t="str">
        <f t="shared" ca="1" si="63"/>
        <v>worksheet.write('U267','=IFERROR(STDEV(J267:N267),"")')</v>
      </c>
      <c r="AI267" t="str">
        <f t="shared" ca="1" si="64"/>
        <v>worksheet.write('V267','=IF(C267="-","",IF(ISBLANK(B267),"",IF(OR(ISNUMBER(FIND("Growth",B267)),ISNUMBER(FIND("Margin",B267))),"",(J267-T267)/U267)))')</v>
      </c>
      <c r="AJ267" t="str">
        <f t="shared" ca="1" si="65"/>
        <v>worksheet.write('W267','=IF(OR(D267="-",ISBLANK(D267)),"",(K267-T267)/U267)')</v>
      </c>
      <c r="AK267" t="str">
        <f t="shared" ca="1" si="66"/>
        <v>worksheet.write('X267','=IF(OR(E267="-",ISBLANK(E267)),"",(L267-T267)/U267)')</v>
      </c>
      <c r="AL267" t="str">
        <f t="shared" ca="1" si="67"/>
        <v>worksheet.write('Y267','=IF(OR(F267="-",ISBLANK(F267)),"",(M267-T267)/U267)')</v>
      </c>
      <c r="AM267" t="str">
        <f t="shared" ca="1" si="68"/>
        <v>worksheet.write('Z267','=IFERROR(IF(OR(G267="-",ISBLANK(G267)),"",(N267-T267)/U267),"")')</v>
      </c>
      <c r="AN267" t="str">
        <f t="shared" ca="1" si="69"/>
        <v>worksheet.write('AA267','=IF(MAX(MAX(V267:Z267),ABS(MIN(V267:Z267)))=ABS(MIN(V267:Z267)),MIN(V267:Z267),MAX(V267:Z267))')</v>
      </c>
      <c r="AO267" t="str">
        <f t="shared" ca="1" si="69"/>
        <v>worksheet.write('AB267','=IFERROR(V144+MATCH(AA267,V267:Z267,0)-1,"")')</v>
      </c>
    </row>
    <row r="268" spans="1:41" x14ac:dyDescent="0.3">
      <c r="A268" s="1">
        <v>21</v>
      </c>
      <c r="B268" t="s">
        <v>735</v>
      </c>
      <c r="C268" t="s">
        <v>736</v>
      </c>
      <c r="D268" t="s">
        <v>737</v>
      </c>
      <c r="E268" t="s">
        <v>738</v>
      </c>
      <c r="F268" t="s">
        <v>739</v>
      </c>
      <c r="G268" t="s">
        <v>740</v>
      </c>
      <c r="I268" t="str">
        <f t="shared" si="81"/>
        <v>N/A</v>
      </c>
      <c r="J268">
        <f t="shared" si="82"/>
        <v>41660000</v>
      </c>
      <c r="K268">
        <f t="shared" si="83"/>
        <v>6530000</v>
      </c>
      <c r="L268">
        <f t="shared" si="84"/>
        <v>8660000</v>
      </c>
      <c r="M268">
        <f t="shared" si="85"/>
        <v>15230000</v>
      </c>
      <c r="N268">
        <f t="shared" si="86"/>
        <v>21910000</v>
      </c>
      <c r="P268">
        <f t="shared" si="57"/>
        <v>41660000</v>
      </c>
      <c r="Q268">
        <f t="shared" si="70"/>
        <v>2012</v>
      </c>
      <c r="R268">
        <f t="shared" si="71"/>
        <v>6530000</v>
      </c>
      <c r="S268" t="str">
        <f t="shared" si="72"/>
        <v/>
      </c>
      <c r="T268">
        <f t="shared" si="73"/>
        <v>18798000</v>
      </c>
      <c r="U268">
        <f t="shared" si="74"/>
        <v>14127712.836832436</v>
      </c>
      <c r="V268">
        <f t="shared" si="75"/>
        <v>1.6182378750222299</v>
      </c>
      <c r="W268">
        <f t="shared" si="76"/>
        <v>-0.86836419607963944</v>
      </c>
      <c r="X268">
        <f t="shared" si="76"/>
        <v>-0.71759669219558075</v>
      </c>
      <c r="Y268">
        <f t="shared" si="77"/>
        <v>-0.25255326472221662</v>
      </c>
      <c r="Z268">
        <f t="shared" si="80"/>
        <v>0.22027627797520688</v>
      </c>
      <c r="AA268">
        <f t="shared" si="79"/>
        <v>1.6182378750222299</v>
      </c>
      <c r="AB268">
        <f t="shared" si="78"/>
        <v>2012</v>
      </c>
      <c r="AC268" t="str">
        <f t="shared" ca="1" si="58"/>
        <v>worksheet.write('P268','=MAX(J268:N268)')</v>
      </c>
      <c r="AD268" t="str">
        <f t="shared" ca="1" si="59"/>
        <v>worksheet.write('Q268','=IFERROR(J144+MATCH(P268,J268:N268,0)-1,"")')</v>
      </c>
      <c r="AE268" t="str">
        <f t="shared" ca="1" si="60"/>
        <v>worksheet.write('R268','=IF(Q268="","",MIN(J268:N268))')</v>
      </c>
      <c r="AF268" t="str">
        <f t="shared" ca="1" si="61"/>
        <v>worksheet.write('S268','=IFERROR(J144+MATCH(R268,J268:N268)-1,"")')</v>
      </c>
      <c r="AG268" t="str">
        <f t="shared" ca="1" si="62"/>
        <v>worksheet.write('T268','=IFERROR(AVERAGE(J268:N268),"")')</v>
      </c>
      <c r="AH268" t="str">
        <f t="shared" ca="1" si="63"/>
        <v>worksheet.write('U268','=IFERROR(STDEV(J268:N268),"")')</v>
      </c>
      <c r="AI268" t="str">
        <f t="shared" ca="1" si="64"/>
        <v>worksheet.write('V268','=IF(C268="-","",IF(ISBLANK(B268),"",IF(OR(ISNUMBER(FIND("Growth",B268)),ISNUMBER(FIND("Margin",B268))),"",(J268-T268)/U268)))')</v>
      </c>
      <c r="AJ268" t="str">
        <f t="shared" ca="1" si="65"/>
        <v>worksheet.write('W268','=IF(OR(D268="-",ISBLANK(D268)),"",(K268-T268)/U268)')</v>
      </c>
      <c r="AK268" t="str">
        <f t="shared" ca="1" si="66"/>
        <v>worksheet.write('X268','=IF(OR(E268="-",ISBLANK(E268)),"",(L268-T268)/U268)')</v>
      </c>
      <c r="AL268" t="str">
        <f t="shared" ca="1" si="67"/>
        <v>worksheet.write('Y268','=IF(OR(F268="-",ISBLANK(F268)),"",(M268-T268)/U268)')</v>
      </c>
      <c r="AM268" t="str">
        <f t="shared" ca="1" si="68"/>
        <v>worksheet.write('Z268','=IFERROR(IF(OR(G268="-",ISBLANK(G268)),"",(N268-T268)/U268),"")')</v>
      </c>
      <c r="AN268" t="str">
        <f t="shared" ca="1" si="69"/>
        <v>worksheet.write('AA268','=IF(MAX(MAX(V268:Z268),ABS(MIN(V268:Z268)))=ABS(MIN(V268:Z268)),MIN(V268:Z268),MAX(V268:Z268))')</v>
      </c>
      <c r="AO268" t="str">
        <f t="shared" ca="1" si="69"/>
        <v>worksheet.write('AB268','=IFERROR(V144+MATCH(AA268,V268:Z268,0)-1,"")')</v>
      </c>
    </row>
    <row r="269" spans="1:41" x14ac:dyDescent="0.3">
      <c r="A269" s="1">
        <v>22</v>
      </c>
      <c r="B269" t="s">
        <v>741</v>
      </c>
      <c r="C269" t="s">
        <v>742</v>
      </c>
      <c r="D269" t="s">
        <v>743</v>
      </c>
      <c r="E269" t="s">
        <v>744</v>
      </c>
      <c r="F269" t="s">
        <v>745</v>
      </c>
      <c r="G269" t="s">
        <v>746</v>
      </c>
      <c r="I269" t="str">
        <f t="shared" si="81"/>
        <v>N/A</v>
      </c>
      <c r="J269">
        <f t="shared" si="82"/>
        <v>51520000</v>
      </c>
      <c r="K269">
        <f t="shared" si="83"/>
        <v>45660000</v>
      </c>
      <c r="L269">
        <f t="shared" si="84"/>
        <v>49220000</v>
      </c>
      <c r="M269">
        <f t="shared" si="85"/>
        <v>42080000</v>
      </c>
      <c r="N269">
        <f t="shared" si="86"/>
        <v>49860000</v>
      </c>
      <c r="P269">
        <f t="shared" si="57"/>
        <v>51520000</v>
      </c>
      <c r="Q269">
        <f t="shared" si="70"/>
        <v>2012</v>
      </c>
      <c r="R269">
        <f t="shared" si="71"/>
        <v>42080000</v>
      </c>
      <c r="S269" t="str">
        <f t="shared" si="72"/>
        <v/>
      </c>
      <c r="T269">
        <f t="shared" si="73"/>
        <v>47668000</v>
      </c>
      <c r="U269">
        <f t="shared" si="74"/>
        <v>3785144.6471700394</v>
      </c>
      <c r="V269">
        <f t="shared" si="75"/>
        <v>1.0176625622167292</v>
      </c>
      <c r="W269">
        <f t="shared" si="76"/>
        <v>-0.53049491820643624</v>
      </c>
      <c r="X269">
        <f t="shared" si="76"/>
        <v>0.41002396068545272</v>
      </c>
      <c r="Y269">
        <f t="shared" si="77"/>
        <v>-1.4762976110246842</v>
      </c>
      <c r="Z269">
        <f t="shared" si="80"/>
        <v>0.57910600632893838</v>
      </c>
      <c r="AA269">
        <f t="shared" si="79"/>
        <v>-1.4762976110246842</v>
      </c>
      <c r="AB269">
        <f t="shared" si="78"/>
        <v>2015</v>
      </c>
      <c r="AC269" t="str">
        <f t="shared" ca="1" si="58"/>
        <v>worksheet.write('P269','=MAX(J269:N269)')</v>
      </c>
      <c r="AD269" t="str">
        <f t="shared" ca="1" si="59"/>
        <v>worksheet.write('Q269','=IFERROR(J144+MATCH(P269,J269:N269,0)-1,"")')</v>
      </c>
      <c r="AE269" t="str">
        <f t="shared" ca="1" si="60"/>
        <v>worksheet.write('R269','=IF(Q269="","",MIN(J269:N269))')</v>
      </c>
      <c r="AF269" t="str">
        <f t="shared" ca="1" si="61"/>
        <v>worksheet.write('S269','=IFERROR(J144+MATCH(R269,J269:N269)-1,"")')</v>
      </c>
      <c r="AG269" t="str">
        <f t="shared" ca="1" si="62"/>
        <v>worksheet.write('T269','=IFERROR(AVERAGE(J269:N269),"")')</v>
      </c>
      <c r="AH269" t="str">
        <f t="shared" ca="1" si="63"/>
        <v>worksheet.write('U269','=IFERROR(STDEV(J269:N269),"")')</v>
      </c>
      <c r="AI269" t="str">
        <f t="shared" ca="1" si="64"/>
        <v>worksheet.write('V269','=IF(C269="-","",IF(ISBLANK(B269),"",IF(OR(ISNUMBER(FIND("Growth",B269)),ISNUMBER(FIND("Margin",B269))),"",(J269-T269)/U269)))')</v>
      </c>
      <c r="AJ269" t="str">
        <f t="shared" ca="1" si="65"/>
        <v>worksheet.write('W269','=IF(OR(D269="-",ISBLANK(D269)),"",(K269-T269)/U269)')</v>
      </c>
      <c r="AK269" t="str">
        <f t="shared" ca="1" si="66"/>
        <v>worksheet.write('X269','=IF(OR(E269="-",ISBLANK(E269)),"",(L269-T269)/U269)')</v>
      </c>
      <c r="AL269" t="str">
        <f t="shared" ca="1" si="67"/>
        <v>worksheet.write('Y269','=IF(OR(F269="-",ISBLANK(F269)),"",(M269-T269)/U269)')</v>
      </c>
      <c r="AM269" t="str">
        <f t="shared" ca="1" si="68"/>
        <v>worksheet.write('Z269','=IFERROR(IF(OR(G269="-",ISBLANK(G269)),"",(N269-T269)/U269),"")')</v>
      </c>
      <c r="AN269" t="str">
        <f t="shared" ca="1" si="69"/>
        <v>worksheet.write('AA269','=IF(MAX(MAX(V269:Z269),ABS(MIN(V269:Z269)))=ABS(MIN(V269:Z269)),MIN(V269:Z269),MAX(V269:Z269))')</v>
      </c>
      <c r="AO269" t="str">
        <f t="shared" ca="1" si="69"/>
        <v>worksheet.write('AB269','=IFERROR(V144+MATCH(AA269,V269:Z269,0)-1,"")')</v>
      </c>
    </row>
    <row r="270" spans="1:41" x14ac:dyDescent="0.3">
      <c r="A270" s="1">
        <v>23</v>
      </c>
      <c r="B270" t="s">
        <v>747</v>
      </c>
      <c r="C270" t="s">
        <v>748</v>
      </c>
      <c r="D270" t="s">
        <v>749</v>
      </c>
      <c r="E270" t="s">
        <v>750</v>
      </c>
      <c r="F270" t="s">
        <v>751</v>
      </c>
      <c r="G270" t="s">
        <v>752</v>
      </c>
      <c r="I270" t="str">
        <f t="shared" si="81"/>
        <v>N/A</v>
      </c>
      <c r="J270">
        <f t="shared" si="82"/>
        <v>716530000</v>
      </c>
      <c r="K270">
        <f t="shared" si="83"/>
        <v>1140000000</v>
      </c>
      <c r="L270">
        <f t="shared" si="84"/>
        <v>1270000000</v>
      </c>
      <c r="M270">
        <f t="shared" si="85"/>
        <v>1320000000</v>
      </c>
      <c r="N270">
        <f t="shared" si="86"/>
        <v>1150000000</v>
      </c>
      <c r="P270">
        <f t="shared" si="57"/>
        <v>1320000000</v>
      </c>
      <c r="Q270">
        <f t="shared" si="70"/>
        <v>2015</v>
      </c>
      <c r="R270">
        <f t="shared" si="71"/>
        <v>716530000</v>
      </c>
      <c r="S270">
        <f t="shared" si="72"/>
        <v>2012</v>
      </c>
      <c r="T270">
        <f t="shared" si="73"/>
        <v>1119306000</v>
      </c>
      <c r="U270">
        <f t="shared" si="74"/>
        <v>238005059.14790916</v>
      </c>
      <c r="V270">
        <f t="shared" si="75"/>
        <v>-1.6923001613578865</v>
      </c>
      <c r="W270">
        <f t="shared" si="76"/>
        <v>8.6947731590611421E-2</v>
      </c>
      <c r="X270">
        <f t="shared" si="76"/>
        <v>0.63315460830750925</v>
      </c>
      <c r="Y270">
        <f t="shared" si="77"/>
        <v>0.84323417627554687</v>
      </c>
      <c r="Z270">
        <f t="shared" si="80"/>
        <v>0.12896364518421893</v>
      </c>
      <c r="AA270">
        <f t="shared" si="79"/>
        <v>-1.6923001613578865</v>
      </c>
      <c r="AB270">
        <f t="shared" si="78"/>
        <v>2012</v>
      </c>
      <c r="AC270" t="str">
        <f t="shared" ca="1" si="58"/>
        <v>worksheet.write('P270','=MAX(J270:N270)')</v>
      </c>
      <c r="AD270" t="str">
        <f t="shared" ca="1" si="59"/>
        <v>worksheet.write('Q270','=IFERROR(J144+MATCH(P270,J270:N270,0)-1,"")')</v>
      </c>
      <c r="AE270" t="str">
        <f t="shared" ca="1" si="60"/>
        <v>worksheet.write('R270','=IF(Q270="","",MIN(J270:N270))')</v>
      </c>
      <c r="AF270" t="str">
        <f t="shared" ca="1" si="61"/>
        <v>worksheet.write('S270','=IFERROR(J144+MATCH(R270,J270:N270)-1,"")')</v>
      </c>
      <c r="AG270" t="str">
        <f t="shared" ca="1" si="62"/>
        <v>worksheet.write('T270','=IFERROR(AVERAGE(J270:N270),"")')</v>
      </c>
      <c r="AH270" t="str">
        <f t="shared" ca="1" si="63"/>
        <v>worksheet.write('U270','=IFERROR(STDEV(J270:N270),"")')</v>
      </c>
      <c r="AI270" t="str">
        <f t="shared" ca="1" si="64"/>
        <v>worksheet.write('V270','=IF(C270="-","",IF(ISBLANK(B270),"",IF(OR(ISNUMBER(FIND("Growth",B270)),ISNUMBER(FIND("Margin",B270))),"",(J270-T270)/U270)))')</v>
      </c>
      <c r="AJ270" t="str">
        <f t="shared" ca="1" si="65"/>
        <v>worksheet.write('W270','=IF(OR(D270="-",ISBLANK(D270)),"",(K270-T270)/U270)')</v>
      </c>
      <c r="AK270" t="str">
        <f t="shared" ca="1" si="66"/>
        <v>worksheet.write('X270','=IF(OR(E270="-",ISBLANK(E270)),"",(L270-T270)/U270)')</v>
      </c>
      <c r="AL270" t="str">
        <f t="shared" ca="1" si="67"/>
        <v>worksheet.write('Y270','=IF(OR(F270="-",ISBLANK(F270)),"",(M270-T270)/U270)')</v>
      </c>
      <c r="AM270" t="str">
        <f t="shared" ca="1" si="68"/>
        <v>worksheet.write('Z270','=IFERROR(IF(OR(G270="-",ISBLANK(G270)),"",(N270-T270)/U270),"")')</v>
      </c>
      <c r="AN270" t="str">
        <f t="shared" ca="1" si="69"/>
        <v>worksheet.write('AA270','=IF(MAX(MAX(V270:Z270),ABS(MIN(V270:Z270)))=ABS(MIN(V270:Z270)),MIN(V270:Z270),MAX(V270:Z270))')</v>
      </c>
      <c r="AO270" t="str">
        <f t="shared" ca="1" si="69"/>
        <v>worksheet.write('AB270','=IFERROR(V144+MATCH(AA270,V270:Z270,0)-1,"")')</v>
      </c>
    </row>
    <row r="271" spans="1:41" x14ac:dyDescent="0.3">
      <c r="A271" s="1">
        <v>24</v>
      </c>
      <c r="B271" t="s">
        <v>753</v>
      </c>
      <c r="C271" t="s">
        <v>254</v>
      </c>
      <c r="D271" t="s">
        <v>254</v>
      </c>
      <c r="E271" t="s">
        <v>254</v>
      </c>
      <c r="F271" t="s">
        <v>254</v>
      </c>
      <c r="G271" t="s">
        <v>254</v>
      </c>
      <c r="I271" t="str">
        <f t="shared" si="81"/>
        <v>N/A</v>
      </c>
      <c r="J271" t="str">
        <f t="shared" si="82"/>
        <v>N/A</v>
      </c>
      <c r="K271" t="str">
        <f t="shared" si="83"/>
        <v>N/A</v>
      </c>
      <c r="L271" t="str">
        <f t="shared" si="84"/>
        <v>N/A</v>
      </c>
      <c r="M271" t="str">
        <f t="shared" si="85"/>
        <v>N/A</v>
      </c>
      <c r="N271" t="str">
        <f t="shared" si="86"/>
        <v>N/A</v>
      </c>
      <c r="P271">
        <f t="shared" si="57"/>
        <v>0</v>
      </c>
      <c r="Q271" t="str">
        <f t="shared" si="70"/>
        <v/>
      </c>
      <c r="R271" t="str">
        <f t="shared" si="71"/>
        <v/>
      </c>
      <c r="S271" t="str">
        <f t="shared" si="72"/>
        <v/>
      </c>
      <c r="T271" t="str">
        <f t="shared" si="73"/>
        <v/>
      </c>
      <c r="U271" t="str">
        <f t="shared" si="74"/>
        <v/>
      </c>
      <c r="V271" t="str">
        <f t="shared" si="75"/>
        <v/>
      </c>
      <c r="W271" t="str">
        <f t="shared" si="76"/>
        <v/>
      </c>
      <c r="X271" t="str">
        <f t="shared" si="76"/>
        <v/>
      </c>
      <c r="Y271" t="str">
        <f t="shared" si="77"/>
        <v/>
      </c>
      <c r="Z271" t="str">
        <f t="shared" si="80"/>
        <v/>
      </c>
      <c r="AA271">
        <f t="shared" si="79"/>
        <v>0</v>
      </c>
      <c r="AB271" t="str">
        <f t="shared" si="78"/>
        <v/>
      </c>
      <c r="AC271" t="str">
        <f t="shared" ca="1" si="58"/>
        <v>worksheet.write('P271','=MAX(J271:N271)')</v>
      </c>
      <c r="AD271" t="str">
        <f t="shared" ca="1" si="59"/>
        <v>worksheet.write('Q271','=IFERROR(J144+MATCH(P271,J271:N271,0)-1,"")')</v>
      </c>
      <c r="AE271" t="str">
        <f t="shared" ca="1" si="60"/>
        <v>worksheet.write('R271','=IF(Q271="","",MIN(J271:N271))')</v>
      </c>
      <c r="AF271" t="str">
        <f t="shared" ca="1" si="61"/>
        <v>worksheet.write('S271','=IFERROR(J144+MATCH(R271,J271:N271)-1,"")')</v>
      </c>
      <c r="AG271" t="str">
        <f t="shared" ca="1" si="62"/>
        <v>worksheet.write('T271','=IFERROR(AVERAGE(J271:N271),"")')</v>
      </c>
      <c r="AH271" t="str">
        <f t="shared" ca="1" si="63"/>
        <v>worksheet.write('U271','=IFERROR(STDEV(J271:N271),"")')</v>
      </c>
      <c r="AI271" t="str">
        <f t="shared" ca="1" si="64"/>
        <v>worksheet.write('V271','=IF(C271="-","",IF(ISBLANK(B271),"",IF(OR(ISNUMBER(FIND("Growth",B271)),ISNUMBER(FIND("Margin",B271))),"",(J271-T271)/U271)))')</v>
      </c>
      <c r="AJ271" t="str">
        <f t="shared" ca="1" si="65"/>
        <v>worksheet.write('W271','=IF(OR(D271="-",ISBLANK(D271)),"",(K271-T271)/U271)')</v>
      </c>
      <c r="AK271" t="str">
        <f t="shared" ca="1" si="66"/>
        <v>worksheet.write('X271','=IF(OR(E271="-",ISBLANK(E271)),"",(L271-T271)/U271)')</v>
      </c>
      <c r="AL271" t="str">
        <f t="shared" ca="1" si="67"/>
        <v>worksheet.write('Y271','=IF(OR(F271="-",ISBLANK(F271)),"",(M271-T271)/U271)')</v>
      </c>
      <c r="AM271" t="str">
        <f t="shared" ca="1" si="68"/>
        <v>worksheet.write('Z271','=IFERROR(IF(OR(G271="-",ISBLANK(G271)),"",(N271-T271)/U271),"")')</v>
      </c>
      <c r="AN271" t="str">
        <f t="shared" ca="1" si="69"/>
        <v>worksheet.write('AA271','=IF(MAX(MAX(V271:Z271),ABS(MIN(V271:Z271)))=ABS(MIN(V271:Z271)),MIN(V271:Z271),MAX(V271:Z271))')</v>
      </c>
      <c r="AO271" t="str">
        <f t="shared" ca="1" si="69"/>
        <v>worksheet.write('AB271','=IFERROR(V144+MATCH(AA271,V271:Z271,0)-1,"")')</v>
      </c>
    </row>
    <row r="272" spans="1:41" x14ac:dyDescent="0.3">
      <c r="A272" s="1">
        <v>25</v>
      </c>
      <c r="B272" t="s">
        <v>754</v>
      </c>
      <c r="C272" t="s">
        <v>755</v>
      </c>
      <c r="D272" t="s">
        <v>756</v>
      </c>
      <c r="E272" t="s">
        <v>757</v>
      </c>
      <c r="F272" t="s">
        <v>758</v>
      </c>
      <c r="G272" t="s">
        <v>759</v>
      </c>
      <c r="I272" t="str">
        <f t="shared" si="81"/>
        <v>N/A</v>
      </c>
      <c r="J272">
        <f t="shared" si="82"/>
        <v>0.57279999999999998</v>
      </c>
      <c r="K272">
        <f t="shared" si="83"/>
        <v>0.67670000000000008</v>
      </c>
      <c r="L272">
        <f t="shared" si="84"/>
        <v>0.68579999999999997</v>
      </c>
      <c r="M272">
        <f t="shared" si="85"/>
        <v>0.66879999999999995</v>
      </c>
      <c r="N272">
        <f t="shared" si="86"/>
        <v>0.60320000000000007</v>
      </c>
      <c r="P272">
        <f t="shared" ref="P272:P335" si="87">MAX(J272:N272)</f>
        <v>0.68579999999999997</v>
      </c>
      <c r="Q272">
        <f t="shared" si="70"/>
        <v>2014</v>
      </c>
      <c r="R272">
        <f t="shared" si="71"/>
        <v>0.57279999999999998</v>
      </c>
      <c r="S272">
        <f t="shared" si="72"/>
        <v>2012</v>
      </c>
      <c r="T272">
        <f t="shared" si="73"/>
        <v>0.64146000000000003</v>
      </c>
      <c r="U272">
        <f t="shared" si="74"/>
        <v>5.0332375266820051E-2</v>
      </c>
      <c r="V272">
        <f t="shared" si="75"/>
        <v>-1.3641319257440625</v>
      </c>
      <c r="W272">
        <f t="shared" si="76"/>
        <v>0.70014577720974058</v>
      </c>
      <c r="X272">
        <f t="shared" si="76"/>
        <v>0.88094392058682769</v>
      </c>
      <c r="Y272">
        <f t="shared" si="77"/>
        <v>0.54318914724501211</v>
      </c>
      <c r="Z272">
        <f t="shared" si="80"/>
        <v>-0.76014691929752021</v>
      </c>
      <c r="AA272">
        <f t="shared" si="79"/>
        <v>-1.3641319257440625</v>
      </c>
      <c r="AB272">
        <f t="shared" si="78"/>
        <v>2012</v>
      </c>
      <c r="AC272" t="str">
        <f t="shared" ca="1" si="58"/>
        <v>worksheet.write('P272','=MAX(J272:N272)')</v>
      </c>
      <c r="AD272" t="str">
        <f t="shared" ca="1" si="59"/>
        <v>worksheet.write('Q272','=IFERROR(J144+MATCH(P272,J272:N272,0)-1,"")')</v>
      </c>
      <c r="AE272" t="str">
        <f t="shared" ca="1" si="60"/>
        <v>worksheet.write('R272','=IF(Q272="","",MIN(J272:N272))')</v>
      </c>
      <c r="AF272" t="str">
        <f t="shared" ca="1" si="61"/>
        <v>worksheet.write('S272','=IFERROR(J144+MATCH(R272,J272:N272)-1,"")')</v>
      </c>
      <c r="AG272" t="str">
        <f t="shared" ca="1" si="62"/>
        <v>worksheet.write('T272','=IFERROR(AVERAGE(J272:N272),"")')</v>
      </c>
      <c r="AH272" t="str">
        <f t="shared" ca="1" si="63"/>
        <v>worksheet.write('U272','=IFERROR(STDEV(J272:N272),"")')</v>
      </c>
      <c r="AI272" t="str">
        <f t="shared" ca="1" si="64"/>
        <v>worksheet.write('V272','=IF(C272="-","",IF(ISBLANK(B272),"",IF(OR(ISNUMBER(FIND("Growth",B272)),ISNUMBER(FIND("Margin",B272))),"",(J272-T272)/U272)))')</v>
      </c>
      <c r="AJ272" t="str">
        <f t="shared" ca="1" si="65"/>
        <v>worksheet.write('W272','=IF(OR(D272="-",ISBLANK(D272)),"",(K272-T272)/U272)')</v>
      </c>
      <c r="AK272" t="str">
        <f t="shared" ca="1" si="66"/>
        <v>worksheet.write('X272','=IF(OR(E272="-",ISBLANK(E272)),"",(L272-T272)/U272)')</v>
      </c>
      <c r="AL272" t="str">
        <f t="shared" ca="1" si="67"/>
        <v>worksheet.write('Y272','=IF(OR(F272="-",ISBLANK(F272)),"",(M272-T272)/U272)')</v>
      </c>
      <c r="AM272" t="str">
        <f t="shared" ca="1" si="68"/>
        <v>worksheet.write('Z272','=IFERROR(IF(OR(G272="-",ISBLANK(G272)),"",(N272-T272)/U272),"")')</v>
      </c>
      <c r="AN272" t="str">
        <f t="shared" ca="1" si="69"/>
        <v>worksheet.write('AA272','=IF(MAX(MAX(V272:Z272),ABS(MIN(V272:Z272)))=ABS(MIN(V272:Z272)),MIN(V272:Z272),MAX(V272:Z272))')</v>
      </c>
      <c r="AO272" t="str">
        <f t="shared" ca="1" si="69"/>
        <v>worksheet.write('AB272','=IFERROR(V144+MATCH(AA272,V272:Z272,0)-1,"")')</v>
      </c>
    </row>
    <row r="273" spans="1:41" x14ac:dyDescent="0.3">
      <c r="A273" s="1">
        <v>26</v>
      </c>
      <c r="B273" t="s">
        <v>760</v>
      </c>
      <c r="C273" t="s">
        <v>254</v>
      </c>
      <c r="D273" t="s">
        <v>254</v>
      </c>
      <c r="E273" t="s">
        <v>254</v>
      </c>
      <c r="F273" t="s">
        <v>254</v>
      </c>
      <c r="G273" t="s">
        <v>254</v>
      </c>
      <c r="I273" t="str">
        <f t="shared" si="81"/>
        <v>N/A</v>
      </c>
      <c r="J273" t="str">
        <f t="shared" si="82"/>
        <v>N/A</v>
      </c>
      <c r="K273" t="str">
        <f t="shared" si="83"/>
        <v>N/A</v>
      </c>
      <c r="L273" t="str">
        <f t="shared" si="84"/>
        <v>N/A</v>
      </c>
      <c r="M273" t="str">
        <f t="shared" si="85"/>
        <v>N/A</v>
      </c>
      <c r="N273" t="str">
        <f t="shared" si="86"/>
        <v>N/A</v>
      </c>
      <c r="P273">
        <f t="shared" si="87"/>
        <v>0</v>
      </c>
      <c r="Q273" t="str">
        <f t="shared" si="70"/>
        <v/>
      </c>
      <c r="R273" t="str">
        <f t="shared" si="71"/>
        <v/>
      </c>
      <c r="S273" t="str">
        <f t="shared" si="72"/>
        <v/>
      </c>
      <c r="T273" t="str">
        <f t="shared" si="73"/>
        <v/>
      </c>
      <c r="U273" t="str">
        <f t="shared" si="74"/>
        <v/>
      </c>
      <c r="V273" t="str">
        <f t="shared" si="75"/>
        <v/>
      </c>
      <c r="W273" t="str">
        <f t="shared" si="76"/>
        <v/>
      </c>
      <c r="X273" t="str">
        <f t="shared" si="76"/>
        <v/>
      </c>
      <c r="Y273" t="str">
        <f t="shared" si="77"/>
        <v/>
      </c>
      <c r="Z273" t="str">
        <f t="shared" si="80"/>
        <v/>
      </c>
      <c r="AA273">
        <f t="shared" si="79"/>
        <v>0</v>
      </c>
      <c r="AB273" t="str">
        <f t="shared" si="78"/>
        <v/>
      </c>
      <c r="AC273" t="str">
        <f t="shared" ref="AC273:AC336" ca="1" si="88">SUBSTITUTE("worksheet.write('" &amp; CELL("address",P273) &amp; "','" &amp; _xlfn.FORMULATEXT(P273) &amp; "')","$","")</f>
        <v>worksheet.write('P273','=MAX(J273:N273)')</v>
      </c>
      <c r="AD273" t="str">
        <f t="shared" ref="AD273:AD336" ca="1" si="89">SUBSTITUTE("worksheet.write('" &amp; CELL("address",Q273) &amp; "','" &amp; _xlfn.FORMULATEXT(Q273) &amp; "')","$","")</f>
        <v>worksheet.write('Q273','=IFERROR(J144+MATCH(P273,J273:N273,0)-1,"")')</v>
      </c>
      <c r="AE273" t="str">
        <f t="shared" ref="AE273:AE336" ca="1" si="90">SUBSTITUTE("worksheet.write('" &amp; CELL("address",R273) &amp; "','" &amp; _xlfn.FORMULATEXT(R273) &amp; "')","$","")</f>
        <v>worksheet.write('R273','=IF(Q273="","",MIN(J273:N273))')</v>
      </c>
      <c r="AF273" t="str">
        <f t="shared" ref="AF273:AF336" ca="1" si="91">SUBSTITUTE("worksheet.write('" &amp; CELL("address",S273) &amp; "','" &amp; _xlfn.FORMULATEXT(S273) &amp; "')","$","")</f>
        <v>worksheet.write('S273','=IFERROR(J144+MATCH(R273,J273:N273)-1,"")')</v>
      </c>
      <c r="AG273" t="str">
        <f t="shared" ref="AG273:AG336" ca="1" si="92">SUBSTITUTE("worksheet.write('" &amp; CELL("address",T273) &amp; "','" &amp; _xlfn.FORMULATEXT(T273) &amp; "')","$","")</f>
        <v>worksheet.write('T273','=IFERROR(AVERAGE(J273:N273),"")')</v>
      </c>
      <c r="AH273" t="str">
        <f t="shared" ref="AH273:AH336" ca="1" si="93">SUBSTITUTE("worksheet.write('" &amp; CELL("address",U273) &amp; "','" &amp; _xlfn.FORMULATEXT(U273) &amp; "')","$","")</f>
        <v>worksheet.write('U273','=IFERROR(STDEV(J273:N273),"")')</v>
      </c>
      <c r="AI273" t="str">
        <f t="shared" ref="AI273:AI336" ca="1" si="94">SUBSTITUTE("worksheet.write('" &amp; CELL("address",V273) &amp; "','" &amp; _xlfn.FORMULATEXT(V273) &amp; "')","$","")</f>
        <v>worksheet.write('V273','=IF(C273="-","",IF(ISBLANK(B273),"",IF(OR(ISNUMBER(FIND("Growth",B273)),ISNUMBER(FIND("Margin",B273))),"",(J273-T273)/U273)))')</v>
      </c>
      <c r="AJ273" t="str">
        <f t="shared" ref="AJ273:AJ336" ca="1" si="95">SUBSTITUTE("worksheet.write('" &amp; CELL("address",W273) &amp; "','" &amp; _xlfn.FORMULATEXT(W273) &amp; "')","$","")</f>
        <v>worksheet.write('W273','=IF(OR(D273="-",ISBLANK(D273)),"",(K273-T273)/U273)')</v>
      </c>
      <c r="AK273" t="str">
        <f t="shared" ref="AK273:AK336" ca="1" si="96">SUBSTITUTE("worksheet.write('" &amp; CELL("address",X273) &amp; "','" &amp; _xlfn.FORMULATEXT(X273) &amp; "')","$","")</f>
        <v>worksheet.write('X273','=IF(OR(E273="-",ISBLANK(E273)),"",(L273-T273)/U273)')</v>
      </c>
      <c r="AL273" t="str">
        <f t="shared" ref="AL273:AL336" ca="1" si="97">SUBSTITUTE("worksheet.write('" &amp; CELL("address",Y273) &amp; "','" &amp; _xlfn.FORMULATEXT(Y273) &amp; "')","$","")</f>
        <v>worksheet.write('Y273','=IF(OR(F273="-",ISBLANK(F273)),"",(M273-T273)/U273)')</v>
      </c>
      <c r="AM273" t="str">
        <f t="shared" ref="AM273:AM336" ca="1" si="98">SUBSTITUTE("worksheet.write('" &amp; CELL("address",Z273) &amp; "','" &amp; _xlfn.FORMULATEXT(Z273) &amp; "')","$","")</f>
        <v>worksheet.write('Z273','=IFERROR(IF(OR(G273="-",ISBLANK(G273)),"",(N273-T273)/U273),"")')</v>
      </c>
      <c r="AN273" t="str">
        <f t="shared" ref="AN273:AO336" ca="1" si="99">SUBSTITUTE("worksheet.write('" &amp; CELL("address",AA273) &amp; "','" &amp; _xlfn.FORMULATEXT(AA273) &amp; "')","$","")</f>
        <v>worksheet.write('AA273','=IF(MAX(MAX(V273:Z273),ABS(MIN(V273:Z273)))=ABS(MIN(V273:Z273)),MIN(V273:Z273),MAX(V273:Z273))')</v>
      </c>
      <c r="AO273" t="str">
        <f t="shared" ca="1" si="99"/>
        <v>worksheet.write('AB273','=IFERROR(V144+MATCH(AA273,V273:Z273,0)-1,"")')</v>
      </c>
    </row>
    <row r="274" spans="1:41" x14ac:dyDescent="0.3">
      <c r="A274" s="1">
        <v>27</v>
      </c>
      <c r="B274" t="s">
        <v>761</v>
      </c>
      <c r="C274" t="s">
        <v>254</v>
      </c>
      <c r="D274" t="s">
        <v>254</v>
      </c>
      <c r="E274" t="s">
        <v>254</v>
      </c>
      <c r="F274" t="s">
        <v>254</v>
      </c>
      <c r="G274" t="s">
        <v>254</v>
      </c>
      <c r="I274" t="str">
        <f t="shared" si="81"/>
        <v>N/A</v>
      </c>
      <c r="J274" t="str">
        <f t="shared" si="82"/>
        <v>N/A</v>
      </c>
      <c r="K274" t="str">
        <f t="shared" si="83"/>
        <v>N/A</v>
      </c>
      <c r="L274" t="str">
        <f t="shared" si="84"/>
        <v>N/A</v>
      </c>
      <c r="M274" t="str">
        <f t="shared" si="85"/>
        <v>N/A</v>
      </c>
      <c r="N274" t="str">
        <f t="shared" si="86"/>
        <v>N/A</v>
      </c>
      <c r="P274">
        <f t="shared" si="87"/>
        <v>0</v>
      </c>
      <c r="Q274" t="str">
        <f t="shared" ref="Q274:Q337" si="100">IFERROR($J$144+MATCH(P274,J274:N274,0)-1,"")</f>
        <v/>
      </c>
      <c r="R274" t="str">
        <f t="shared" ref="R274:R337" si="101">IF(Q274="","",MIN(J274:N274))</f>
        <v/>
      </c>
      <c r="S274" t="str">
        <f t="shared" ref="S274:S337" si="102">IFERROR($J$144+MATCH(R274,J274:N274)-1,"")</f>
        <v/>
      </c>
      <c r="T274" t="str">
        <f t="shared" ref="T274:T337" si="103">IFERROR(AVERAGE(J274:N274),"")</f>
        <v/>
      </c>
      <c r="U274" t="str">
        <f t="shared" ref="U274:U337" si="104">IFERROR(STDEV(J274:N274),"")</f>
        <v/>
      </c>
      <c r="V274" t="str">
        <f t="shared" ref="V274:V337" si="105">IF(C274="-","",IF(ISBLANK(B274),"",IF(OR(ISNUMBER(FIND("Growth",B274)),ISNUMBER(FIND("Margin",B274))),"",(J274-$T274)/$U274)))</f>
        <v/>
      </c>
      <c r="W274" t="str">
        <f t="shared" ref="W274:X337" si="106">IF(OR(D274="-",ISBLANK(D274)),"",(K274-$T274)/$U274)</f>
        <v/>
      </c>
      <c r="X274" t="str">
        <f t="shared" si="106"/>
        <v/>
      </c>
      <c r="Y274" t="str">
        <f t="shared" ref="Y274:Z337" si="107">IF(OR(F274="-",ISBLANK(F274)),"",(M274-$T274)/$U274)</f>
        <v/>
      </c>
      <c r="Z274" t="str">
        <f t="shared" si="80"/>
        <v/>
      </c>
      <c r="AA274">
        <f t="shared" si="79"/>
        <v>0</v>
      </c>
      <c r="AB274" t="str">
        <f t="shared" ref="AB274:AB337" si="108">IFERROR($V$144+MATCH(AA274,V274:Z274,0)-1,"")</f>
        <v/>
      </c>
      <c r="AC274" t="str">
        <f t="shared" ca="1" si="88"/>
        <v>worksheet.write('P274','=MAX(J274:N274)')</v>
      </c>
      <c r="AD274" t="str">
        <f t="shared" ca="1" si="89"/>
        <v>worksheet.write('Q274','=IFERROR(J144+MATCH(P274,J274:N274,0)-1,"")')</v>
      </c>
      <c r="AE274" t="str">
        <f t="shared" ca="1" si="90"/>
        <v>worksheet.write('R274','=IF(Q274="","",MIN(J274:N274))')</v>
      </c>
      <c r="AF274" t="str">
        <f t="shared" ca="1" si="91"/>
        <v>worksheet.write('S274','=IFERROR(J144+MATCH(R274,J274:N274)-1,"")')</v>
      </c>
      <c r="AG274" t="str">
        <f t="shared" ca="1" si="92"/>
        <v>worksheet.write('T274','=IFERROR(AVERAGE(J274:N274),"")')</v>
      </c>
      <c r="AH274" t="str">
        <f t="shared" ca="1" si="93"/>
        <v>worksheet.write('U274','=IFERROR(STDEV(J274:N274),"")')</v>
      </c>
      <c r="AI274" t="str">
        <f t="shared" ca="1" si="94"/>
        <v>worksheet.write('V274','=IF(C274="-","",IF(ISBLANK(B274),"",IF(OR(ISNUMBER(FIND("Growth",B274)),ISNUMBER(FIND("Margin",B274))),"",(J274-T274)/U274)))')</v>
      </c>
      <c r="AJ274" t="str">
        <f t="shared" ca="1" si="95"/>
        <v>worksheet.write('W274','=IF(OR(D274="-",ISBLANK(D274)),"",(K274-T274)/U274)')</v>
      </c>
      <c r="AK274" t="str">
        <f t="shared" ca="1" si="96"/>
        <v>worksheet.write('X274','=IF(OR(E274="-",ISBLANK(E274)),"",(L274-T274)/U274)')</v>
      </c>
      <c r="AL274" t="str">
        <f t="shared" ca="1" si="97"/>
        <v>worksheet.write('Y274','=IF(OR(F274="-",ISBLANK(F274)),"",(M274-T274)/U274)')</v>
      </c>
      <c r="AM274" t="str">
        <f t="shared" ca="1" si="98"/>
        <v>worksheet.write('Z274','=IFERROR(IF(OR(G274="-",ISBLANK(G274)),"",(N274-T274)/U274),"")')</v>
      </c>
      <c r="AN274" t="str">
        <f t="shared" ca="1" si="99"/>
        <v>worksheet.write('AA274','=IF(MAX(MAX(V274:Z274),ABS(MIN(V274:Z274)))=ABS(MIN(V274:Z274)),MIN(V274:Z274),MAX(V274:Z274))')</v>
      </c>
      <c r="AO274" t="str">
        <f t="shared" ca="1" si="99"/>
        <v>worksheet.write('AB274','=IFERROR(V144+MATCH(AA274,V274:Z274,0)-1,"")')</v>
      </c>
    </row>
    <row r="275" spans="1:41" x14ac:dyDescent="0.3">
      <c r="A275" s="1">
        <v>28</v>
      </c>
      <c r="B275" t="s">
        <v>762</v>
      </c>
      <c r="C275" t="s">
        <v>254</v>
      </c>
      <c r="D275" t="s">
        <v>254</v>
      </c>
      <c r="E275" t="s">
        <v>254</v>
      </c>
      <c r="F275" t="s">
        <v>254</v>
      </c>
      <c r="G275" t="s">
        <v>254</v>
      </c>
      <c r="I275" t="str">
        <f t="shared" si="81"/>
        <v>N/A</v>
      </c>
      <c r="J275" t="str">
        <f t="shared" si="82"/>
        <v>N/A</v>
      </c>
      <c r="K275" t="str">
        <f t="shared" si="83"/>
        <v>N/A</v>
      </c>
      <c r="L275" t="str">
        <f t="shared" si="84"/>
        <v>N/A</v>
      </c>
      <c r="M275" t="str">
        <f t="shared" si="85"/>
        <v>N/A</v>
      </c>
      <c r="N275" t="str">
        <f t="shared" si="86"/>
        <v>N/A</v>
      </c>
      <c r="P275">
        <f t="shared" si="87"/>
        <v>0</v>
      </c>
      <c r="Q275" t="str">
        <f t="shared" si="100"/>
        <v/>
      </c>
      <c r="R275" t="str">
        <f t="shared" si="101"/>
        <v/>
      </c>
      <c r="S275" t="str">
        <f t="shared" si="102"/>
        <v/>
      </c>
      <c r="T275" t="str">
        <f t="shared" si="103"/>
        <v/>
      </c>
      <c r="U275" t="str">
        <f t="shared" si="104"/>
        <v/>
      </c>
      <c r="V275" t="str">
        <f t="shared" si="105"/>
        <v/>
      </c>
      <c r="W275" t="str">
        <f t="shared" si="106"/>
        <v/>
      </c>
      <c r="X275" t="str">
        <f t="shared" si="106"/>
        <v/>
      </c>
      <c r="Y275" t="str">
        <f t="shared" si="107"/>
        <v/>
      </c>
      <c r="Z275" t="str">
        <f t="shared" si="80"/>
        <v/>
      </c>
      <c r="AA275">
        <f t="shared" si="79"/>
        <v>0</v>
      </c>
      <c r="AB275" t="str">
        <f t="shared" si="108"/>
        <v/>
      </c>
      <c r="AC275" t="str">
        <f t="shared" ca="1" si="88"/>
        <v>worksheet.write('P275','=MAX(J275:N275)')</v>
      </c>
      <c r="AD275" t="str">
        <f t="shared" ca="1" si="89"/>
        <v>worksheet.write('Q275','=IFERROR(J144+MATCH(P275,J275:N275,0)-1,"")')</v>
      </c>
      <c r="AE275" t="str">
        <f t="shared" ca="1" si="90"/>
        <v>worksheet.write('R275','=IF(Q275="","",MIN(J275:N275))')</v>
      </c>
      <c r="AF275" t="str">
        <f t="shared" ca="1" si="91"/>
        <v>worksheet.write('S275','=IFERROR(J144+MATCH(R275,J275:N275)-1,"")')</v>
      </c>
      <c r="AG275" t="str">
        <f t="shared" ca="1" si="92"/>
        <v>worksheet.write('T275','=IFERROR(AVERAGE(J275:N275),"")')</v>
      </c>
      <c r="AH275" t="str">
        <f t="shared" ca="1" si="93"/>
        <v>worksheet.write('U275','=IFERROR(STDEV(J275:N275),"")')</v>
      </c>
      <c r="AI275" t="str">
        <f t="shared" ca="1" si="94"/>
        <v>worksheet.write('V275','=IF(C275="-","",IF(ISBLANK(B275),"",IF(OR(ISNUMBER(FIND("Growth",B275)),ISNUMBER(FIND("Margin",B275))),"",(J275-T275)/U275)))')</v>
      </c>
      <c r="AJ275" t="str">
        <f t="shared" ca="1" si="95"/>
        <v>worksheet.write('W275','=IF(OR(D275="-",ISBLANK(D275)),"",(K275-T275)/U275)')</v>
      </c>
      <c r="AK275" t="str">
        <f t="shared" ca="1" si="96"/>
        <v>worksheet.write('X275','=IF(OR(E275="-",ISBLANK(E275)),"",(L275-T275)/U275)')</v>
      </c>
      <c r="AL275" t="str">
        <f t="shared" ca="1" si="97"/>
        <v>worksheet.write('Y275','=IF(OR(F275="-",ISBLANK(F275)),"",(M275-T275)/U275)')</v>
      </c>
      <c r="AM275" t="str">
        <f t="shared" ca="1" si="98"/>
        <v>worksheet.write('Z275','=IFERROR(IF(OR(G275="-",ISBLANK(G275)),"",(N275-T275)/U275),"")')</v>
      </c>
      <c r="AN275" t="str">
        <f t="shared" ca="1" si="99"/>
        <v>worksheet.write('AA275','=IF(MAX(MAX(V275:Z275),ABS(MIN(V275:Z275)))=ABS(MIN(V275:Z275)),MIN(V275:Z275),MAX(V275:Z275))')</v>
      </c>
      <c r="AO275" t="str">
        <f t="shared" ca="1" si="99"/>
        <v>worksheet.write('AB275','=IFERROR(V144+MATCH(AA275,V275:Z275,0)-1,"")')</v>
      </c>
    </row>
    <row r="276" spans="1:41" x14ac:dyDescent="0.3">
      <c r="A276" s="1">
        <v>29</v>
      </c>
      <c r="B276" t="s">
        <v>763</v>
      </c>
      <c r="C276" t="s">
        <v>764</v>
      </c>
      <c r="D276" t="s">
        <v>765</v>
      </c>
      <c r="E276" t="s">
        <v>766</v>
      </c>
      <c r="F276" t="s">
        <v>767</v>
      </c>
      <c r="G276" t="s">
        <v>768</v>
      </c>
      <c r="I276" t="str">
        <f t="shared" si="81"/>
        <v>pos_trend</v>
      </c>
      <c r="J276">
        <f t="shared" si="82"/>
        <v>534360000</v>
      </c>
      <c r="K276">
        <f t="shared" si="83"/>
        <v>543690000</v>
      </c>
      <c r="L276">
        <f t="shared" si="84"/>
        <v>581410000</v>
      </c>
      <c r="M276">
        <f t="shared" si="85"/>
        <v>654400000</v>
      </c>
      <c r="N276">
        <f t="shared" si="86"/>
        <v>754920000</v>
      </c>
      <c r="P276">
        <f t="shared" si="87"/>
        <v>754920000</v>
      </c>
      <c r="Q276">
        <f t="shared" si="100"/>
        <v>2016</v>
      </c>
      <c r="R276">
        <f t="shared" si="101"/>
        <v>534360000</v>
      </c>
      <c r="S276">
        <f t="shared" si="102"/>
        <v>2012</v>
      </c>
      <c r="T276">
        <f t="shared" si="103"/>
        <v>613756000</v>
      </c>
      <c r="U276">
        <f t="shared" si="104"/>
        <v>91976141.634665579</v>
      </c>
      <c r="V276">
        <f t="shared" si="105"/>
        <v>-0.86322385989363837</v>
      </c>
      <c r="W276">
        <f t="shared" si="106"/>
        <v>-0.76178451014292492</v>
      </c>
      <c r="X276">
        <f t="shared" si="106"/>
        <v>-0.35167815723864715</v>
      </c>
      <c r="Y276">
        <f t="shared" si="107"/>
        <v>0.44189720592368681</v>
      </c>
      <c r="Z276">
        <f t="shared" si="80"/>
        <v>1.5347893213515236</v>
      </c>
      <c r="AA276">
        <f t="shared" si="79"/>
        <v>1.5347893213515236</v>
      </c>
      <c r="AB276">
        <f t="shared" si="108"/>
        <v>2016</v>
      </c>
      <c r="AC276" t="str">
        <f t="shared" ca="1" si="88"/>
        <v>worksheet.write('P276','=MAX(J276:N276)')</v>
      </c>
      <c r="AD276" t="str">
        <f t="shared" ca="1" si="89"/>
        <v>worksheet.write('Q276','=IFERROR(J144+MATCH(P276,J276:N276,0)-1,"")')</v>
      </c>
      <c r="AE276" t="str">
        <f t="shared" ca="1" si="90"/>
        <v>worksheet.write('R276','=IF(Q276="","",MIN(J276:N276))')</v>
      </c>
      <c r="AF276" t="str">
        <f t="shared" ca="1" si="91"/>
        <v>worksheet.write('S276','=IFERROR(J144+MATCH(R276,J276:N276)-1,"")')</v>
      </c>
      <c r="AG276" t="str">
        <f t="shared" ca="1" si="92"/>
        <v>worksheet.write('T276','=IFERROR(AVERAGE(J276:N276),"")')</v>
      </c>
      <c r="AH276" t="str">
        <f t="shared" ca="1" si="93"/>
        <v>worksheet.write('U276','=IFERROR(STDEV(J276:N276),"")')</v>
      </c>
      <c r="AI276" t="str">
        <f t="shared" ca="1" si="94"/>
        <v>worksheet.write('V276','=IF(C276="-","",IF(ISBLANK(B276),"",IF(OR(ISNUMBER(FIND("Growth",B276)),ISNUMBER(FIND("Margin",B276))),"",(J276-T276)/U276)))')</v>
      </c>
      <c r="AJ276" t="str">
        <f t="shared" ca="1" si="95"/>
        <v>worksheet.write('W276','=IF(OR(D276="-",ISBLANK(D276)),"",(K276-T276)/U276)')</v>
      </c>
      <c r="AK276" t="str">
        <f t="shared" ca="1" si="96"/>
        <v>worksheet.write('X276','=IF(OR(E276="-",ISBLANK(E276)),"",(L276-T276)/U276)')</v>
      </c>
      <c r="AL276" t="str">
        <f t="shared" ca="1" si="97"/>
        <v>worksheet.write('Y276','=IF(OR(F276="-",ISBLANK(F276)),"",(M276-T276)/U276)')</v>
      </c>
      <c r="AM276" t="str">
        <f t="shared" ca="1" si="98"/>
        <v>worksheet.write('Z276','=IFERROR(IF(OR(G276="-",ISBLANK(G276)),"",(N276-T276)/U276),"")')</v>
      </c>
      <c r="AN276" t="str">
        <f t="shared" ca="1" si="99"/>
        <v>worksheet.write('AA276','=IF(MAX(MAX(V276:Z276),ABS(MIN(V276:Z276)))=ABS(MIN(V276:Z276)),MIN(V276:Z276),MAX(V276:Z276))')</v>
      </c>
      <c r="AO276" t="str">
        <f t="shared" ca="1" si="99"/>
        <v>worksheet.write('AB276','=IFERROR(V144+MATCH(AA276,V276:Z276,0)-1,"")')</v>
      </c>
    </row>
    <row r="277" spans="1:41" x14ac:dyDescent="0.3">
      <c r="A277" s="1">
        <v>30</v>
      </c>
      <c r="B277" t="s">
        <v>769</v>
      </c>
      <c r="C277" t="s">
        <v>770</v>
      </c>
      <c r="D277" t="s">
        <v>770</v>
      </c>
      <c r="E277" t="s">
        <v>771</v>
      </c>
      <c r="F277" t="s">
        <v>772</v>
      </c>
      <c r="G277" t="s">
        <v>772</v>
      </c>
      <c r="I277" t="str">
        <f t="shared" si="81"/>
        <v>N/A</v>
      </c>
      <c r="J277">
        <f t="shared" si="82"/>
        <v>232000</v>
      </c>
      <c r="K277">
        <f t="shared" si="83"/>
        <v>232000</v>
      </c>
      <c r="L277">
        <f t="shared" si="84"/>
        <v>698000</v>
      </c>
      <c r="M277">
        <f t="shared" si="85"/>
        <v>702000</v>
      </c>
      <c r="N277">
        <f t="shared" si="86"/>
        <v>702000</v>
      </c>
      <c r="P277">
        <f t="shared" si="87"/>
        <v>702000</v>
      </c>
      <c r="Q277">
        <f t="shared" si="100"/>
        <v>2015</v>
      </c>
      <c r="R277">
        <f t="shared" si="101"/>
        <v>232000</v>
      </c>
      <c r="S277">
        <f t="shared" si="102"/>
        <v>2013</v>
      </c>
      <c r="T277">
        <f t="shared" si="103"/>
        <v>513200</v>
      </c>
      <c r="U277">
        <f t="shared" si="104"/>
        <v>256704.49937622831</v>
      </c>
      <c r="V277">
        <f t="shared" si="105"/>
        <v>-1.0954229500585062</v>
      </c>
      <c r="W277">
        <f t="shared" si="106"/>
        <v>-1.0954229500585062</v>
      </c>
      <c r="X277">
        <f t="shared" si="106"/>
        <v>0.71989388752066841</v>
      </c>
      <c r="Y277">
        <f t="shared" si="107"/>
        <v>0.73547600629817211</v>
      </c>
      <c r="Z277">
        <f t="shared" si="80"/>
        <v>0.73547600629817211</v>
      </c>
      <c r="AA277">
        <f t="shared" ref="AA277:AA340" si="109">IF(MAX(MAX(V277:Z277),ABS(MIN(V277:Z277)))=ABS(MIN(V277:Z277)),MIN(V277:Z277),MAX(V277:Z277))</f>
        <v>-1.0954229500585062</v>
      </c>
      <c r="AB277">
        <f t="shared" si="108"/>
        <v>2012</v>
      </c>
      <c r="AC277" t="str">
        <f t="shared" ca="1" si="88"/>
        <v>worksheet.write('P277','=MAX(J277:N277)')</v>
      </c>
      <c r="AD277" t="str">
        <f t="shared" ca="1" si="89"/>
        <v>worksheet.write('Q277','=IFERROR(J144+MATCH(P277,J277:N277,0)-1,"")')</v>
      </c>
      <c r="AE277" t="str">
        <f t="shared" ca="1" si="90"/>
        <v>worksheet.write('R277','=IF(Q277="","",MIN(J277:N277))')</v>
      </c>
      <c r="AF277" t="str">
        <f t="shared" ca="1" si="91"/>
        <v>worksheet.write('S277','=IFERROR(J144+MATCH(R277,J277:N277)-1,"")')</v>
      </c>
      <c r="AG277" t="str">
        <f t="shared" ca="1" si="92"/>
        <v>worksheet.write('T277','=IFERROR(AVERAGE(J277:N277),"")')</v>
      </c>
      <c r="AH277" t="str">
        <f t="shared" ca="1" si="93"/>
        <v>worksheet.write('U277','=IFERROR(STDEV(J277:N277),"")')</v>
      </c>
      <c r="AI277" t="str">
        <f t="shared" ca="1" si="94"/>
        <v>worksheet.write('V277','=IF(C277="-","",IF(ISBLANK(B277),"",IF(OR(ISNUMBER(FIND("Growth",B277)),ISNUMBER(FIND("Margin",B277))),"",(J277-T277)/U277)))')</v>
      </c>
      <c r="AJ277" t="str">
        <f t="shared" ca="1" si="95"/>
        <v>worksheet.write('W277','=IF(OR(D277="-",ISBLANK(D277)),"",(K277-T277)/U277)')</v>
      </c>
      <c r="AK277" t="str">
        <f t="shared" ca="1" si="96"/>
        <v>worksheet.write('X277','=IF(OR(E277="-",ISBLANK(E277)),"",(L277-T277)/U277)')</v>
      </c>
      <c r="AL277" t="str">
        <f t="shared" ca="1" si="97"/>
        <v>worksheet.write('Y277','=IF(OR(F277="-",ISBLANK(F277)),"",(M277-T277)/U277)')</v>
      </c>
      <c r="AM277" t="str">
        <f t="shared" ca="1" si="98"/>
        <v>worksheet.write('Z277','=IFERROR(IF(OR(G277="-",ISBLANK(G277)),"",(N277-T277)/U277),"")')</v>
      </c>
      <c r="AN277" t="str">
        <f t="shared" ca="1" si="99"/>
        <v>worksheet.write('AA277','=IF(MAX(MAX(V277:Z277),ABS(MIN(V277:Z277)))=ABS(MIN(V277:Z277)),MIN(V277:Z277),MAX(V277:Z277))')</v>
      </c>
      <c r="AO277" t="str">
        <f t="shared" ca="1" si="99"/>
        <v>worksheet.write('AB277','=IFERROR(V144+MATCH(AA277,V277:Z277,0)-1,"")')</v>
      </c>
    </row>
    <row r="278" spans="1:41" x14ac:dyDescent="0.3">
      <c r="A278" s="1">
        <v>31</v>
      </c>
      <c r="B278" t="s">
        <v>773</v>
      </c>
      <c r="C278" t="s">
        <v>774</v>
      </c>
      <c r="D278" t="s">
        <v>775</v>
      </c>
      <c r="E278" t="s">
        <v>776</v>
      </c>
      <c r="F278" t="s">
        <v>777</v>
      </c>
      <c r="G278" t="s">
        <v>778</v>
      </c>
      <c r="I278" t="str">
        <f t="shared" si="81"/>
        <v>pos_trend</v>
      </c>
      <c r="J278">
        <f t="shared" si="82"/>
        <v>199990000</v>
      </c>
      <c r="K278">
        <f t="shared" si="83"/>
        <v>263860000</v>
      </c>
      <c r="L278">
        <f t="shared" si="84"/>
        <v>331420000</v>
      </c>
      <c r="M278">
        <f t="shared" si="85"/>
        <v>416850000</v>
      </c>
      <c r="N278">
        <f t="shared" si="86"/>
        <v>545730000</v>
      </c>
      <c r="P278">
        <f t="shared" si="87"/>
        <v>545730000</v>
      </c>
      <c r="Q278">
        <f t="shared" si="100"/>
        <v>2016</v>
      </c>
      <c r="R278">
        <f t="shared" si="101"/>
        <v>199990000</v>
      </c>
      <c r="S278">
        <f t="shared" si="102"/>
        <v>2012</v>
      </c>
      <c r="T278">
        <f t="shared" si="103"/>
        <v>351570000</v>
      </c>
      <c r="U278">
        <f t="shared" si="104"/>
        <v>135125078.16834003</v>
      </c>
      <c r="V278">
        <f t="shared" si="105"/>
        <v>-1.1217754842750973</v>
      </c>
      <c r="W278">
        <f t="shared" si="106"/>
        <v>-0.64910230720259121</v>
      </c>
      <c r="X278">
        <f t="shared" si="106"/>
        <v>-0.14912109782387656</v>
      </c>
      <c r="Y278">
        <f t="shared" si="107"/>
        <v>0.48310795364479708</v>
      </c>
      <c r="Z278">
        <f t="shared" si="80"/>
        <v>1.4368909356567678</v>
      </c>
      <c r="AA278">
        <f t="shared" si="109"/>
        <v>1.4368909356567678</v>
      </c>
      <c r="AB278">
        <f t="shared" si="108"/>
        <v>2016</v>
      </c>
      <c r="AC278" t="str">
        <f t="shared" ca="1" si="88"/>
        <v>worksheet.write('P278','=MAX(J278:N278)')</v>
      </c>
      <c r="AD278" t="str">
        <f t="shared" ca="1" si="89"/>
        <v>worksheet.write('Q278','=IFERROR(J144+MATCH(P278,J278:N278,0)-1,"")')</v>
      </c>
      <c r="AE278" t="str">
        <f t="shared" ca="1" si="90"/>
        <v>worksheet.write('R278','=IF(Q278="","",MIN(J278:N278))')</v>
      </c>
      <c r="AF278" t="str">
        <f t="shared" ca="1" si="91"/>
        <v>worksheet.write('S278','=IFERROR(J144+MATCH(R278,J278:N278)-1,"")')</v>
      </c>
      <c r="AG278" t="str">
        <f t="shared" ca="1" si="92"/>
        <v>worksheet.write('T278','=IFERROR(AVERAGE(J278:N278),"")')</v>
      </c>
      <c r="AH278" t="str">
        <f t="shared" ca="1" si="93"/>
        <v>worksheet.write('U278','=IFERROR(STDEV(J278:N278),"")')</v>
      </c>
      <c r="AI278" t="str">
        <f t="shared" ca="1" si="94"/>
        <v>worksheet.write('V278','=IF(C278="-","",IF(ISBLANK(B278),"",IF(OR(ISNUMBER(FIND("Growth",B278)),ISNUMBER(FIND("Margin",B278))),"",(J278-T278)/U278)))')</v>
      </c>
      <c r="AJ278" t="str">
        <f t="shared" ca="1" si="95"/>
        <v>worksheet.write('W278','=IF(OR(D278="-",ISBLANK(D278)),"",(K278-T278)/U278)')</v>
      </c>
      <c r="AK278" t="str">
        <f t="shared" ca="1" si="96"/>
        <v>worksheet.write('X278','=IF(OR(E278="-",ISBLANK(E278)),"",(L278-T278)/U278)')</v>
      </c>
      <c r="AL278" t="str">
        <f t="shared" ca="1" si="97"/>
        <v>worksheet.write('Y278','=IF(OR(F278="-",ISBLANK(F278)),"",(M278-T278)/U278)')</v>
      </c>
      <c r="AM278" t="str">
        <f t="shared" ca="1" si="98"/>
        <v>worksheet.write('Z278','=IFERROR(IF(OR(G278="-",ISBLANK(G278)),"",(N278-T278)/U278),"")')</v>
      </c>
      <c r="AN278" t="str">
        <f t="shared" ca="1" si="99"/>
        <v>worksheet.write('AA278','=IF(MAX(MAX(V278:Z278),ABS(MIN(V278:Z278)))=ABS(MIN(V278:Z278)),MIN(V278:Z278),MAX(V278:Z278))')</v>
      </c>
      <c r="AO278" t="str">
        <f t="shared" ca="1" si="99"/>
        <v>worksheet.write('AB278','=IFERROR(V144+MATCH(AA278,V278:Z278,0)-1,"")')</v>
      </c>
    </row>
    <row r="279" spans="1:41" x14ac:dyDescent="0.3">
      <c r="A279" s="1">
        <v>32</v>
      </c>
      <c r="B279" t="s">
        <v>779</v>
      </c>
      <c r="C279" t="s">
        <v>254</v>
      </c>
      <c r="D279" t="s">
        <v>254</v>
      </c>
      <c r="E279" t="s">
        <v>254</v>
      </c>
      <c r="F279" t="s">
        <v>254</v>
      </c>
      <c r="G279" t="s">
        <v>254</v>
      </c>
      <c r="I279" t="str">
        <f t="shared" si="81"/>
        <v>N/A</v>
      </c>
      <c r="J279" t="str">
        <f t="shared" si="82"/>
        <v>N/A</v>
      </c>
      <c r="K279" t="str">
        <f t="shared" si="83"/>
        <v>N/A</v>
      </c>
      <c r="L279" t="str">
        <f t="shared" si="84"/>
        <v>N/A</v>
      </c>
      <c r="M279" t="str">
        <f t="shared" si="85"/>
        <v>N/A</v>
      </c>
      <c r="N279" t="str">
        <f t="shared" si="86"/>
        <v>N/A</v>
      </c>
      <c r="P279">
        <f t="shared" si="87"/>
        <v>0</v>
      </c>
      <c r="Q279" t="str">
        <f t="shared" si="100"/>
        <v/>
      </c>
      <c r="R279" t="str">
        <f t="shared" si="101"/>
        <v/>
      </c>
      <c r="S279" t="str">
        <f t="shared" si="102"/>
        <v/>
      </c>
      <c r="T279" t="str">
        <f t="shared" si="103"/>
        <v/>
      </c>
      <c r="U279" t="str">
        <f t="shared" si="104"/>
        <v/>
      </c>
      <c r="V279" t="str">
        <f t="shared" si="105"/>
        <v/>
      </c>
      <c r="W279" t="str">
        <f t="shared" si="106"/>
        <v/>
      </c>
      <c r="X279" t="str">
        <f t="shared" si="106"/>
        <v/>
      </c>
      <c r="Y279" t="str">
        <f t="shared" si="107"/>
        <v/>
      </c>
      <c r="Z279" t="str">
        <f t="shared" si="80"/>
        <v/>
      </c>
      <c r="AA279">
        <f t="shared" si="109"/>
        <v>0</v>
      </c>
      <c r="AB279" t="str">
        <f t="shared" si="108"/>
        <v/>
      </c>
      <c r="AC279" t="str">
        <f t="shared" ca="1" si="88"/>
        <v>worksheet.write('P279','=MAX(J279:N279)')</v>
      </c>
      <c r="AD279" t="str">
        <f t="shared" ca="1" si="89"/>
        <v>worksheet.write('Q279','=IFERROR(J144+MATCH(P279,J279:N279,0)-1,"")')</v>
      </c>
      <c r="AE279" t="str">
        <f t="shared" ca="1" si="90"/>
        <v>worksheet.write('R279','=IF(Q279="","",MIN(J279:N279))')</v>
      </c>
      <c r="AF279" t="str">
        <f t="shared" ca="1" si="91"/>
        <v>worksheet.write('S279','=IFERROR(J144+MATCH(R279,J279:N279)-1,"")')</v>
      </c>
      <c r="AG279" t="str">
        <f t="shared" ca="1" si="92"/>
        <v>worksheet.write('T279','=IFERROR(AVERAGE(J279:N279),"")')</v>
      </c>
      <c r="AH279" t="str">
        <f t="shared" ca="1" si="93"/>
        <v>worksheet.write('U279','=IFERROR(STDEV(J279:N279),"")')</v>
      </c>
      <c r="AI279" t="str">
        <f t="shared" ca="1" si="94"/>
        <v>worksheet.write('V279','=IF(C279="-","",IF(ISBLANK(B279),"",IF(OR(ISNUMBER(FIND("Growth",B279)),ISNUMBER(FIND("Margin",B279))),"",(J279-T279)/U279)))')</v>
      </c>
      <c r="AJ279" t="str">
        <f t="shared" ca="1" si="95"/>
        <v>worksheet.write('W279','=IF(OR(D279="-",ISBLANK(D279)),"",(K279-T279)/U279)')</v>
      </c>
      <c r="AK279" t="str">
        <f t="shared" ca="1" si="96"/>
        <v>worksheet.write('X279','=IF(OR(E279="-",ISBLANK(E279)),"",(L279-T279)/U279)')</v>
      </c>
      <c r="AL279" t="str">
        <f t="shared" ca="1" si="97"/>
        <v>worksheet.write('Y279','=IF(OR(F279="-",ISBLANK(F279)),"",(M279-T279)/U279)')</v>
      </c>
      <c r="AM279" t="str">
        <f t="shared" ca="1" si="98"/>
        <v>worksheet.write('Z279','=IFERROR(IF(OR(G279="-",ISBLANK(G279)),"",(N279-T279)/U279),"")')</v>
      </c>
      <c r="AN279" t="str">
        <f t="shared" ca="1" si="99"/>
        <v>worksheet.write('AA279','=IF(MAX(MAX(V279:Z279),ABS(MIN(V279:Z279)))=ABS(MIN(V279:Z279)),MIN(V279:Z279),MAX(V279:Z279))')</v>
      </c>
      <c r="AO279" t="str">
        <f t="shared" ca="1" si="99"/>
        <v>worksheet.write('AB279','=IFERROR(V144+MATCH(AA279,V279:Z279,0)-1,"")')</v>
      </c>
    </row>
    <row r="280" spans="1:41" x14ac:dyDescent="0.3">
      <c r="A280" s="1">
        <v>33</v>
      </c>
      <c r="B280" t="s">
        <v>780</v>
      </c>
      <c r="C280" t="s">
        <v>781</v>
      </c>
      <c r="D280" t="s">
        <v>782</v>
      </c>
      <c r="E280" t="s">
        <v>783</v>
      </c>
      <c r="F280" t="s">
        <v>784</v>
      </c>
      <c r="G280" t="s">
        <v>785</v>
      </c>
      <c r="I280" t="str">
        <f t="shared" si="81"/>
        <v>neg_trend</v>
      </c>
      <c r="J280">
        <f t="shared" si="82"/>
        <v>-14030000</v>
      </c>
      <c r="K280">
        <f t="shared" si="83"/>
        <v>-23320000</v>
      </c>
      <c r="L280">
        <f t="shared" si="84"/>
        <v>-42860000</v>
      </c>
      <c r="M280">
        <f t="shared" si="85"/>
        <v>-71580000</v>
      </c>
      <c r="N280">
        <f t="shared" si="86"/>
        <v>-94100000</v>
      </c>
      <c r="P280">
        <f t="shared" si="87"/>
        <v>-14030000</v>
      </c>
      <c r="Q280">
        <f t="shared" si="100"/>
        <v>2012</v>
      </c>
      <c r="R280">
        <f t="shared" si="101"/>
        <v>-94100000</v>
      </c>
      <c r="S280" t="str">
        <f t="shared" si="102"/>
        <v/>
      </c>
      <c r="T280">
        <f t="shared" si="103"/>
        <v>-49178000</v>
      </c>
      <c r="U280">
        <f t="shared" si="104"/>
        <v>33405728.850004155</v>
      </c>
      <c r="V280">
        <f t="shared" si="105"/>
        <v>1.0521548611562663</v>
      </c>
      <c r="W280">
        <f t="shared" si="106"/>
        <v>0.77405884829232763</v>
      </c>
      <c r="X280">
        <f t="shared" si="106"/>
        <v>0.18912923673566889</v>
      </c>
      <c r="Y280">
        <f t="shared" si="107"/>
        <v>-0.67060353930871397</v>
      </c>
      <c r="Z280">
        <f t="shared" si="80"/>
        <v>-1.3447394068755489</v>
      </c>
      <c r="AA280">
        <f t="shared" si="109"/>
        <v>-1.3447394068755489</v>
      </c>
      <c r="AB280">
        <f t="shared" si="108"/>
        <v>2016</v>
      </c>
      <c r="AC280" t="str">
        <f t="shared" ca="1" si="88"/>
        <v>worksheet.write('P280','=MAX(J280:N280)')</v>
      </c>
      <c r="AD280" t="str">
        <f t="shared" ca="1" si="89"/>
        <v>worksheet.write('Q280','=IFERROR(J144+MATCH(P280,J280:N280,0)-1,"")')</v>
      </c>
      <c r="AE280" t="str">
        <f t="shared" ca="1" si="90"/>
        <v>worksheet.write('R280','=IF(Q280="","",MIN(J280:N280))')</v>
      </c>
      <c r="AF280" t="str">
        <f t="shared" ca="1" si="91"/>
        <v>worksheet.write('S280','=IFERROR(J144+MATCH(R280,J280:N280)-1,"")')</v>
      </c>
      <c r="AG280" t="str">
        <f t="shared" ca="1" si="92"/>
        <v>worksheet.write('T280','=IFERROR(AVERAGE(J280:N280),"")')</v>
      </c>
      <c r="AH280" t="str">
        <f t="shared" ca="1" si="93"/>
        <v>worksheet.write('U280','=IFERROR(STDEV(J280:N280),"")')</v>
      </c>
      <c r="AI280" t="str">
        <f t="shared" ca="1" si="94"/>
        <v>worksheet.write('V280','=IF(C280="-","",IF(ISBLANK(B280),"",IF(OR(ISNUMBER(FIND("Growth",B280)),ISNUMBER(FIND("Margin",B280))),"",(J280-T280)/U280)))')</v>
      </c>
      <c r="AJ280" t="str">
        <f t="shared" ca="1" si="95"/>
        <v>worksheet.write('W280','=IF(OR(D280="-",ISBLANK(D280)),"",(K280-T280)/U280)')</v>
      </c>
      <c r="AK280" t="str">
        <f t="shared" ca="1" si="96"/>
        <v>worksheet.write('X280','=IF(OR(E280="-",ISBLANK(E280)),"",(L280-T280)/U280)')</v>
      </c>
      <c r="AL280" t="str">
        <f t="shared" ca="1" si="97"/>
        <v>worksheet.write('Y280','=IF(OR(F280="-",ISBLANK(F280)),"",(M280-T280)/U280)')</v>
      </c>
      <c r="AM280" t="str">
        <f t="shared" ca="1" si="98"/>
        <v>worksheet.write('Z280','=IFERROR(IF(OR(G280="-",ISBLANK(G280)),"",(N280-T280)/U280),"")')</v>
      </c>
      <c r="AN280" t="str">
        <f t="shared" ca="1" si="99"/>
        <v>worksheet.write('AA280','=IF(MAX(MAX(V280:Z280),ABS(MIN(V280:Z280)))=ABS(MIN(V280:Z280)),MIN(V280:Z280),MAX(V280:Z280))')</v>
      </c>
      <c r="AO280" t="str">
        <f t="shared" ca="1" si="99"/>
        <v>worksheet.write('AB280','=IFERROR(V144+MATCH(AA280,V280:Z280,0)-1,"")')</v>
      </c>
    </row>
    <row r="281" spans="1:41" x14ac:dyDescent="0.3">
      <c r="A281" s="1">
        <v>34</v>
      </c>
      <c r="B281" t="s">
        <v>786</v>
      </c>
      <c r="C281" t="s">
        <v>254</v>
      </c>
      <c r="D281" t="s">
        <v>254</v>
      </c>
      <c r="E281" t="s">
        <v>787</v>
      </c>
      <c r="F281" t="s">
        <v>254</v>
      </c>
      <c r="G281" t="s">
        <v>254</v>
      </c>
      <c r="I281" t="str">
        <f t="shared" si="81"/>
        <v>N/A</v>
      </c>
      <c r="J281" t="str">
        <f t="shared" si="82"/>
        <v>N/A</v>
      </c>
      <c r="K281" t="str">
        <f t="shared" si="83"/>
        <v>N/A</v>
      </c>
      <c r="L281">
        <f t="shared" si="84"/>
        <v>22980000</v>
      </c>
      <c r="M281" t="str">
        <f t="shared" si="85"/>
        <v>N/A</v>
      </c>
      <c r="N281" t="str">
        <f t="shared" si="86"/>
        <v>N/A</v>
      </c>
      <c r="P281">
        <f t="shared" si="87"/>
        <v>22980000</v>
      </c>
      <c r="Q281">
        <f t="shared" si="100"/>
        <v>2014</v>
      </c>
      <c r="R281">
        <f t="shared" si="101"/>
        <v>22980000</v>
      </c>
      <c r="S281">
        <f t="shared" si="102"/>
        <v>2014</v>
      </c>
      <c r="T281">
        <f t="shared" si="103"/>
        <v>22980000</v>
      </c>
      <c r="U281" t="str">
        <f t="shared" si="104"/>
        <v/>
      </c>
      <c r="V281" t="str">
        <f t="shared" si="105"/>
        <v/>
      </c>
      <c r="W281" t="str">
        <f t="shared" si="106"/>
        <v/>
      </c>
      <c r="X281" t="e">
        <f t="shared" si="106"/>
        <v>#VALUE!</v>
      </c>
      <c r="Y281" t="str">
        <f t="shared" si="107"/>
        <v/>
      </c>
      <c r="Z281" t="str">
        <f t="shared" si="80"/>
        <v/>
      </c>
      <c r="AA281" t="e">
        <f t="shared" si="109"/>
        <v>#VALUE!</v>
      </c>
      <c r="AB281" t="str">
        <f t="shared" si="108"/>
        <v/>
      </c>
      <c r="AC281" t="str">
        <f t="shared" ca="1" si="88"/>
        <v>worksheet.write('P281','=MAX(J281:N281)')</v>
      </c>
      <c r="AD281" t="str">
        <f t="shared" ca="1" si="89"/>
        <v>worksheet.write('Q281','=IFERROR(J144+MATCH(P281,J281:N281,0)-1,"")')</v>
      </c>
      <c r="AE281" t="str">
        <f t="shared" ca="1" si="90"/>
        <v>worksheet.write('R281','=IF(Q281="","",MIN(J281:N281))')</v>
      </c>
      <c r="AF281" t="str">
        <f t="shared" ca="1" si="91"/>
        <v>worksheet.write('S281','=IFERROR(J144+MATCH(R281,J281:N281)-1,"")')</v>
      </c>
      <c r="AG281" t="str">
        <f t="shared" ca="1" si="92"/>
        <v>worksheet.write('T281','=IFERROR(AVERAGE(J281:N281),"")')</v>
      </c>
      <c r="AH281" t="str">
        <f t="shared" ca="1" si="93"/>
        <v>worksheet.write('U281','=IFERROR(STDEV(J281:N281),"")')</v>
      </c>
      <c r="AI281" t="str">
        <f t="shared" ca="1" si="94"/>
        <v>worksheet.write('V281','=IF(C281="-","",IF(ISBLANK(B281),"",IF(OR(ISNUMBER(FIND("Growth",B281)),ISNUMBER(FIND("Margin",B281))),"",(J281-T281)/U281)))')</v>
      </c>
      <c r="AJ281" t="str">
        <f t="shared" ca="1" si="95"/>
        <v>worksheet.write('W281','=IF(OR(D281="-",ISBLANK(D281)),"",(K281-T281)/U281)')</v>
      </c>
      <c r="AK281" t="str">
        <f t="shared" ca="1" si="96"/>
        <v>worksheet.write('X281','=IF(OR(E281="-",ISBLANK(E281)),"",(L281-T281)/U281)')</v>
      </c>
      <c r="AL281" t="str">
        <f t="shared" ca="1" si="97"/>
        <v>worksheet.write('Y281','=IF(OR(F281="-",ISBLANK(F281)),"",(M281-T281)/U281)')</v>
      </c>
      <c r="AM281" t="str">
        <f t="shared" ca="1" si="98"/>
        <v>worksheet.write('Z281','=IFERROR(IF(OR(G281="-",ISBLANK(G281)),"",(N281-T281)/U281),"")')</v>
      </c>
      <c r="AN281" t="str">
        <f t="shared" ca="1" si="99"/>
        <v>worksheet.write('AA281','=IF(MAX(MAX(V281:Z281),ABS(MIN(V281:Z281)))=ABS(MIN(V281:Z281)),MIN(V281:Z281),MAX(V281:Z281))')</v>
      </c>
      <c r="AO281" t="str">
        <f t="shared" ca="1" si="99"/>
        <v>worksheet.write('AB281','=IFERROR(V144+MATCH(AA281,V281:Z281,0)-1,"")')</v>
      </c>
    </row>
    <row r="282" spans="1:41" x14ac:dyDescent="0.3">
      <c r="A282" s="1">
        <v>35</v>
      </c>
      <c r="B282" t="s">
        <v>788</v>
      </c>
      <c r="C282" t="s">
        <v>254</v>
      </c>
      <c r="D282" t="s">
        <v>254</v>
      </c>
      <c r="E282" t="s">
        <v>254</v>
      </c>
      <c r="F282" t="s">
        <v>254</v>
      </c>
      <c r="G282" t="s">
        <v>254</v>
      </c>
      <c r="I282" t="str">
        <f t="shared" si="81"/>
        <v>N/A</v>
      </c>
      <c r="J282" t="str">
        <f t="shared" si="82"/>
        <v>N/A</v>
      </c>
      <c r="K282" t="str">
        <f t="shared" si="83"/>
        <v>N/A</v>
      </c>
      <c r="L282" t="str">
        <f t="shared" si="84"/>
        <v>N/A</v>
      </c>
      <c r="M282" t="str">
        <f t="shared" si="85"/>
        <v>N/A</v>
      </c>
      <c r="N282" t="str">
        <f t="shared" si="86"/>
        <v>N/A</v>
      </c>
      <c r="P282">
        <f t="shared" si="87"/>
        <v>0</v>
      </c>
      <c r="Q282" t="str">
        <f t="shared" si="100"/>
        <v/>
      </c>
      <c r="R282" t="str">
        <f t="shared" si="101"/>
        <v/>
      </c>
      <c r="S282" t="str">
        <f t="shared" si="102"/>
        <v/>
      </c>
      <c r="T282" t="str">
        <f t="shared" si="103"/>
        <v/>
      </c>
      <c r="U282" t="str">
        <f t="shared" si="104"/>
        <v/>
      </c>
      <c r="V282" t="str">
        <f t="shared" si="105"/>
        <v/>
      </c>
      <c r="W282" t="str">
        <f t="shared" si="106"/>
        <v/>
      </c>
      <c r="X282" t="str">
        <f t="shared" si="106"/>
        <v/>
      </c>
      <c r="Y282" t="str">
        <f t="shared" si="107"/>
        <v/>
      </c>
      <c r="Z282" t="str">
        <f t="shared" si="80"/>
        <v/>
      </c>
      <c r="AA282">
        <f t="shared" si="109"/>
        <v>0</v>
      </c>
      <c r="AB282" t="str">
        <f t="shared" si="108"/>
        <v/>
      </c>
      <c r="AC282" t="str">
        <f t="shared" ca="1" si="88"/>
        <v>worksheet.write('P282','=MAX(J282:N282)')</v>
      </c>
      <c r="AD282" t="str">
        <f t="shared" ca="1" si="89"/>
        <v>worksheet.write('Q282','=IFERROR(J144+MATCH(P282,J282:N282,0)-1,"")')</v>
      </c>
      <c r="AE282" t="str">
        <f t="shared" ca="1" si="90"/>
        <v>worksheet.write('R282','=IF(Q282="","",MIN(J282:N282))')</v>
      </c>
      <c r="AF282" t="str">
        <f t="shared" ca="1" si="91"/>
        <v>worksheet.write('S282','=IFERROR(J144+MATCH(R282,J282:N282)-1,"")')</v>
      </c>
      <c r="AG282" t="str">
        <f t="shared" ca="1" si="92"/>
        <v>worksheet.write('T282','=IFERROR(AVERAGE(J282:N282),"")')</v>
      </c>
      <c r="AH282" t="str">
        <f t="shared" ca="1" si="93"/>
        <v>worksheet.write('U282','=IFERROR(STDEV(J282:N282),"")')</v>
      </c>
      <c r="AI282" t="str">
        <f t="shared" ca="1" si="94"/>
        <v>worksheet.write('V282','=IF(C282="-","",IF(ISBLANK(B282),"",IF(OR(ISNUMBER(FIND("Growth",B282)),ISNUMBER(FIND("Margin",B282))),"",(J282-T282)/U282)))')</v>
      </c>
      <c r="AJ282" t="str">
        <f t="shared" ca="1" si="95"/>
        <v>worksheet.write('W282','=IF(OR(D282="-",ISBLANK(D282)),"",(K282-T282)/U282)')</v>
      </c>
      <c r="AK282" t="str">
        <f t="shared" ca="1" si="96"/>
        <v>worksheet.write('X282','=IF(OR(E282="-",ISBLANK(E282)),"",(L282-T282)/U282)')</v>
      </c>
      <c r="AL282" t="str">
        <f t="shared" ca="1" si="97"/>
        <v>worksheet.write('Y282','=IF(OR(F282="-",ISBLANK(F282)),"",(M282-T282)/U282)')</v>
      </c>
      <c r="AM282" t="str">
        <f t="shared" ca="1" si="98"/>
        <v>worksheet.write('Z282','=IFERROR(IF(OR(G282="-",ISBLANK(G282)),"",(N282-T282)/U282),"")')</v>
      </c>
      <c r="AN282" t="str">
        <f t="shared" ca="1" si="99"/>
        <v>worksheet.write('AA282','=IF(MAX(MAX(V282:Z282),ABS(MIN(V282:Z282)))=ABS(MIN(V282:Z282)),MIN(V282:Z282),MAX(V282:Z282))')</v>
      </c>
      <c r="AO282" t="str">
        <f t="shared" ca="1" si="99"/>
        <v>worksheet.write('AB282','=IFERROR(V144+MATCH(AA282,V282:Z282,0)-1,"")')</v>
      </c>
    </row>
    <row r="283" spans="1:41" x14ac:dyDescent="0.3">
      <c r="A283" s="1">
        <v>36</v>
      </c>
      <c r="B283" t="s">
        <v>789</v>
      </c>
      <c r="C283" t="s">
        <v>790</v>
      </c>
      <c r="D283" t="s">
        <v>791</v>
      </c>
      <c r="E283" t="s">
        <v>792</v>
      </c>
      <c r="F283" t="s">
        <v>793</v>
      </c>
      <c r="G283" t="s">
        <v>794</v>
      </c>
      <c r="I283" t="str">
        <f t="shared" si="81"/>
        <v>N/A</v>
      </c>
      <c r="J283">
        <f t="shared" si="82"/>
        <v>-186780000</v>
      </c>
      <c r="K283">
        <f t="shared" si="83"/>
        <v>-240240000</v>
      </c>
      <c r="L283">
        <f t="shared" si="84"/>
        <v>-282540000</v>
      </c>
      <c r="M283">
        <f t="shared" si="85"/>
        <v>-252960000</v>
      </c>
      <c r="N283">
        <f t="shared" si="86"/>
        <v>-297760000</v>
      </c>
      <c r="P283">
        <f t="shared" si="87"/>
        <v>-186780000</v>
      </c>
      <c r="Q283">
        <f t="shared" si="100"/>
        <v>2012</v>
      </c>
      <c r="R283">
        <f t="shared" si="101"/>
        <v>-297760000</v>
      </c>
      <c r="S283" t="str">
        <f t="shared" si="102"/>
        <v/>
      </c>
      <c r="T283">
        <f t="shared" si="103"/>
        <v>-252056000</v>
      </c>
      <c r="U283">
        <f t="shared" si="104"/>
        <v>43068321.072454169</v>
      </c>
      <c r="V283">
        <f t="shared" si="105"/>
        <v>1.5156383711866939</v>
      </c>
      <c r="W283">
        <f t="shared" si="106"/>
        <v>0.27435478573965888</v>
      </c>
      <c r="X283">
        <f t="shared" si="106"/>
        <v>-0.70780562698779304</v>
      </c>
      <c r="Y283">
        <f t="shared" si="107"/>
        <v>-2.0989905747177694E-2</v>
      </c>
      <c r="Z283">
        <f t="shared" si="80"/>
        <v>-1.0611976241913821</v>
      </c>
      <c r="AA283">
        <f t="shared" si="109"/>
        <v>1.5156383711866939</v>
      </c>
      <c r="AB283">
        <f t="shared" si="108"/>
        <v>2012</v>
      </c>
      <c r="AC283" t="str">
        <f t="shared" ca="1" si="88"/>
        <v>worksheet.write('P283','=MAX(J283:N283)')</v>
      </c>
      <c r="AD283" t="str">
        <f t="shared" ca="1" si="89"/>
        <v>worksheet.write('Q283','=IFERROR(J144+MATCH(P283,J283:N283,0)-1,"")')</v>
      </c>
      <c r="AE283" t="str">
        <f t="shared" ca="1" si="90"/>
        <v>worksheet.write('R283','=IF(Q283="","",MIN(J283:N283))')</v>
      </c>
      <c r="AF283" t="str">
        <f t="shared" ca="1" si="91"/>
        <v>worksheet.write('S283','=IFERROR(J144+MATCH(R283,J283:N283)-1,"")')</v>
      </c>
      <c r="AG283" t="str">
        <f t="shared" ca="1" si="92"/>
        <v>worksheet.write('T283','=IFERROR(AVERAGE(J283:N283),"")')</v>
      </c>
      <c r="AH283" t="str">
        <f t="shared" ca="1" si="93"/>
        <v>worksheet.write('U283','=IFERROR(STDEV(J283:N283),"")')</v>
      </c>
      <c r="AI283" t="str">
        <f t="shared" ca="1" si="94"/>
        <v>worksheet.write('V283','=IF(C283="-","",IF(ISBLANK(B283),"",IF(OR(ISNUMBER(FIND("Growth",B283)),ISNUMBER(FIND("Margin",B283))),"",(J283-T283)/U283)))')</v>
      </c>
      <c r="AJ283" t="str">
        <f t="shared" ca="1" si="95"/>
        <v>worksheet.write('W283','=IF(OR(D283="-",ISBLANK(D283)),"",(K283-T283)/U283)')</v>
      </c>
      <c r="AK283" t="str">
        <f t="shared" ca="1" si="96"/>
        <v>worksheet.write('X283','=IF(OR(E283="-",ISBLANK(E283)),"",(L283-T283)/U283)')</v>
      </c>
      <c r="AL283" t="str">
        <f t="shared" ca="1" si="97"/>
        <v>worksheet.write('Y283','=IF(OR(F283="-",ISBLANK(F283)),"",(M283-T283)/U283)')</v>
      </c>
      <c r="AM283" t="str">
        <f t="shared" ca="1" si="98"/>
        <v>worksheet.write('Z283','=IFERROR(IF(OR(G283="-",ISBLANK(G283)),"",(N283-T283)/U283),"")')</v>
      </c>
      <c r="AN283" t="str">
        <f t="shared" ca="1" si="99"/>
        <v>worksheet.write('AA283','=IF(MAX(MAX(V283:Z283),ABS(MIN(V283:Z283)))=ABS(MIN(V283:Z283)),MIN(V283:Z283),MAX(V283:Z283))')</v>
      </c>
      <c r="AO283" t="str">
        <f t="shared" ca="1" si="99"/>
        <v>worksheet.write('AB283','=IFERROR(V144+MATCH(AA283,V283:Z283,0)-1,"")')</v>
      </c>
    </row>
    <row r="284" spans="1:41" x14ac:dyDescent="0.3">
      <c r="A284" s="1">
        <v>37</v>
      </c>
      <c r="B284" t="s">
        <v>795</v>
      </c>
      <c r="C284" t="s">
        <v>796</v>
      </c>
      <c r="D284" t="s">
        <v>797</v>
      </c>
      <c r="E284" t="s">
        <v>798</v>
      </c>
      <c r="F284" t="s">
        <v>799</v>
      </c>
      <c r="G284" t="s">
        <v>800</v>
      </c>
      <c r="I284" t="str">
        <f t="shared" si="81"/>
        <v>N/A</v>
      </c>
      <c r="J284">
        <f t="shared" si="82"/>
        <v>0.42720000000000002</v>
      </c>
      <c r="K284">
        <f t="shared" si="83"/>
        <v>0.32329999999999998</v>
      </c>
      <c r="L284">
        <f t="shared" si="84"/>
        <v>0.31420000000000003</v>
      </c>
      <c r="M284">
        <f t="shared" si="85"/>
        <v>0.33119999999999999</v>
      </c>
      <c r="N284">
        <f t="shared" si="86"/>
        <v>0.39679999999999999</v>
      </c>
      <c r="P284">
        <f t="shared" si="87"/>
        <v>0.42720000000000002</v>
      </c>
      <c r="Q284">
        <f t="shared" si="100"/>
        <v>2012</v>
      </c>
      <c r="R284">
        <f t="shared" si="101"/>
        <v>0.31420000000000003</v>
      </c>
      <c r="S284">
        <f t="shared" si="102"/>
        <v>2014</v>
      </c>
      <c r="T284">
        <f t="shared" si="103"/>
        <v>0.35853999999999997</v>
      </c>
      <c r="U284">
        <f t="shared" si="104"/>
        <v>5.0332375266820245E-2</v>
      </c>
      <c r="V284">
        <f t="shared" si="105"/>
        <v>1.3641319257440572</v>
      </c>
      <c r="W284">
        <f t="shared" si="106"/>
        <v>-0.70014577720973681</v>
      </c>
      <c r="X284">
        <f t="shared" si="106"/>
        <v>-0.88094392058682436</v>
      </c>
      <c r="Y284">
        <f t="shared" si="107"/>
        <v>-0.54318914724501111</v>
      </c>
      <c r="Z284">
        <f t="shared" ref="Z284:Z347" si="110">IFERROR(IF(OR(G284="-",ISBLANK(G284)),"",(N284-$T284)/$U284),"")</f>
        <v>0.76014691929751832</v>
      </c>
      <c r="AA284">
        <f t="shared" si="109"/>
        <v>1.3641319257440572</v>
      </c>
      <c r="AB284">
        <f t="shared" si="108"/>
        <v>2012</v>
      </c>
      <c r="AC284" t="str">
        <f t="shared" ca="1" si="88"/>
        <v>worksheet.write('P284','=MAX(J284:N284)')</v>
      </c>
      <c r="AD284" t="str">
        <f t="shared" ca="1" si="89"/>
        <v>worksheet.write('Q284','=IFERROR(J144+MATCH(P284,J284:N284,0)-1,"")')</v>
      </c>
      <c r="AE284" t="str">
        <f t="shared" ca="1" si="90"/>
        <v>worksheet.write('R284','=IF(Q284="","",MIN(J284:N284))')</v>
      </c>
      <c r="AF284" t="str">
        <f t="shared" ca="1" si="91"/>
        <v>worksheet.write('S284','=IFERROR(J144+MATCH(R284,J284:N284)-1,"")')</v>
      </c>
      <c r="AG284" t="str">
        <f t="shared" ca="1" si="92"/>
        <v>worksheet.write('T284','=IFERROR(AVERAGE(J284:N284),"")')</v>
      </c>
      <c r="AH284" t="str">
        <f t="shared" ca="1" si="93"/>
        <v>worksheet.write('U284','=IFERROR(STDEV(J284:N284),"")')</v>
      </c>
      <c r="AI284" t="str">
        <f t="shared" ca="1" si="94"/>
        <v>worksheet.write('V284','=IF(C284="-","",IF(ISBLANK(B284),"",IF(OR(ISNUMBER(FIND("Growth",B284)),ISNUMBER(FIND("Margin",B284))),"",(J284-T284)/U284)))')</v>
      </c>
      <c r="AJ284" t="str">
        <f t="shared" ca="1" si="95"/>
        <v>worksheet.write('W284','=IF(OR(D284="-",ISBLANK(D284)),"",(K284-T284)/U284)')</v>
      </c>
      <c r="AK284" t="str">
        <f t="shared" ca="1" si="96"/>
        <v>worksheet.write('X284','=IF(OR(E284="-",ISBLANK(E284)),"",(L284-T284)/U284)')</v>
      </c>
      <c r="AL284" t="str">
        <f t="shared" ca="1" si="97"/>
        <v>worksheet.write('Y284','=IF(OR(F284="-",ISBLANK(F284)),"",(M284-T284)/U284)')</v>
      </c>
      <c r="AM284" t="str">
        <f t="shared" ca="1" si="98"/>
        <v>worksheet.write('Z284','=IFERROR(IF(OR(G284="-",ISBLANK(G284)),"",(N284-T284)/U284),"")')</v>
      </c>
      <c r="AN284" t="str">
        <f t="shared" ca="1" si="99"/>
        <v>worksheet.write('AA284','=IF(MAX(MAX(V284:Z284),ABS(MIN(V284:Z284)))=ABS(MIN(V284:Z284)),MIN(V284:Z284),MAX(V284:Z284))')</v>
      </c>
      <c r="AO284" t="str">
        <f t="shared" ca="1" si="99"/>
        <v>worksheet.write('AB284','=IFERROR(V144+MATCH(AA284,V284:Z284,0)-1,"")')</v>
      </c>
    </row>
    <row r="285" spans="1:41" x14ac:dyDescent="0.3">
      <c r="A285" s="1">
        <v>38</v>
      </c>
      <c r="B285" t="s">
        <v>801</v>
      </c>
      <c r="C285" t="s">
        <v>764</v>
      </c>
      <c r="D285" t="s">
        <v>765</v>
      </c>
      <c r="E285" t="s">
        <v>766</v>
      </c>
      <c r="F285" t="s">
        <v>767</v>
      </c>
      <c r="G285" t="s">
        <v>768</v>
      </c>
      <c r="I285" t="str">
        <f t="shared" si="81"/>
        <v>pos_trend</v>
      </c>
      <c r="J285">
        <f t="shared" si="82"/>
        <v>534360000</v>
      </c>
      <c r="K285">
        <f t="shared" si="83"/>
        <v>543690000</v>
      </c>
      <c r="L285">
        <f t="shared" si="84"/>
        <v>581410000</v>
      </c>
      <c r="M285">
        <f t="shared" si="85"/>
        <v>654400000</v>
      </c>
      <c r="N285">
        <f t="shared" si="86"/>
        <v>754920000</v>
      </c>
      <c r="P285">
        <f t="shared" si="87"/>
        <v>754920000</v>
      </c>
      <c r="Q285">
        <f t="shared" si="100"/>
        <v>2016</v>
      </c>
      <c r="R285">
        <f t="shared" si="101"/>
        <v>534360000</v>
      </c>
      <c r="S285">
        <f t="shared" si="102"/>
        <v>2012</v>
      </c>
      <c r="T285">
        <f t="shared" si="103"/>
        <v>613756000</v>
      </c>
      <c r="U285">
        <f t="shared" si="104"/>
        <v>91976141.634665579</v>
      </c>
      <c r="V285">
        <f t="shared" si="105"/>
        <v>-0.86322385989363837</v>
      </c>
      <c r="W285">
        <f t="shared" si="106"/>
        <v>-0.76178451014292492</v>
      </c>
      <c r="X285">
        <f t="shared" si="106"/>
        <v>-0.35167815723864715</v>
      </c>
      <c r="Y285">
        <f t="shared" si="107"/>
        <v>0.44189720592368681</v>
      </c>
      <c r="Z285">
        <f t="shared" si="110"/>
        <v>1.5347893213515236</v>
      </c>
      <c r="AA285">
        <f t="shared" si="109"/>
        <v>1.5347893213515236</v>
      </c>
      <c r="AB285">
        <f t="shared" si="108"/>
        <v>2016</v>
      </c>
      <c r="AC285" t="str">
        <f t="shared" ca="1" si="88"/>
        <v>worksheet.write('P285','=MAX(J285:N285)')</v>
      </c>
      <c r="AD285" t="str">
        <f t="shared" ca="1" si="89"/>
        <v>worksheet.write('Q285','=IFERROR(J144+MATCH(P285,J285:N285,0)-1,"")')</v>
      </c>
      <c r="AE285" t="str">
        <f t="shared" ca="1" si="90"/>
        <v>worksheet.write('R285','=IF(Q285="","",MIN(J285:N285))')</v>
      </c>
      <c r="AF285" t="str">
        <f t="shared" ca="1" si="91"/>
        <v>worksheet.write('S285','=IFERROR(J144+MATCH(R285,J285:N285)-1,"")')</v>
      </c>
      <c r="AG285" t="str">
        <f t="shared" ca="1" si="92"/>
        <v>worksheet.write('T285','=IFERROR(AVERAGE(J285:N285),"")')</v>
      </c>
      <c r="AH285" t="str">
        <f t="shared" ca="1" si="93"/>
        <v>worksheet.write('U285','=IFERROR(STDEV(J285:N285),"")')</v>
      </c>
      <c r="AI285" t="str">
        <f t="shared" ca="1" si="94"/>
        <v>worksheet.write('V285','=IF(C285="-","",IF(ISBLANK(B285),"",IF(OR(ISNUMBER(FIND("Growth",B285)),ISNUMBER(FIND("Margin",B285))),"",(J285-T285)/U285)))')</v>
      </c>
      <c r="AJ285" t="str">
        <f t="shared" ca="1" si="95"/>
        <v>worksheet.write('W285','=IF(OR(D285="-",ISBLANK(D285)),"",(K285-T285)/U285)')</v>
      </c>
      <c r="AK285" t="str">
        <f t="shared" ca="1" si="96"/>
        <v>worksheet.write('X285','=IF(OR(E285="-",ISBLANK(E285)),"",(L285-T285)/U285)')</v>
      </c>
      <c r="AL285" t="str">
        <f t="shared" ca="1" si="97"/>
        <v>worksheet.write('Y285','=IF(OR(F285="-",ISBLANK(F285)),"",(M285-T285)/U285)')</v>
      </c>
      <c r="AM285" t="str">
        <f t="shared" ca="1" si="98"/>
        <v>worksheet.write('Z285','=IFERROR(IF(OR(G285="-",ISBLANK(G285)),"",(N285-T285)/U285),"")')</v>
      </c>
      <c r="AN285" t="str">
        <f t="shared" ca="1" si="99"/>
        <v>worksheet.write('AA285','=IF(MAX(MAX(V285:Z285),ABS(MIN(V285:Z285)))=ABS(MIN(V285:Z285)),MIN(V285:Z285),MAX(V285:Z285))')</v>
      </c>
      <c r="AO285" t="str">
        <f t="shared" ca="1" si="99"/>
        <v>worksheet.write('AB285','=IFERROR(V144+MATCH(AA285,V285:Z285,0)-1,"")')</v>
      </c>
    </row>
    <row r="286" spans="1:41" x14ac:dyDescent="0.3">
      <c r="A286" s="1">
        <v>39</v>
      </c>
      <c r="B286" t="s">
        <v>802</v>
      </c>
      <c r="C286" t="s">
        <v>796</v>
      </c>
      <c r="D286" t="s">
        <v>797</v>
      </c>
      <c r="E286" t="s">
        <v>798</v>
      </c>
      <c r="F286" t="s">
        <v>799</v>
      </c>
      <c r="G286" t="s">
        <v>800</v>
      </c>
      <c r="I286" t="str">
        <f t="shared" si="81"/>
        <v>N/A</v>
      </c>
      <c r="J286">
        <f t="shared" si="82"/>
        <v>0.42720000000000002</v>
      </c>
      <c r="K286">
        <f t="shared" si="83"/>
        <v>0.32329999999999998</v>
      </c>
      <c r="L286">
        <f t="shared" si="84"/>
        <v>0.31420000000000003</v>
      </c>
      <c r="M286">
        <f t="shared" si="85"/>
        <v>0.33119999999999999</v>
      </c>
      <c r="N286">
        <f t="shared" si="86"/>
        <v>0.39679999999999999</v>
      </c>
      <c r="P286">
        <f t="shared" si="87"/>
        <v>0.42720000000000002</v>
      </c>
      <c r="Q286">
        <f t="shared" si="100"/>
        <v>2012</v>
      </c>
      <c r="R286">
        <f t="shared" si="101"/>
        <v>0.31420000000000003</v>
      </c>
      <c r="S286">
        <f t="shared" si="102"/>
        <v>2014</v>
      </c>
      <c r="T286">
        <f t="shared" si="103"/>
        <v>0.35853999999999997</v>
      </c>
      <c r="U286">
        <f t="shared" si="104"/>
        <v>5.0332375266820245E-2</v>
      </c>
      <c r="V286">
        <f t="shared" si="105"/>
        <v>1.3641319257440572</v>
      </c>
      <c r="W286">
        <f t="shared" si="106"/>
        <v>-0.70014577720973681</v>
      </c>
      <c r="X286">
        <f t="shared" si="106"/>
        <v>-0.88094392058682436</v>
      </c>
      <c r="Y286">
        <f t="shared" si="107"/>
        <v>-0.54318914724501111</v>
      </c>
      <c r="Z286">
        <f t="shared" si="110"/>
        <v>0.76014691929751832</v>
      </c>
      <c r="AA286">
        <f t="shared" si="109"/>
        <v>1.3641319257440572</v>
      </c>
      <c r="AB286">
        <f t="shared" si="108"/>
        <v>2012</v>
      </c>
      <c r="AC286" t="str">
        <f t="shared" ca="1" si="88"/>
        <v>worksheet.write('P286','=MAX(J286:N286)')</v>
      </c>
      <c r="AD286" t="str">
        <f t="shared" ca="1" si="89"/>
        <v>worksheet.write('Q286','=IFERROR(J144+MATCH(P286,J286:N286,0)-1,"")')</v>
      </c>
      <c r="AE286" t="str">
        <f t="shared" ca="1" si="90"/>
        <v>worksheet.write('R286','=IF(Q286="","",MIN(J286:N286))')</v>
      </c>
      <c r="AF286" t="str">
        <f t="shared" ca="1" si="91"/>
        <v>worksheet.write('S286','=IFERROR(J144+MATCH(R286,J286:N286)-1,"")')</v>
      </c>
      <c r="AG286" t="str">
        <f t="shared" ca="1" si="92"/>
        <v>worksheet.write('T286','=IFERROR(AVERAGE(J286:N286),"")')</v>
      </c>
      <c r="AH286" t="str">
        <f t="shared" ca="1" si="93"/>
        <v>worksheet.write('U286','=IFERROR(STDEV(J286:N286),"")')</v>
      </c>
      <c r="AI286" t="str">
        <f t="shared" ca="1" si="94"/>
        <v>worksheet.write('V286','=IF(C286="-","",IF(ISBLANK(B286),"",IF(OR(ISNUMBER(FIND("Growth",B286)),ISNUMBER(FIND("Margin",B286))),"",(J286-T286)/U286)))')</v>
      </c>
      <c r="AJ286" t="str">
        <f t="shared" ca="1" si="95"/>
        <v>worksheet.write('W286','=IF(OR(D286="-",ISBLANK(D286)),"",(K286-T286)/U286)')</v>
      </c>
      <c r="AK286" t="str">
        <f t="shared" ca="1" si="96"/>
        <v>worksheet.write('X286','=IF(OR(E286="-",ISBLANK(E286)),"",(L286-T286)/U286)')</v>
      </c>
      <c r="AL286" t="str">
        <f t="shared" ca="1" si="97"/>
        <v>worksheet.write('Y286','=IF(OR(F286="-",ISBLANK(F286)),"",(M286-T286)/U286)')</v>
      </c>
      <c r="AM286" t="str">
        <f t="shared" ca="1" si="98"/>
        <v>worksheet.write('Z286','=IFERROR(IF(OR(G286="-",ISBLANK(G286)),"",(N286-T286)/U286),"")')</v>
      </c>
      <c r="AN286" t="str">
        <f t="shared" ca="1" si="99"/>
        <v>worksheet.write('AA286','=IF(MAX(MAX(V286:Z286),ABS(MIN(V286:Z286)))=ABS(MIN(V286:Z286)),MIN(V286:Z286),MAX(V286:Z286))')</v>
      </c>
      <c r="AO286" t="str">
        <f t="shared" ca="1" si="99"/>
        <v>worksheet.write('AB286','=IFERROR(V144+MATCH(AA286,V286:Z286,0)-1,"")')</v>
      </c>
    </row>
    <row r="287" spans="1:41" x14ac:dyDescent="0.3">
      <c r="A287" s="1">
        <v>40</v>
      </c>
      <c r="B287" t="s">
        <v>803</v>
      </c>
      <c r="C287" t="s">
        <v>254</v>
      </c>
      <c r="D287" t="s">
        <v>254</v>
      </c>
      <c r="E287" t="s">
        <v>254</v>
      </c>
      <c r="F287" t="s">
        <v>254</v>
      </c>
      <c r="G287" t="s">
        <v>254</v>
      </c>
      <c r="I287" t="str">
        <f t="shared" si="81"/>
        <v>N/A</v>
      </c>
      <c r="J287" t="str">
        <f t="shared" si="82"/>
        <v>N/A</v>
      </c>
      <c r="K287" t="str">
        <f t="shared" si="83"/>
        <v>N/A</v>
      </c>
      <c r="L287" t="str">
        <f t="shared" si="84"/>
        <v>N/A</v>
      </c>
      <c r="M287" t="str">
        <f t="shared" si="85"/>
        <v>N/A</v>
      </c>
      <c r="N287" t="str">
        <f t="shared" si="86"/>
        <v>N/A</v>
      </c>
      <c r="P287">
        <f t="shared" si="87"/>
        <v>0</v>
      </c>
      <c r="Q287" t="str">
        <f t="shared" si="100"/>
        <v/>
      </c>
      <c r="R287" t="str">
        <f t="shared" si="101"/>
        <v/>
      </c>
      <c r="S287" t="str">
        <f t="shared" si="102"/>
        <v/>
      </c>
      <c r="T287" t="str">
        <f t="shared" si="103"/>
        <v/>
      </c>
      <c r="U287" t="str">
        <f t="shared" si="104"/>
        <v/>
      </c>
      <c r="V287" t="str">
        <f t="shared" si="105"/>
        <v/>
      </c>
      <c r="W287" t="str">
        <f t="shared" si="106"/>
        <v/>
      </c>
      <c r="X287" t="str">
        <f t="shared" si="106"/>
        <v/>
      </c>
      <c r="Y287" t="str">
        <f t="shared" si="107"/>
        <v/>
      </c>
      <c r="Z287" t="str">
        <f t="shared" si="110"/>
        <v/>
      </c>
      <c r="AA287">
        <f t="shared" si="109"/>
        <v>0</v>
      </c>
      <c r="AB287" t="str">
        <f t="shared" si="108"/>
        <v/>
      </c>
      <c r="AC287" t="str">
        <f t="shared" ca="1" si="88"/>
        <v>worksheet.write('P287','=MAX(J287:N287)')</v>
      </c>
      <c r="AD287" t="str">
        <f t="shared" ca="1" si="89"/>
        <v>worksheet.write('Q287','=IFERROR(J144+MATCH(P287,J287:N287,0)-1,"")')</v>
      </c>
      <c r="AE287" t="str">
        <f t="shared" ca="1" si="90"/>
        <v>worksheet.write('R287','=IF(Q287="","",MIN(J287:N287))')</v>
      </c>
      <c r="AF287" t="str">
        <f t="shared" ca="1" si="91"/>
        <v>worksheet.write('S287','=IFERROR(J144+MATCH(R287,J287:N287)-1,"")')</v>
      </c>
      <c r="AG287" t="str">
        <f t="shared" ca="1" si="92"/>
        <v>worksheet.write('T287','=IFERROR(AVERAGE(J287:N287),"")')</v>
      </c>
      <c r="AH287" t="str">
        <f t="shared" ca="1" si="93"/>
        <v>worksheet.write('U287','=IFERROR(STDEV(J287:N287),"")')</v>
      </c>
      <c r="AI287" t="str">
        <f t="shared" ca="1" si="94"/>
        <v>worksheet.write('V287','=IF(C287="-","",IF(ISBLANK(B287),"",IF(OR(ISNUMBER(FIND("Growth",B287)),ISNUMBER(FIND("Margin",B287))),"",(J287-T287)/U287)))')</v>
      </c>
      <c r="AJ287" t="str">
        <f t="shared" ca="1" si="95"/>
        <v>worksheet.write('W287','=IF(OR(D287="-",ISBLANK(D287)),"",(K287-T287)/U287)')</v>
      </c>
      <c r="AK287" t="str">
        <f t="shared" ca="1" si="96"/>
        <v>worksheet.write('X287','=IF(OR(E287="-",ISBLANK(E287)),"",(L287-T287)/U287)')</v>
      </c>
      <c r="AL287" t="str">
        <f t="shared" ca="1" si="97"/>
        <v>worksheet.write('Y287','=IF(OR(F287="-",ISBLANK(F287)),"",(M287-T287)/U287)')</v>
      </c>
      <c r="AM287" t="str">
        <f t="shared" ca="1" si="98"/>
        <v>worksheet.write('Z287','=IFERROR(IF(OR(G287="-",ISBLANK(G287)),"",(N287-T287)/U287),"")')</v>
      </c>
      <c r="AN287" t="str">
        <f t="shared" ca="1" si="99"/>
        <v>worksheet.write('AA287','=IF(MAX(MAX(V287:Z287),ABS(MIN(V287:Z287)))=ABS(MIN(V287:Z287)),MIN(V287:Z287),MAX(V287:Z287))')</v>
      </c>
      <c r="AO287" t="str">
        <f t="shared" ca="1" si="99"/>
        <v>worksheet.write('AB287','=IFERROR(V144+MATCH(AA287,V287:Z287,0)-1,"")')</v>
      </c>
    </row>
    <row r="288" spans="1:41" x14ac:dyDescent="0.3">
      <c r="A288" s="1">
        <v>41</v>
      </c>
      <c r="B288" t="s">
        <v>804</v>
      </c>
      <c r="C288" t="s">
        <v>764</v>
      </c>
      <c r="D288" t="s">
        <v>765</v>
      </c>
      <c r="E288" t="s">
        <v>766</v>
      </c>
      <c r="F288" t="s">
        <v>767</v>
      </c>
      <c r="G288" t="s">
        <v>768</v>
      </c>
      <c r="I288" t="str">
        <f t="shared" si="81"/>
        <v>pos_trend</v>
      </c>
      <c r="J288">
        <f t="shared" si="82"/>
        <v>534360000</v>
      </c>
      <c r="K288">
        <f t="shared" si="83"/>
        <v>543690000</v>
      </c>
      <c r="L288">
        <f t="shared" si="84"/>
        <v>581410000</v>
      </c>
      <c r="M288">
        <f t="shared" si="85"/>
        <v>654400000</v>
      </c>
      <c r="N288">
        <f t="shared" si="86"/>
        <v>754920000</v>
      </c>
      <c r="P288">
        <f t="shared" si="87"/>
        <v>754920000</v>
      </c>
      <c r="Q288">
        <f t="shared" si="100"/>
        <v>2016</v>
      </c>
      <c r="R288">
        <f t="shared" si="101"/>
        <v>534360000</v>
      </c>
      <c r="S288">
        <f t="shared" si="102"/>
        <v>2012</v>
      </c>
      <c r="T288">
        <f t="shared" si="103"/>
        <v>613756000</v>
      </c>
      <c r="U288">
        <f t="shared" si="104"/>
        <v>91976141.634665579</v>
      </c>
      <c r="V288">
        <f t="shared" si="105"/>
        <v>-0.86322385989363837</v>
      </c>
      <c r="W288">
        <f t="shared" si="106"/>
        <v>-0.76178451014292492</v>
      </c>
      <c r="X288">
        <f t="shared" si="106"/>
        <v>-0.35167815723864715</v>
      </c>
      <c r="Y288">
        <f t="shared" si="107"/>
        <v>0.44189720592368681</v>
      </c>
      <c r="Z288">
        <f t="shared" si="110"/>
        <v>1.5347893213515236</v>
      </c>
      <c r="AA288">
        <f t="shared" si="109"/>
        <v>1.5347893213515236</v>
      </c>
      <c r="AB288">
        <f t="shared" si="108"/>
        <v>2016</v>
      </c>
      <c r="AC288" t="str">
        <f t="shared" ca="1" si="88"/>
        <v>worksheet.write('P288','=MAX(J288:N288)')</v>
      </c>
      <c r="AD288" t="str">
        <f t="shared" ca="1" si="89"/>
        <v>worksheet.write('Q288','=IFERROR(J144+MATCH(P288,J288:N288,0)-1,"")')</v>
      </c>
      <c r="AE288" t="str">
        <f t="shared" ca="1" si="90"/>
        <v>worksheet.write('R288','=IF(Q288="","",MIN(J288:N288))')</v>
      </c>
      <c r="AF288" t="str">
        <f t="shared" ca="1" si="91"/>
        <v>worksheet.write('S288','=IFERROR(J144+MATCH(R288,J288:N288)-1,"")')</v>
      </c>
      <c r="AG288" t="str">
        <f t="shared" ca="1" si="92"/>
        <v>worksheet.write('T288','=IFERROR(AVERAGE(J288:N288),"")')</v>
      </c>
      <c r="AH288" t="str">
        <f t="shared" ca="1" si="93"/>
        <v>worksheet.write('U288','=IFERROR(STDEV(J288:N288),"")')</v>
      </c>
      <c r="AI288" t="str">
        <f t="shared" ca="1" si="94"/>
        <v>worksheet.write('V288','=IF(C288="-","",IF(ISBLANK(B288),"",IF(OR(ISNUMBER(FIND("Growth",B288)),ISNUMBER(FIND("Margin",B288))),"",(J288-T288)/U288)))')</v>
      </c>
      <c r="AJ288" t="str">
        <f t="shared" ca="1" si="95"/>
        <v>worksheet.write('W288','=IF(OR(D288="-",ISBLANK(D288)),"",(K288-T288)/U288)')</v>
      </c>
      <c r="AK288" t="str">
        <f t="shared" ca="1" si="96"/>
        <v>worksheet.write('X288','=IF(OR(E288="-",ISBLANK(E288)),"",(L288-T288)/U288)')</v>
      </c>
      <c r="AL288" t="str">
        <f t="shared" ca="1" si="97"/>
        <v>worksheet.write('Y288','=IF(OR(F288="-",ISBLANK(F288)),"",(M288-T288)/U288)')</v>
      </c>
      <c r="AM288" t="str">
        <f t="shared" ca="1" si="98"/>
        <v>worksheet.write('Z288','=IFERROR(IF(OR(G288="-",ISBLANK(G288)),"",(N288-T288)/U288),"")')</v>
      </c>
      <c r="AN288" t="str">
        <f t="shared" ca="1" si="99"/>
        <v>worksheet.write('AA288','=IF(MAX(MAX(V288:Z288),ABS(MIN(V288:Z288)))=ABS(MIN(V288:Z288)),MIN(V288:Z288),MAX(V288:Z288))')</v>
      </c>
      <c r="AO288" t="str">
        <f t="shared" ca="1" si="99"/>
        <v>worksheet.write('AB288','=IFERROR(V144+MATCH(AA288,V288:Z288,0)-1,"")')</v>
      </c>
    </row>
    <row r="289" spans="1:41" x14ac:dyDescent="0.3">
      <c r="A289" s="1">
        <v>42</v>
      </c>
      <c r="B289" t="s">
        <v>805</v>
      </c>
      <c r="C289" t="s">
        <v>611</v>
      </c>
      <c r="D289" t="s">
        <v>636</v>
      </c>
      <c r="E289" t="s">
        <v>637</v>
      </c>
      <c r="F289" t="s">
        <v>638</v>
      </c>
      <c r="G289" t="s">
        <v>639</v>
      </c>
      <c r="I289" t="str">
        <f t="shared" si="81"/>
        <v>N/A</v>
      </c>
      <c r="J289">
        <f t="shared" si="82"/>
        <v>1250000000</v>
      </c>
      <c r="K289">
        <f t="shared" si="83"/>
        <v>1680000000</v>
      </c>
      <c r="L289">
        <f t="shared" si="84"/>
        <v>1850000000</v>
      </c>
      <c r="M289">
        <f t="shared" si="85"/>
        <v>1980000000</v>
      </c>
      <c r="N289">
        <f t="shared" si="86"/>
        <v>1900000000</v>
      </c>
      <c r="P289">
        <f t="shared" si="87"/>
        <v>1980000000</v>
      </c>
      <c r="Q289">
        <f t="shared" si="100"/>
        <v>2015</v>
      </c>
      <c r="R289">
        <f t="shared" si="101"/>
        <v>1250000000</v>
      </c>
      <c r="S289">
        <f t="shared" si="102"/>
        <v>2012</v>
      </c>
      <c r="T289">
        <f t="shared" si="103"/>
        <v>1732000000</v>
      </c>
      <c r="U289">
        <f t="shared" si="104"/>
        <v>290981099.04253232</v>
      </c>
      <c r="V289">
        <f t="shared" si="105"/>
        <v>-1.6564649786051797</v>
      </c>
      <c r="W289">
        <f t="shared" si="106"/>
        <v>-0.17870576532669988</v>
      </c>
      <c r="X289">
        <f t="shared" si="106"/>
        <v>0.40552462131828054</v>
      </c>
      <c r="Y289">
        <f t="shared" si="107"/>
        <v>0.85228903463503025</v>
      </c>
      <c r="Z289">
        <f t="shared" si="110"/>
        <v>0.57735708797856888</v>
      </c>
      <c r="AA289">
        <f t="shared" si="109"/>
        <v>-1.6564649786051797</v>
      </c>
      <c r="AB289">
        <f t="shared" si="108"/>
        <v>2012</v>
      </c>
      <c r="AC289" t="str">
        <f t="shared" ca="1" si="88"/>
        <v>worksheet.write('P289','=MAX(J289:N289)')</v>
      </c>
      <c r="AD289" t="str">
        <f t="shared" ca="1" si="89"/>
        <v>worksheet.write('Q289','=IFERROR(J144+MATCH(P289,J289:N289,0)-1,"")')</v>
      </c>
      <c r="AE289" t="str">
        <f t="shared" ca="1" si="90"/>
        <v>worksheet.write('R289','=IF(Q289="","",MIN(J289:N289))')</v>
      </c>
      <c r="AF289" t="str">
        <f t="shared" ca="1" si="91"/>
        <v>worksheet.write('S289','=IFERROR(J144+MATCH(R289,J289:N289)-1,"")')</v>
      </c>
      <c r="AG289" t="str">
        <f t="shared" ca="1" si="92"/>
        <v>worksheet.write('T289','=IFERROR(AVERAGE(J289:N289),"")')</v>
      </c>
      <c r="AH289" t="str">
        <f t="shared" ca="1" si="93"/>
        <v>worksheet.write('U289','=IFERROR(STDEV(J289:N289),"")')</v>
      </c>
      <c r="AI289" t="str">
        <f t="shared" ca="1" si="94"/>
        <v>worksheet.write('V289','=IF(C289="-","",IF(ISBLANK(B289),"",IF(OR(ISNUMBER(FIND("Growth",B289)),ISNUMBER(FIND("Margin",B289))),"",(J289-T289)/U289)))')</v>
      </c>
      <c r="AJ289" t="str">
        <f t="shared" ca="1" si="95"/>
        <v>worksheet.write('W289','=IF(OR(D289="-",ISBLANK(D289)),"",(K289-T289)/U289)')</v>
      </c>
      <c r="AK289" t="str">
        <f t="shared" ca="1" si="96"/>
        <v>worksheet.write('X289','=IF(OR(E289="-",ISBLANK(E289)),"",(L289-T289)/U289)')</v>
      </c>
      <c r="AL289" t="str">
        <f t="shared" ca="1" si="97"/>
        <v>worksheet.write('Y289','=IF(OR(F289="-",ISBLANK(F289)),"",(M289-T289)/U289)')</v>
      </c>
      <c r="AM289" t="str">
        <f t="shared" ca="1" si="98"/>
        <v>worksheet.write('Z289','=IFERROR(IF(OR(G289="-",ISBLANK(G289)),"",(N289-T289)/U289),"")')</v>
      </c>
      <c r="AN289" t="str">
        <f t="shared" ca="1" si="99"/>
        <v>worksheet.write('AA289','=IF(MAX(MAX(V289:Z289),ABS(MIN(V289:Z289)))=ABS(MIN(V289:Z289)),MIN(V289:Z289),MAX(V289:Z289))')</v>
      </c>
      <c r="AO289" t="str">
        <f t="shared" ca="1" si="99"/>
        <v>worksheet.write('AB289','=IFERROR(V144+MATCH(AA289,V289:Z289,0)-1,"")')</v>
      </c>
    </row>
    <row r="290" spans="1:41" x14ac:dyDescent="0.3">
      <c r="I290" t="str">
        <f t="shared" si="81"/>
        <v>N/A</v>
      </c>
      <c r="J290" t="str">
        <f t="shared" si="82"/>
        <v>N/A</v>
      </c>
      <c r="K290" t="str">
        <f t="shared" si="83"/>
        <v>N/A</v>
      </c>
      <c r="L290" t="str">
        <f t="shared" si="84"/>
        <v>N/A</v>
      </c>
      <c r="M290" t="str">
        <f t="shared" si="85"/>
        <v>N/A</v>
      </c>
      <c r="N290" t="str">
        <f t="shared" si="86"/>
        <v>N/A</v>
      </c>
      <c r="P290">
        <f t="shared" si="87"/>
        <v>0</v>
      </c>
      <c r="Q290" t="str">
        <f t="shared" si="100"/>
        <v/>
      </c>
      <c r="R290" t="str">
        <f t="shared" si="101"/>
        <v/>
      </c>
      <c r="S290" t="str">
        <f t="shared" si="102"/>
        <v/>
      </c>
      <c r="T290" t="str">
        <f t="shared" si="103"/>
        <v/>
      </c>
      <c r="U290" t="str">
        <f t="shared" si="104"/>
        <v/>
      </c>
      <c r="V290" t="str">
        <f t="shared" si="105"/>
        <v/>
      </c>
      <c r="W290" t="str">
        <f t="shared" si="106"/>
        <v/>
      </c>
      <c r="X290" t="str">
        <f t="shared" si="106"/>
        <v/>
      </c>
      <c r="Y290" t="str">
        <f t="shared" si="107"/>
        <v/>
      </c>
      <c r="Z290" t="str">
        <f t="shared" si="110"/>
        <v/>
      </c>
      <c r="AA290">
        <f t="shared" si="109"/>
        <v>0</v>
      </c>
      <c r="AB290" t="str">
        <f t="shared" si="108"/>
        <v/>
      </c>
      <c r="AC290" t="str">
        <f t="shared" ca="1" si="88"/>
        <v>worksheet.write('P290','=MAX(J290:N290)')</v>
      </c>
      <c r="AD290" t="str">
        <f t="shared" ca="1" si="89"/>
        <v>worksheet.write('Q290','=IFERROR(J144+MATCH(P290,J290:N290,0)-1,"")')</v>
      </c>
      <c r="AE290" t="str">
        <f t="shared" ca="1" si="90"/>
        <v>worksheet.write('R290','=IF(Q290="","",MIN(J290:N290))')</v>
      </c>
      <c r="AF290" t="str">
        <f t="shared" ca="1" si="91"/>
        <v>worksheet.write('S290','=IFERROR(J144+MATCH(R290,J290:N290)-1,"")')</v>
      </c>
      <c r="AG290" t="str">
        <f t="shared" ca="1" si="92"/>
        <v>worksheet.write('T290','=IFERROR(AVERAGE(J290:N290),"")')</v>
      </c>
      <c r="AH290" t="str">
        <f t="shared" ca="1" si="93"/>
        <v>worksheet.write('U290','=IFERROR(STDEV(J290:N290),"")')</v>
      </c>
      <c r="AI290" t="str">
        <f t="shared" ca="1" si="94"/>
        <v>worksheet.write('V290','=IF(C290="-","",IF(ISBLANK(B290),"",IF(OR(ISNUMBER(FIND("Growth",B290)),ISNUMBER(FIND("Margin",B290))),"",(J290-T290)/U290)))')</v>
      </c>
      <c r="AJ290" t="str">
        <f t="shared" ca="1" si="95"/>
        <v>worksheet.write('W290','=IF(OR(D290="-",ISBLANK(D290)),"",(K290-T290)/U290)')</v>
      </c>
      <c r="AK290" t="str">
        <f t="shared" ca="1" si="96"/>
        <v>worksheet.write('X290','=IF(OR(E290="-",ISBLANK(E290)),"",(L290-T290)/U290)')</v>
      </c>
      <c r="AL290" t="str">
        <f t="shared" ca="1" si="97"/>
        <v>worksheet.write('Y290','=IF(OR(F290="-",ISBLANK(F290)),"",(M290-T290)/U290)')</v>
      </c>
      <c r="AM290" t="str">
        <f t="shared" ca="1" si="98"/>
        <v>worksheet.write('Z290','=IFERROR(IF(OR(G290="-",ISBLANK(G290)),"",(N290-T290)/U290),"")')</v>
      </c>
      <c r="AN290" t="str">
        <f t="shared" ca="1" si="99"/>
        <v>worksheet.write('AA290','=IF(MAX(MAX(V290:Z290),ABS(MIN(V290:Z290)))=ABS(MIN(V290:Z290)),MIN(V290:Z290),MAX(V290:Z290))')</v>
      </c>
      <c r="AO290" t="str">
        <f t="shared" ca="1" si="99"/>
        <v>worksheet.write('AB290','=IFERROR(V144+MATCH(AA290,V290:Z290,0)-1,"")')</v>
      </c>
    </row>
    <row r="291" spans="1:41" x14ac:dyDescent="0.3">
      <c r="B291" s="1" t="s">
        <v>241</v>
      </c>
      <c r="C291" s="1" t="s">
        <v>242</v>
      </c>
      <c r="D291" s="1" t="s">
        <v>243</v>
      </c>
      <c r="E291" s="1" t="s">
        <v>244</v>
      </c>
      <c r="F291" s="1" t="s">
        <v>245</v>
      </c>
      <c r="G291" s="1" t="s">
        <v>246</v>
      </c>
      <c r="H291" s="1" t="s">
        <v>247</v>
      </c>
      <c r="I291" t="str">
        <f t="shared" si="81"/>
        <v>pos_trend</v>
      </c>
      <c r="J291">
        <f t="shared" si="82"/>
        <v>2012</v>
      </c>
      <c r="K291">
        <f t="shared" si="83"/>
        <v>2013</v>
      </c>
      <c r="L291">
        <f t="shared" si="84"/>
        <v>2014</v>
      </c>
      <c r="M291">
        <f t="shared" si="85"/>
        <v>2015</v>
      </c>
      <c r="N291">
        <f t="shared" si="86"/>
        <v>2016</v>
      </c>
      <c r="P291">
        <f t="shared" si="87"/>
        <v>2016</v>
      </c>
      <c r="Q291">
        <f t="shared" si="100"/>
        <v>2016</v>
      </c>
      <c r="R291">
        <f t="shared" si="101"/>
        <v>2012</v>
      </c>
      <c r="S291">
        <f t="shared" si="102"/>
        <v>2012</v>
      </c>
      <c r="T291">
        <f t="shared" si="103"/>
        <v>2014</v>
      </c>
      <c r="U291">
        <f t="shared" si="104"/>
        <v>1.5811388300841898</v>
      </c>
      <c r="V291">
        <f t="shared" si="105"/>
        <v>-1.2649110640673518</v>
      </c>
      <c r="W291">
        <f t="shared" si="106"/>
        <v>-0.63245553203367588</v>
      </c>
      <c r="X291">
        <f t="shared" si="106"/>
        <v>0</v>
      </c>
      <c r="Y291">
        <f t="shared" si="107"/>
        <v>0.63245553203367588</v>
      </c>
      <c r="Z291">
        <f t="shared" si="110"/>
        <v>1.2649110640673518</v>
      </c>
      <c r="AA291">
        <f t="shared" si="109"/>
        <v>-1.2649110640673518</v>
      </c>
      <c r="AB291">
        <f t="shared" si="108"/>
        <v>2012</v>
      </c>
      <c r="AC291" t="str">
        <f t="shared" ca="1" si="88"/>
        <v>worksheet.write('P291','=MAX(J291:N291)')</v>
      </c>
      <c r="AD291" t="str">
        <f t="shared" ca="1" si="89"/>
        <v>worksheet.write('Q291','=IFERROR(J144+MATCH(P291,J291:N291,0)-1,"")')</v>
      </c>
      <c r="AE291" t="str">
        <f t="shared" ca="1" si="90"/>
        <v>worksheet.write('R291','=IF(Q291="","",MIN(J291:N291))')</v>
      </c>
      <c r="AF291" t="str">
        <f t="shared" ca="1" si="91"/>
        <v>worksheet.write('S291','=IFERROR(J144+MATCH(R291,J291:N291)-1,"")')</v>
      </c>
      <c r="AG291" t="str">
        <f t="shared" ca="1" si="92"/>
        <v>worksheet.write('T291','=IFERROR(AVERAGE(J291:N291),"")')</v>
      </c>
      <c r="AH291" t="str">
        <f t="shared" ca="1" si="93"/>
        <v>worksheet.write('U291','=IFERROR(STDEV(J291:N291),"")')</v>
      </c>
      <c r="AI291" t="str">
        <f t="shared" ca="1" si="94"/>
        <v>worksheet.write('V291','=IF(C291="-","",IF(ISBLANK(B291),"",IF(OR(ISNUMBER(FIND("Growth",B291)),ISNUMBER(FIND("Margin",B291))),"",(J291-T291)/U291)))')</v>
      </c>
      <c r="AJ291" t="str">
        <f t="shared" ca="1" si="95"/>
        <v>worksheet.write('W291','=IF(OR(D291="-",ISBLANK(D291)),"",(K291-T291)/U291)')</v>
      </c>
      <c r="AK291" t="str">
        <f t="shared" ca="1" si="96"/>
        <v>worksheet.write('X291','=IF(OR(E291="-",ISBLANK(E291)),"",(L291-T291)/U291)')</v>
      </c>
      <c r="AL291" t="str">
        <f t="shared" ca="1" si="97"/>
        <v>worksheet.write('Y291','=IF(OR(F291="-",ISBLANK(F291)),"",(M291-T291)/U291)')</v>
      </c>
      <c r="AM291" t="str">
        <f t="shared" ca="1" si="98"/>
        <v>worksheet.write('Z291','=IFERROR(IF(OR(G291="-",ISBLANK(G291)),"",(N291-T291)/U291),"")')</v>
      </c>
      <c r="AN291" t="str">
        <f t="shared" ca="1" si="99"/>
        <v>worksheet.write('AA291','=IF(MAX(MAX(V291:Z291),ABS(MIN(V291:Z291)))=ABS(MIN(V291:Z291)),MIN(V291:Z291),MAX(V291:Z291))')</v>
      </c>
      <c r="AO291" t="str">
        <f t="shared" ca="1" si="99"/>
        <v>worksheet.write('AB291','=IFERROR(V144+MATCH(AA291,V291:Z291,0)-1,"")')</v>
      </c>
    </row>
    <row r="292" spans="1:41" x14ac:dyDescent="0.3">
      <c r="A292" s="1">
        <v>0</v>
      </c>
      <c r="B292" t="s">
        <v>806</v>
      </c>
      <c r="C292" t="s">
        <v>417</v>
      </c>
      <c r="D292" t="s">
        <v>418</v>
      </c>
      <c r="E292" t="s">
        <v>419</v>
      </c>
      <c r="F292" t="s">
        <v>420</v>
      </c>
      <c r="G292" t="s">
        <v>421</v>
      </c>
      <c r="I292" t="str">
        <f t="shared" si="81"/>
        <v>pos_trend</v>
      </c>
      <c r="J292">
        <f t="shared" si="82"/>
        <v>48850000</v>
      </c>
      <c r="K292">
        <f t="shared" si="83"/>
        <v>63870000</v>
      </c>
      <c r="L292">
        <f t="shared" si="84"/>
        <v>67560000</v>
      </c>
      <c r="M292">
        <f t="shared" si="85"/>
        <v>85440000</v>
      </c>
      <c r="N292">
        <f t="shared" si="86"/>
        <v>129539999.99999999</v>
      </c>
      <c r="P292">
        <f t="shared" si="87"/>
        <v>129539999.99999999</v>
      </c>
      <c r="Q292">
        <f t="shared" si="100"/>
        <v>2016</v>
      </c>
      <c r="R292">
        <f t="shared" si="101"/>
        <v>48850000</v>
      </c>
      <c r="S292">
        <f t="shared" si="102"/>
        <v>2012</v>
      </c>
      <c r="T292">
        <f t="shared" si="103"/>
        <v>79052000</v>
      </c>
      <c r="U292">
        <f t="shared" si="104"/>
        <v>31082811.488023393</v>
      </c>
      <c r="V292">
        <f t="shared" si="105"/>
        <v>-0.97166242544170178</v>
      </c>
      <c r="W292">
        <f t="shared" si="106"/>
        <v>-0.48843715459426251</v>
      </c>
      <c r="X292">
        <f t="shared" si="106"/>
        <v>-0.36972202480551075</v>
      </c>
      <c r="Y292">
        <f t="shared" si="107"/>
        <v>0.20551551465868453</v>
      </c>
      <c r="Z292">
        <f t="shared" si="110"/>
        <v>1.6243060901827899</v>
      </c>
      <c r="AA292">
        <f t="shared" si="109"/>
        <v>1.6243060901827899</v>
      </c>
      <c r="AB292">
        <f t="shared" si="108"/>
        <v>2016</v>
      </c>
      <c r="AC292" t="str">
        <f t="shared" ca="1" si="88"/>
        <v>worksheet.write('P292','=MAX(J292:N292)')</v>
      </c>
      <c r="AD292" t="str">
        <f t="shared" ca="1" si="89"/>
        <v>worksheet.write('Q292','=IFERROR(J144+MATCH(P292,J292:N292,0)-1,"")')</v>
      </c>
      <c r="AE292" t="str">
        <f t="shared" ca="1" si="90"/>
        <v>worksheet.write('R292','=IF(Q292="","",MIN(J292:N292))')</v>
      </c>
      <c r="AF292" t="str">
        <f t="shared" ca="1" si="91"/>
        <v>worksheet.write('S292','=IFERROR(J144+MATCH(R292,J292:N292)-1,"")')</v>
      </c>
      <c r="AG292" t="str">
        <f t="shared" ca="1" si="92"/>
        <v>worksheet.write('T292','=IFERROR(AVERAGE(J292:N292),"")')</v>
      </c>
      <c r="AH292" t="str">
        <f t="shared" ca="1" si="93"/>
        <v>worksheet.write('U292','=IFERROR(STDEV(J292:N292),"")')</v>
      </c>
      <c r="AI292" t="str">
        <f t="shared" ca="1" si="94"/>
        <v>worksheet.write('V292','=IF(C292="-","",IF(ISBLANK(B292),"",IF(OR(ISNUMBER(FIND("Growth",B292)),ISNUMBER(FIND("Margin",B292))),"",(J292-T292)/U292)))')</v>
      </c>
      <c r="AJ292" t="str">
        <f t="shared" ca="1" si="95"/>
        <v>worksheet.write('W292','=IF(OR(D292="-",ISBLANK(D292)),"",(K292-T292)/U292)')</v>
      </c>
      <c r="AK292" t="str">
        <f t="shared" ca="1" si="96"/>
        <v>worksheet.write('X292','=IF(OR(E292="-",ISBLANK(E292)),"",(L292-T292)/U292)')</v>
      </c>
      <c r="AL292" t="str">
        <f t="shared" ca="1" si="97"/>
        <v>worksheet.write('Y292','=IF(OR(F292="-",ISBLANK(F292)),"",(M292-T292)/U292)')</v>
      </c>
      <c r="AM292" t="str">
        <f t="shared" ca="1" si="98"/>
        <v>worksheet.write('Z292','=IFERROR(IF(OR(G292="-",ISBLANK(G292)),"",(N292-T292)/U292),"")')</v>
      </c>
      <c r="AN292" t="str">
        <f t="shared" ca="1" si="99"/>
        <v>worksheet.write('AA292','=IF(MAX(MAX(V292:Z292),ABS(MIN(V292:Z292)))=ABS(MIN(V292:Z292)),MIN(V292:Z292),MAX(V292:Z292))')</v>
      </c>
      <c r="AO292" t="str">
        <f t="shared" ca="1" si="99"/>
        <v>worksheet.write('AB292','=IFERROR(V144+MATCH(AA292,V292:Z292,0)-1,"")')</v>
      </c>
    </row>
    <row r="293" spans="1:41" x14ac:dyDescent="0.3">
      <c r="A293" s="1">
        <v>1</v>
      </c>
      <c r="B293" t="s">
        <v>424</v>
      </c>
      <c r="C293" t="s">
        <v>254</v>
      </c>
      <c r="D293" t="s">
        <v>425</v>
      </c>
      <c r="E293" t="s">
        <v>426</v>
      </c>
      <c r="F293" t="s">
        <v>427</v>
      </c>
      <c r="G293" t="s">
        <v>428</v>
      </c>
      <c r="I293" t="str">
        <f t="shared" si="81"/>
        <v>N/A</v>
      </c>
      <c r="J293" t="str">
        <f t="shared" si="82"/>
        <v>N/A</v>
      </c>
      <c r="K293">
        <f t="shared" si="83"/>
        <v>0.3075</v>
      </c>
      <c r="L293">
        <f t="shared" si="84"/>
        <v>5.7800000000000004E-2</v>
      </c>
      <c r="M293">
        <f t="shared" si="85"/>
        <v>0.2646</v>
      </c>
      <c r="N293">
        <f t="shared" si="86"/>
        <v>0.51619999999999999</v>
      </c>
      <c r="P293">
        <f t="shared" si="87"/>
        <v>0.51619999999999999</v>
      </c>
      <c r="Q293">
        <f t="shared" si="100"/>
        <v>2016</v>
      </c>
      <c r="R293">
        <f t="shared" si="101"/>
        <v>5.7800000000000004E-2</v>
      </c>
      <c r="S293">
        <f t="shared" si="102"/>
        <v>2014</v>
      </c>
      <c r="T293">
        <f t="shared" si="103"/>
        <v>0.28652500000000003</v>
      </c>
      <c r="U293">
        <f t="shared" si="104"/>
        <v>0.18795955903686648</v>
      </c>
      <c r="V293" t="str">
        <f t="shared" si="105"/>
        <v/>
      </c>
      <c r="W293">
        <f t="shared" si="106"/>
        <v>0.11159315390756966</v>
      </c>
      <c r="X293">
        <f t="shared" si="106"/>
        <v>-1.2168841061982796</v>
      </c>
      <c r="Y293">
        <f t="shared" si="107"/>
        <v>-0.11664743263043965</v>
      </c>
      <c r="Z293">
        <f t="shared" si="110"/>
        <v>1.2219383849211489</v>
      </c>
      <c r="AA293">
        <f t="shared" si="109"/>
        <v>1.2219383849211489</v>
      </c>
      <c r="AB293">
        <f t="shared" si="108"/>
        <v>2016</v>
      </c>
      <c r="AC293" t="str">
        <f t="shared" ca="1" si="88"/>
        <v>worksheet.write('P293','=MAX(J293:N293)')</v>
      </c>
      <c r="AD293" t="str">
        <f t="shared" ca="1" si="89"/>
        <v>worksheet.write('Q293','=IFERROR(J144+MATCH(P293,J293:N293,0)-1,"")')</v>
      </c>
      <c r="AE293" t="str">
        <f t="shared" ca="1" si="90"/>
        <v>worksheet.write('R293','=IF(Q293="","",MIN(J293:N293))')</v>
      </c>
      <c r="AF293" t="str">
        <f t="shared" ca="1" si="91"/>
        <v>worksheet.write('S293','=IFERROR(J144+MATCH(R293,J293:N293)-1,"")')</v>
      </c>
      <c r="AG293" t="str">
        <f t="shared" ca="1" si="92"/>
        <v>worksheet.write('T293','=IFERROR(AVERAGE(J293:N293),"")')</v>
      </c>
      <c r="AH293" t="str">
        <f t="shared" ca="1" si="93"/>
        <v>worksheet.write('U293','=IFERROR(STDEV(J293:N293),"")')</v>
      </c>
      <c r="AI293" t="str">
        <f t="shared" ca="1" si="94"/>
        <v>worksheet.write('V293','=IF(C293="-","",IF(ISBLANK(B293),"",IF(OR(ISNUMBER(FIND("Growth",B293)),ISNUMBER(FIND("Margin",B293))),"",(J293-T293)/U293)))')</v>
      </c>
      <c r="AJ293" t="str">
        <f t="shared" ca="1" si="95"/>
        <v>worksheet.write('W293','=IF(OR(D293="-",ISBLANK(D293)),"",(K293-T293)/U293)')</v>
      </c>
      <c r="AK293" t="str">
        <f t="shared" ca="1" si="96"/>
        <v>worksheet.write('X293','=IF(OR(E293="-",ISBLANK(E293)),"",(L293-T293)/U293)')</v>
      </c>
      <c r="AL293" t="str">
        <f t="shared" ca="1" si="97"/>
        <v>worksheet.write('Y293','=IF(OR(F293="-",ISBLANK(F293)),"",(M293-T293)/U293)')</v>
      </c>
      <c r="AM293" t="str">
        <f t="shared" ca="1" si="98"/>
        <v>worksheet.write('Z293','=IFERROR(IF(OR(G293="-",ISBLANK(G293)),"",(N293-T293)/U293),"")')</v>
      </c>
      <c r="AN293" t="str">
        <f t="shared" ca="1" si="99"/>
        <v>worksheet.write('AA293','=IF(MAX(MAX(V293:Z293),ABS(MIN(V293:Z293)))=ABS(MIN(V293:Z293)),MIN(V293:Z293),MAX(V293:Z293))')</v>
      </c>
      <c r="AO293" t="str">
        <f t="shared" ca="1" si="99"/>
        <v>worksheet.write('AB293','=IFERROR(V144+MATCH(AA293,V293:Z293,0)-1,"")')</v>
      </c>
    </row>
    <row r="294" spans="1:41" x14ac:dyDescent="0.3">
      <c r="A294" s="1">
        <v>2</v>
      </c>
      <c r="B294" t="s">
        <v>807</v>
      </c>
      <c r="C294" t="s">
        <v>272</v>
      </c>
      <c r="D294" t="s">
        <v>273</v>
      </c>
      <c r="E294" t="s">
        <v>274</v>
      </c>
      <c r="F294" t="s">
        <v>275</v>
      </c>
      <c r="G294" t="s">
        <v>276</v>
      </c>
      <c r="I294" t="str">
        <f t="shared" si="81"/>
        <v>pos_trend</v>
      </c>
      <c r="J294">
        <f t="shared" si="82"/>
        <v>50780000</v>
      </c>
      <c r="K294">
        <f t="shared" si="83"/>
        <v>69970000</v>
      </c>
      <c r="L294">
        <f t="shared" si="84"/>
        <v>86680000</v>
      </c>
      <c r="M294">
        <f t="shared" si="85"/>
        <v>97430000</v>
      </c>
      <c r="N294">
        <f t="shared" si="86"/>
        <v>103450000</v>
      </c>
      <c r="P294">
        <f t="shared" si="87"/>
        <v>103450000</v>
      </c>
      <c r="Q294">
        <f t="shared" si="100"/>
        <v>2016</v>
      </c>
      <c r="R294">
        <f t="shared" si="101"/>
        <v>50780000</v>
      </c>
      <c r="S294">
        <f t="shared" si="102"/>
        <v>2012</v>
      </c>
      <c r="T294">
        <f t="shared" si="103"/>
        <v>81662000</v>
      </c>
      <c r="U294">
        <f t="shared" si="104"/>
        <v>21441361.197461322</v>
      </c>
      <c r="V294">
        <f t="shared" si="105"/>
        <v>-1.4403003482659702</v>
      </c>
      <c r="W294">
        <f t="shared" si="106"/>
        <v>-0.5453012004379808</v>
      </c>
      <c r="X294">
        <f t="shared" si="106"/>
        <v>0.23403364897346798</v>
      </c>
      <c r="Y294">
        <f t="shared" si="107"/>
        <v>0.73540107154516599</v>
      </c>
      <c r="Z294">
        <f t="shared" si="110"/>
        <v>1.0161668281853169</v>
      </c>
      <c r="AA294">
        <f t="shared" si="109"/>
        <v>-1.4403003482659702</v>
      </c>
      <c r="AB294">
        <f t="shared" si="108"/>
        <v>2012</v>
      </c>
      <c r="AC294" t="str">
        <f t="shared" ca="1" si="88"/>
        <v>worksheet.write('P294','=MAX(J294:N294)')</v>
      </c>
      <c r="AD294" t="str">
        <f t="shared" ca="1" si="89"/>
        <v>worksheet.write('Q294','=IFERROR(J144+MATCH(P294,J294:N294,0)-1,"")')</v>
      </c>
      <c r="AE294" t="str">
        <f t="shared" ca="1" si="90"/>
        <v>worksheet.write('R294','=IF(Q294="","",MIN(J294:N294))')</v>
      </c>
      <c r="AF294" t="str">
        <f t="shared" ca="1" si="91"/>
        <v>worksheet.write('S294','=IFERROR(J144+MATCH(R294,J294:N294)-1,"")')</v>
      </c>
      <c r="AG294" t="str">
        <f t="shared" ca="1" si="92"/>
        <v>worksheet.write('T294','=IFERROR(AVERAGE(J294:N294),"")')</v>
      </c>
      <c r="AH294" t="str">
        <f t="shared" ca="1" si="93"/>
        <v>worksheet.write('U294','=IFERROR(STDEV(J294:N294),"")')</v>
      </c>
      <c r="AI294" t="str">
        <f t="shared" ca="1" si="94"/>
        <v>worksheet.write('V294','=IF(C294="-","",IF(ISBLANK(B294),"",IF(OR(ISNUMBER(FIND("Growth",B294)),ISNUMBER(FIND("Margin",B294))),"",(J294-T294)/U294)))')</v>
      </c>
      <c r="AJ294" t="str">
        <f t="shared" ca="1" si="95"/>
        <v>worksheet.write('W294','=IF(OR(D294="-",ISBLANK(D294)),"",(K294-T294)/U294)')</v>
      </c>
      <c r="AK294" t="str">
        <f t="shared" ca="1" si="96"/>
        <v>worksheet.write('X294','=IF(OR(E294="-",ISBLANK(E294)),"",(L294-T294)/U294)')</v>
      </c>
      <c r="AL294" t="str">
        <f t="shared" ca="1" si="97"/>
        <v>worksheet.write('Y294','=IF(OR(F294="-",ISBLANK(F294)),"",(M294-T294)/U294)')</v>
      </c>
      <c r="AM294" t="str">
        <f t="shared" ca="1" si="98"/>
        <v>worksheet.write('Z294','=IFERROR(IF(OR(G294="-",ISBLANK(G294)),"",(N294-T294)/U294),"")')</v>
      </c>
      <c r="AN294" t="str">
        <f t="shared" ca="1" si="99"/>
        <v>worksheet.write('AA294','=IF(MAX(MAX(V294:Z294),ABS(MIN(V294:Z294)))=ABS(MIN(V294:Z294)),MIN(V294:Z294),MAX(V294:Z294))')</v>
      </c>
      <c r="AO294" t="str">
        <f t="shared" ca="1" si="99"/>
        <v>worksheet.write('AB294','=IFERROR(V144+MATCH(AA294,V294:Z294,0)-1,"")')</v>
      </c>
    </row>
    <row r="295" spans="1:41" x14ac:dyDescent="0.3">
      <c r="A295" s="1">
        <v>3</v>
      </c>
      <c r="B295" t="s">
        <v>808</v>
      </c>
      <c r="C295" t="s">
        <v>278</v>
      </c>
      <c r="D295" t="s">
        <v>279</v>
      </c>
      <c r="E295" t="s">
        <v>280</v>
      </c>
      <c r="F295" t="s">
        <v>281</v>
      </c>
      <c r="G295" t="s">
        <v>282</v>
      </c>
      <c r="I295" t="str">
        <f t="shared" si="81"/>
        <v>pos_trend</v>
      </c>
      <c r="J295">
        <f t="shared" si="82"/>
        <v>13280000</v>
      </c>
      <c r="K295">
        <f t="shared" si="83"/>
        <v>18750000</v>
      </c>
      <c r="L295">
        <f t="shared" si="84"/>
        <v>20510000</v>
      </c>
      <c r="M295">
        <f t="shared" si="85"/>
        <v>21660000</v>
      </c>
      <c r="N295">
        <f t="shared" si="86"/>
        <v>22580000</v>
      </c>
      <c r="P295">
        <f t="shared" si="87"/>
        <v>22580000</v>
      </c>
      <c r="Q295">
        <f t="shared" si="100"/>
        <v>2016</v>
      </c>
      <c r="R295">
        <f t="shared" si="101"/>
        <v>13280000</v>
      </c>
      <c r="S295">
        <f t="shared" si="102"/>
        <v>2012</v>
      </c>
      <c r="T295">
        <f t="shared" si="103"/>
        <v>19356000</v>
      </c>
      <c r="U295">
        <f t="shared" si="104"/>
        <v>3685082.0886379178</v>
      </c>
      <c r="V295">
        <f t="shared" si="105"/>
        <v>-1.6488099461159669</v>
      </c>
      <c r="W295">
        <f t="shared" si="106"/>
        <v>-0.16444681161064451</v>
      </c>
      <c r="X295">
        <f t="shared" si="106"/>
        <v>0.31315448943677188</v>
      </c>
      <c r="Y295">
        <f t="shared" si="107"/>
        <v>0.62522352137116322</v>
      </c>
      <c r="Z295">
        <f t="shared" si="110"/>
        <v>0.87487874691867629</v>
      </c>
      <c r="AA295">
        <f t="shared" si="109"/>
        <v>-1.6488099461159669</v>
      </c>
      <c r="AB295">
        <f t="shared" si="108"/>
        <v>2012</v>
      </c>
      <c r="AC295" t="str">
        <f t="shared" ca="1" si="88"/>
        <v>worksheet.write('P295','=MAX(J295:N295)')</v>
      </c>
      <c r="AD295" t="str">
        <f t="shared" ca="1" si="89"/>
        <v>worksheet.write('Q295','=IFERROR(J144+MATCH(P295,J295:N295,0)-1,"")')</v>
      </c>
      <c r="AE295" t="str">
        <f t="shared" ca="1" si="90"/>
        <v>worksheet.write('R295','=IF(Q295="","",MIN(J295:N295))')</v>
      </c>
      <c r="AF295" t="str">
        <f t="shared" ca="1" si="91"/>
        <v>worksheet.write('S295','=IFERROR(J144+MATCH(R295,J295:N295)-1,"")')</v>
      </c>
      <c r="AG295" t="str">
        <f t="shared" ca="1" si="92"/>
        <v>worksheet.write('T295','=IFERROR(AVERAGE(J295:N295),"")')</v>
      </c>
      <c r="AH295" t="str">
        <f t="shared" ca="1" si="93"/>
        <v>worksheet.write('U295','=IFERROR(STDEV(J295:N295),"")')</v>
      </c>
      <c r="AI295" t="str">
        <f t="shared" ca="1" si="94"/>
        <v>worksheet.write('V295','=IF(C295="-","",IF(ISBLANK(B295),"",IF(OR(ISNUMBER(FIND("Growth",B295)),ISNUMBER(FIND("Margin",B295))),"",(J295-T295)/U295)))')</v>
      </c>
      <c r="AJ295" t="str">
        <f t="shared" ca="1" si="95"/>
        <v>worksheet.write('W295','=IF(OR(D295="-",ISBLANK(D295)),"",(K295-T295)/U295)')</v>
      </c>
      <c r="AK295" t="str">
        <f t="shared" ca="1" si="96"/>
        <v>worksheet.write('X295','=IF(OR(E295="-",ISBLANK(E295)),"",(L295-T295)/U295)')</v>
      </c>
      <c r="AL295" t="str">
        <f t="shared" ca="1" si="97"/>
        <v>worksheet.write('Y295','=IF(OR(F295="-",ISBLANK(F295)),"",(M295-T295)/U295)')</v>
      </c>
      <c r="AM295" t="str">
        <f t="shared" ca="1" si="98"/>
        <v>worksheet.write('Z295','=IFERROR(IF(OR(G295="-",ISBLANK(G295)),"",(N295-T295)/U295),"")')</v>
      </c>
      <c r="AN295" t="str">
        <f t="shared" ca="1" si="99"/>
        <v>worksheet.write('AA295','=IF(MAX(MAX(V295:Z295),ABS(MIN(V295:Z295)))=ABS(MIN(V295:Z295)),MIN(V295:Z295),MAX(V295:Z295))')</v>
      </c>
      <c r="AO295" t="str">
        <f t="shared" ca="1" si="99"/>
        <v>worksheet.write('AB295','=IFERROR(V144+MATCH(AA295,V295:Z295,0)-1,"")')</v>
      </c>
    </row>
    <row r="296" spans="1:41" x14ac:dyDescent="0.3">
      <c r="A296" s="1">
        <v>4</v>
      </c>
      <c r="B296" t="s">
        <v>809</v>
      </c>
      <c r="C296" t="s">
        <v>284</v>
      </c>
      <c r="D296" t="s">
        <v>285</v>
      </c>
      <c r="E296" t="s">
        <v>286</v>
      </c>
      <c r="F296" t="s">
        <v>287</v>
      </c>
      <c r="G296" t="s">
        <v>288</v>
      </c>
      <c r="I296" t="str">
        <f t="shared" si="81"/>
        <v>pos_trend</v>
      </c>
      <c r="J296">
        <f t="shared" si="82"/>
        <v>37500000</v>
      </c>
      <c r="K296">
        <f t="shared" si="83"/>
        <v>51220000</v>
      </c>
      <c r="L296">
        <f t="shared" si="84"/>
        <v>66180000.000000007</v>
      </c>
      <c r="M296">
        <f t="shared" si="85"/>
        <v>75780000</v>
      </c>
      <c r="N296">
        <f t="shared" si="86"/>
        <v>80870000</v>
      </c>
      <c r="P296">
        <f t="shared" si="87"/>
        <v>80870000</v>
      </c>
      <c r="Q296">
        <f t="shared" si="100"/>
        <v>2016</v>
      </c>
      <c r="R296">
        <f t="shared" si="101"/>
        <v>37500000</v>
      </c>
      <c r="S296">
        <f t="shared" si="102"/>
        <v>2012</v>
      </c>
      <c r="T296">
        <f t="shared" si="103"/>
        <v>62310000</v>
      </c>
      <c r="U296">
        <f t="shared" si="104"/>
        <v>17884459.734641135</v>
      </c>
      <c r="V296">
        <f t="shared" si="105"/>
        <v>-1.3872378795957983</v>
      </c>
      <c r="W296">
        <f t="shared" si="106"/>
        <v>-0.6200914181667635</v>
      </c>
      <c r="X296">
        <f t="shared" si="106"/>
        <v>0.21638898000950219</v>
      </c>
      <c r="Y296">
        <f t="shared" si="107"/>
        <v>0.7531678451493512</v>
      </c>
      <c r="Z296">
        <f t="shared" si="110"/>
        <v>1.0377724726037088</v>
      </c>
      <c r="AA296">
        <f t="shared" si="109"/>
        <v>-1.3872378795957983</v>
      </c>
      <c r="AB296">
        <f t="shared" si="108"/>
        <v>2012</v>
      </c>
      <c r="AC296" t="str">
        <f t="shared" ca="1" si="88"/>
        <v>worksheet.write('P296','=MAX(J296:N296)')</v>
      </c>
      <c r="AD296" t="str">
        <f t="shared" ca="1" si="89"/>
        <v>worksheet.write('Q296','=IFERROR(J144+MATCH(P296,J296:N296,0)-1,"")')</v>
      </c>
      <c r="AE296" t="str">
        <f t="shared" ca="1" si="90"/>
        <v>worksheet.write('R296','=IF(Q296="","",MIN(J296:N296))')</v>
      </c>
      <c r="AF296" t="str">
        <f t="shared" ca="1" si="91"/>
        <v>worksheet.write('S296','=IFERROR(J144+MATCH(R296,J296:N296)-1,"")')</v>
      </c>
      <c r="AG296" t="str">
        <f t="shared" ca="1" si="92"/>
        <v>worksheet.write('T296','=IFERROR(AVERAGE(J296:N296),"")')</v>
      </c>
      <c r="AH296" t="str">
        <f t="shared" ca="1" si="93"/>
        <v>worksheet.write('U296','=IFERROR(STDEV(J296:N296),"")')</v>
      </c>
      <c r="AI296" t="str">
        <f t="shared" ca="1" si="94"/>
        <v>worksheet.write('V296','=IF(C296="-","",IF(ISBLANK(B296),"",IF(OR(ISNUMBER(FIND("Growth",B296)),ISNUMBER(FIND("Margin",B296))),"",(J296-T296)/U296)))')</v>
      </c>
      <c r="AJ296" t="str">
        <f t="shared" ca="1" si="95"/>
        <v>worksheet.write('W296','=IF(OR(D296="-",ISBLANK(D296)),"",(K296-T296)/U296)')</v>
      </c>
      <c r="AK296" t="str">
        <f t="shared" ca="1" si="96"/>
        <v>worksheet.write('X296','=IF(OR(E296="-",ISBLANK(E296)),"",(L296-T296)/U296)')</v>
      </c>
      <c r="AL296" t="str">
        <f t="shared" ca="1" si="97"/>
        <v>worksheet.write('Y296','=IF(OR(F296="-",ISBLANK(F296)),"",(M296-T296)/U296)')</v>
      </c>
      <c r="AM296" t="str">
        <f t="shared" ca="1" si="98"/>
        <v>worksheet.write('Z296','=IFERROR(IF(OR(G296="-",ISBLANK(G296)),"",(N296-T296)/U296),"")')</v>
      </c>
      <c r="AN296" t="str">
        <f t="shared" ca="1" si="99"/>
        <v>worksheet.write('AA296','=IF(MAX(MAX(V296:Z296),ABS(MIN(V296:Z296)))=ABS(MIN(V296:Z296)),MIN(V296:Z296),MAX(V296:Z296))')</v>
      </c>
      <c r="AO296" t="str">
        <f t="shared" ca="1" si="99"/>
        <v>worksheet.write('AB296','=IFERROR(V144+MATCH(AA296,V296:Z296,0)-1,"")')</v>
      </c>
    </row>
    <row r="297" spans="1:41" x14ac:dyDescent="0.3">
      <c r="A297" s="1">
        <v>5</v>
      </c>
      <c r="B297" t="s">
        <v>810</v>
      </c>
      <c r="C297" t="s">
        <v>811</v>
      </c>
      <c r="D297" t="s">
        <v>812</v>
      </c>
      <c r="E297" t="s">
        <v>813</v>
      </c>
      <c r="F297" t="s">
        <v>814</v>
      </c>
      <c r="G297" t="s">
        <v>815</v>
      </c>
      <c r="I297" t="str">
        <f t="shared" si="81"/>
        <v>N/A</v>
      </c>
      <c r="J297">
        <f t="shared" si="82"/>
        <v>4780000</v>
      </c>
      <c r="K297">
        <f t="shared" si="83"/>
        <v>9570000</v>
      </c>
      <c r="L297">
        <f t="shared" si="84"/>
        <v>8440000</v>
      </c>
      <c r="M297">
        <f t="shared" si="85"/>
        <v>19330000</v>
      </c>
      <c r="N297">
        <f t="shared" si="86"/>
        <v>17700000</v>
      </c>
      <c r="P297">
        <f t="shared" si="87"/>
        <v>19330000</v>
      </c>
      <c r="Q297">
        <f t="shared" si="100"/>
        <v>2015</v>
      </c>
      <c r="R297">
        <f t="shared" si="101"/>
        <v>4780000</v>
      </c>
      <c r="S297">
        <f t="shared" si="102"/>
        <v>2012</v>
      </c>
      <c r="T297">
        <f t="shared" si="103"/>
        <v>11964000</v>
      </c>
      <c r="U297">
        <f t="shared" si="104"/>
        <v>6263372.0949660977</v>
      </c>
      <c r="V297">
        <f t="shared" si="105"/>
        <v>-1.1469859831214269</v>
      </c>
      <c r="W297">
        <f t="shared" si="106"/>
        <v>-0.3822222221036603</v>
      </c>
      <c r="X297">
        <f t="shared" si="106"/>
        <v>-0.56263622000555513</v>
      </c>
      <c r="Y297">
        <f t="shared" si="107"/>
        <v>1.1760438128719974</v>
      </c>
      <c r="Z297">
        <f t="shared" si="110"/>
        <v>0.91580061235864474</v>
      </c>
      <c r="AA297">
        <f t="shared" si="109"/>
        <v>1.1760438128719974</v>
      </c>
      <c r="AB297">
        <f t="shared" si="108"/>
        <v>2015</v>
      </c>
      <c r="AC297" t="str">
        <f t="shared" ca="1" si="88"/>
        <v>worksheet.write('P297','=MAX(J297:N297)')</v>
      </c>
      <c r="AD297" t="str">
        <f t="shared" ca="1" si="89"/>
        <v>worksheet.write('Q297','=IFERROR(J144+MATCH(P297,J297:N297,0)-1,"")')</v>
      </c>
      <c r="AE297" t="str">
        <f t="shared" ca="1" si="90"/>
        <v>worksheet.write('R297','=IF(Q297="","",MIN(J297:N297))')</v>
      </c>
      <c r="AF297" t="str">
        <f t="shared" ca="1" si="91"/>
        <v>worksheet.write('S297','=IFERROR(J144+MATCH(R297,J297:N297)-1,"")')</v>
      </c>
      <c r="AG297" t="str">
        <f t="shared" ca="1" si="92"/>
        <v>worksheet.write('T297','=IFERROR(AVERAGE(J297:N297),"")')</v>
      </c>
      <c r="AH297" t="str">
        <f t="shared" ca="1" si="93"/>
        <v>worksheet.write('U297','=IFERROR(STDEV(J297:N297),"")')</v>
      </c>
      <c r="AI297" t="str">
        <f t="shared" ca="1" si="94"/>
        <v>worksheet.write('V297','=IF(C297="-","",IF(ISBLANK(B297),"",IF(OR(ISNUMBER(FIND("Growth",B297)),ISNUMBER(FIND("Margin",B297))),"",(J297-T297)/U297)))')</v>
      </c>
      <c r="AJ297" t="str">
        <f t="shared" ca="1" si="95"/>
        <v>worksheet.write('W297','=IF(OR(D297="-",ISBLANK(D297)),"",(K297-T297)/U297)')</v>
      </c>
      <c r="AK297" t="str">
        <f t="shared" ca="1" si="96"/>
        <v>worksheet.write('X297','=IF(OR(E297="-",ISBLANK(E297)),"",(L297-T297)/U297)')</v>
      </c>
      <c r="AL297" t="str">
        <f t="shared" ca="1" si="97"/>
        <v>worksheet.write('Y297','=IF(OR(F297="-",ISBLANK(F297)),"",(M297-T297)/U297)')</v>
      </c>
      <c r="AM297" t="str">
        <f t="shared" ca="1" si="98"/>
        <v>worksheet.write('Z297','=IFERROR(IF(OR(G297="-",ISBLANK(G297)),"",(N297-T297)/U297),"")')</v>
      </c>
      <c r="AN297" t="str">
        <f t="shared" ca="1" si="99"/>
        <v>worksheet.write('AA297','=IF(MAX(MAX(V297:Z297),ABS(MIN(V297:Z297)))=ABS(MIN(V297:Z297)),MIN(V297:Z297),MAX(V297:Z297))')</v>
      </c>
      <c r="AO297" t="str">
        <f t="shared" ca="1" si="99"/>
        <v>worksheet.write('AB297','=IFERROR(V144+MATCH(AA297,V297:Z297,0)-1,"")')</v>
      </c>
    </row>
    <row r="298" spans="1:41" x14ac:dyDescent="0.3">
      <c r="A298" s="1">
        <v>6</v>
      </c>
      <c r="B298" t="s">
        <v>714</v>
      </c>
      <c r="C298" t="s">
        <v>811</v>
      </c>
      <c r="D298" t="s">
        <v>812</v>
      </c>
      <c r="E298" t="s">
        <v>813</v>
      </c>
      <c r="F298" t="s">
        <v>814</v>
      </c>
      <c r="G298" t="s">
        <v>815</v>
      </c>
      <c r="I298" t="str">
        <f t="shared" si="81"/>
        <v>N/A</v>
      </c>
      <c r="J298">
        <f t="shared" si="82"/>
        <v>4780000</v>
      </c>
      <c r="K298">
        <f t="shared" si="83"/>
        <v>9570000</v>
      </c>
      <c r="L298">
        <f t="shared" si="84"/>
        <v>8440000</v>
      </c>
      <c r="M298">
        <f t="shared" si="85"/>
        <v>19330000</v>
      </c>
      <c r="N298">
        <f t="shared" si="86"/>
        <v>17700000</v>
      </c>
      <c r="P298">
        <f t="shared" si="87"/>
        <v>19330000</v>
      </c>
      <c r="Q298">
        <f t="shared" si="100"/>
        <v>2015</v>
      </c>
      <c r="R298">
        <f t="shared" si="101"/>
        <v>4780000</v>
      </c>
      <c r="S298">
        <f t="shared" si="102"/>
        <v>2012</v>
      </c>
      <c r="T298">
        <f t="shared" si="103"/>
        <v>11964000</v>
      </c>
      <c r="U298">
        <f t="shared" si="104"/>
        <v>6263372.0949660977</v>
      </c>
      <c r="V298">
        <f t="shared" si="105"/>
        <v>-1.1469859831214269</v>
      </c>
      <c r="W298">
        <f t="shared" si="106"/>
        <v>-0.3822222221036603</v>
      </c>
      <c r="X298">
        <f t="shared" si="106"/>
        <v>-0.56263622000555513</v>
      </c>
      <c r="Y298">
        <f t="shared" si="107"/>
        <v>1.1760438128719974</v>
      </c>
      <c r="Z298">
        <f t="shared" si="110"/>
        <v>0.91580061235864474</v>
      </c>
      <c r="AA298">
        <f t="shared" si="109"/>
        <v>1.1760438128719974</v>
      </c>
      <c r="AB298">
        <f t="shared" si="108"/>
        <v>2015</v>
      </c>
      <c r="AC298" t="str">
        <f t="shared" ca="1" si="88"/>
        <v>worksheet.write('P298','=MAX(J298:N298)')</v>
      </c>
      <c r="AD298" t="str">
        <f t="shared" ca="1" si="89"/>
        <v>worksheet.write('Q298','=IFERROR(J144+MATCH(P298,J298:N298,0)-1,"")')</v>
      </c>
      <c r="AE298" t="str">
        <f t="shared" ca="1" si="90"/>
        <v>worksheet.write('R298','=IF(Q298="","",MIN(J298:N298))')</v>
      </c>
      <c r="AF298" t="str">
        <f t="shared" ca="1" si="91"/>
        <v>worksheet.write('S298','=IFERROR(J144+MATCH(R298,J298:N298)-1,"")')</v>
      </c>
      <c r="AG298" t="str">
        <f t="shared" ca="1" si="92"/>
        <v>worksheet.write('T298','=IFERROR(AVERAGE(J298:N298),"")')</v>
      </c>
      <c r="AH298" t="str">
        <f t="shared" ca="1" si="93"/>
        <v>worksheet.write('U298','=IFERROR(STDEV(J298:N298),"")')</v>
      </c>
      <c r="AI298" t="str">
        <f t="shared" ca="1" si="94"/>
        <v>worksheet.write('V298','=IF(C298="-","",IF(ISBLANK(B298),"",IF(OR(ISNUMBER(FIND("Growth",B298)),ISNUMBER(FIND("Margin",B298))),"",(J298-T298)/U298)))')</v>
      </c>
      <c r="AJ298" t="str">
        <f t="shared" ca="1" si="95"/>
        <v>worksheet.write('W298','=IF(OR(D298="-",ISBLANK(D298)),"",(K298-T298)/U298)')</v>
      </c>
      <c r="AK298" t="str">
        <f t="shared" ca="1" si="96"/>
        <v>worksheet.write('X298','=IF(OR(E298="-",ISBLANK(E298)),"",(L298-T298)/U298)')</v>
      </c>
      <c r="AL298" t="str">
        <f t="shared" ca="1" si="97"/>
        <v>worksheet.write('Y298','=IF(OR(F298="-",ISBLANK(F298)),"",(M298-T298)/U298)')</v>
      </c>
      <c r="AM298" t="str">
        <f t="shared" ca="1" si="98"/>
        <v>worksheet.write('Z298','=IFERROR(IF(OR(G298="-",ISBLANK(G298)),"",(N298-T298)/U298),"")')</v>
      </c>
      <c r="AN298" t="str">
        <f t="shared" ca="1" si="99"/>
        <v>worksheet.write('AA298','=IF(MAX(MAX(V298:Z298),ABS(MIN(V298:Z298)))=ABS(MIN(V298:Z298)),MIN(V298:Z298),MAX(V298:Z298))')</v>
      </c>
      <c r="AO298" t="str">
        <f t="shared" ca="1" si="99"/>
        <v>worksheet.write('AB298','=IFERROR(V144+MATCH(AA298,V298:Z298,0)-1,"")')</v>
      </c>
    </row>
    <row r="299" spans="1:41" x14ac:dyDescent="0.3">
      <c r="A299" s="1">
        <v>7</v>
      </c>
      <c r="B299" t="s">
        <v>816</v>
      </c>
      <c r="C299" t="s">
        <v>254</v>
      </c>
      <c r="D299" t="s">
        <v>254</v>
      </c>
      <c r="E299" t="s">
        <v>254</v>
      </c>
      <c r="F299" t="s">
        <v>254</v>
      </c>
      <c r="G299" t="s">
        <v>254</v>
      </c>
      <c r="I299" t="str">
        <f t="shared" si="81"/>
        <v>N/A</v>
      </c>
      <c r="J299" t="str">
        <f t="shared" si="82"/>
        <v>N/A</v>
      </c>
      <c r="K299" t="str">
        <f t="shared" si="83"/>
        <v>N/A</v>
      </c>
      <c r="L299" t="str">
        <f t="shared" si="84"/>
        <v>N/A</v>
      </c>
      <c r="M299" t="str">
        <f t="shared" si="85"/>
        <v>N/A</v>
      </c>
      <c r="N299" t="str">
        <f t="shared" si="86"/>
        <v>N/A</v>
      </c>
      <c r="P299">
        <f t="shared" si="87"/>
        <v>0</v>
      </c>
      <c r="Q299" t="str">
        <f t="shared" si="100"/>
        <v/>
      </c>
      <c r="R299" t="str">
        <f t="shared" si="101"/>
        <v/>
      </c>
      <c r="S299" t="str">
        <f t="shared" si="102"/>
        <v/>
      </c>
      <c r="T299" t="str">
        <f t="shared" si="103"/>
        <v/>
      </c>
      <c r="U299" t="str">
        <f t="shared" si="104"/>
        <v/>
      </c>
      <c r="V299" t="str">
        <f t="shared" si="105"/>
        <v/>
      </c>
      <c r="W299" t="str">
        <f t="shared" si="106"/>
        <v/>
      </c>
      <c r="X299" t="str">
        <f t="shared" si="106"/>
        <v/>
      </c>
      <c r="Y299" t="str">
        <f t="shared" si="107"/>
        <v/>
      </c>
      <c r="Z299" t="str">
        <f t="shared" si="110"/>
        <v/>
      </c>
      <c r="AA299">
        <f t="shared" si="109"/>
        <v>0</v>
      </c>
      <c r="AB299" t="str">
        <f t="shared" si="108"/>
        <v/>
      </c>
      <c r="AC299" t="str">
        <f t="shared" ca="1" si="88"/>
        <v>worksheet.write('P299','=MAX(J299:N299)')</v>
      </c>
      <c r="AD299" t="str">
        <f t="shared" ca="1" si="89"/>
        <v>worksheet.write('Q299','=IFERROR(J144+MATCH(P299,J299:N299,0)-1,"")')</v>
      </c>
      <c r="AE299" t="str">
        <f t="shared" ca="1" si="90"/>
        <v>worksheet.write('R299','=IF(Q299="","",MIN(J299:N299))')</v>
      </c>
      <c r="AF299" t="str">
        <f t="shared" ca="1" si="91"/>
        <v>worksheet.write('S299','=IFERROR(J144+MATCH(R299,J299:N299)-1,"")')</v>
      </c>
      <c r="AG299" t="str">
        <f t="shared" ca="1" si="92"/>
        <v>worksheet.write('T299','=IFERROR(AVERAGE(J299:N299),"")')</v>
      </c>
      <c r="AH299" t="str">
        <f t="shared" ca="1" si="93"/>
        <v>worksheet.write('U299','=IFERROR(STDEV(J299:N299),"")')</v>
      </c>
      <c r="AI299" t="str">
        <f t="shared" ca="1" si="94"/>
        <v>worksheet.write('V299','=IF(C299="-","",IF(ISBLANK(B299),"",IF(OR(ISNUMBER(FIND("Growth",B299)),ISNUMBER(FIND("Margin",B299))),"",(J299-T299)/U299)))')</v>
      </c>
      <c r="AJ299" t="str">
        <f t="shared" ca="1" si="95"/>
        <v>worksheet.write('W299','=IF(OR(D299="-",ISBLANK(D299)),"",(K299-T299)/U299)')</v>
      </c>
      <c r="AK299" t="str">
        <f t="shared" ca="1" si="96"/>
        <v>worksheet.write('X299','=IF(OR(E299="-",ISBLANK(E299)),"",(L299-T299)/U299)')</v>
      </c>
      <c r="AL299" t="str">
        <f t="shared" ca="1" si="97"/>
        <v>worksheet.write('Y299','=IF(OR(F299="-",ISBLANK(F299)),"",(M299-T299)/U299)')</v>
      </c>
      <c r="AM299" t="str">
        <f t="shared" ca="1" si="98"/>
        <v>worksheet.write('Z299','=IFERROR(IF(OR(G299="-",ISBLANK(G299)),"",(N299-T299)/U299),"")')</v>
      </c>
      <c r="AN299" t="str">
        <f t="shared" ca="1" si="99"/>
        <v>worksheet.write('AA299','=IF(MAX(MAX(V299:Z299),ABS(MIN(V299:Z299)))=ABS(MIN(V299:Z299)),MIN(V299:Z299),MAX(V299:Z299))')</v>
      </c>
      <c r="AO299" t="str">
        <f t="shared" ca="1" si="99"/>
        <v>worksheet.write('AB299','=IFERROR(V144+MATCH(AA299,V299:Z299,0)-1,"")')</v>
      </c>
    </row>
    <row r="300" spans="1:41" x14ac:dyDescent="0.3">
      <c r="A300" s="1">
        <v>8</v>
      </c>
      <c r="B300" t="s">
        <v>817</v>
      </c>
      <c r="C300" t="s">
        <v>818</v>
      </c>
      <c r="D300" t="s">
        <v>819</v>
      </c>
      <c r="E300" t="s">
        <v>820</v>
      </c>
      <c r="F300" t="s">
        <v>821</v>
      </c>
      <c r="G300" t="s">
        <v>822</v>
      </c>
      <c r="I300" t="str">
        <f t="shared" si="81"/>
        <v>neg_trend</v>
      </c>
      <c r="J300">
        <f t="shared" si="82"/>
        <v>14240000</v>
      </c>
      <c r="K300">
        <f t="shared" si="83"/>
        <v>11410000</v>
      </c>
      <c r="L300">
        <f t="shared" si="84"/>
        <v>6970000</v>
      </c>
      <c r="M300">
        <f t="shared" si="85"/>
        <v>2880000</v>
      </c>
      <c r="N300">
        <f t="shared" si="86"/>
        <v>-101480000</v>
      </c>
      <c r="P300">
        <f t="shared" si="87"/>
        <v>14240000</v>
      </c>
      <c r="Q300">
        <f t="shared" si="100"/>
        <v>2012</v>
      </c>
      <c r="R300">
        <f t="shared" si="101"/>
        <v>-101480000</v>
      </c>
      <c r="S300" t="str">
        <f t="shared" si="102"/>
        <v/>
      </c>
      <c r="T300">
        <f t="shared" si="103"/>
        <v>-13196000</v>
      </c>
      <c r="U300">
        <f t="shared" si="104"/>
        <v>49541294.189796858</v>
      </c>
      <c r="V300">
        <f t="shared" si="105"/>
        <v>0.55380063134585022</v>
      </c>
      <c r="W300">
        <f t="shared" si="106"/>
        <v>0.49667656855576581</v>
      </c>
      <c r="X300">
        <f t="shared" si="106"/>
        <v>0.40705436403704676</v>
      </c>
      <c r="Y300">
        <f t="shared" si="107"/>
        <v>0.32449697293759616</v>
      </c>
      <c r="Z300">
        <f t="shared" si="110"/>
        <v>-1.782028536876259</v>
      </c>
      <c r="AA300">
        <f t="shared" si="109"/>
        <v>-1.782028536876259</v>
      </c>
      <c r="AB300">
        <f t="shared" si="108"/>
        <v>2016</v>
      </c>
      <c r="AC300" t="str">
        <f t="shared" ca="1" si="88"/>
        <v>worksheet.write('P300','=MAX(J300:N300)')</v>
      </c>
      <c r="AD300" t="str">
        <f t="shared" ca="1" si="89"/>
        <v>worksheet.write('Q300','=IFERROR(J144+MATCH(P300,J300:N300,0)-1,"")')</v>
      </c>
      <c r="AE300" t="str">
        <f t="shared" ca="1" si="90"/>
        <v>worksheet.write('R300','=IF(Q300="","",MIN(J300:N300))')</v>
      </c>
      <c r="AF300" t="str">
        <f t="shared" ca="1" si="91"/>
        <v>worksheet.write('S300','=IFERROR(J144+MATCH(R300,J300:N300)-1,"")')</v>
      </c>
      <c r="AG300" t="str">
        <f t="shared" ca="1" si="92"/>
        <v>worksheet.write('T300','=IFERROR(AVERAGE(J300:N300),"")')</v>
      </c>
      <c r="AH300" t="str">
        <f t="shared" ca="1" si="93"/>
        <v>worksheet.write('U300','=IFERROR(STDEV(J300:N300),"")')</v>
      </c>
      <c r="AI300" t="str">
        <f t="shared" ca="1" si="94"/>
        <v>worksheet.write('V300','=IF(C300="-","",IF(ISBLANK(B300),"",IF(OR(ISNUMBER(FIND("Growth",B300)),ISNUMBER(FIND("Margin",B300))),"",(J300-T300)/U300)))')</v>
      </c>
      <c r="AJ300" t="str">
        <f t="shared" ca="1" si="95"/>
        <v>worksheet.write('W300','=IF(OR(D300="-",ISBLANK(D300)),"",(K300-T300)/U300)')</v>
      </c>
      <c r="AK300" t="str">
        <f t="shared" ca="1" si="96"/>
        <v>worksheet.write('X300','=IF(OR(E300="-",ISBLANK(E300)),"",(L300-T300)/U300)')</v>
      </c>
      <c r="AL300" t="str">
        <f t="shared" ca="1" si="97"/>
        <v>worksheet.write('Y300','=IF(OR(F300="-",ISBLANK(F300)),"",(M300-T300)/U300)')</v>
      </c>
      <c r="AM300" t="str">
        <f t="shared" ca="1" si="98"/>
        <v>worksheet.write('Z300','=IFERROR(IF(OR(G300="-",ISBLANK(G300)),"",(N300-T300)/U300),"")')</v>
      </c>
      <c r="AN300" t="str">
        <f t="shared" ca="1" si="99"/>
        <v>worksheet.write('AA300','=IF(MAX(MAX(V300:Z300),ABS(MIN(V300:Z300)))=ABS(MIN(V300:Z300)),MIN(V300:Z300),MAX(V300:Z300))')</v>
      </c>
      <c r="AO300" t="str">
        <f t="shared" ca="1" si="99"/>
        <v>worksheet.write('AB300','=IFERROR(V144+MATCH(AA300,V300:Z300,0)-1,"")')</v>
      </c>
    </row>
    <row r="301" spans="1:41" x14ac:dyDescent="0.3">
      <c r="A301" s="1">
        <v>9</v>
      </c>
      <c r="B301" t="s">
        <v>823</v>
      </c>
      <c r="C301" t="s">
        <v>824</v>
      </c>
      <c r="D301" t="s">
        <v>825</v>
      </c>
      <c r="E301" t="s">
        <v>826</v>
      </c>
      <c r="F301" t="s">
        <v>827</v>
      </c>
      <c r="G301" t="s">
        <v>828</v>
      </c>
      <c r="I301" t="str">
        <f t="shared" si="81"/>
        <v>N/A</v>
      </c>
      <c r="J301">
        <f t="shared" si="82"/>
        <v>118650000</v>
      </c>
      <c r="K301">
        <f t="shared" si="83"/>
        <v>154820000</v>
      </c>
      <c r="L301">
        <f t="shared" si="84"/>
        <v>169650000</v>
      </c>
      <c r="M301">
        <f t="shared" si="85"/>
        <v>205080000</v>
      </c>
      <c r="N301">
        <f t="shared" si="86"/>
        <v>149210000</v>
      </c>
      <c r="P301">
        <f t="shared" si="87"/>
        <v>205080000</v>
      </c>
      <c r="Q301">
        <f t="shared" si="100"/>
        <v>2015</v>
      </c>
      <c r="R301">
        <f t="shared" si="101"/>
        <v>118650000</v>
      </c>
      <c r="S301">
        <f t="shared" si="102"/>
        <v>2012</v>
      </c>
      <c r="T301">
        <f t="shared" si="103"/>
        <v>159482000</v>
      </c>
      <c r="U301">
        <f t="shared" si="104"/>
        <v>31531992.800963279</v>
      </c>
      <c r="V301">
        <f t="shared" si="105"/>
        <v>-1.2949387708458633</v>
      </c>
      <c r="W301">
        <f t="shared" si="106"/>
        <v>-0.14784983712978583</v>
      </c>
      <c r="X301">
        <f t="shared" si="106"/>
        <v>0.32246613984033939</v>
      </c>
      <c r="Y301">
        <f t="shared" si="107"/>
        <v>1.446086845440578</v>
      </c>
      <c r="Z301">
        <f t="shared" si="110"/>
        <v>-0.32576437730526814</v>
      </c>
      <c r="AA301">
        <f t="shared" si="109"/>
        <v>1.446086845440578</v>
      </c>
      <c r="AB301">
        <f t="shared" si="108"/>
        <v>2015</v>
      </c>
      <c r="AC301" t="str">
        <f t="shared" ca="1" si="88"/>
        <v>worksheet.write('P301','=MAX(J301:N301)')</v>
      </c>
      <c r="AD301" t="str">
        <f t="shared" ca="1" si="89"/>
        <v>worksheet.write('Q301','=IFERROR(J144+MATCH(P301,J301:N301,0)-1,"")')</v>
      </c>
      <c r="AE301" t="str">
        <f t="shared" ca="1" si="90"/>
        <v>worksheet.write('R301','=IF(Q301="","",MIN(J301:N301))')</v>
      </c>
      <c r="AF301" t="str">
        <f t="shared" ca="1" si="91"/>
        <v>worksheet.write('S301','=IFERROR(J144+MATCH(R301,J301:N301)-1,"")')</v>
      </c>
      <c r="AG301" t="str">
        <f t="shared" ca="1" si="92"/>
        <v>worksheet.write('T301','=IFERROR(AVERAGE(J301:N301),"")')</v>
      </c>
      <c r="AH301" t="str">
        <f t="shared" ca="1" si="93"/>
        <v>worksheet.write('U301','=IFERROR(STDEV(J301:N301),"")')</v>
      </c>
      <c r="AI301" t="str">
        <f t="shared" ca="1" si="94"/>
        <v>worksheet.write('V301','=IF(C301="-","",IF(ISBLANK(B301),"",IF(OR(ISNUMBER(FIND("Growth",B301)),ISNUMBER(FIND("Margin",B301))),"",(J301-T301)/U301)))')</v>
      </c>
      <c r="AJ301" t="str">
        <f t="shared" ca="1" si="95"/>
        <v>worksheet.write('W301','=IF(OR(D301="-",ISBLANK(D301)),"",(K301-T301)/U301)')</v>
      </c>
      <c r="AK301" t="str">
        <f t="shared" ca="1" si="96"/>
        <v>worksheet.write('X301','=IF(OR(E301="-",ISBLANK(E301)),"",(L301-T301)/U301)')</v>
      </c>
      <c r="AL301" t="str">
        <f t="shared" ca="1" si="97"/>
        <v>worksheet.write('Y301','=IF(OR(F301="-",ISBLANK(F301)),"",(M301-T301)/U301)')</v>
      </c>
      <c r="AM301" t="str">
        <f t="shared" ca="1" si="98"/>
        <v>worksheet.write('Z301','=IFERROR(IF(OR(G301="-",ISBLANK(G301)),"",(N301-T301)/U301),"")')</v>
      </c>
      <c r="AN301" t="str">
        <f t="shared" ca="1" si="99"/>
        <v>worksheet.write('AA301','=IF(MAX(MAX(V301:Z301),ABS(MIN(V301:Z301)))=ABS(MIN(V301:Z301)),MIN(V301:Z301),MAX(V301:Z301))')</v>
      </c>
      <c r="AO301" t="str">
        <f t="shared" ca="1" si="99"/>
        <v>worksheet.write('AB301','=IFERROR(V144+MATCH(AA301,V301:Z301,0)-1,"")')</v>
      </c>
    </row>
    <row r="302" spans="1:41" x14ac:dyDescent="0.3">
      <c r="A302" s="1">
        <v>10</v>
      </c>
      <c r="B302" t="s">
        <v>829</v>
      </c>
      <c r="C302" t="s">
        <v>254</v>
      </c>
      <c r="D302" t="s">
        <v>254</v>
      </c>
      <c r="E302" t="s">
        <v>254</v>
      </c>
      <c r="F302" t="s">
        <v>254</v>
      </c>
      <c r="G302" t="s">
        <v>254</v>
      </c>
      <c r="I302" t="str">
        <f t="shared" si="81"/>
        <v>N/A</v>
      </c>
      <c r="J302" t="str">
        <f t="shared" si="82"/>
        <v>N/A</v>
      </c>
      <c r="K302" t="str">
        <f t="shared" si="83"/>
        <v>N/A</v>
      </c>
      <c r="L302" t="str">
        <f t="shared" si="84"/>
        <v>N/A</v>
      </c>
      <c r="M302" t="str">
        <f t="shared" si="85"/>
        <v>N/A</v>
      </c>
      <c r="N302" t="str">
        <f t="shared" si="86"/>
        <v>N/A</v>
      </c>
      <c r="P302">
        <f t="shared" si="87"/>
        <v>0</v>
      </c>
      <c r="Q302" t="str">
        <f t="shared" si="100"/>
        <v/>
      </c>
      <c r="R302" t="str">
        <f t="shared" si="101"/>
        <v/>
      </c>
      <c r="S302" t="str">
        <f t="shared" si="102"/>
        <v/>
      </c>
      <c r="T302" t="str">
        <f t="shared" si="103"/>
        <v/>
      </c>
      <c r="U302" t="str">
        <f t="shared" si="104"/>
        <v/>
      </c>
      <c r="V302" t="str">
        <f t="shared" si="105"/>
        <v/>
      </c>
      <c r="W302" t="str">
        <f t="shared" si="106"/>
        <v/>
      </c>
      <c r="X302" t="str">
        <f t="shared" si="106"/>
        <v/>
      </c>
      <c r="Y302" t="str">
        <f t="shared" si="107"/>
        <v/>
      </c>
      <c r="Z302" t="str">
        <f t="shared" si="110"/>
        <v/>
      </c>
      <c r="AA302">
        <f t="shared" si="109"/>
        <v>0</v>
      </c>
      <c r="AB302" t="str">
        <f t="shared" si="108"/>
        <v/>
      </c>
      <c r="AC302" t="str">
        <f t="shared" ca="1" si="88"/>
        <v>worksheet.write('P302','=MAX(J302:N302)')</v>
      </c>
      <c r="AD302" t="str">
        <f t="shared" ca="1" si="89"/>
        <v>worksheet.write('Q302','=IFERROR(J144+MATCH(P302,J302:N302,0)-1,"")')</v>
      </c>
      <c r="AE302" t="str">
        <f t="shared" ca="1" si="90"/>
        <v>worksheet.write('R302','=IF(Q302="","",MIN(J302:N302))')</v>
      </c>
      <c r="AF302" t="str">
        <f t="shared" ca="1" si="91"/>
        <v>worksheet.write('S302','=IFERROR(J144+MATCH(R302,J302:N302)-1,"")')</v>
      </c>
      <c r="AG302" t="str">
        <f t="shared" ca="1" si="92"/>
        <v>worksheet.write('T302','=IFERROR(AVERAGE(J302:N302),"")')</v>
      </c>
      <c r="AH302" t="str">
        <f t="shared" ca="1" si="93"/>
        <v>worksheet.write('U302','=IFERROR(STDEV(J302:N302),"")')</v>
      </c>
      <c r="AI302" t="str">
        <f t="shared" ca="1" si="94"/>
        <v>worksheet.write('V302','=IF(C302="-","",IF(ISBLANK(B302),"",IF(OR(ISNUMBER(FIND("Growth",B302)),ISNUMBER(FIND("Margin",B302))),"",(J302-T302)/U302)))')</v>
      </c>
      <c r="AJ302" t="str">
        <f t="shared" ca="1" si="95"/>
        <v>worksheet.write('W302','=IF(OR(D302="-",ISBLANK(D302)),"",(K302-T302)/U302)')</v>
      </c>
      <c r="AK302" t="str">
        <f t="shared" ca="1" si="96"/>
        <v>worksheet.write('X302','=IF(OR(E302="-",ISBLANK(E302)),"",(L302-T302)/U302)')</v>
      </c>
      <c r="AL302" t="str">
        <f t="shared" ca="1" si="97"/>
        <v>worksheet.write('Y302','=IF(OR(F302="-",ISBLANK(F302)),"",(M302-T302)/U302)')</v>
      </c>
      <c r="AM302" t="str">
        <f t="shared" ca="1" si="98"/>
        <v>worksheet.write('Z302','=IFERROR(IF(OR(G302="-",ISBLANK(G302)),"",(N302-T302)/U302),"")')</v>
      </c>
      <c r="AN302" t="str">
        <f t="shared" ca="1" si="99"/>
        <v>worksheet.write('AA302','=IF(MAX(MAX(V302:Z302),ABS(MIN(V302:Z302)))=ABS(MIN(V302:Z302)),MIN(V302:Z302),MAX(V302:Z302))')</v>
      </c>
      <c r="AO302" t="str">
        <f t="shared" ca="1" si="99"/>
        <v>worksheet.write('AB302','=IFERROR(V144+MATCH(AA302,V302:Z302,0)-1,"")')</v>
      </c>
    </row>
    <row r="303" spans="1:41" x14ac:dyDescent="0.3">
      <c r="A303" s="1">
        <v>11</v>
      </c>
      <c r="B303" t="s">
        <v>830</v>
      </c>
      <c r="C303" t="s">
        <v>831</v>
      </c>
      <c r="D303" t="s">
        <v>832</v>
      </c>
      <c r="E303" t="s">
        <v>833</v>
      </c>
      <c r="F303" t="s">
        <v>834</v>
      </c>
      <c r="G303" t="s">
        <v>835</v>
      </c>
      <c r="I303" t="str">
        <f t="shared" si="81"/>
        <v>N/A</v>
      </c>
      <c r="J303">
        <f t="shared" si="82"/>
        <v>-127910000</v>
      </c>
      <c r="K303">
        <f t="shared" si="83"/>
        <v>-16399999.999999998</v>
      </c>
      <c r="L303">
        <f t="shared" si="84"/>
        <v>-20620000</v>
      </c>
      <c r="M303">
        <f t="shared" si="85"/>
        <v>-17090000</v>
      </c>
      <c r="N303">
        <f t="shared" si="86"/>
        <v>-49380000</v>
      </c>
      <c r="P303">
        <f t="shared" si="87"/>
        <v>-16399999.999999998</v>
      </c>
      <c r="Q303">
        <f t="shared" si="100"/>
        <v>2013</v>
      </c>
      <c r="R303">
        <f t="shared" si="101"/>
        <v>-127910000</v>
      </c>
      <c r="S303">
        <f t="shared" si="102"/>
        <v>2012</v>
      </c>
      <c r="T303">
        <f t="shared" si="103"/>
        <v>-46280000</v>
      </c>
      <c r="U303">
        <f t="shared" si="104"/>
        <v>47635000.262412094</v>
      </c>
      <c r="V303">
        <f t="shared" si="105"/>
        <v>-1.7136559158248339</v>
      </c>
      <c r="W303">
        <f t="shared" si="106"/>
        <v>0.62726986113985095</v>
      </c>
      <c r="X303">
        <f t="shared" si="106"/>
        <v>0.53867953938582924</v>
      </c>
      <c r="Y303">
        <f t="shared" si="107"/>
        <v>0.61278471374405119</v>
      </c>
      <c r="Z303">
        <f t="shared" si="110"/>
        <v>-6.5078198444897525E-2</v>
      </c>
      <c r="AA303">
        <f t="shared" si="109"/>
        <v>-1.7136559158248339</v>
      </c>
      <c r="AB303">
        <f t="shared" si="108"/>
        <v>2012</v>
      </c>
      <c r="AC303" t="str">
        <f t="shared" ca="1" si="88"/>
        <v>worksheet.write('P303','=MAX(J303:N303)')</v>
      </c>
      <c r="AD303" t="str">
        <f t="shared" ca="1" si="89"/>
        <v>worksheet.write('Q303','=IFERROR(J144+MATCH(P303,J303:N303,0)-1,"")')</v>
      </c>
      <c r="AE303" t="str">
        <f t="shared" ca="1" si="90"/>
        <v>worksheet.write('R303','=IF(Q303="","",MIN(J303:N303))')</v>
      </c>
      <c r="AF303" t="str">
        <f t="shared" ca="1" si="91"/>
        <v>worksheet.write('S303','=IFERROR(J144+MATCH(R303,J303:N303)-1,"")')</v>
      </c>
      <c r="AG303" t="str">
        <f t="shared" ca="1" si="92"/>
        <v>worksheet.write('T303','=IFERROR(AVERAGE(J303:N303),"")')</v>
      </c>
      <c r="AH303" t="str">
        <f t="shared" ca="1" si="93"/>
        <v>worksheet.write('U303','=IFERROR(STDEV(J303:N303),"")')</v>
      </c>
      <c r="AI303" t="str">
        <f t="shared" ca="1" si="94"/>
        <v>worksheet.write('V303','=IF(C303="-","",IF(ISBLANK(B303),"",IF(OR(ISNUMBER(FIND("Growth",B303)),ISNUMBER(FIND("Margin",B303))),"",(J303-T303)/U303)))')</v>
      </c>
      <c r="AJ303" t="str">
        <f t="shared" ca="1" si="95"/>
        <v>worksheet.write('W303','=IF(OR(D303="-",ISBLANK(D303)),"",(K303-T303)/U303)')</v>
      </c>
      <c r="AK303" t="str">
        <f t="shared" ca="1" si="96"/>
        <v>worksheet.write('X303','=IF(OR(E303="-",ISBLANK(E303)),"",(L303-T303)/U303)')</v>
      </c>
      <c r="AL303" t="str">
        <f t="shared" ca="1" si="97"/>
        <v>worksheet.write('Y303','=IF(OR(F303="-",ISBLANK(F303)),"",(M303-T303)/U303)')</v>
      </c>
      <c r="AM303" t="str">
        <f t="shared" ca="1" si="98"/>
        <v>worksheet.write('Z303','=IFERROR(IF(OR(G303="-",ISBLANK(G303)),"",(N303-T303)/U303),"")')</v>
      </c>
      <c r="AN303" t="str">
        <f t="shared" ca="1" si="99"/>
        <v>worksheet.write('AA303','=IF(MAX(MAX(V303:Z303),ABS(MIN(V303:Z303)))=ABS(MIN(V303:Z303)),MIN(V303:Z303),MAX(V303:Z303))')</v>
      </c>
      <c r="AO303" t="str">
        <f t="shared" ca="1" si="99"/>
        <v>worksheet.write('AB303','=IFERROR(V144+MATCH(AA303,V303:Z303,0)-1,"")')</v>
      </c>
    </row>
    <row r="304" spans="1:41" x14ac:dyDescent="0.3">
      <c r="A304" s="1">
        <v>12</v>
      </c>
      <c r="B304" t="s">
        <v>836</v>
      </c>
      <c r="C304" t="s">
        <v>837</v>
      </c>
      <c r="D304" t="s">
        <v>838</v>
      </c>
      <c r="E304" t="s">
        <v>839</v>
      </c>
      <c r="F304" t="s">
        <v>840</v>
      </c>
      <c r="G304" t="s">
        <v>841</v>
      </c>
      <c r="I304" t="str">
        <f t="shared" si="81"/>
        <v>N/A</v>
      </c>
      <c r="J304">
        <f t="shared" si="82"/>
        <v>-61970000</v>
      </c>
      <c r="K304">
        <f t="shared" si="83"/>
        <v>22500000</v>
      </c>
      <c r="L304">
        <f t="shared" si="84"/>
        <v>-30640000</v>
      </c>
      <c r="M304">
        <f t="shared" si="85"/>
        <v>-11360000</v>
      </c>
      <c r="N304">
        <f t="shared" si="86"/>
        <v>-76460000</v>
      </c>
      <c r="P304">
        <f t="shared" si="87"/>
        <v>22500000</v>
      </c>
      <c r="Q304">
        <f t="shared" si="100"/>
        <v>2013</v>
      </c>
      <c r="R304">
        <f t="shared" si="101"/>
        <v>-76460000</v>
      </c>
      <c r="S304" t="str">
        <f t="shared" si="102"/>
        <v/>
      </c>
      <c r="T304">
        <f t="shared" si="103"/>
        <v>-31586000</v>
      </c>
      <c r="U304">
        <f t="shared" si="104"/>
        <v>39598436.585299678</v>
      </c>
      <c r="V304">
        <f t="shared" si="105"/>
        <v>-0.76730302052580535</v>
      </c>
      <c r="W304">
        <f t="shared" si="106"/>
        <v>1.3658620052711528</v>
      </c>
      <c r="X304">
        <f t="shared" si="106"/>
        <v>2.3889832063500916E-2</v>
      </c>
      <c r="Y304">
        <f t="shared" si="107"/>
        <v>0.51077774134922782</v>
      </c>
      <c r="Z304">
        <f t="shared" si="110"/>
        <v>-1.1332265581580763</v>
      </c>
      <c r="AA304">
        <f t="shared" si="109"/>
        <v>1.3658620052711528</v>
      </c>
      <c r="AB304">
        <f t="shared" si="108"/>
        <v>2013</v>
      </c>
      <c r="AC304" t="str">
        <f t="shared" ca="1" si="88"/>
        <v>worksheet.write('P304','=MAX(J304:N304)')</v>
      </c>
      <c r="AD304" t="str">
        <f t="shared" ca="1" si="89"/>
        <v>worksheet.write('Q304','=IFERROR(J144+MATCH(P304,J304:N304,0)-1,"")')</v>
      </c>
      <c r="AE304" t="str">
        <f t="shared" ca="1" si="90"/>
        <v>worksheet.write('R304','=IF(Q304="","",MIN(J304:N304))')</v>
      </c>
      <c r="AF304" t="str">
        <f t="shared" ca="1" si="91"/>
        <v>worksheet.write('S304','=IFERROR(J144+MATCH(R304,J304:N304)-1,"")')</v>
      </c>
      <c r="AG304" t="str">
        <f t="shared" ca="1" si="92"/>
        <v>worksheet.write('T304','=IFERROR(AVERAGE(J304:N304),"")')</v>
      </c>
      <c r="AH304" t="str">
        <f t="shared" ca="1" si="93"/>
        <v>worksheet.write('U304','=IFERROR(STDEV(J304:N304),"")')</v>
      </c>
      <c r="AI304" t="str">
        <f t="shared" ca="1" si="94"/>
        <v>worksheet.write('V304','=IF(C304="-","",IF(ISBLANK(B304),"",IF(OR(ISNUMBER(FIND("Growth",B304)),ISNUMBER(FIND("Margin",B304))),"",(J304-T304)/U304)))')</v>
      </c>
      <c r="AJ304" t="str">
        <f t="shared" ca="1" si="95"/>
        <v>worksheet.write('W304','=IF(OR(D304="-",ISBLANK(D304)),"",(K304-T304)/U304)')</v>
      </c>
      <c r="AK304" t="str">
        <f t="shared" ca="1" si="96"/>
        <v>worksheet.write('X304','=IF(OR(E304="-",ISBLANK(E304)),"",(L304-T304)/U304)')</v>
      </c>
      <c r="AL304" t="str">
        <f t="shared" ca="1" si="97"/>
        <v>worksheet.write('Y304','=IF(OR(F304="-",ISBLANK(F304)),"",(M304-T304)/U304)')</v>
      </c>
      <c r="AM304" t="str">
        <f t="shared" ca="1" si="98"/>
        <v>worksheet.write('Z304','=IFERROR(IF(OR(G304="-",ISBLANK(G304)),"",(N304-T304)/U304),"")')</v>
      </c>
      <c r="AN304" t="str">
        <f t="shared" ca="1" si="99"/>
        <v>worksheet.write('AA304','=IF(MAX(MAX(V304:Z304),ABS(MIN(V304:Z304)))=ABS(MIN(V304:Z304)),MIN(V304:Z304),MAX(V304:Z304))')</v>
      </c>
      <c r="AO304" t="str">
        <f t="shared" ca="1" si="99"/>
        <v>worksheet.write('AB304','=IFERROR(V144+MATCH(AA304,V304:Z304,0)-1,"")')</v>
      </c>
    </row>
    <row r="305" spans="1:41" x14ac:dyDescent="0.3">
      <c r="A305" s="1">
        <v>13</v>
      </c>
      <c r="B305" t="s">
        <v>655</v>
      </c>
      <c r="C305" t="s">
        <v>842</v>
      </c>
      <c r="D305" t="s">
        <v>843</v>
      </c>
      <c r="E305" t="s">
        <v>844</v>
      </c>
      <c r="F305" t="s">
        <v>845</v>
      </c>
      <c r="G305" t="s">
        <v>846</v>
      </c>
      <c r="I305" t="str">
        <f t="shared" si="81"/>
        <v>N/A</v>
      </c>
      <c r="J305">
        <f t="shared" si="82"/>
        <v>5980000</v>
      </c>
      <c r="K305">
        <f t="shared" si="83"/>
        <v>-13550000</v>
      </c>
      <c r="L305">
        <f t="shared" si="84"/>
        <v>-3420000</v>
      </c>
      <c r="M305">
        <f t="shared" si="85"/>
        <v>8560000</v>
      </c>
      <c r="N305">
        <f t="shared" si="86"/>
        <v>-13920000</v>
      </c>
      <c r="P305">
        <f t="shared" si="87"/>
        <v>8560000</v>
      </c>
      <c r="Q305">
        <f t="shared" si="100"/>
        <v>2015</v>
      </c>
      <c r="R305">
        <f t="shared" si="101"/>
        <v>-13920000</v>
      </c>
      <c r="S305" t="str">
        <f t="shared" si="102"/>
        <v/>
      </c>
      <c r="T305">
        <f t="shared" si="103"/>
        <v>-3270000</v>
      </c>
      <c r="U305">
        <f t="shared" si="104"/>
        <v>10543182.631444834</v>
      </c>
      <c r="V305">
        <f t="shared" si="105"/>
        <v>0.87734418755225363</v>
      </c>
      <c r="W305">
        <f t="shared" si="106"/>
        <v>-0.97503764843645058</v>
      </c>
      <c r="X305">
        <f t="shared" si="106"/>
        <v>-1.4227203041387897E-2</v>
      </c>
      <c r="Y305">
        <f t="shared" si="107"/>
        <v>1.1220520798641256</v>
      </c>
      <c r="Z305">
        <f t="shared" si="110"/>
        <v>-1.0101314159385406</v>
      </c>
      <c r="AA305">
        <f t="shared" si="109"/>
        <v>1.1220520798641256</v>
      </c>
      <c r="AB305">
        <f t="shared" si="108"/>
        <v>2015</v>
      </c>
      <c r="AC305" t="str">
        <f t="shared" ca="1" si="88"/>
        <v>worksheet.write('P305','=MAX(J305:N305)')</v>
      </c>
      <c r="AD305" t="str">
        <f t="shared" ca="1" si="89"/>
        <v>worksheet.write('Q305','=IFERROR(J144+MATCH(P305,J305:N305,0)-1,"")')</v>
      </c>
      <c r="AE305" t="str">
        <f t="shared" ca="1" si="90"/>
        <v>worksheet.write('R305','=IF(Q305="","",MIN(J305:N305))')</v>
      </c>
      <c r="AF305" t="str">
        <f t="shared" ca="1" si="91"/>
        <v>worksheet.write('S305','=IFERROR(J144+MATCH(R305,J305:N305)-1,"")')</v>
      </c>
      <c r="AG305" t="str">
        <f t="shared" ca="1" si="92"/>
        <v>worksheet.write('T305','=IFERROR(AVERAGE(J305:N305),"")')</v>
      </c>
      <c r="AH305" t="str">
        <f t="shared" ca="1" si="93"/>
        <v>worksheet.write('U305','=IFERROR(STDEV(J305:N305),"")')</v>
      </c>
      <c r="AI305" t="str">
        <f t="shared" ca="1" si="94"/>
        <v>worksheet.write('V305','=IF(C305="-","",IF(ISBLANK(B305),"",IF(OR(ISNUMBER(FIND("Growth",B305)),ISNUMBER(FIND("Margin",B305))),"",(J305-T305)/U305)))')</v>
      </c>
      <c r="AJ305" t="str">
        <f t="shared" ca="1" si="95"/>
        <v>worksheet.write('W305','=IF(OR(D305="-",ISBLANK(D305)),"",(K305-T305)/U305)')</v>
      </c>
      <c r="AK305" t="str">
        <f t="shared" ca="1" si="96"/>
        <v>worksheet.write('X305','=IF(OR(E305="-",ISBLANK(E305)),"",(L305-T305)/U305)')</v>
      </c>
      <c r="AL305" t="str">
        <f t="shared" ca="1" si="97"/>
        <v>worksheet.write('Y305','=IF(OR(F305="-",ISBLANK(F305)),"",(M305-T305)/U305)')</v>
      </c>
      <c r="AM305" t="str">
        <f t="shared" ca="1" si="98"/>
        <v>worksheet.write('Z305','=IFERROR(IF(OR(G305="-",ISBLANK(G305)),"",(N305-T305)/U305),"")')</v>
      </c>
      <c r="AN305" t="str">
        <f t="shared" ca="1" si="99"/>
        <v>worksheet.write('AA305','=IF(MAX(MAX(V305:Z305),ABS(MIN(V305:Z305)))=ABS(MIN(V305:Z305)),MIN(V305:Z305),MAX(V305:Z305))')</v>
      </c>
      <c r="AO305" t="str">
        <f t="shared" ca="1" si="99"/>
        <v>worksheet.write('AB305','=IFERROR(V144+MATCH(AA305,V305:Z305,0)-1,"")')</v>
      </c>
    </row>
    <row r="306" spans="1:41" x14ac:dyDescent="0.3">
      <c r="A306" s="1">
        <v>14</v>
      </c>
      <c r="B306" t="s">
        <v>847</v>
      </c>
      <c r="C306" t="s">
        <v>848</v>
      </c>
      <c r="D306" t="s">
        <v>849</v>
      </c>
      <c r="E306" t="s">
        <v>850</v>
      </c>
      <c r="F306" t="s">
        <v>851</v>
      </c>
      <c r="G306" t="s">
        <v>852</v>
      </c>
      <c r="I306" t="str">
        <f t="shared" si="81"/>
        <v>N/A</v>
      </c>
      <c r="J306">
        <f t="shared" si="82"/>
        <v>-29580000</v>
      </c>
      <c r="K306">
        <f t="shared" si="83"/>
        <v>-10200000</v>
      </c>
      <c r="L306">
        <f t="shared" si="84"/>
        <v>8840000</v>
      </c>
      <c r="M306">
        <f t="shared" si="85"/>
        <v>-4050000</v>
      </c>
      <c r="N306">
        <f t="shared" si="86"/>
        <v>8430000</v>
      </c>
      <c r="P306">
        <f t="shared" si="87"/>
        <v>8840000</v>
      </c>
      <c r="Q306">
        <f t="shared" si="100"/>
        <v>2014</v>
      </c>
      <c r="R306">
        <f t="shared" si="101"/>
        <v>-29580000</v>
      </c>
      <c r="S306">
        <f t="shared" si="102"/>
        <v>2012</v>
      </c>
      <c r="T306">
        <f t="shared" si="103"/>
        <v>-5312000</v>
      </c>
      <c r="U306">
        <f t="shared" si="104"/>
        <v>15839370.883971371</v>
      </c>
      <c r="V306">
        <f t="shared" si="105"/>
        <v>-1.5321315586187814</v>
      </c>
      <c r="W306">
        <f t="shared" si="106"/>
        <v>-0.30859811515281865</v>
      </c>
      <c r="X306">
        <f t="shared" si="106"/>
        <v>0.89346982930496921</v>
      </c>
      <c r="Y306">
        <f t="shared" si="107"/>
        <v>7.9674881612695814E-2</v>
      </c>
      <c r="Z306">
        <f t="shared" si="110"/>
        <v>0.86758496285393494</v>
      </c>
      <c r="AA306">
        <f t="shared" si="109"/>
        <v>-1.5321315586187814</v>
      </c>
      <c r="AB306">
        <f t="shared" si="108"/>
        <v>2012</v>
      </c>
      <c r="AC306" t="str">
        <f t="shared" ca="1" si="88"/>
        <v>worksheet.write('P306','=MAX(J306:N306)')</v>
      </c>
      <c r="AD306" t="str">
        <f t="shared" ca="1" si="89"/>
        <v>worksheet.write('Q306','=IFERROR(J144+MATCH(P306,J306:N306,0)-1,"")')</v>
      </c>
      <c r="AE306" t="str">
        <f t="shared" ca="1" si="90"/>
        <v>worksheet.write('R306','=IF(Q306="","",MIN(J306:N306))')</v>
      </c>
      <c r="AF306" t="str">
        <f t="shared" ca="1" si="91"/>
        <v>worksheet.write('S306','=IFERROR(J144+MATCH(R306,J306:N306)-1,"")')</v>
      </c>
      <c r="AG306" t="str">
        <f t="shared" ca="1" si="92"/>
        <v>worksheet.write('T306','=IFERROR(AVERAGE(J306:N306),"")')</v>
      </c>
      <c r="AH306" t="str">
        <f t="shared" ca="1" si="93"/>
        <v>worksheet.write('U306','=IFERROR(STDEV(J306:N306),"")')</v>
      </c>
      <c r="AI306" t="str">
        <f t="shared" ca="1" si="94"/>
        <v>worksheet.write('V306','=IF(C306="-","",IF(ISBLANK(B306),"",IF(OR(ISNUMBER(FIND("Growth",B306)),ISNUMBER(FIND("Margin",B306))),"",(J306-T306)/U306)))')</v>
      </c>
      <c r="AJ306" t="str">
        <f t="shared" ca="1" si="95"/>
        <v>worksheet.write('W306','=IF(OR(D306="-",ISBLANK(D306)),"",(K306-T306)/U306)')</v>
      </c>
      <c r="AK306" t="str">
        <f t="shared" ca="1" si="96"/>
        <v>worksheet.write('X306','=IF(OR(E306="-",ISBLANK(E306)),"",(L306-T306)/U306)')</v>
      </c>
      <c r="AL306" t="str">
        <f t="shared" ca="1" si="97"/>
        <v>worksheet.write('Y306','=IF(OR(F306="-",ISBLANK(F306)),"",(M306-T306)/U306)')</v>
      </c>
      <c r="AM306" t="str">
        <f t="shared" ca="1" si="98"/>
        <v>worksheet.write('Z306','=IFERROR(IF(OR(G306="-",ISBLANK(G306)),"",(N306-T306)/U306),"")')</v>
      </c>
      <c r="AN306" t="str">
        <f t="shared" ca="1" si="99"/>
        <v>worksheet.write('AA306','=IF(MAX(MAX(V306:Z306),ABS(MIN(V306:Z306)))=ABS(MIN(V306:Z306)),MIN(V306:Z306),MAX(V306:Z306))')</v>
      </c>
      <c r="AO306" t="str">
        <f t="shared" ca="1" si="99"/>
        <v>worksheet.write('AB306','=IFERROR(V144+MATCH(AA306,V306:Z306,0)-1,"")')</v>
      </c>
    </row>
    <row r="307" spans="1:41" x14ac:dyDescent="0.3">
      <c r="A307" s="1">
        <v>15</v>
      </c>
      <c r="B307" t="s">
        <v>853</v>
      </c>
      <c r="C307" t="s">
        <v>854</v>
      </c>
      <c r="D307" t="s">
        <v>855</v>
      </c>
      <c r="E307" t="s">
        <v>856</v>
      </c>
      <c r="F307" t="s">
        <v>857</v>
      </c>
      <c r="G307" t="s">
        <v>858</v>
      </c>
      <c r="I307" t="str">
        <f t="shared" si="81"/>
        <v>N/A</v>
      </c>
      <c r="J307">
        <f t="shared" si="82"/>
        <v>-9270000</v>
      </c>
      <c r="K307">
        <f t="shared" si="83"/>
        <v>138420000</v>
      </c>
      <c r="L307">
        <f t="shared" si="84"/>
        <v>149030000</v>
      </c>
      <c r="M307">
        <f t="shared" si="85"/>
        <v>187990000</v>
      </c>
      <c r="N307">
        <f t="shared" si="86"/>
        <v>99830000</v>
      </c>
      <c r="P307">
        <f t="shared" si="87"/>
        <v>187990000</v>
      </c>
      <c r="Q307">
        <f t="shared" si="100"/>
        <v>2015</v>
      </c>
      <c r="R307">
        <f t="shared" si="101"/>
        <v>-9270000</v>
      </c>
      <c r="S307">
        <f t="shared" si="102"/>
        <v>2012</v>
      </c>
      <c r="T307">
        <f t="shared" si="103"/>
        <v>113200000</v>
      </c>
      <c r="U307">
        <f t="shared" si="104"/>
        <v>75317725.669327006</v>
      </c>
      <c r="V307">
        <f t="shared" si="105"/>
        <v>-1.6260448508189045</v>
      </c>
      <c r="W307">
        <f t="shared" si="106"/>
        <v>0.33484813536092733</v>
      </c>
      <c r="X307">
        <f t="shared" si="106"/>
        <v>0.47571802894456883</v>
      </c>
      <c r="Y307">
        <f t="shared" si="107"/>
        <v>0.99299334035066433</v>
      </c>
      <c r="Z307">
        <f t="shared" si="110"/>
        <v>-0.17751465383725609</v>
      </c>
      <c r="AA307">
        <f t="shared" si="109"/>
        <v>-1.6260448508189045</v>
      </c>
      <c r="AB307">
        <f t="shared" si="108"/>
        <v>2012</v>
      </c>
      <c r="AC307" t="str">
        <f t="shared" ca="1" si="88"/>
        <v>worksheet.write('P307','=MAX(J307:N307)')</v>
      </c>
      <c r="AD307" t="str">
        <f t="shared" ca="1" si="89"/>
        <v>worksheet.write('Q307','=IFERROR(J144+MATCH(P307,J307:N307,0)-1,"")')</v>
      </c>
      <c r="AE307" t="str">
        <f t="shared" ca="1" si="90"/>
        <v>worksheet.write('R307','=IF(Q307="","",MIN(J307:N307))')</v>
      </c>
      <c r="AF307" t="str">
        <f t="shared" ca="1" si="91"/>
        <v>worksheet.write('S307','=IFERROR(J144+MATCH(R307,J307:N307)-1,"")')</v>
      </c>
      <c r="AG307" t="str">
        <f t="shared" ca="1" si="92"/>
        <v>worksheet.write('T307','=IFERROR(AVERAGE(J307:N307),"")')</v>
      </c>
      <c r="AH307" t="str">
        <f t="shared" ca="1" si="93"/>
        <v>worksheet.write('U307','=IFERROR(STDEV(J307:N307),"")')</v>
      </c>
      <c r="AI307" t="str">
        <f t="shared" ca="1" si="94"/>
        <v>worksheet.write('V307','=IF(C307="-","",IF(ISBLANK(B307),"",IF(OR(ISNUMBER(FIND("Growth",B307)),ISNUMBER(FIND("Margin",B307))),"",(J307-T307)/U307)))')</v>
      </c>
      <c r="AJ307" t="str">
        <f t="shared" ca="1" si="95"/>
        <v>worksheet.write('W307','=IF(OR(D307="-",ISBLANK(D307)),"",(K307-T307)/U307)')</v>
      </c>
      <c r="AK307" t="str">
        <f t="shared" ca="1" si="96"/>
        <v>worksheet.write('X307','=IF(OR(E307="-",ISBLANK(E307)),"",(L307-T307)/U307)')</v>
      </c>
      <c r="AL307" t="str">
        <f t="shared" ca="1" si="97"/>
        <v>worksheet.write('Y307','=IF(OR(F307="-",ISBLANK(F307)),"",(M307-T307)/U307)')</v>
      </c>
      <c r="AM307" t="str">
        <f t="shared" ca="1" si="98"/>
        <v>worksheet.write('Z307','=IFERROR(IF(OR(G307="-",ISBLANK(G307)),"",(N307-T307)/U307),"")')</v>
      </c>
      <c r="AN307" t="str">
        <f t="shared" ca="1" si="99"/>
        <v>worksheet.write('AA307','=IF(MAX(MAX(V307:Z307),ABS(MIN(V307:Z307)))=ABS(MIN(V307:Z307)),MIN(V307:Z307),MAX(V307:Z307))')</v>
      </c>
      <c r="AO307" t="str">
        <f t="shared" ca="1" si="99"/>
        <v>worksheet.write('AB307','=IFERROR(V144+MATCH(AA307,V307:Z307,0)-1,"")')</v>
      </c>
    </row>
    <row r="308" spans="1:41" x14ac:dyDescent="0.3">
      <c r="A308" s="1">
        <v>16</v>
      </c>
      <c r="B308" t="s">
        <v>859</v>
      </c>
      <c r="C308" t="s">
        <v>254</v>
      </c>
      <c r="D308" t="s">
        <v>860</v>
      </c>
      <c r="E308" t="s">
        <v>861</v>
      </c>
      <c r="F308" t="s">
        <v>862</v>
      </c>
      <c r="G308" t="s">
        <v>863</v>
      </c>
      <c r="I308" t="str">
        <f t="shared" si="81"/>
        <v>N/A</v>
      </c>
      <c r="J308" t="str">
        <f t="shared" si="82"/>
        <v>N/A</v>
      </c>
      <c r="K308">
        <f t="shared" si="83"/>
        <v>15.9399</v>
      </c>
      <c r="L308">
        <f t="shared" si="84"/>
        <v>7.6600000000000001E-2</v>
      </c>
      <c r="M308">
        <f t="shared" si="85"/>
        <v>0.26150000000000001</v>
      </c>
      <c r="N308">
        <f t="shared" si="86"/>
        <v>-0.46899999999999997</v>
      </c>
      <c r="P308">
        <f t="shared" si="87"/>
        <v>15.9399</v>
      </c>
      <c r="Q308">
        <f t="shared" si="100"/>
        <v>2013</v>
      </c>
      <c r="R308">
        <f t="shared" si="101"/>
        <v>-0.46899999999999997</v>
      </c>
      <c r="S308" t="str">
        <f t="shared" si="102"/>
        <v/>
      </c>
      <c r="T308">
        <f t="shared" si="103"/>
        <v>3.9522500000000007</v>
      </c>
      <c r="U308">
        <f t="shared" si="104"/>
        <v>7.9977809957929376</v>
      </c>
      <c r="V308" t="str">
        <f t="shared" si="105"/>
        <v/>
      </c>
      <c r="W308">
        <f t="shared" si="106"/>
        <v>1.4988720004093443</v>
      </c>
      <c r="X308">
        <f t="shared" si="106"/>
        <v>-0.48459066359015129</v>
      </c>
      <c r="Y308">
        <f t="shared" si="107"/>
        <v>-0.46147175096960535</v>
      </c>
      <c r="Z308">
        <f t="shared" si="110"/>
        <v>-0.55280958584958817</v>
      </c>
      <c r="AA308">
        <f t="shared" si="109"/>
        <v>1.4988720004093443</v>
      </c>
      <c r="AB308">
        <f t="shared" si="108"/>
        <v>2013</v>
      </c>
      <c r="AC308" t="str">
        <f t="shared" ca="1" si="88"/>
        <v>worksheet.write('P308','=MAX(J308:N308)')</v>
      </c>
      <c r="AD308" t="str">
        <f t="shared" ca="1" si="89"/>
        <v>worksheet.write('Q308','=IFERROR(J144+MATCH(P308,J308:N308,0)-1,"")')</v>
      </c>
      <c r="AE308" t="str">
        <f t="shared" ca="1" si="90"/>
        <v>worksheet.write('R308','=IF(Q308="","",MIN(J308:N308))')</v>
      </c>
      <c r="AF308" t="str">
        <f t="shared" ca="1" si="91"/>
        <v>worksheet.write('S308','=IFERROR(J144+MATCH(R308,J308:N308)-1,"")')</v>
      </c>
      <c r="AG308" t="str">
        <f t="shared" ca="1" si="92"/>
        <v>worksheet.write('T308','=IFERROR(AVERAGE(J308:N308),"")')</v>
      </c>
      <c r="AH308" t="str">
        <f t="shared" ca="1" si="93"/>
        <v>worksheet.write('U308','=IFERROR(STDEV(J308:N308),"")')</v>
      </c>
      <c r="AI308" t="str">
        <f t="shared" ca="1" si="94"/>
        <v>worksheet.write('V308','=IF(C308="-","",IF(ISBLANK(B308),"",IF(OR(ISNUMBER(FIND("Growth",B308)),ISNUMBER(FIND("Margin",B308))),"",(J308-T308)/U308)))')</v>
      </c>
      <c r="AJ308" t="str">
        <f t="shared" ca="1" si="95"/>
        <v>worksheet.write('W308','=IF(OR(D308="-",ISBLANK(D308)),"",(K308-T308)/U308)')</v>
      </c>
      <c r="AK308" t="str">
        <f t="shared" ca="1" si="96"/>
        <v>worksheet.write('X308','=IF(OR(E308="-",ISBLANK(E308)),"",(L308-T308)/U308)')</v>
      </c>
      <c r="AL308" t="str">
        <f t="shared" ca="1" si="97"/>
        <v>worksheet.write('Y308','=IF(OR(F308="-",ISBLANK(F308)),"",(M308-T308)/U308)')</v>
      </c>
      <c r="AM308" t="str">
        <f t="shared" ca="1" si="98"/>
        <v>worksheet.write('Z308','=IFERROR(IF(OR(G308="-",ISBLANK(G308)),"",(N308-T308)/U308),"")')</v>
      </c>
      <c r="AN308" t="str">
        <f t="shared" ca="1" si="99"/>
        <v>worksheet.write('AA308','=IF(MAX(MAX(V308:Z308),ABS(MIN(V308:Z308)))=ABS(MIN(V308:Z308)),MIN(V308:Z308),MAX(V308:Z308))')</v>
      </c>
      <c r="AO308" t="str">
        <f t="shared" ca="1" si="99"/>
        <v>worksheet.write('AB308','=IFERROR(V144+MATCH(AA308,V308:Z308,0)-1,"")')</v>
      </c>
    </row>
    <row r="309" spans="1:41" x14ac:dyDescent="0.3">
      <c r="A309" s="1">
        <v>17</v>
      </c>
      <c r="B309" t="s">
        <v>864</v>
      </c>
      <c r="C309" t="s">
        <v>865</v>
      </c>
      <c r="D309" t="s">
        <v>866</v>
      </c>
      <c r="E309" t="s">
        <v>867</v>
      </c>
      <c r="F309" t="s">
        <v>868</v>
      </c>
      <c r="G309" t="s">
        <v>869</v>
      </c>
      <c r="I309" t="str">
        <f t="shared" si="81"/>
        <v>N/A</v>
      </c>
      <c r="J309">
        <f t="shared" si="82"/>
        <v>-1.3899999999999999E-2</v>
      </c>
      <c r="K309">
        <f t="shared" si="83"/>
        <v>0.16</v>
      </c>
      <c r="L309">
        <f t="shared" si="84"/>
        <v>0.14410000000000001</v>
      </c>
      <c r="M309">
        <f t="shared" si="85"/>
        <v>0.1797</v>
      </c>
      <c r="N309">
        <f t="shared" si="86"/>
        <v>9.9299999999999999E-2</v>
      </c>
      <c r="P309">
        <f t="shared" si="87"/>
        <v>0.1797</v>
      </c>
      <c r="Q309">
        <f t="shared" si="100"/>
        <v>2015</v>
      </c>
      <c r="R309">
        <f t="shared" si="101"/>
        <v>-1.3899999999999999E-2</v>
      </c>
      <c r="S309">
        <f t="shared" si="102"/>
        <v>2012</v>
      </c>
      <c r="T309">
        <f t="shared" si="103"/>
        <v>0.11383999999999998</v>
      </c>
      <c r="U309">
        <f t="shared" si="104"/>
        <v>7.7318936878361208E-2</v>
      </c>
      <c r="V309">
        <f t="shared" si="105"/>
        <v>-1.6521179048408492</v>
      </c>
      <c r="W309">
        <f t="shared" si="106"/>
        <v>0.59700769130619724</v>
      </c>
      <c r="X309">
        <f t="shared" si="106"/>
        <v>0.39136596054864675</v>
      </c>
      <c r="Y309">
        <f t="shared" si="107"/>
        <v>0.85179650237058369</v>
      </c>
      <c r="Z309">
        <f t="shared" si="110"/>
        <v>-0.18805224938457743</v>
      </c>
      <c r="AA309">
        <f t="shared" si="109"/>
        <v>-1.6521179048408492</v>
      </c>
      <c r="AB309">
        <f t="shared" si="108"/>
        <v>2012</v>
      </c>
      <c r="AC309" t="str">
        <f t="shared" ca="1" si="88"/>
        <v>worksheet.write('P309','=MAX(J309:N309)')</v>
      </c>
      <c r="AD309" t="str">
        <f t="shared" ca="1" si="89"/>
        <v>worksheet.write('Q309','=IFERROR(J144+MATCH(P309,J309:N309,0)-1,"")')</v>
      </c>
      <c r="AE309" t="str">
        <f t="shared" ca="1" si="90"/>
        <v>worksheet.write('R309','=IF(Q309="","",MIN(J309:N309))')</v>
      </c>
      <c r="AF309" t="str">
        <f t="shared" ca="1" si="91"/>
        <v>worksheet.write('S309','=IFERROR(J144+MATCH(R309,J309:N309)-1,"")')</v>
      </c>
      <c r="AG309" t="str">
        <f t="shared" ca="1" si="92"/>
        <v>worksheet.write('T309','=IFERROR(AVERAGE(J309:N309),"")')</v>
      </c>
      <c r="AH309" t="str">
        <f t="shared" ca="1" si="93"/>
        <v>worksheet.write('U309','=IFERROR(STDEV(J309:N309),"")')</v>
      </c>
      <c r="AI309" t="str">
        <f t="shared" ca="1" si="94"/>
        <v>worksheet.write('V309','=IF(C309="-","",IF(ISBLANK(B309),"",IF(OR(ISNUMBER(FIND("Growth",B309)),ISNUMBER(FIND("Margin",B309))),"",(J309-T309)/U309)))')</v>
      </c>
      <c r="AJ309" t="str">
        <f t="shared" ca="1" si="95"/>
        <v>worksheet.write('W309','=IF(OR(D309="-",ISBLANK(D309)),"",(K309-T309)/U309)')</v>
      </c>
      <c r="AK309" t="str">
        <f t="shared" ca="1" si="96"/>
        <v>worksheet.write('X309','=IF(OR(E309="-",ISBLANK(E309)),"",(L309-T309)/U309)')</v>
      </c>
      <c r="AL309" t="str">
        <f t="shared" ca="1" si="97"/>
        <v>worksheet.write('Y309','=IF(OR(F309="-",ISBLANK(F309)),"",(M309-T309)/U309)')</v>
      </c>
      <c r="AM309" t="str">
        <f t="shared" ca="1" si="98"/>
        <v>worksheet.write('Z309','=IFERROR(IF(OR(G309="-",ISBLANK(G309)),"",(N309-T309)/U309),"")')</v>
      </c>
      <c r="AN309" t="str">
        <f t="shared" ca="1" si="99"/>
        <v>worksheet.write('AA309','=IF(MAX(MAX(V309:Z309),ABS(MIN(V309:Z309)))=ABS(MIN(V309:Z309)),MIN(V309:Z309),MAX(V309:Z309))')</v>
      </c>
      <c r="AO309" t="str">
        <f t="shared" ca="1" si="99"/>
        <v>worksheet.write('AB309','=IFERROR(V144+MATCH(AA309,V309:Z309,0)-1,"")')</v>
      </c>
    </row>
    <row r="310" spans="1:41" x14ac:dyDescent="0.3">
      <c r="I310" t="str">
        <f t="shared" si="81"/>
        <v>N/A</v>
      </c>
      <c r="J310" t="str">
        <f t="shared" si="82"/>
        <v>N/A</v>
      </c>
      <c r="K310" t="str">
        <f t="shared" si="83"/>
        <v>N/A</v>
      </c>
      <c r="L310" t="str">
        <f t="shared" si="84"/>
        <v>N/A</v>
      </c>
      <c r="M310" t="str">
        <f t="shared" si="85"/>
        <v>N/A</v>
      </c>
      <c r="N310" t="str">
        <f t="shared" si="86"/>
        <v>N/A</v>
      </c>
      <c r="P310">
        <f t="shared" si="87"/>
        <v>0</v>
      </c>
      <c r="Q310" t="str">
        <f t="shared" si="100"/>
        <v/>
      </c>
      <c r="R310" t="str">
        <f t="shared" si="101"/>
        <v/>
      </c>
      <c r="S310" t="str">
        <f t="shared" si="102"/>
        <v/>
      </c>
      <c r="T310" t="str">
        <f t="shared" si="103"/>
        <v/>
      </c>
      <c r="U310" t="str">
        <f t="shared" si="104"/>
        <v/>
      </c>
      <c r="V310" t="str">
        <f t="shared" si="105"/>
        <v/>
      </c>
      <c r="W310" t="str">
        <f t="shared" si="106"/>
        <v/>
      </c>
      <c r="X310" t="str">
        <f t="shared" si="106"/>
        <v/>
      </c>
      <c r="Y310" t="str">
        <f t="shared" si="107"/>
        <v/>
      </c>
      <c r="Z310" t="str">
        <f t="shared" si="110"/>
        <v/>
      </c>
      <c r="AA310">
        <f t="shared" si="109"/>
        <v>0</v>
      </c>
      <c r="AB310" t="str">
        <f t="shared" si="108"/>
        <v/>
      </c>
      <c r="AC310" t="str">
        <f t="shared" ca="1" si="88"/>
        <v>worksheet.write('P310','=MAX(J310:N310)')</v>
      </c>
      <c r="AD310" t="str">
        <f t="shared" ca="1" si="89"/>
        <v>worksheet.write('Q310','=IFERROR(J144+MATCH(P310,J310:N310,0)-1,"")')</v>
      </c>
      <c r="AE310" t="str">
        <f t="shared" ca="1" si="90"/>
        <v>worksheet.write('R310','=IF(Q310="","",MIN(J310:N310))')</v>
      </c>
      <c r="AF310" t="str">
        <f t="shared" ca="1" si="91"/>
        <v>worksheet.write('S310','=IFERROR(J144+MATCH(R310,J310:N310)-1,"")')</v>
      </c>
      <c r="AG310" t="str">
        <f t="shared" ca="1" si="92"/>
        <v>worksheet.write('T310','=IFERROR(AVERAGE(J310:N310),"")')</v>
      </c>
      <c r="AH310" t="str">
        <f t="shared" ca="1" si="93"/>
        <v>worksheet.write('U310','=IFERROR(STDEV(J310:N310),"")')</v>
      </c>
      <c r="AI310" t="str">
        <f t="shared" ca="1" si="94"/>
        <v>worksheet.write('V310','=IF(C310="-","",IF(ISBLANK(B310),"",IF(OR(ISNUMBER(FIND("Growth",B310)),ISNUMBER(FIND("Margin",B310))),"",(J310-T310)/U310)))')</v>
      </c>
      <c r="AJ310" t="str">
        <f t="shared" ca="1" si="95"/>
        <v>worksheet.write('W310','=IF(OR(D310="-",ISBLANK(D310)),"",(K310-T310)/U310)')</v>
      </c>
      <c r="AK310" t="str">
        <f t="shared" ca="1" si="96"/>
        <v>worksheet.write('X310','=IF(OR(E310="-",ISBLANK(E310)),"",(L310-T310)/U310)')</v>
      </c>
      <c r="AL310" t="str">
        <f t="shared" ca="1" si="97"/>
        <v>worksheet.write('Y310','=IF(OR(F310="-",ISBLANK(F310)),"",(M310-T310)/U310)')</v>
      </c>
      <c r="AM310" t="str">
        <f t="shared" ca="1" si="98"/>
        <v>worksheet.write('Z310','=IFERROR(IF(OR(G310="-",ISBLANK(G310)),"",(N310-T310)/U310),"")')</v>
      </c>
      <c r="AN310" t="str">
        <f t="shared" ca="1" si="99"/>
        <v>worksheet.write('AA310','=IF(MAX(MAX(V310:Z310),ABS(MIN(V310:Z310)))=ABS(MIN(V310:Z310)),MIN(V310:Z310),MAX(V310:Z310))')</v>
      </c>
      <c r="AO310" t="str">
        <f t="shared" ca="1" si="99"/>
        <v>worksheet.write('AB310','=IFERROR(V144+MATCH(AA310,V310:Z310,0)-1,"")')</v>
      </c>
    </row>
    <row r="311" spans="1:41" x14ac:dyDescent="0.3">
      <c r="B311" s="1" t="s">
        <v>307</v>
      </c>
      <c r="C311" s="1" t="s">
        <v>242</v>
      </c>
      <c r="D311" s="1" t="s">
        <v>243</v>
      </c>
      <c r="E311" s="1" t="s">
        <v>244</v>
      </c>
      <c r="F311" s="1" t="s">
        <v>245</v>
      </c>
      <c r="G311" s="1" t="s">
        <v>246</v>
      </c>
      <c r="H311" s="1" t="s">
        <v>247</v>
      </c>
      <c r="I311" t="str">
        <f t="shared" si="81"/>
        <v>pos_trend</v>
      </c>
      <c r="J311">
        <f t="shared" si="82"/>
        <v>2012</v>
      </c>
      <c r="K311">
        <f t="shared" si="83"/>
        <v>2013</v>
      </c>
      <c r="L311">
        <f t="shared" si="84"/>
        <v>2014</v>
      </c>
      <c r="M311">
        <f t="shared" si="85"/>
        <v>2015</v>
      </c>
      <c r="N311">
        <f t="shared" si="86"/>
        <v>2016</v>
      </c>
      <c r="P311">
        <f t="shared" si="87"/>
        <v>2016</v>
      </c>
      <c r="Q311">
        <f t="shared" si="100"/>
        <v>2016</v>
      </c>
      <c r="R311">
        <f t="shared" si="101"/>
        <v>2012</v>
      </c>
      <c r="S311">
        <f t="shared" si="102"/>
        <v>2012</v>
      </c>
      <c r="T311">
        <f t="shared" si="103"/>
        <v>2014</v>
      </c>
      <c r="U311">
        <f t="shared" si="104"/>
        <v>1.5811388300841898</v>
      </c>
      <c r="V311">
        <f t="shared" si="105"/>
        <v>-1.2649110640673518</v>
      </c>
      <c r="W311">
        <f t="shared" si="106"/>
        <v>-0.63245553203367588</v>
      </c>
      <c r="X311">
        <f t="shared" si="106"/>
        <v>0</v>
      </c>
      <c r="Y311">
        <f t="shared" si="107"/>
        <v>0.63245553203367588</v>
      </c>
      <c r="Z311">
        <f t="shared" si="110"/>
        <v>1.2649110640673518</v>
      </c>
      <c r="AA311">
        <f t="shared" si="109"/>
        <v>-1.2649110640673518</v>
      </c>
      <c r="AB311">
        <f t="shared" si="108"/>
        <v>2012</v>
      </c>
      <c r="AC311" t="str">
        <f t="shared" ca="1" si="88"/>
        <v>worksheet.write('P311','=MAX(J311:N311)')</v>
      </c>
      <c r="AD311" t="str">
        <f t="shared" ca="1" si="89"/>
        <v>worksheet.write('Q311','=IFERROR(J144+MATCH(P311,J311:N311,0)-1,"")')</v>
      </c>
      <c r="AE311" t="str">
        <f t="shared" ca="1" si="90"/>
        <v>worksheet.write('R311','=IF(Q311="","",MIN(J311:N311))')</v>
      </c>
      <c r="AF311" t="str">
        <f t="shared" ca="1" si="91"/>
        <v>worksheet.write('S311','=IFERROR(J144+MATCH(R311,J311:N311)-1,"")')</v>
      </c>
      <c r="AG311" t="str">
        <f t="shared" ca="1" si="92"/>
        <v>worksheet.write('T311','=IFERROR(AVERAGE(J311:N311),"")')</v>
      </c>
      <c r="AH311" t="str">
        <f t="shared" ca="1" si="93"/>
        <v>worksheet.write('U311','=IFERROR(STDEV(J311:N311),"")')</v>
      </c>
      <c r="AI311" t="str">
        <f t="shared" ca="1" si="94"/>
        <v>worksheet.write('V311','=IF(C311="-","",IF(ISBLANK(B311),"",IF(OR(ISNUMBER(FIND("Growth",B311)),ISNUMBER(FIND("Margin",B311))),"",(J311-T311)/U311)))')</v>
      </c>
      <c r="AJ311" t="str">
        <f t="shared" ca="1" si="95"/>
        <v>worksheet.write('W311','=IF(OR(D311="-",ISBLANK(D311)),"",(K311-T311)/U311)')</v>
      </c>
      <c r="AK311" t="str">
        <f t="shared" ca="1" si="96"/>
        <v>worksheet.write('X311','=IF(OR(E311="-",ISBLANK(E311)),"",(L311-T311)/U311)')</v>
      </c>
      <c r="AL311" t="str">
        <f t="shared" ca="1" si="97"/>
        <v>worksheet.write('Y311','=IF(OR(F311="-",ISBLANK(F311)),"",(M311-T311)/U311)')</v>
      </c>
      <c r="AM311" t="str">
        <f t="shared" ca="1" si="98"/>
        <v>worksheet.write('Z311','=IFERROR(IF(OR(G311="-",ISBLANK(G311)),"",(N311-T311)/U311),"")')</v>
      </c>
      <c r="AN311" t="str">
        <f t="shared" ca="1" si="99"/>
        <v>worksheet.write('AA311','=IF(MAX(MAX(V311:Z311),ABS(MIN(V311:Z311)))=ABS(MIN(V311:Z311)),MIN(V311:Z311),MAX(V311:Z311))')</v>
      </c>
      <c r="AO311" t="str">
        <f t="shared" ca="1" si="99"/>
        <v>worksheet.write('AB311','=IFERROR(V144+MATCH(AA311,V311:Z311,0)-1,"")')</v>
      </c>
    </row>
    <row r="312" spans="1:41" x14ac:dyDescent="0.3">
      <c r="A312" s="1">
        <v>0</v>
      </c>
      <c r="B312" t="s">
        <v>870</v>
      </c>
      <c r="C312" t="s">
        <v>871</v>
      </c>
      <c r="D312" t="s">
        <v>872</v>
      </c>
      <c r="E312" t="s">
        <v>873</v>
      </c>
      <c r="F312" t="s">
        <v>874</v>
      </c>
      <c r="G312" t="s">
        <v>875</v>
      </c>
      <c r="I312" t="str">
        <f t="shared" si="81"/>
        <v>neg_trend</v>
      </c>
      <c r="J312">
        <f t="shared" si="82"/>
        <v>-16660000</v>
      </c>
      <c r="K312">
        <f t="shared" si="83"/>
        <v>-32600000</v>
      </c>
      <c r="L312">
        <f t="shared" si="84"/>
        <v>-34900000</v>
      </c>
      <c r="M312">
        <f t="shared" si="85"/>
        <v>-48910000</v>
      </c>
      <c r="N312">
        <f t="shared" si="86"/>
        <v>-63080000</v>
      </c>
      <c r="P312">
        <f t="shared" si="87"/>
        <v>-16660000</v>
      </c>
      <c r="Q312">
        <f t="shared" si="100"/>
        <v>2012</v>
      </c>
      <c r="R312">
        <f t="shared" si="101"/>
        <v>-63080000</v>
      </c>
      <c r="S312" t="str">
        <f t="shared" si="102"/>
        <v/>
      </c>
      <c r="T312">
        <f t="shared" si="103"/>
        <v>-39230000</v>
      </c>
      <c r="U312">
        <f t="shared" si="104"/>
        <v>17568690.901714902</v>
      </c>
      <c r="V312">
        <f t="shared" si="105"/>
        <v>1.2846716995742076</v>
      </c>
      <c r="W312">
        <f t="shared" si="106"/>
        <v>0.37737586921475391</v>
      </c>
      <c r="X312">
        <f t="shared" si="106"/>
        <v>0.24646116345397956</v>
      </c>
      <c r="Y312">
        <f t="shared" si="107"/>
        <v>-0.55098015294099822</v>
      </c>
      <c r="Z312">
        <f t="shared" si="110"/>
        <v>-1.3575285793019427</v>
      </c>
      <c r="AA312">
        <f t="shared" si="109"/>
        <v>-1.3575285793019427</v>
      </c>
      <c r="AB312">
        <f t="shared" si="108"/>
        <v>2016</v>
      </c>
      <c r="AC312" t="str">
        <f t="shared" ca="1" si="88"/>
        <v>worksheet.write('P312','=MAX(J312:N312)')</v>
      </c>
      <c r="AD312" t="str">
        <f t="shared" ca="1" si="89"/>
        <v>worksheet.write('Q312','=IFERROR(J144+MATCH(P312,J312:N312,0)-1,"")')</v>
      </c>
      <c r="AE312" t="str">
        <f t="shared" ca="1" si="90"/>
        <v>worksheet.write('R312','=IF(Q312="","",MIN(J312:N312))')</v>
      </c>
      <c r="AF312" t="str">
        <f t="shared" ca="1" si="91"/>
        <v>worksheet.write('S312','=IFERROR(J144+MATCH(R312,J312:N312)-1,"")')</v>
      </c>
      <c r="AG312" t="str">
        <f t="shared" ca="1" si="92"/>
        <v>worksheet.write('T312','=IFERROR(AVERAGE(J312:N312),"")')</v>
      </c>
      <c r="AH312" t="str">
        <f t="shared" ca="1" si="93"/>
        <v>worksheet.write('U312','=IFERROR(STDEV(J312:N312),"")')</v>
      </c>
      <c r="AI312" t="str">
        <f t="shared" ca="1" si="94"/>
        <v>worksheet.write('V312','=IF(C312="-","",IF(ISBLANK(B312),"",IF(OR(ISNUMBER(FIND("Growth",B312)),ISNUMBER(FIND("Margin",B312))),"",(J312-T312)/U312)))')</v>
      </c>
      <c r="AJ312" t="str">
        <f t="shared" ca="1" si="95"/>
        <v>worksheet.write('W312','=IF(OR(D312="-",ISBLANK(D312)),"",(K312-T312)/U312)')</v>
      </c>
      <c r="AK312" t="str">
        <f t="shared" ca="1" si="96"/>
        <v>worksheet.write('X312','=IF(OR(E312="-",ISBLANK(E312)),"",(L312-T312)/U312)')</v>
      </c>
      <c r="AL312" t="str">
        <f t="shared" ca="1" si="97"/>
        <v>worksheet.write('Y312','=IF(OR(F312="-",ISBLANK(F312)),"",(M312-T312)/U312)')</v>
      </c>
      <c r="AM312" t="str">
        <f t="shared" ca="1" si="98"/>
        <v>worksheet.write('Z312','=IFERROR(IF(OR(G312="-",ISBLANK(G312)),"",(N312-T312)/U312),"")')</v>
      </c>
      <c r="AN312" t="str">
        <f t="shared" ca="1" si="99"/>
        <v>worksheet.write('AA312','=IF(MAX(MAX(V312:Z312),ABS(MIN(V312:Z312)))=ABS(MIN(V312:Z312)),MIN(V312:Z312),MAX(V312:Z312))')</v>
      </c>
      <c r="AO312" t="str">
        <f t="shared" ca="1" si="99"/>
        <v>worksheet.write('AB312','=IFERROR(V144+MATCH(AA312,V312:Z312,0)-1,"")')</v>
      </c>
    </row>
    <row r="313" spans="1:41" x14ac:dyDescent="0.3">
      <c r="A313" s="1">
        <v>1</v>
      </c>
      <c r="B313" t="s">
        <v>876</v>
      </c>
      <c r="C313" t="s">
        <v>877</v>
      </c>
      <c r="D313" t="s">
        <v>878</v>
      </c>
      <c r="E313" t="s">
        <v>879</v>
      </c>
      <c r="F313" t="s">
        <v>880</v>
      </c>
      <c r="G313" t="s">
        <v>881</v>
      </c>
      <c r="I313" t="str">
        <f t="shared" si="81"/>
        <v>N/A</v>
      </c>
      <c r="J313">
        <f t="shared" si="82"/>
        <v>-13050000</v>
      </c>
      <c r="K313">
        <f t="shared" si="83"/>
        <v>-21100000</v>
      </c>
      <c r="L313">
        <f t="shared" si="84"/>
        <v>-17630000</v>
      </c>
      <c r="M313">
        <f t="shared" si="85"/>
        <v>-27280000</v>
      </c>
      <c r="N313">
        <f t="shared" si="86"/>
        <v>-40810000</v>
      </c>
      <c r="P313">
        <f t="shared" si="87"/>
        <v>-13050000</v>
      </c>
      <c r="Q313">
        <f t="shared" si="100"/>
        <v>2012</v>
      </c>
      <c r="R313">
        <f t="shared" si="101"/>
        <v>-40810000</v>
      </c>
      <c r="S313" t="str">
        <f t="shared" si="102"/>
        <v/>
      </c>
      <c r="T313">
        <f t="shared" si="103"/>
        <v>-23974000</v>
      </c>
      <c r="U313">
        <f t="shared" si="104"/>
        <v>10749657.20383678</v>
      </c>
      <c r="V313">
        <f t="shared" si="105"/>
        <v>1.0162184517010453</v>
      </c>
      <c r="W313">
        <f t="shared" si="106"/>
        <v>0.26735736270494359</v>
      </c>
      <c r="X313">
        <f t="shared" si="106"/>
        <v>0.59015835386226945</v>
      </c>
      <c r="Y313">
        <f t="shared" si="107"/>
        <v>-0.30754469071069712</v>
      </c>
      <c r="Z313">
        <f t="shared" si="110"/>
        <v>-1.5661894775575611</v>
      </c>
      <c r="AA313">
        <f t="shared" si="109"/>
        <v>-1.5661894775575611</v>
      </c>
      <c r="AB313">
        <f t="shared" si="108"/>
        <v>2016</v>
      </c>
      <c r="AC313" t="str">
        <f t="shared" ca="1" si="88"/>
        <v>worksheet.write('P313','=MAX(J313:N313)')</v>
      </c>
      <c r="AD313" t="str">
        <f t="shared" ca="1" si="89"/>
        <v>worksheet.write('Q313','=IFERROR(J144+MATCH(P313,J313:N313,0)-1,"")')</v>
      </c>
      <c r="AE313" t="str">
        <f t="shared" ca="1" si="90"/>
        <v>worksheet.write('R313','=IF(Q313="","",MIN(J313:N313))')</v>
      </c>
      <c r="AF313" t="str">
        <f t="shared" ca="1" si="91"/>
        <v>worksheet.write('S313','=IFERROR(J144+MATCH(R313,J313:N313)-1,"")')</v>
      </c>
      <c r="AG313" t="str">
        <f t="shared" ca="1" si="92"/>
        <v>worksheet.write('T313','=IFERROR(AVERAGE(J313:N313),"")')</v>
      </c>
      <c r="AH313" t="str">
        <f t="shared" ca="1" si="93"/>
        <v>worksheet.write('U313','=IFERROR(STDEV(J313:N313),"")')</v>
      </c>
      <c r="AI313" t="str">
        <f t="shared" ca="1" si="94"/>
        <v>worksheet.write('V313','=IF(C313="-","",IF(ISBLANK(B313),"",IF(OR(ISNUMBER(FIND("Growth",B313)),ISNUMBER(FIND("Margin",B313))),"",(J313-T313)/U313)))')</v>
      </c>
      <c r="AJ313" t="str">
        <f t="shared" ca="1" si="95"/>
        <v>worksheet.write('W313','=IF(OR(D313="-",ISBLANK(D313)),"",(K313-T313)/U313)')</v>
      </c>
      <c r="AK313" t="str">
        <f t="shared" ca="1" si="96"/>
        <v>worksheet.write('X313','=IF(OR(E313="-",ISBLANK(E313)),"",(L313-T313)/U313)')</v>
      </c>
      <c r="AL313" t="str">
        <f t="shared" ca="1" si="97"/>
        <v>worksheet.write('Y313','=IF(OR(F313="-",ISBLANK(F313)),"",(M313-T313)/U313)')</v>
      </c>
      <c r="AM313" t="str">
        <f t="shared" ca="1" si="98"/>
        <v>worksheet.write('Z313','=IFERROR(IF(OR(G313="-",ISBLANK(G313)),"",(N313-T313)/U313),"")')</v>
      </c>
      <c r="AN313" t="str">
        <f t="shared" ca="1" si="99"/>
        <v>worksheet.write('AA313','=IF(MAX(MAX(V313:Z313),ABS(MIN(V313:Z313)))=ABS(MIN(V313:Z313)),MIN(V313:Z313),MAX(V313:Z313))')</v>
      </c>
      <c r="AO313" t="str">
        <f t="shared" ca="1" si="99"/>
        <v>worksheet.write('AB313','=IFERROR(V144+MATCH(AA313,V313:Z313,0)-1,"")')</v>
      </c>
    </row>
    <row r="314" spans="1:41" x14ac:dyDescent="0.3">
      <c r="A314" s="1">
        <v>2</v>
      </c>
      <c r="B314" t="s">
        <v>882</v>
      </c>
      <c r="C314" t="s">
        <v>883</v>
      </c>
      <c r="D314" t="s">
        <v>884</v>
      </c>
      <c r="E314" t="s">
        <v>885</v>
      </c>
      <c r="F314" t="s">
        <v>886</v>
      </c>
      <c r="G314" t="s">
        <v>887</v>
      </c>
      <c r="I314" t="str">
        <f t="shared" si="81"/>
        <v>neg_trend</v>
      </c>
      <c r="J314">
        <f t="shared" si="82"/>
        <v>-3610000</v>
      </c>
      <c r="K314">
        <f t="shared" si="83"/>
        <v>-11500000</v>
      </c>
      <c r="L314">
        <f t="shared" si="84"/>
        <v>-17270000</v>
      </c>
      <c r="M314">
        <f t="shared" si="85"/>
        <v>-21620000</v>
      </c>
      <c r="N314">
        <f t="shared" si="86"/>
        <v>-22270000</v>
      </c>
      <c r="P314">
        <f t="shared" si="87"/>
        <v>-3610000</v>
      </c>
      <c r="Q314">
        <f t="shared" si="100"/>
        <v>2012</v>
      </c>
      <c r="R314">
        <f t="shared" si="101"/>
        <v>-22270000</v>
      </c>
      <c r="S314" t="str">
        <f t="shared" si="102"/>
        <v/>
      </c>
      <c r="T314">
        <f t="shared" si="103"/>
        <v>-15254000</v>
      </c>
      <c r="U314">
        <f t="shared" si="104"/>
        <v>7802078.5692019276</v>
      </c>
      <c r="V314">
        <f t="shared" si="105"/>
        <v>1.4924228071688159</v>
      </c>
      <c r="W314">
        <f t="shared" si="106"/>
        <v>0.48115383185432281</v>
      </c>
      <c r="X314">
        <f t="shared" si="106"/>
        <v>-0.25839268114499597</v>
      </c>
      <c r="Y314">
        <f t="shared" si="107"/>
        <v>-0.81593641278226403</v>
      </c>
      <c r="Z314">
        <f t="shared" si="110"/>
        <v>-0.89924754509587879</v>
      </c>
      <c r="AA314">
        <f t="shared" si="109"/>
        <v>1.4924228071688159</v>
      </c>
      <c r="AB314">
        <f t="shared" si="108"/>
        <v>2012</v>
      </c>
      <c r="AC314" t="str">
        <f t="shared" ca="1" si="88"/>
        <v>worksheet.write('P314','=MAX(J314:N314)')</v>
      </c>
      <c r="AD314" t="str">
        <f t="shared" ca="1" si="89"/>
        <v>worksheet.write('Q314','=IFERROR(J144+MATCH(P314,J314:N314,0)-1,"")')</v>
      </c>
      <c r="AE314" t="str">
        <f t="shared" ca="1" si="90"/>
        <v>worksheet.write('R314','=IF(Q314="","",MIN(J314:N314))')</v>
      </c>
      <c r="AF314" t="str">
        <f t="shared" ca="1" si="91"/>
        <v>worksheet.write('S314','=IFERROR(J144+MATCH(R314,J314:N314)-1,"")')</v>
      </c>
      <c r="AG314" t="str">
        <f t="shared" ca="1" si="92"/>
        <v>worksheet.write('T314','=IFERROR(AVERAGE(J314:N314),"")')</v>
      </c>
      <c r="AH314" t="str">
        <f t="shared" ca="1" si="93"/>
        <v>worksheet.write('U314','=IFERROR(STDEV(J314:N314),"")')</v>
      </c>
      <c r="AI314" t="str">
        <f t="shared" ca="1" si="94"/>
        <v>worksheet.write('V314','=IF(C314="-","",IF(ISBLANK(B314),"",IF(OR(ISNUMBER(FIND("Growth",B314)),ISNUMBER(FIND("Margin",B314))),"",(J314-T314)/U314)))')</v>
      </c>
      <c r="AJ314" t="str">
        <f t="shared" ca="1" si="95"/>
        <v>worksheet.write('W314','=IF(OR(D314="-",ISBLANK(D314)),"",(K314-T314)/U314)')</v>
      </c>
      <c r="AK314" t="str">
        <f t="shared" ca="1" si="96"/>
        <v>worksheet.write('X314','=IF(OR(E314="-",ISBLANK(E314)),"",(L314-T314)/U314)')</v>
      </c>
      <c r="AL314" t="str">
        <f t="shared" ca="1" si="97"/>
        <v>worksheet.write('Y314','=IF(OR(F314="-",ISBLANK(F314)),"",(M314-T314)/U314)')</v>
      </c>
      <c r="AM314" t="str">
        <f t="shared" ca="1" si="98"/>
        <v>worksheet.write('Z314','=IFERROR(IF(OR(G314="-",ISBLANK(G314)),"",(N314-T314)/U314),"")')</v>
      </c>
      <c r="AN314" t="str">
        <f t="shared" ca="1" si="99"/>
        <v>worksheet.write('AA314','=IF(MAX(MAX(V314:Z314),ABS(MIN(V314:Z314)))=ABS(MIN(V314:Z314)),MIN(V314:Z314),MAX(V314:Z314))')</v>
      </c>
      <c r="AO314" t="str">
        <f t="shared" ca="1" si="99"/>
        <v>worksheet.write('AB314','=IFERROR(V144+MATCH(AA314,V314:Z314,0)-1,"")')</v>
      </c>
    </row>
    <row r="315" spans="1:41" x14ac:dyDescent="0.3">
      <c r="A315" s="1">
        <v>3</v>
      </c>
      <c r="B315" t="s">
        <v>888</v>
      </c>
      <c r="C315" t="s">
        <v>254</v>
      </c>
      <c r="D315" t="s">
        <v>889</v>
      </c>
      <c r="E315" t="s">
        <v>890</v>
      </c>
      <c r="F315" t="s">
        <v>891</v>
      </c>
      <c r="G315" t="s">
        <v>892</v>
      </c>
      <c r="I315" t="str">
        <f t="shared" si="81"/>
        <v>N/A</v>
      </c>
      <c r="J315" t="str">
        <f t="shared" si="82"/>
        <v>N/A</v>
      </c>
      <c r="K315">
        <f t="shared" si="83"/>
        <v>-0.95660000000000001</v>
      </c>
      <c r="L315">
        <f t="shared" si="84"/>
        <v>-7.0499999999999993E-2</v>
      </c>
      <c r="M315">
        <f t="shared" si="85"/>
        <v>-0.40130000000000005</v>
      </c>
      <c r="N315">
        <f t="shared" si="86"/>
        <v>-0.2898</v>
      </c>
      <c r="P315">
        <f t="shared" si="87"/>
        <v>-7.0499999999999993E-2</v>
      </c>
      <c r="Q315">
        <f t="shared" si="100"/>
        <v>2014</v>
      </c>
      <c r="R315">
        <f t="shared" si="101"/>
        <v>-0.95660000000000001</v>
      </c>
      <c r="S315">
        <f t="shared" si="102"/>
        <v>2013</v>
      </c>
      <c r="T315">
        <f t="shared" si="103"/>
        <v>-0.42954999999999999</v>
      </c>
      <c r="U315">
        <f t="shared" si="104"/>
        <v>0.37728271009063397</v>
      </c>
      <c r="V315" t="str">
        <f t="shared" si="105"/>
        <v/>
      </c>
      <c r="W315">
        <f t="shared" si="106"/>
        <v>-1.3969630356858593</v>
      </c>
      <c r="X315">
        <f t="shared" si="106"/>
        <v>0.95167361343896739</v>
      </c>
      <c r="Y315">
        <f t="shared" si="107"/>
        <v>7.4877536776634931E-2</v>
      </c>
      <c r="Z315">
        <f t="shared" si="110"/>
        <v>0.37041188547025672</v>
      </c>
      <c r="AA315">
        <f t="shared" si="109"/>
        <v>-1.3969630356858593</v>
      </c>
      <c r="AB315">
        <f t="shared" si="108"/>
        <v>2013</v>
      </c>
      <c r="AC315" t="str">
        <f t="shared" ca="1" si="88"/>
        <v>worksheet.write('P315','=MAX(J315:N315)')</v>
      </c>
      <c r="AD315" t="str">
        <f t="shared" ca="1" si="89"/>
        <v>worksheet.write('Q315','=IFERROR(J144+MATCH(P315,J315:N315,0)-1,"")')</v>
      </c>
      <c r="AE315" t="str">
        <f t="shared" ca="1" si="90"/>
        <v>worksheet.write('R315','=IF(Q315="","",MIN(J315:N315))')</v>
      </c>
      <c r="AF315" t="str">
        <f t="shared" ca="1" si="91"/>
        <v>worksheet.write('S315','=IFERROR(J144+MATCH(R315,J315:N315)-1,"")')</v>
      </c>
      <c r="AG315" t="str">
        <f t="shared" ca="1" si="92"/>
        <v>worksheet.write('T315','=IFERROR(AVERAGE(J315:N315),"")')</v>
      </c>
      <c r="AH315" t="str">
        <f t="shared" ca="1" si="93"/>
        <v>worksheet.write('U315','=IFERROR(STDEV(J315:N315),"")')</v>
      </c>
      <c r="AI315" t="str">
        <f t="shared" ca="1" si="94"/>
        <v>worksheet.write('V315','=IF(C315="-","",IF(ISBLANK(B315),"",IF(OR(ISNUMBER(FIND("Growth",B315)),ISNUMBER(FIND("Margin",B315))),"",(J315-T315)/U315)))')</v>
      </c>
      <c r="AJ315" t="str">
        <f t="shared" ca="1" si="95"/>
        <v>worksheet.write('W315','=IF(OR(D315="-",ISBLANK(D315)),"",(K315-T315)/U315)')</v>
      </c>
      <c r="AK315" t="str">
        <f t="shared" ca="1" si="96"/>
        <v>worksheet.write('X315','=IF(OR(E315="-",ISBLANK(E315)),"",(L315-T315)/U315)')</v>
      </c>
      <c r="AL315" t="str">
        <f t="shared" ca="1" si="97"/>
        <v>worksheet.write('Y315','=IF(OR(F315="-",ISBLANK(F315)),"",(M315-T315)/U315)')</v>
      </c>
      <c r="AM315" t="str">
        <f t="shared" ca="1" si="98"/>
        <v>worksheet.write('Z315','=IFERROR(IF(OR(G315="-",ISBLANK(G315)),"",(N315-T315)/U315),"")')</v>
      </c>
      <c r="AN315" t="str">
        <f t="shared" ca="1" si="99"/>
        <v>worksheet.write('AA315','=IF(MAX(MAX(V315:Z315),ABS(MIN(V315:Z315)))=ABS(MIN(V315:Z315)),MIN(V315:Z315),MAX(V315:Z315))')</v>
      </c>
      <c r="AO315" t="str">
        <f t="shared" ca="1" si="99"/>
        <v>worksheet.write('AB315','=IFERROR(V144+MATCH(AA315,V315:Z315,0)-1,"")')</v>
      </c>
    </row>
    <row r="316" spans="1:41" x14ac:dyDescent="0.3">
      <c r="A316" s="1">
        <v>4</v>
      </c>
      <c r="B316" t="s">
        <v>893</v>
      </c>
      <c r="C316" t="s">
        <v>894</v>
      </c>
      <c r="D316" t="s">
        <v>895</v>
      </c>
      <c r="E316" t="s">
        <v>896</v>
      </c>
      <c r="F316" t="s">
        <v>897</v>
      </c>
      <c r="G316" t="s">
        <v>898</v>
      </c>
      <c r="I316" t="str">
        <f t="shared" ref="I316:I379" si="111">IF(AND(K316&gt; J316, L316&gt; K316, M316&gt; L316, N316&gt; M316), "pos_trend", IF(AND(K316&lt; J316, L316&lt; K316, M316&lt; L316, N316&lt; M316), "neg_trend", "N/A"))</f>
        <v>N/A</v>
      </c>
      <c r="J316">
        <f t="shared" ref="J316:J379" si="112">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-2.5000000000000001E-2</v>
      </c>
      <c r="K316">
        <f t="shared" ref="K316:K379" si="113">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-3.7700000000000004E-2</v>
      </c>
      <c r="L316">
        <f t="shared" ref="L316:L379" si="114">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-3.3799999999999997E-2</v>
      </c>
      <c r="M316">
        <f t="shared" ref="M316:M379" si="115">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-4.6800000000000001E-2</v>
      </c>
      <c r="N316">
        <f t="shared" ref="N316:N379" si="116">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-6.2699999999999992E-2</v>
      </c>
      <c r="P316">
        <f t="shared" si="87"/>
        <v>-2.5000000000000001E-2</v>
      </c>
      <c r="Q316">
        <f t="shared" si="100"/>
        <v>2012</v>
      </c>
      <c r="R316">
        <f t="shared" si="101"/>
        <v>-6.2699999999999992E-2</v>
      </c>
      <c r="S316" t="str">
        <f t="shared" si="102"/>
        <v/>
      </c>
      <c r="T316">
        <f t="shared" si="103"/>
        <v>-4.1200000000000001E-2</v>
      </c>
      <c r="U316">
        <f t="shared" si="104"/>
        <v>1.4344511145382377E-2</v>
      </c>
      <c r="V316">
        <f t="shared" si="105"/>
        <v>1.1293518361003831</v>
      </c>
      <c r="W316">
        <f t="shared" si="106"/>
        <v>0.24399576705872453</v>
      </c>
      <c r="X316">
        <f t="shared" si="106"/>
        <v>0.51587676463844701</v>
      </c>
      <c r="Y316">
        <f t="shared" si="107"/>
        <v>-0.3903932272939597</v>
      </c>
      <c r="Z316">
        <f t="shared" si="110"/>
        <v>-1.4988311405035946</v>
      </c>
      <c r="AA316">
        <f t="shared" si="109"/>
        <v>-1.4988311405035946</v>
      </c>
      <c r="AB316">
        <f t="shared" si="108"/>
        <v>2016</v>
      </c>
      <c r="AC316" t="str">
        <f t="shared" ca="1" si="88"/>
        <v>worksheet.write('P316','=MAX(J316:N316)')</v>
      </c>
      <c r="AD316" t="str">
        <f t="shared" ca="1" si="89"/>
        <v>worksheet.write('Q316','=IFERROR(J144+MATCH(P316,J316:N316,0)-1,"")')</v>
      </c>
      <c r="AE316" t="str">
        <f t="shared" ca="1" si="90"/>
        <v>worksheet.write('R316','=IF(Q316="","",MIN(J316:N316))')</v>
      </c>
      <c r="AF316" t="str">
        <f t="shared" ca="1" si="91"/>
        <v>worksheet.write('S316','=IFERROR(J144+MATCH(R316,J316:N316)-1,"")')</v>
      </c>
      <c r="AG316" t="str">
        <f t="shared" ca="1" si="92"/>
        <v>worksheet.write('T316','=IFERROR(AVERAGE(J316:N316),"")')</v>
      </c>
      <c r="AH316" t="str">
        <f t="shared" ca="1" si="93"/>
        <v>worksheet.write('U316','=IFERROR(STDEV(J316:N316),"")')</v>
      </c>
      <c r="AI316" t="str">
        <f t="shared" ca="1" si="94"/>
        <v>worksheet.write('V316','=IF(C316="-","",IF(ISBLANK(B316),"",IF(OR(ISNUMBER(FIND("Growth",B316)),ISNUMBER(FIND("Margin",B316))),"",(J316-T316)/U316)))')</v>
      </c>
      <c r="AJ316" t="str">
        <f t="shared" ca="1" si="95"/>
        <v>worksheet.write('W316','=IF(OR(D316="-",ISBLANK(D316)),"",(K316-T316)/U316)')</v>
      </c>
      <c r="AK316" t="str">
        <f t="shared" ca="1" si="96"/>
        <v>worksheet.write('X316','=IF(OR(E316="-",ISBLANK(E316)),"",(L316-T316)/U316)')</v>
      </c>
      <c r="AL316" t="str">
        <f t="shared" ca="1" si="97"/>
        <v>worksheet.write('Y316','=IF(OR(F316="-",ISBLANK(F316)),"",(M316-T316)/U316)')</v>
      </c>
      <c r="AM316" t="str">
        <f t="shared" ca="1" si="98"/>
        <v>worksheet.write('Z316','=IFERROR(IF(OR(G316="-",ISBLANK(G316)),"",(N316-T316)/U316),"")')</v>
      </c>
      <c r="AN316" t="str">
        <f t="shared" ca="1" si="99"/>
        <v>worksheet.write('AA316','=IF(MAX(MAX(V316:Z316),ABS(MIN(V316:Z316)))=ABS(MIN(V316:Z316)),MIN(V316:Z316),MAX(V316:Z316))')</v>
      </c>
      <c r="AO316" t="str">
        <f t="shared" ca="1" si="99"/>
        <v>worksheet.write('AB316','=IFERROR(V144+MATCH(AA316,V316:Z316,0)-1,"")')</v>
      </c>
    </row>
    <row r="317" spans="1:41" x14ac:dyDescent="0.3">
      <c r="A317" s="1">
        <v>5</v>
      </c>
      <c r="B317" t="s">
        <v>899</v>
      </c>
      <c r="C317" t="s">
        <v>900</v>
      </c>
      <c r="D317" t="s">
        <v>901</v>
      </c>
      <c r="E317" t="s">
        <v>902</v>
      </c>
      <c r="F317" t="s">
        <v>903</v>
      </c>
      <c r="G317" t="s">
        <v>254</v>
      </c>
      <c r="I317" t="str">
        <f t="shared" si="111"/>
        <v>N/A</v>
      </c>
      <c r="J317">
        <f t="shared" si="112"/>
        <v>-325230000</v>
      </c>
      <c r="K317">
        <f t="shared" si="113"/>
        <v>-378110000</v>
      </c>
      <c r="L317">
        <f t="shared" si="114"/>
        <v>-204290000</v>
      </c>
      <c r="M317">
        <f t="shared" si="115"/>
        <v>-179370000</v>
      </c>
      <c r="N317" t="str">
        <f t="shared" si="116"/>
        <v>N/A</v>
      </c>
      <c r="P317">
        <f t="shared" si="87"/>
        <v>-179370000</v>
      </c>
      <c r="Q317">
        <f t="shared" si="100"/>
        <v>2015</v>
      </c>
      <c r="R317">
        <f t="shared" si="101"/>
        <v>-378110000</v>
      </c>
      <c r="S317" t="str">
        <f t="shared" si="102"/>
        <v/>
      </c>
      <c r="T317">
        <f t="shared" si="103"/>
        <v>-271750000</v>
      </c>
      <c r="U317">
        <f t="shared" si="104"/>
        <v>95319595.746799797</v>
      </c>
      <c r="V317">
        <f t="shared" si="105"/>
        <v>-0.56105987001938695</v>
      </c>
      <c r="W317">
        <f t="shared" si="106"/>
        <v>-1.115825126687771</v>
      </c>
      <c r="X317">
        <f t="shared" si="106"/>
        <v>0.70772436109775316</v>
      </c>
      <c r="Y317">
        <f t="shared" si="107"/>
        <v>0.96916063560940469</v>
      </c>
      <c r="Z317" t="str">
        <f t="shared" si="110"/>
        <v/>
      </c>
      <c r="AA317">
        <f t="shared" si="109"/>
        <v>-1.115825126687771</v>
      </c>
      <c r="AB317">
        <f t="shared" si="108"/>
        <v>2013</v>
      </c>
      <c r="AC317" t="str">
        <f t="shared" ca="1" si="88"/>
        <v>worksheet.write('P317','=MAX(J317:N317)')</v>
      </c>
      <c r="AD317" t="str">
        <f t="shared" ca="1" si="89"/>
        <v>worksheet.write('Q317','=IFERROR(J144+MATCH(P317,J317:N317,0)-1,"")')</v>
      </c>
      <c r="AE317" t="str">
        <f t="shared" ca="1" si="90"/>
        <v>worksheet.write('R317','=IF(Q317="","",MIN(J317:N317))')</v>
      </c>
      <c r="AF317" t="str">
        <f t="shared" ca="1" si="91"/>
        <v>worksheet.write('S317','=IFERROR(J144+MATCH(R317,J317:N317)-1,"")')</v>
      </c>
      <c r="AG317" t="str">
        <f t="shared" ca="1" si="92"/>
        <v>worksheet.write('T317','=IFERROR(AVERAGE(J317:N317),"")')</v>
      </c>
      <c r="AH317" t="str">
        <f t="shared" ca="1" si="93"/>
        <v>worksheet.write('U317','=IFERROR(STDEV(J317:N317),"")')</v>
      </c>
      <c r="AI317" t="str">
        <f t="shared" ca="1" si="94"/>
        <v>worksheet.write('V317','=IF(C317="-","",IF(ISBLANK(B317),"",IF(OR(ISNUMBER(FIND("Growth",B317)),ISNUMBER(FIND("Margin",B317))),"",(J317-T317)/U317)))')</v>
      </c>
      <c r="AJ317" t="str">
        <f t="shared" ca="1" si="95"/>
        <v>worksheet.write('W317','=IF(OR(D317="-",ISBLANK(D317)),"",(K317-T317)/U317)')</v>
      </c>
      <c r="AK317" t="str">
        <f t="shared" ca="1" si="96"/>
        <v>worksheet.write('X317','=IF(OR(E317="-",ISBLANK(E317)),"",(L317-T317)/U317)')</v>
      </c>
      <c r="AL317" t="str">
        <f t="shared" ca="1" si="97"/>
        <v>worksheet.write('Y317','=IF(OR(F317="-",ISBLANK(F317)),"",(M317-T317)/U317)')</v>
      </c>
      <c r="AM317" t="str">
        <f t="shared" ca="1" si="98"/>
        <v>worksheet.write('Z317','=IFERROR(IF(OR(G317="-",ISBLANK(G317)),"",(N317-T317)/U317),"")')</v>
      </c>
      <c r="AN317" t="str">
        <f t="shared" ca="1" si="99"/>
        <v>worksheet.write('AA317','=IF(MAX(MAX(V317:Z317),ABS(MIN(V317:Z317)))=ABS(MIN(V317:Z317)),MIN(V317:Z317),MAX(V317:Z317))')</v>
      </c>
      <c r="AO317" t="str">
        <f t="shared" ca="1" si="99"/>
        <v>worksheet.write('AB317','=IFERROR(V144+MATCH(AA317,V317:Z317,0)-1,"")')</v>
      </c>
    </row>
    <row r="318" spans="1:41" x14ac:dyDescent="0.3">
      <c r="A318" s="1">
        <v>6</v>
      </c>
      <c r="B318" t="s">
        <v>904</v>
      </c>
      <c r="C318" t="s">
        <v>254</v>
      </c>
      <c r="D318" t="s">
        <v>254</v>
      </c>
      <c r="E318" t="s">
        <v>254</v>
      </c>
      <c r="F318" t="s">
        <v>254</v>
      </c>
      <c r="G318" t="s">
        <v>905</v>
      </c>
      <c r="I318" t="str">
        <f t="shared" si="111"/>
        <v>N/A</v>
      </c>
      <c r="J318" t="str">
        <f t="shared" si="112"/>
        <v>N/A</v>
      </c>
      <c r="K318" t="str">
        <f t="shared" si="113"/>
        <v>N/A</v>
      </c>
      <c r="L318" t="str">
        <f t="shared" si="114"/>
        <v>N/A</v>
      </c>
      <c r="M318" t="str">
        <f t="shared" si="115"/>
        <v>N/A</v>
      </c>
      <c r="N318">
        <f t="shared" si="116"/>
        <v>199710000</v>
      </c>
      <c r="P318">
        <f t="shared" si="87"/>
        <v>199710000</v>
      </c>
      <c r="Q318">
        <f t="shared" si="100"/>
        <v>2016</v>
      </c>
      <c r="R318">
        <f t="shared" si="101"/>
        <v>199710000</v>
      </c>
      <c r="S318">
        <f t="shared" si="102"/>
        <v>2016</v>
      </c>
      <c r="T318">
        <f t="shared" si="103"/>
        <v>199710000</v>
      </c>
      <c r="U318" t="str">
        <f t="shared" si="104"/>
        <v/>
      </c>
      <c r="V318" t="str">
        <f t="shared" si="105"/>
        <v/>
      </c>
      <c r="W318" t="str">
        <f t="shared" si="106"/>
        <v/>
      </c>
      <c r="X318" t="str">
        <f t="shared" si="106"/>
        <v/>
      </c>
      <c r="Y318" t="str">
        <f t="shared" si="107"/>
        <v/>
      </c>
      <c r="Z318" t="str">
        <f t="shared" si="110"/>
        <v/>
      </c>
      <c r="AA318">
        <f t="shared" si="109"/>
        <v>0</v>
      </c>
      <c r="AB318" t="str">
        <f t="shared" si="108"/>
        <v/>
      </c>
      <c r="AC318" t="str">
        <f t="shared" ca="1" si="88"/>
        <v>worksheet.write('P318','=MAX(J318:N318)')</v>
      </c>
      <c r="AD318" t="str">
        <f t="shared" ca="1" si="89"/>
        <v>worksheet.write('Q318','=IFERROR(J144+MATCH(P318,J318:N318,0)-1,"")')</v>
      </c>
      <c r="AE318" t="str">
        <f t="shared" ca="1" si="90"/>
        <v>worksheet.write('R318','=IF(Q318="","",MIN(J318:N318))')</v>
      </c>
      <c r="AF318" t="str">
        <f t="shared" ca="1" si="91"/>
        <v>worksheet.write('S318','=IFERROR(J144+MATCH(R318,J318:N318)-1,"")')</v>
      </c>
      <c r="AG318" t="str">
        <f t="shared" ca="1" si="92"/>
        <v>worksheet.write('T318','=IFERROR(AVERAGE(J318:N318),"")')</v>
      </c>
      <c r="AH318" t="str">
        <f t="shared" ca="1" si="93"/>
        <v>worksheet.write('U318','=IFERROR(STDEV(J318:N318),"")')</v>
      </c>
      <c r="AI318" t="str">
        <f t="shared" ca="1" si="94"/>
        <v>worksheet.write('V318','=IF(C318="-","",IF(ISBLANK(B318),"",IF(OR(ISNUMBER(FIND("Growth",B318)),ISNUMBER(FIND("Margin",B318))),"",(J318-T318)/U318)))')</v>
      </c>
      <c r="AJ318" t="str">
        <f t="shared" ca="1" si="95"/>
        <v>worksheet.write('W318','=IF(OR(D318="-",ISBLANK(D318)),"",(K318-T318)/U318)')</v>
      </c>
      <c r="AK318" t="str">
        <f t="shared" ca="1" si="96"/>
        <v>worksheet.write('X318','=IF(OR(E318="-",ISBLANK(E318)),"",(L318-T318)/U318)')</v>
      </c>
      <c r="AL318" t="str">
        <f t="shared" ca="1" si="97"/>
        <v>worksheet.write('Y318','=IF(OR(F318="-",ISBLANK(F318)),"",(M318-T318)/U318)')</v>
      </c>
      <c r="AM318" t="str">
        <f t="shared" ca="1" si="98"/>
        <v>worksheet.write('Z318','=IFERROR(IF(OR(G318="-",ISBLANK(G318)),"",(N318-T318)/U318),"")')</v>
      </c>
      <c r="AN318" t="str">
        <f t="shared" ca="1" si="99"/>
        <v>worksheet.write('AA318','=IF(MAX(MAX(V318:Z318),ABS(MIN(V318:Z318)))=ABS(MIN(V318:Z318)),MIN(V318:Z318),MAX(V318:Z318))')</v>
      </c>
      <c r="AO318" t="str">
        <f t="shared" ca="1" si="99"/>
        <v>worksheet.write('AB318','=IFERROR(V144+MATCH(AA318,V318:Z318,0)-1,"")')</v>
      </c>
    </row>
    <row r="319" spans="1:41" x14ac:dyDescent="0.3">
      <c r="A319" s="1">
        <v>7</v>
      </c>
      <c r="B319" t="s">
        <v>906</v>
      </c>
      <c r="C319" t="s">
        <v>254</v>
      </c>
      <c r="D319" t="s">
        <v>254</v>
      </c>
      <c r="E319" t="s">
        <v>254</v>
      </c>
      <c r="F319" t="s">
        <v>907</v>
      </c>
      <c r="G319" t="s">
        <v>254</v>
      </c>
      <c r="I319" t="str">
        <f t="shared" si="111"/>
        <v>N/A</v>
      </c>
      <c r="J319" t="str">
        <f t="shared" si="112"/>
        <v>N/A</v>
      </c>
      <c r="K319" t="str">
        <f t="shared" si="113"/>
        <v>N/A</v>
      </c>
      <c r="L319" t="str">
        <f t="shared" si="114"/>
        <v>N/A</v>
      </c>
      <c r="M319">
        <f t="shared" si="115"/>
        <v>35310000</v>
      </c>
      <c r="N319" t="str">
        <f t="shared" si="116"/>
        <v>N/A</v>
      </c>
      <c r="P319">
        <f t="shared" si="87"/>
        <v>35310000</v>
      </c>
      <c r="Q319">
        <f t="shared" si="100"/>
        <v>2015</v>
      </c>
      <c r="R319">
        <f t="shared" si="101"/>
        <v>35310000</v>
      </c>
      <c r="S319">
        <f t="shared" si="102"/>
        <v>2015</v>
      </c>
      <c r="T319">
        <f t="shared" si="103"/>
        <v>35310000</v>
      </c>
      <c r="U319" t="str">
        <f t="shared" si="104"/>
        <v/>
      </c>
      <c r="V319" t="str">
        <f t="shared" si="105"/>
        <v/>
      </c>
      <c r="W319" t="str">
        <f t="shared" si="106"/>
        <v/>
      </c>
      <c r="X319" t="str">
        <f t="shared" si="106"/>
        <v/>
      </c>
      <c r="Y319" t="e">
        <f t="shared" si="107"/>
        <v>#VALUE!</v>
      </c>
      <c r="Z319" t="str">
        <f t="shared" si="110"/>
        <v/>
      </c>
      <c r="AA319" t="e">
        <f t="shared" si="109"/>
        <v>#VALUE!</v>
      </c>
      <c r="AB319" t="str">
        <f t="shared" si="108"/>
        <v/>
      </c>
      <c r="AC319" t="str">
        <f t="shared" ca="1" si="88"/>
        <v>worksheet.write('P319','=MAX(J319:N319)')</v>
      </c>
      <c r="AD319" t="str">
        <f t="shared" ca="1" si="89"/>
        <v>worksheet.write('Q319','=IFERROR(J144+MATCH(P319,J319:N319,0)-1,"")')</v>
      </c>
      <c r="AE319" t="str">
        <f t="shared" ca="1" si="90"/>
        <v>worksheet.write('R319','=IF(Q319="","",MIN(J319:N319))')</v>
      </c>
      <c r="AF319" t="str">
        <f t="shared" ca="1" si="91"/>
        <v>worksheet.write('S319','=IFERROR(J144+MATCH(R319,J319:N319)-1,"")')</v>
      </c>
      <c r="AG319" t="str">
        <f t="shared" ca="1" si="92"/>
        <v>worksheet.write('T319','=IFERROR(AVERAGE(J319:N319),"")')</v>
      </c>
      <c r="AH319" t="str">
        <f t="shared" ca="1" si="93"/>
        <v>worksheet.write('U319','=IFERROR(STDEV(J319:N319),"")')</v>
      </c>
      <c r="AI319" t="str">
        <f t="shared" ca="1" si="94"/>
        <v>worksheet.write('V319','=IF(C319="-","",IF(ISBLANK(B319),"",IF(OR(ISNUMBER(FIND("Growth",B319)),ISNUMBER(FIND("Margin",B319))),"",(J319-T319)/U319)))')</v>
      </c>
      <c r="AJ319" t="str">
        <f t="shared" ca="1" si="95"/>
        <v>worksheet.write('W319','=IF(OR(D319="-",ISBLANK(D319)),"",(K319-T319)/U319)')</v>
      </c>
      <c r="AK319" t="str">
        <f t="shared" ca="1" si="96"/>
        <v>worksheet.write('X319','=IF(OR(E319="-",ISBLANK(E319)),"",(L319-T319)/U319)')</v>
      </c>
      <c r="AL319" t="str">
        <f t="shared" ca="1" si="97"/>
        <v>worksheet.write('Y319','=IF(OR(F319="-",ISBLANK(F319)),"",(M319-T319)/U319)')</v>
      </c>
      <c r="AM319" t="str">
        <f t="shared" ca="1" si="98"/>
        <v>worksheet.write('Z319','=IFERROR(IF(OR(G319="-",ISBLANK(G319)),"",(N319-T319)/U319),"")')</v>
      </c>
      <c r="AN319" t="str">
        <f t="shared" ca="1" si="99"/>
        <v>worksheet.write('AA319','=IF(MAX(MAX(V319:Z319),ABS(MIN(V319:Z319)))=ABS(MIN(V319:Z319)),MIN(V319:Z319),MAX(V319:Z319))')</v>
      </c>
      <c r="AO319" t="str">
        <f t="shared" ca="1" si="99"/>
        <v>worksheet.write('AB319','=IFERROR(V144+MATCH(AA319,V319:Z319,0)-1,"")')</v>
      </c>
    </row>
    <row r="320" spans="1:41" x14ac:dyDescent="0.3">
      <c r="A320" s="1">
        <v>8</v>
      </c>
      <c r="B320" t="s">
        <v>908</v>
      </c>
      <c r="C320" t="s">
        <v>254</v>
      </c>
      <c r="D320" t="s">
        <v>254</v>
      </c>
      <c r="E320" t="s">
        <v>254</v>
      </c>
      <c r="F320" t="s">
        <v>254</v>
      </c>
      <c r="G320" t="s">
        <v>254</v>
      </c>
      <c r="I320" t="str">
        <f t="shared" si="111"/>
        <v>N/A</v>
      </c>
      <c r="J320" t="str">
        <f t="shared" si="112"/>
        <v>N/A</v>
      </c>
      <c r="K320" t="str">
        <f t="shared" si="113"/>
        <v>N/A</v>
      </c>
      <c r="L320" t="str">
        <f t="shared" si="114"/>
        <v>N/A</v>
      </c>
      <c r="M320" t="str">
        <f t="shared" si="115"/>
        <v>N/A</v>
      </c>
      <c r="N320" t="str">
        <f t="shared" si="116"/>
        <v>N/A</v>
      </c>
      <c r="P320">
        <f t="shared" si="87"/>
        <v>0</v>
      </c>
      <c r="Q320" t="str">
        <f t="shared" si="100"/>
        <v/>
      </c>
      <c r="R320" t="str">
        <f t="shared" si="101"/>
        <v/>
      </c>
      <c r="S320" t="str">
        <f t="shared" si="102"/>
        <v/>
      </c>
      <c r="T320" t="str">
        <f t="shared" si="103"/>
        <v/>
      </c>
      <c r="U320" t="str">
        <f t="shared" si="104"/>
        <v/>
      </c>
      <c r="V320" t="str">
        <f t="shared" si="105"/>
        <v/>
      </c>
      <c r="W320" t="str">
        <f t="shared" si="106"/>
        <v/>
      </c>
      <c r="X320" t="str">
        <f t="shared" si="106"/>
        <v/>
      </c>
      <c r="Y320" t="str">
        <f t="shared" si="107"/>
        <v/>
      </c>
      <c r="Z320" t="str">
        <f t="shared" si="110"/>
        <v/>
      </c>
      <c r="AA320">
        <f t="shared" si="109"/>
        <v>0</v>
      </c>
      <c r="AB320" t="str">
        <f t="shared" si="108"/>
        <v/>
      </c>
      <c r="AC320" t="str">
        <f t="shared" ca="1" si="88"/>
        <v>worksheet.write('P320','=MAX(J320:N320)')</v>
      </c>
      <c r="AD320" t="str">
        <f t="shared" ca="1" si="89"/>
        <v>worksheet.write('Q320','=IFERROR(J144+MATCH(P320,J320:N320,0)-1,"")')</v>
      </c>
      <c r="AE320" t="str">
        <f t="shared" ca="1" si="90"/>
        <v>worksheet.write('R320','=IF(Q320="","",MIN(J320:N320))')</v>
      </c>
      <c r="AF320" t="str">
        <f t="shared" ca="1" si="91"/>
        <v>worksheet.write('S320','=IFERROR(J144+MATCH(R320,J320:N320)-1,"")')</v>
      </c>
      <c r="AG320" t="str">
        <f t="shared" ca="1" si="92"/>
        <v>worksheet.write('T320','=IFERROR(AVERAGE(J320:N320),"")')</v>
      </c>
      <c r="AH320" t="str">
        <f t="shared" ca="1" si="93"/>
        <v>worksheet.write('U320','=IFERROR(STDEV(J320:N320),"")')</v>
      </c>
      <c r="AI320" t="str">
        <f t="shared" ca="1" si="94"/>
        <v>worksheet.write('V320','=IF(C320="-","",IF(ISBLANK(B320),"",IF(OR(ISNUMBER(FIND("Growth",B320)),ISNUMBER(FIND("Margin",B320))),"",(J320-T320)/U320)))')</v>
      </c>
      <c r="AJ320" t="str">
        <f t="shared" ca="1" si="95"/>
        <v>worksheet.write('W320','=IF(OR(D320="-",ISBLANK(D320)),"",(K320-T320)/U320)')</v>
      </c>
      <c r="AK320" t="str">
        <f t="shared" ca="1" si="96"/>
        <v>worksheet.write('X320','=IF(OR(E320="-",ISBLANK(E320)),"",(L320-T320)/U320)')</v>
      </c>
      <c r="AL320" t="str">
        <f t="shared" ca="1" si="97"/>
        <v>worksheet.write('Y320','=IF(OR(F320="-",ISBLANK(F320)),"",(M320-T320)/U320)')</v>
      </c>
      <c r="AM320" t="str">
        <f t="shared" ca="1" si="98"/>
        <v>worksheet.write('Z320','=IFERROR(IF(OR(G320="-",ISBLANK(G320)),"",(N320-T320)/U320),"")')</v>
      </c>
      <c r="AN320" t="str">
        <f t="shared" ca="1" si="99"/>
        <v>worksheet.write('AA320','=IF(MAX(MAX(V320:Z320),ABS(MIN(V320:Z320)))=ABS(MIN(V320:Z320)),MIN(V320:Z320),MAX(V320:Z320))')</v>
      </c>
      <c r="AO320" t="str">
        <f t="shared" ca="1" si="99"/>
        <v>worksheet.write('AB320','=IFERROR(V144+MATCH(AA320,V320:Z320,0)-1,"")')</v>
      </c>
    </row>
    <row r="321" spans="1:41" x14ac:dyDescent="0.3">
      <c r="A321" s="1">
        <v>9</v>
      </c>
      <c r="B321" t="s">
        <v>909</v>
      </c>
      <c r="C321" t="s">
        <v>254</v>
      </c>
      <c r="D321" t="s">
        <v>254</v>
      </c>
      <c r="E321" t="s">
        <v>254</v>
      </c>
      <c r="F321" t="s">
        <v>907</v>
      </c>
      <c r="G321" t="s">
        <v>254</v>
      </c>
      <c r="I321" t="str">
        <f t="shared" si="111"/>
        <v>N/A</v>
      </c>
      <c r="J321" t="str">
        <f t="shared" si="112"/>
        <v>N/A</v>
      </c>
      <c r="K321" t="str">
        <f t="shared" si="113"/>
        <v>N/A</v>
      </c>
      <c r="L321" t="str">
        <f t="shared" si="114"/>
        <v>N/A</v>
      </c>
      <c r="M321">
        <f t="shared" si="115"/>
        <v>35310000</v>
      </c>
      <c r="N321" t="str">
        <f t="shared" si="116"/>
        <v>N/A</v>
      </c>
      <c r="P321">
        <f t="shared" si="87"/>
        <v>35310000</v>
      </c>
      <c r="Q321">
        <f t="shared" si="100"/>
        <v>2015</v>
      </c>
      <c r="R321">
        <f t="shared" si="101"/>
        <v>35310000</v>
      </c>
      <c r="S321">
        <f t="shared" si="102"/>
        <v>2015</v>
      </c>
      <c r="T321">
        <f t="shared" si="103"/>
        <v>35310000</v>
      </c>
      <c r="U321" t="str">
        <f t="shared" si="104"/>
        <v/>
      </c>
      <c r="V321" t="str">
        <f t="shared" si="105"/>
        <v/>
      </c>
      <c r="W321" t="str">
        <f t="shared" si="106"/>
        <v/>
      </c>
      <c r="X321" t="str">
        <f t="shared" si="106"/>
        <v/>
      </c>
      <c r="Y321" t="e">
        <f t="shared" si="107"/>
        <v>#VALUE!</v>
      </c>
      <c r="Z321" t="str">
        <f t="shared" si="110"/>
        <v/>
      </c>
      <c r="AA321" t="e">
        <f t="shared" si="109"/>
        <v>#VALUE!</v>
      </c>
      <c r="AB321" t="str">
        <f t="shared" si="108"/>
        <v/>
      </c>
      <c r="AC321" t="str">
        <f t="shared" ca="1" si="88"/>
        <v>worksheet.write('P321','=MAX(J321:N321)')</v>
      </c>
      <c r="AD321" t="str">
        <f t="shared" ca="1" si="89"/>
        <v>worksheet.write('Q321','=IFERROR(J144+MATCH(P321,J321:N321,0)-1,"")')</v>
      </c>
      <c r="AE321" t="str">
        <f t="shared" ca="1" si="90"/>
        <v>worksheet.write('R321','=IF(Q321="","",MIN(J321:N321))')</v>
      </c>
      <c r="AF321" t="str">
        <f t="shared" ca="1" si="91"/>
        <v>worksheet.write('S321','=IFERROR(J144+MATCH(R321,J321:N321)-1,"")')</v>
      </c>
      <c r="AG321" t="str">
        <f t="shared" ca="1" si="92"/>
        <v>worksheet.write('T321','=IFERROR(AVERAGE(J321:N321),"")')</v>
      </c>
      <c r="AH321" t="str">
        <f t="shared" ca="1" si="93"/>
        <v>worksheet.write('U321','=IFERROR(STDEV(J321:N321),"")')</v>
      </c>
      <c r="AI321" t="str">
        <f t="shared" ca="1" si="94"/>
        <v>worksheet.write('V321','=IF(C321="-","",IF(ISBLANK(B321),"",IF(OR(ISNUMBER(FIND("Growth",B321)),ISNUMBER(FIND("Margin",B321))),"",(J321-T321)/U321)))')</v>
      </c>
      <c r="AJ321" t="str">
        <f t="shared" ca="1" si="95"/>
        <v>worksheet.write('W321','=IF(OR(D321="-",ISBLANK(D321)),"",(K321-T321)/U321)')</v>
      </c>
      <c r="AK321" t="str">
        <f t="shared" ca="1" si="96"/>
        <v>worksheet.write('X321','=IF(OR(E321="-",ISBLANK(E321)),"",(L321-T321)/U321)')</v>
      </c>
      <c r="AL321" t="str">
        <f t="shared" ca="1" si="97"/>
        <v>worksheet.write('Y321','=IF(OR(F321="-",ISBLANK(F321)),"",(M321-T321)/U321)')</v>
      </c>
      <c r="AM321" t="str">
        <f t="shared" ca="1" si="98"/>
        <v>worksheet.write('Z321','=IFERROR(IF(OR(G321="-",ISBLANK(G321)),"",(N321-T321)/U321),"")')</v>
      </c>
      <c r="AN321" t="str">
        <f t="shared" ca="1" si="99"/>
        <v>worksheet.write('AA321','=IF(MAX(MAX(V321:Z321),ABS(MIN(V321:Z321)))=ABS(MIN(V321:Z321)),MIN(V321:Z321),MAX(V321:Z321))')</v>
      </c>
      <c r="AO321" t="str">
        <f t="shared" ca="1" si="99"/>
        <v>worksheet.write('AB321','=IFERROR(V144+MATCH(AA321,V321:Z321,0)-1,"")')</v>
      </c>
    </row>
    <row r="322" spans="1:41" x14ac:dyDescent="0.3">
      <c r="A322" s="1">
        <v>10</v>
      </c>
      <c r="B322" t="s">
        <v>910</v>
      </c>
      <c r="C322" t="s">
        <v>911</v>
      </c>
      <c r="D322" t="s">
        <v>254</v>
      </c>
      <c r="E322" t="s">
        <v>912</v>
      </c>
      <c r="F322" t="s">
        <v>913</v>
      </c>
      <c r="G322" t="s">
        <v>913</v>
      </c>
      <c r="I322" t="str">
        <f t="shared" si="111"/>
        <v>N/A</v>
      </c>
      <c r="J322">
        <f t="shared" si="112"/>
        <v>-1050000</v>
      </c>
      <c r="K322" t="str">
        <f t="shared" si="113"/>
        <v>N/A</v>
      </c>
      <c r="L322">
        <f t="shared" si="114"/>
        <v>-1500000</v>
      </c>
      <c r="M322">
        <f t="shared" si="115"/>
        <v>-7000000</v>
      </c>
      <c r="N322">
        <f t="shared" si="116"/>
        <v>-7000000</v>
      </c>
      <c r="P322">
        <f t="shared" si="87"/>
        <v>-1050000</v>
      </c>
      <c r="Q322">
        <f t="shared" si="100"/>
        <v>2012</v>
      </c>
      <c r="R322">
        <f t="shared" si="101"/>
        <v>-7000000</v>
      </c>
      <c r="S322" t="str">
        <f t="shared" si="102"/>
        <v/>
      </c>
      <c r="T322">
        <f t="shared" si="103"/>
        <v>-4137500</v>
      </c>
      <c r="U322">
        <f t="shared" si="104"/>
        <v>3310431.7442492805</v>
      </c>
      <c r="V322">
        <f t="shared" si="105"/>
        <v>0.93265780373313945</v>
      </c>
      <c r="W322" t="str">
        <f t="shared" si="106"/>
        <v/>
      </c>
      <c r="X322">
        <f t="shared" si="106"/>
        <v>0.79672387282466572</v>
      </c>
      <c r="Y322">
        <f t="shared" si="107"/>
        <v>-0.86469083827890258</v>
      </c>
      <c r="Z322">
        <f t="shared" si="110"/>
        <v>-0.86469083827890258</v>
      </c>
      <c r="AA322">
        <f t="shared" si="109"/>
        <v>0.93265780373313945</v>
      </c>
      <c r="AB322">
        <f t="shared" si="108"/>
        <v>2012</v>
      </c>
      <c r="AC322" t="str">
        <f t="shared" ca="1" si="88"/>
        <v>worksheet.write('P322','=MAX(J322:N322)')</v>
      </c>
      <c r="AD322" t="str">
        <f t="shared" ca="1" si="89"/>
        <v>worksheet.write('Q322','=IFERROR(J144+MATCH(P322,J322:N322,0)-1,"")')</v>
      </c>
      <c r="AE322" t="str">
        <f t="shared" ca="1" si="90"/>
        <v>worksheet.write('R322','=IF(Q322="","",MIN(J322:N322))')</v>
      </c>
      <c r="AF322" t="str">
        <f t="shared" ca="1" si="91"/>
        <v>worksheet.write('S322','=IFERROR(J144+MATCH(R322,J322:N322)-1,"")')</v>
      </c>
      <c r="AG322" t="str">
        <f t="shared" ca="1" si="92"/>
        <v>worksheet.write('T322','=IFERROR(AVERAGE(J322:N322),"")')</v>
      </c>
      <c r="AH322" t="str">
        <f t="shared" ca="1" si="93"/>
        <v>worksheet.write('U322','=IFERROR(STDEV(J322:N322),"")')</v>
      </c>
      <c r="AI322" t="str">
        <f t="shared" ca="1" si="94"/>
        <v>worksheet.write('V322','=IF(C322="-","",IF(ISBLANK(B322),"",IF(OR(ISNUMBER(FIND("Growth",B322)),ISNUMBER(FIND("Margin",B322))),"",(J322-T322)/U322)))')</v>
      </c>
      <c r="AJ322" t="str">
        <f t="shared" ca="1" si="95"/>
        <v>worksheet.write('W322','=IF(OR(D322="-",ISBLANK(D322)),"",(K322-T322)/U322)')</v>
      </c>
      <c r="AK322" t="str">
        <f t="shared" ca="1" si="96"/>
        <v>worksheet.write('X322','=IF(OR(E322="-",ISBLANK(E322)),"",(L322-T322)/U322)')</v>
      </c>
      <c r="AL322" t="str">
        <f t="shared" ca="1" si="97"/>
        <v>worksheet.write('Y322','=IF(OR(F322="-",ISBLANK(F322)),"",(M322-T322)/U322)')</v>
      </c>
      <c r="AM322" t="str">
        <f t="shared" ca="1" si="98"/>
        <v>worksheet.write('Z322','=IFERROR(IF(OR(G322="-",ISBLANK(G322)),"",(N322-T322)/U322),"")')</v>
      </c>
      <c r="AN322" t="str">
        <f t="shared" ca="1" si="99"/>
        <v>worksheet.write('AA322','=IF(MAX(MAX(V322:Z322),ABS(MIN(V322:Z322)))=ABS(MIN(V322:Z322)),MIN(V322:Z322),MAX(V322:Z322))')</v>
      </c>
      <c r="AO322" t="str">
        <f t="shared" ca="1" si="99"/>
        <v>worksheet.write('AB322','=IFERROR(V144+MATCH(AA322,V322:Z322,0)-1,"")')</v>
      </c>
    </row>
    <row r="323" spans="1:41" x14ac:dyDescent="0.3">
      <c r="A323" s="1">
        <v>11</v>
      </c>
      <c r="B323" t="s">
        <v>914</v>
      </c>
      <c r="C323" t="s">
        <v>254</v>
      </c>
      <c r="D323" t="s">
        <v>254</v>
      </c>
      <c r="E323" t="s">
        <v>254</v>
      </c>
      <c r="F323" t="s">
        <v>254</v>
      </c>
      <c r="G323" t="s">
        <v>254</v>
      </c>
      <c r="I323" t="str">
        <f t="shared" si="111"/>
        <v>N/A</v>
      </c>
      <c r="J323" t="str">
        <f t="shared" si="112"/>
        <v>N/A</v>
      </c>
      <c r="K323" t="str">
        <f t="shared" si="113"/>
        <v>N/A</v>
      </c>
      <c r="L323" t="str">
        <f t="shared" si="114"/>
        <v>N/A</v>
      </c>
      <c r="M323" t="str">
        <f t="shared" si="115"/>
        <v>N/A</v>
      </c>
      <c r="N323" t="str">
        <f t="shared" si="116"/>
        <v>N/A</v>
      </c>
      <c r="P323">
        <f t="shared" si="87"/>
        <v>0</v>
      </c>
      <c r="Q323" t="str">
        <f t="shared" si="100"/>
        <v/>
      </c>
      <c r="R323" t="str">
        <f t="shared" si="101"/>
        <v/>
      </c>
      <c r="S323" t="str">
        <f t="shared" si="102"/>
        <v/>
      </c>
      <c r="T323" t="str">
        <f t="shared" si="103"/>
        <v/>
      </c>
      <c r="U323" t="str">
        <f t="shared" si="104"/>
        <v/>
      </c>
      <c r="V323" t="str">
        <f t="shared" si="105"/>
        <v/>
      </c>
      <c r="W323" t="str">
        <f t="shared" si="106"/>
        <v/>
      </c>
      <c r="X323" t="str">
        <f t="shared" si="106"/>
        <v/>
      </c>
      <c r="Y323" t="str">
        <f t="shared" si="107"/>
        <v/>
      </c>
      <c r="Z323" t="str">
        <f t="shared" si="110"/>
        <v/>
      </c>
      <c r="AA323">
        <f t="shared" si="109"/>
        <v>0</v>
      </c>
      <c r="AB323" t="str">
        <f t="shared" si="108"/>
        <v/>
      </c>
      <c r="AC323" t="str">
        <f t="shared" ca="1" si="88"/>
        <v>worksheet.write('P323','=MAX(J323:N323)')</v>
      </c>
      <c r="AD323" t="str">
        <f t="shared" ca="1" si="89"/>
        <v>worksheet.write('Q323','=IFERROR(J144+MATCH(P323,J323:N323,0)-1,"")')</v>
      </c>
      <c r="AE323" t="str">
        <f t="shared" ca="1" si="90"/>
        <v>worksheet.write('R323','=IF(Q323="","",MIN(J323:N323))')</v>
      </c>
      <c r="AF323" t="str">
        <f t="shared" ca="1" si="91"/>
        <v>worksheet.write('S323','=IFERROR(J144+MATCH(R323,J323:N323)-1,"")')</v>
      </c>
      <c r="AG323" t="str">
        <f t="shared" ca="1" si="92"/>
        <v>worksheet.write('T323','=IFERROR(AVERAGE(J323:N323),"")')</v>
      </c>
      <c r="AH323" t="str">
        <f t="shared" ca="1" si="93"/>
        <v>worksheet.write('U323','=IFERROR(STDEV(J323:N323),"")')</v>
      </c>
      <c r="AI323" t="str">
        <f t="shared" ca="1" si="94"/>
        <v>worksheet.write('V323','=IF(C323="-","",IF(ISBLANK(B323),"",IF(OR(ISNUMBER(FIND("Growth",B323)),ISNUMBER(FIND("Margin",B323))),"",(J323-T323)/U323)))')</v>
      </c>
      <c r="AJ323" t="str">
        <f t="shared" ca="1" si="95"/>
        <v>worksheet.write('W323','=IF(OR(D323="-",ISBLANK(D323)),"",(K323-T323)/U323)')</v>
      </c>
      <c r="AK323" t="str">
        <f t="shared" ca="1" si="96"/>
        <v>worksheet.write('X323','=IF(OR(E323="-",ISBLANK(E323)),"",(L323-T323)/U323)')</v>
      </c>
      <c r="AL323" t="str">
        <f t="shared" ca="1" si="97"/>
        <v>worksheet.write('Y323','=IF(OR(F323="-",ISBLANK(F323)),"",(M323-T323)/U323)')</v>
      </c>
      <c r="AM323" t="str">
        <f t="shared" ca="1" si="98"/>
        <v>worksheet.write('Z323','=IFERROR(IF(OR(G323="-",ISBLANK(G323)),"",(N323-T323)/U323),"")')</v>
      </c>
      <c r="AN323" t="str">
        <f t="shared" ca="1" si="99"/>
        <v>worksheet.write('AA323','=IF(MAX(MAX(V323:Z323),ABS(MIN(V323:Z323)))=ABS(MIN(V323:Z323)),MIN(V323:Z323),MAX(V323:Z323))')</v>
      </c>
      <c r="AO323" t="str">
        <f t="shared" ca="1" si="99"/>
        <v>worksheet.write('AB323','=IFERROR(V144+MATCH(AA323,V323:Z323,0)-1,"")')</v>
      </c>
    </row>
    <row r="324" spans="1:41" x14ac:dyDescent="0.3">
      <c r="A324" s="1">
        <v>12</v>
      </c>
      <c r="B324" t="s">
        <v>915</v>
      </c>
      <c r="C324" t="s">
        <v>916</v>
      </c>
      <c r="D324" t="s">
        <v>917</v>
      </c>
      <c r="E324" t="s">
        <v>918</v>
      </c>
      <c r="F324" t="s">
        <v>919</v>
      </c>
      <c r="G324" t="s">
        <v>920</v>
      </c>
      <c r="I324" t="str">
        <f t="shared" si="111"/>
        <v>N/A</v>
      </c>
      <c r="J324">
        <f t="shared" si="112"/>
        <v>-342940000</v>
      </c>
      <c r="K324">
        <f t="shared" si="113"/>
        <v>-410710000</v>
      </c>
      <c r="L324">
        <f t="shared" si="114"/>
        <v>-240690000</v>
      </c>
      <c r="M324">
        <f t="shared" si="115"/>
        <v>-199960000</v>
      </c>
      <c r="N324">
        <f t="shared" si="116"/>
        <v>129630000</v>
      </c>
      <c r="P324">
        <f t="shared" si="87"/>
        <v>129630000</v>
      </c>
      <c r="Q324">
        <f t="shared" si="100"/>
        <v>2016</v>
      </c>
      <c r="R324">
        <f t="shared" si="101"/>
        <v>-410710000</v>
      </c>
      <c r="S324" t="str">
        <f t="shared" si="102"/>
        <v/>
      </c>
      <c r="T324">
        <f t="shared" si="103"/>
        <v>-212934000</v>
      </c>
      <c r="U324">
        <f t="shared" si="104"/>
        <v>208749682.945867</v>
      </c>
      <c r="V324">
        <f t="shared" si="105"/>
        <v>-0.62278417943136788</v>
      </c>
      <c r="W324">
        <f t="shared" si="106"/>
        <v>-0.94743137909956632</v>
      </c>
      <c r="X324">
        <f t="shared" si="106"/>
        <v>-0.13296307619876813</v>
      </c>
      <c r="Y324">
        <f t="shared" si="107"/>
        <v>6.2150992599899757E-2</v>
      </c>
      <c r="Z324">
        <f t="shared" si="110"/>
        <v>1.6410276421298027</v>
      </c>
      <c r="AA324">
        <f t="shared" si="109"/>
        <v>1.6410276421298027</v>
      </c>
      <c r="AB324">
        <f t="shared" si="108"/>
        <v>2016</v>
      </c>
      <c r="AC324" t="str">
        <f t="shared" ca="1" si="88"/>
        <v>worksheet.write('P324','=MAX(J324:N324)')</v>
      </c>
      <c r="AD324" t="str">
        <f t="shared" ca="1" si="89"/>
        <v>worksheet.write('Q324','=IFERROR(J144+MATCH(P324,J324:N324,0)-1,"")')</v>
      </c>
      <c r="AE324" t="str">
        <f t="shared" ca="1" si="90"/>
        <v>worksheet.write('R324','=IF(Q324="","",MIN(J324:N324))')</v>
      </c>
      <c r="AF324" t="str">
        <f t="shared" ca="1" si="91"/>
        <v>worksheet.write('S324','=IFERROR(J144+MATCH(R324,J324:N324)-1,"")')</v>
      </c>
      <c r="AG324" t="str">
        <f t="shared" ca="1" si="92"/>
        <v>worksheet.write('T324','=IFERROR(AVERAGE(J324:N324),"")')</v>
      </c>
      <c r="AH324" t="str">
        <f t="shared" ca="1" si="93"/>
        <v>worksheet.write('U324','=IFERROR(STDEV(J324:N324),"")')</v>
      </c>
      <c r="AI324" t="str">
        <f t="shared" ca="1" si="94"/>
        <v>worksheet.write('V324','=IF(C324="-","",IF(ISBLANK(B324),"",IF(OR(ISNUMBER(FIND("Growth",B324)),ISNUMBER(FIND("Margin",B324))),"",(J324-T324)/U324)))')</v>
      </c>
      <c r="AJ324" t="str">
        <f t="shared" ca="1" si="95"/>
        <v>worksheet.write('W324','=IF(OR(D324="-",ISBLANK(D324)),"",(K324-T324)/U324)')</v>
      </c>
      <c r="AK324" t="str">
        <f t="shared" ca="1" si="96"/>
        <v>worksheet.write('X324','=IF(OR(E324="-",ISBLANK(E324)),"",(L324-T324)/U324)')</v>
      </c>
      <c r="AL324" t="str">
        <f t="shared" ca="1" si="97"/>
        <v>worksheet.write('Y324','=IF(OR(F324="-",ISBLANK(F324)),"",(M324-T324)/U324)')</v>
      </c>
      <c r="AM324" t="str">
        <f t="shared" ca="1" si="98"/>
        <v>worksheet.write('Z324','=IFERROR(IF(OR(G324="-",ISBLANK(G324)),"",(N324-T324)/U324),"")')</v>
      </c>
      <c r="AN324" t="str">
        <f t="shared" ca="1" si="99"/>
        <v>worksheet.write('AA324','=IF(MAX(MAX(V324:Z324),ABS(MIN(V324:Z324)))=ABS(MIN(V324:Z324)),MIN(V324:Z324),MAX(V324:Z324))')</v>
      </c>
      <c r="AO324" t="str">
        <f t="shared" ca="1" si="99"/>
        <v>worksheet.write('AB324','=IFERROR(V144+MATCH(AA324,V324:Z324,0)-1,"")')</v>
      </c>
    </row>
    <row r="325" spans="1:41" x14ac:dyDescent="0.3">
      <c r="A325" s="1">
        <v>13</v>
      </c>
      <c r="B325" t="s">
        <v>921</v>
      </c>
      <c r="C325" t="s">
        <v>254</v>
      </c>
      <c r="D325" t="s">
        <v>922</v>
      </c>
      <c r="E325" t="s">
        <v>923</v>
      </c>
      <c r="F325" t="s">
        <v>924</v>
      </c>
      <c r="G325" t="s">
        <v>925</v>
      </c>
      <c r="I325" t="str">
        <f t="shared" si="111"/>
        <v>N/A</v>
      </c>
      <c r="J325" t="str">
        <f t="shared" si="112"/>
        <v>N/A</v>
      </c>
      <c r="K325">
        <f t="shared" si="113"/>
        <v>-0.19760000000000003</v>
      </c>
      <c r="L325">
        <f t="shared" si="114"/>
        <v>0.41399999999999998</v>
      </c>
      <c r="M325">
        <f t="shared" si="115"/>
        <v>0.16920000000000002</v>
      </c>
      <c r="N325">
        <f t="shared" si="116"/>
        <v>1.6483000000000001</v>
      </c>
      <c r="P325">
        <f t="shared" si="87"/>
        <v>1.6483000000000001</v>
      </c>
      <c r="Q325">
        <f t="shared" si="100"/>
        <v>2016</v>
      </c>
      <c r="R325">
        <f t="shared" si="101"/>
        <v>-0.19760000000000003</v>
      </c>
      <c r="S325">
        <f t="shared" si="102"/>
        <v>2013</v>
      </c>
      <c r="T325">
        <f t="shared" si="103"/>
        <v>0.50847500000000001</v>
      </c>
      <c r="U325">
        <f t="shared" si="104"/>
        <v>0.80036991187408679</v>
      </c>
      <c r="V325" t="str">
        <f t="shared" si="105"/>
        <v/>
      </c>
      <c r="W325">
        <f t="shared" si="106"/>
        <v>-0.88218583623003421</v>
      </c>
      <c r="X325">
        <f t="shared" si="106"/>
        <v>-0.11803916988681444</v>
      </c>
      <c r="Y325">
        <f t="shared" si="107"/>
        <v>-0.42389774398887486</v>
      </c>
      <c r="Z325">
        <f t="shared" si="110"/>
        <v>1.4241227501057236</v>
      </c>
      <c r="AA325">
        <f t="shared" si="109"/>
        <v>1.4241227501057236</v>
      </c>
      <c r="AB325">
        <f t="shared" si="108"/>
        <v>2016</v>
      </c>
      <c r="AC325" t="str">
        <f t="shared" ca="1" si="88"/>
        <v>worksheet.write('P325','=MAX(J325:N325)')</v>
      </c>
      <c r="AD325" t="str">
        <f t="shared" ca="1" si="89"/>
        <v>worksheet.write('Q325','=IFERROR(J144+MATCH(P325,J325:N325,0)-1,"")')</v>
      </c>
      <c r="AE325" t="str">
        <f t="shared" ca="1" si="90"/>
        <v>worksheet.write('R325','=IF(Q325="","",MIN(J325:N325))')</v>
      </c>
      <c r="AF325" t="str">
        <f t="shared" ca="1" si="91"/>
        <v>worksheet.write('S325','=IFERROR(J144+MATCH(R325,J325:N325)-1,"")')</v>
      </c>
      <c r="AG325" t="str">
        <f t="shared" ca="1" si="92"/>
        <v>worksheet.write('T325','=IFERROR(AVERAGE(J325:N325),"")')</v>
      </c>
      <c r="AH325" t="str">
        <f t="shared" ca="1" si="93"/>
        <v>worksheet.write('U325','=IFERROR(STDEV(J325:N325),"")')</v>
      </c>
      <c r="AI325" t="str">
        <f t="shared" ca="1" si="94"/>
        <v>worksheet.write('V325','=IF(C325="-","",IF(ISBLANK(B325),"",IF(OR(ISNUMBER(FIND("Growth",B325)),ISNUMBER(FIND("Margin",B325))),"",(J325-T325)/U325)))')</v>
      </c>
      <c r="AJ325" t="str">
        <f t="shared" ca="1" si="95"/>
        <v>worksheet.write('W325','=IF(OR(D325="-",ISBLANK(D325)),"",(K325-T325)/U325)')</v>
      </c>
      <c r="AK325" t="str">
        <f t="shared" ca="1" si="96"/>
        <v>worksheet.write('X325','=IF(OR(E325="-",ISBLANK(E325)),"",(L325-T325)/U325)')</v>
      </c>
      <c r="AL325" t="str">
        <f t="shared" ca="1" si="97"/>
        <v>worksheet.write('Y325','=IF(OR(F325="-",ISBLANK(F325)),"",(M325-T325)/U325)')</v>
      </c>
      <c r="AM325" t="str">
        <f t="shared" ca="1" si="98"/>
        <v>worksheet.write('Z325','=IFERROR(IF(OR(G325="-",ISBLANK(G325)),"",(N325-T325)/U325),"")')</v>
      </c>
      <c r="AN325" t="str">
        <f t="shared" ca="1" si="99"/>
        <v>worksheet.write('AA325','=IF(MAX(MAX(V325:Z325),ABS(MIN(V325:Z325)))=ABS(MIN(V325:Z325)),MIN(V325:Z325),MAX(V325:Z325))')</v>
      </c>
      <c r="AO325" t="str">
        <f t="shared" ca="1" si="99"/>
        <v>worksheet.write('AB325','=IFERROR(V144+MATCH(AA325,V325:Z325,0)-1,"")')</v>
      </c>
    </row>
    <row r="326" spans="1:41" x14ac:dyDescent="0.3">
      <c r="A326" s="1">
        <v>14</v>
      </c>
      <c r="B326" t="s">
        <v>926</v>
      </c>
      <c r="C326" t="s">
        <v>927</v>
      </c>
      <c r="D326" t="s">
        <v>928</v>
      </c>
      <c r="E326" t="s">
        <v>929</v>
      </c>
      <c r="F326" t="s">
        <v>930</v>
      </c>
      <c r="G326" t="s">
        <v>931</v>
      </c>
      <c r="I326" t="str">
        <f t="shared" si="111"/>
        <v>pos_trend</v>
      </c>
      <c r="J326">
        <f t="shared" si="112"/>
        <v>-0.51450000000000007</v>
      </c>
      <c r="K326">
        <f t="shared" si="113"/>
        <v>-0.47490000000000004</v>
      </c>
      <c r="L326">
        <f t="shared" si="114"/>
        <v>-0.23280000000000001</v>
      </c>
      <c r="M326">
        <f t="shared" si="115"/>
        <v>-0.19120000000000001</v>
      </c>
      <c r="N326">
        <f t="shared" si="116"/>
        <v>0.12890000000000001</v>
      </c>
      <c r="P326">
        <f t="shared" si="87"/>
        <v>0.12890000000000001</v>
      </c>
      <c r="Q326">
        <f t="shared" si="100"/>
        <v>2016</v>
      </c>
      <c r="R326">
        <f t="shared" si="101"/>
        <v>-0.51450000000000007</v>
      </c>
      <c r="S326">
        <f t="shared" si="102"/>
        <v>2012</v>
      </c>
      <c r="T326">
        <f t="shared" si="103"/>
        <v>-0.25690000000000002</v>
      </c>
      <c r="U326">
        <f t="shared" si="104"/>
        <v>0.25866034678705596</v>
      </c>
      <c r="V326">
        <f t="shared" si="105"/>
        <v>-0.99590062102588595</v>
      </c>
      <c r="W326">
        <f t="shared" si="106"/>
        <v>-0.84280409698619219</v>
      </c>
      <c r="X326">
        <f t="shared" si="106"/>
        <v>9.3172379529207511E-2</v>
      </c>
      <c r="Y326">
        <f t="shared" si="107"/>
        <v>0.25400105124767353</v>
      </c>
      <c r="Z326">
        <f t="shared" si="110"/>
        <v>1.4915312872351969</v>
      </c>
      <c r="AA326">
        <f t="shared" si="109"/>
        <v>1.4915312872351969</v>
      </c>
      <c r="AB326">
        <f t="shared" si="108"/>
        <v>2016</v>
      </c>
      <c r="AC326" t="str">
        <f t="shared" ca="1" si="88"/>
        <v>worksheet.write('P326','=MAX(J326:N326)')</v>
      </c>
      <c r="AD326" t="str">
        <f t="shared" ca="1" si="89"/>
        <v>worksheet.write('Q326','=IFERROR(J144+MATCH(P326,J326:N326,0)-1,"")')</v>
      </c>
      <c r="AE326" t="str">
        <f t="shared" ca="1" si="90"/>
        <v>worksheet.write('R326','=IF(Q326="","",MIN(J326:N326))')</v>
      </c>
      <c r="AF326" t="str">
        <f t="shared" ca="1" si="91"/>
        <v>worksheet.write('S326','=IFERROR(J144+MATCH(R326,J326:N326)-1,"")')</v>
      </c>
      <c r="AG326" t="str">
        <f t="shared" ca="1" si="92"/>
        <v>worksheet.write('T326','=IFERROR(AVERAGE(J326:N326),"")')</v>
      </c>
      <c r="AH326" t="str">
        <f t="shared" ca="1" si="93"/>
        <v>worksheet.write('U326','=IFERROR(STDEV(J326:N326),"")')</v>
      </c>
      <c r="AI326" t="str">
        <f t="shared" ca="1" si="94"/>
        <v>worksheet.write('V326','=IF(C326="-","",IF(ISBLANK(B326),"",IF(OR(ISNUMBER(FIND("Growth",B326)),ISNUMBER(FIND("Margin",B326))),"",(J326-T326)/U326)))')</v>
      </c>
      <c r="AJ326" t="str">
        <f t="shared" ca="1" si="95"/>
        <v>worksheet.write('W326','=IF(OR(D326="-",ISBLANK(D326)),"",(K326-T326)/U326)')</v>
      </c>
      <c r="AK326" t="str">
        <f t="shared" ca="1" si="96"/>
        <v>worksheet.write('X326','=IF(OR(E326="-",ISBLANK(E326)),"",(L326-T326)/U326)')</v>
      </c>
      <c r="AL326" t="str">
        <f t="shared" ca="1" si="97"/>
        <v>worksheet.write('Y326','=IF(OR(F326="-",ISBLANK(F326)),"",(M326-T326)/U326)')</v>
      </c>
      <c r="AM326" t="str">
        <f t="shared" ca="1" si="98"/>
        <v>worksheet.write('Z326','=IFERROR(IF(OR(G326="-",ISBLANK(G326)),"",(N326-T326)/U326),"")')</v>
      </c>
      <c r="AN326" t="str">
        <f t="shared" ca="1" si="99"/>
        <v>worksheet.write('AA326','=IF(MAX(MAX(V326:Z326),ABS(MIN(V326:Z326)))=ABS(MIN(V326:Z326)),MIN(V326:Z326),MAX(V326:Z326))')</v>
      </c>
      <c r="AO326" t="str">
        <f t="shared" ca="1" si="99"/>
        <v>worksheet.write('AB326','=IFERROR(V144+MATCH(AA326,V326:Z326,0)-1,"")')</v>
      </c>
    </row>
    <row r="327" spans="1:41" x14ac:dyDescent="0.3">
      <c r="I327" t="str">
        <f t="shared" si="111"/>
        <v>N/A</v>
      </c>
      <c r="J327" t="str">
        <f t="shared" si="112"/>
        <v>N/A</v>
      </c>
      <c r="K327" t="str">
        <f t="shared" si="113"/>
        <v>N/A</v>
      </c>
      <c r="L327" t="str">
        <f t="shared" si="114"/>
        <v>N/A</v>
      </c>
      <c r="M327" t="str">
        <f t="shared" si="115"/>
        <v>N/A</v>
      </c>
      <c r="N327" t="str">
        <f t="shared" si="116"/>
        <v>N/A</v>
      </c>
      <c r="P327">
        <f t="shared" si="87"/>
        <v>0</v>
      </c>
      <c r="Q327" t="str">
        <f t="shared" si="100"/>
        <v/>
      </c>
      <c r="R327" t="str">
        <f t="shared" si="101"/>
        <v/>
      </c>
      <c r="S327" t="str">
        <f t="shared" si="102"/>
        <v/>
      </c>
      <c r="T327" t="str">
        <f t="shared" si="103"/>
        <v/>
      </c>
      <c r="U327" t="str">
        <f t="shared" si="104"/>
        <v/>
      </c>
      <c r="V327" t="str">
        <f t="shared" si="105"/>
        <v/>
      </c>
      <c r="W327" t="str">
        <f t="shared" si="106"/>
        <v/>
      </c>
      <c r="X327" t="str">
        <f t="shared" si="106"/>
        <v/>
      </c>
      <c r="Y327" t="str">
        <f t="shared" si="107"/>
        <v/>
      </c>
      <c r="Z327" t="str">
        <f t="shared" si="110"/>
        <v/>
      </c>
      <c r="AA327">
        <f t="shared" si="109"/>
        <v>0</v>
      </c>
      <c r="AB327" t="str">
        <f t="shared" si="108"/>
        <v/>
      </c>
      <c r="AC327" t="str">
        <f t="shared" ca="1" si="88"/>
        <v>worksheet.write('P327','=MAX(J327:N327)')</v>
      </c>
      <c r="AD327" t="str">
        <f t="shared" ca="1" si="89"/>
        <v>worksheet.write('Q327','=IFERROR(J144+MATCH(P327,J327:N327,0)-1,"")')</v>
      </c>
      <c r="AE327" t="str">
        <f t="shared" ca="1" si="90"/>
        <v>worksheet.write('R327','=IF(Q327="","",MIN(J327:N327))')</v>
      </c>
      <c r="AF327" t="str">
        <f t="shared" ca="1" si="91"/>
        <v>worksheet.write('S327','=IFERROR(J144+MATCH(R327,J327:N327)-1,"")')</v>
      </c>
      <c r="AG327" t="str">
        <f t="shared" ca="1" si="92"/>
        <v>worksheet.write('T327','=IFERROR(AVERAGE(J327:N327),"")')</v>
      </c>
      <c r="AH327" t="str">
        <f t="shared" ca="1" si="93"/>
        <v>worksheet.write('U327','=IFERROR(STDEV(J327:N327),"")')</v>
      </c>
      <c r="AI327" t="str">
        <f t="shared" ca="1" si="94"/>
        <v>worksheet.write('V327','=IF(C327="-","",IF(ISBLANK(B327),"",IF(OR(ISNUMBER(FIND("Growth",B327)),ISNUMBER(FIND("Margin",B327))),"",(J327-T327)/U327)))')</v>
      </c>
      <c r="AJ327" t="str">
        <f t="shared" ca="1" si="95"/>
        <v>worksheet.write('W327','=IF(OR(D327="-",ISBLANK(D327)),"",(K327-T327)/U327)')</v>
      </c>
      <c r="AK327" t="str">
        <f t="shared" ca="1" si="96"/>
        <v>worksheet.write('X327','=IF(OR(E327="-",ISBLANK(E327)),"",(L327-T327)/U327)')</v>
      </c>
      <c r="AL327" t="str">
        <f t="shared" ca="1" si="97"/>
        <v>worksheet.write('Y327','=IF(OR(F327="-",ISBLANK(F327)),"",(M327-T327)/U327)')</v>
      </c>
      <c r="AM327" t="str">
        <f t="shared" ca="1" si="98"/>
        <v>worksheet.write('Z327','=IFERROR(IF(OR(G327="-",ISBLANK(G327)),"",(N327-T327)/U327),"")')</v>
      </c>
      <c r="AN327" t="str">
        <f t="shared" ca="1" si="99"/>
        <v>worksheet.write('AA327','=IF(MAX(MAX(V327:Z327),ABS(MIN(V327:Z327)))=ABS(MIN(V327:Z327)),MIN(V327:Z327),MAX(V327:Z327))')</v>
      </c>
      <c r="AO327" t="str">
        <f t="shared" ca="1" si="99"/>
        <v>worksheet.write('AB327','=IFERROR(V144+MATCH(AA327,V327:Z327,0)-1,"")')</v>
      </c>
    </row>
    <row r="328" spans="1:41" x14ac:dyDescent="0.3">
      <c r="B328" s="1" t="s">
        <v>307</v>
      </c>
      <c r="C328" s="1" t="s">
        <v>242</v>
      </c>
      <c r="D328" s="1" t="s">
        <v>243</v>
      </c>
      <c r="E328" s="1" t="s">
        <v>244</v>
      </c>
      <c r="F328" s="1" t="s">
        <v>245</v>
      </c>
      <c r="G328" s="1" t="s">
        <v>246</v>
      </c>
      <c r="H328" s="1" t="s">
        <v>247</v>
      </c>
      <c r="I328" t="str">
        <f t="shared" si="111"/>
        <v>pos_trend</v>
      </c>
      <c r="J328">
        <f t="shared" si="112"/>
        <v>2012</v>
      </c>
      <c r="K328">
        <f t="shared" si="113"/>
        <v>2013</v>
      </c>
      <c r="L328">
        <f t="shared" si="114"/>
        <v>2014</v>
      </c>
      <c r="M328">
        <f t="shared" si="115"/>
        <v>2015</v>
      </c>
      <c r="N328">
        <f t="shared" si="116"/>
        <v>2016</v>
      </c>
      <c r="P328">
        <f t="shared" si="87"/>
        <v>2016</v>
      </c>
      <c r="Q328">
        <f t="shared" si="100"/>
        <v>2016</v>
      </c>
      <c r="R328">
        <f t="shared" si="101"/>
        <v>2012</v>
      </c>
      <c r="S328">
        <f t="shared" si="102"/>
        <v>2012</v>
      </c>
      <c r="T328">
        <f t="shared" si="103"/>
        <v>2014</v>
      </c>
      <c r="U328">
        <f t="shared" si="104"/>
        <v>1.5811388300841898</v>
      </c>
      <c r="V328">
        <f t="shared" si="105"/>
        <v>-1.2649110640673518</v>
      </c>
      <c r="W328">
        <f t="shared" si="106"/>
        <v>-0.63245553203367588</v>
      </c>
      <c r="X328">
        <f t="shared" si="106"/>
        <v>0</v>
      </c>
      <c r="Y328">
        <f t="shared" si="107"/>
        <v>0.63245553203367588</v>
      </c>
      <c r="Z328">
        <f t="shared" si="110"/>
        <v>1.2649110640673518</v>
      </c>
      <c r="AA328">
        <f t="shared" si="109"/>
        <v>-1.2649110640673518</v>
      </c>
      <c r="AB328">
        <f t="shared" si="108"/>
        <v>2012</v>
      </c>
      <c r="AC328" t="str">
        <f t="shared" ca="1" si="88"/>
        <v>worksheet.write('P328','=MAX(J328:N328)')</v>
      </c>
      <c r="AD328" t="str">
        <f t="shared" ca="1" si="89"/>
        <v>worksheet.write('Q328','=IFERROR(J144+MATCH(P328,J328:N328,0)-1,"")')</v>
      </c>
      <c r="AE328" t="str">
        <f t="shared" ca="1" si="90"/>
        <v>worksheet.write('R328','=IF(Q328="","",MIN(J328:N328))')</v>
      </c>
      <c r="AF328" t="str">
        <f t="shared" ca="1" si="91"/>
        <v>worksheet.write('S328','=IFERROR(J144+MATCH(R328,J328:N328)-1,"")')</v>
      </c>
      <c r="AG328" t="str">
        <f t="shared" ca="1" si="92"/>
        <v>worksheet.write('T328','=IFERROR(AVERAGE(J328:N328),"")')</v>
      </c>
      <c r="AH328" t="str">
        <f t="shared" ca="1" si="93"/>
        <v>worksheet.write('U328','=IFERROR(STDEV(J328:N328),"")')</v>
      </c>
      <c r="AI328" t="str">
        <f t="shared" ca="1" si="94"/>
        <v>worksheet.write('V328','=IF(C328="-","",IF(ISBLANK(B328),"",IF(OR(ISNUMBER(FIND("Growth",B328)),ISNUMBER(FIND("Margin",B328))),"",(J328-T328)/U328)))')</v>
      </c>
      <c r="AJ328" t="str">
        <f t="shared" ca="1" si="95"/>
        <v>worksheet.write('W328','=IF(OR(D328="-",ISBLANK(D328)),"",(K328-T328)/U328)')</v>
      </c>
      <c r="AK328" t="str">
        <f t="shared" ca="1" si="96"/>
        <v>worksheet.write('X328','=IF(OR(E328="-",ISBLANK(E328)),"",(L328-T328)/U328)')</v>
      </c>
      <c r="AL328" t="str">
        <f t="shared" ca="1" si="97"/>
        <v>worksheet.write('Y328','=IF(OR(F328="-",ISBLANK(F328)),"",(M328-T328)/U328)')</v>
      </c>
      <c r="AM328" t="str">
        <f t="shared" ca="1" si="98"/>
        <v>worksheet.write('Z328','=IFERROR(IF(OR(G328="-",ISBLANK(G328)),"",(N328-T328)/U328),"")')</v>
      </c>
      <c r="AN328" t="str">
        <f t="shared" ca="1" si="99"/>
        <v>worksheet.write('AA328','=IF(MAX(MAX(V328:Z328),ABS(MIN(V328:Z328)))=ABS(MIN(V328:Z328)),MIN(V328:Z328),MAX(V328:Z328))')</v>
      </c>
      <c r="AO328" t="str">
        <f t="shared" ca="1" si="99"/>
        <v>worksheet.write('AB328','=IFERROR(V144+MATCH(AA328,V328:Z328,0)-1,"")')</v>
      </c>
    </row>
    <row r="329" spans="1:41" x14ac:dyDescent="0.3">
      <c r="A329" s="1">
        <v>0</v>
      </c>
      <c r="B329" t="s">
        <v>932</v>
      </c>
      <c r="C329" t="s">
        <v>254</v>
      </c>
      <c r="D329" t="s">
        <v>254</v>
      </c>
      <c r="E329" t="s">
        <v>254</v>
      </c>
      <c r="F329" t="s">
        <v>254</v>
      </c>
      <c r="G329" t="s">
        <v>254</v>
      </c>
      <c r="I329" t="str">
        <f t="shared" si="111"/>
        <v>N/A</v>
      </c>
      <c r="J329" t="str">
        <f t="shared" si="112"/>
        <v>N/A</v>
      </c>
      <c r="K329" t="str">
        <f t="shared" si="113"/>
        <v>N/A</v>
      </c>
      <c r="L329" t="str">
        <f t="shared" si="114"/>
        <v>N/A</v>
      </c>
      <c r="M329" t="str">
        <f t="shared" si="115"/>
        <v>N/A</v>
      </c>
      <c r="N329" t="str">
        <f t="shared" si="116"/>
        <v>N/A</v>
      </c>
      <c r="P329">
        <f t="shared" si="87"/>
        <v>0</v>
      </c>
      <c r="Q329" t="str">
        <f t="shared" si="100"/>
        <v/>
      </c>
      <c r="R329" t="str">
        <f t="shared" si="101"/>
        <v/>
      </c>
      <c r="S329" t="str">
        <f t="shared" si="102"/>
        <v/>
      </c>
      <c r="T329" t="str">
        <f t="shared" si="103"/>
        <v/>
      </c>
      <c r="U329" t="str">
        <f t="shared" si="104"/>
        <v/>
      </c>
      <c r="V329" t="str">
        <f t="shared" si="105"/>
        <v/>
      </c>
      <c r="W329" t="str">
        <f t="shared" si="106"/>
        <v/>
      </c>
      <c r="X329" t="str">
        <f t="shared" si="106"/>
        <v/>
      </c>
      <c r="Y329" t="str">
        <f t="shared" si="107"/>
        <v/>
      </c>
      <c r="Z329" t="str">
        <f t="shared" si="110"/>
        <v/>
      </c>
      <c r="AA329">
        <f t="shared" si="109"/>
        <v>0</v>
      </c>
      <c r="AB329" t="str">
        <f t="shared" si="108"/>
        <v/>
      </c>
      <c r="AC329" t="str">
        <f t="shared" ca="1" si="88"/>
        <v>worksheet.write('P329','=MAX(J329:N329)')</v>
      </c>
      <c r="AD329" t="str">
        <f t="shared" ca="1" si="89"/>
        <v>worksheet.write('Q329','=IFERROR(J144+MATCH(P329,J329:N329,0)-1,"")')</v>
      </c>
      <c r="AE329" t="str">
        <f t="shared" ca="1" si="90"/>
        <v>worksheet.write('R329','=IF(Q329="","",MIN(J329:N329))')</v>
      </c>
      <c r="AF329" t="str">
        <f t="shared" ca="1" si="91"/>
        <v>worksheet.write('S329','=IFERROR(J144+MATCH(R329,J329:N329)-1,"")')</v>
      </c>
      <c r="AG329" t="str">
        <f t="shared" ca="1" si="92"/>
        <v>worksheet.write('T329','=IFERROR(AVERAGE(J329:N329),"")')</v>
      </c>
      <c r="AH329" t="str">
        <f t="shared" ca="1" si="93"/>
        <v>worksheet.write('U329','=IFERROR(STDEV(J329:N329),"")')</v>
      </c>
      <c r="AI329" t="str">
        <f t="shared" ca="1" si="94"/>
        <v>worksheet.write('V329','=IF(C329="-","",IF(ISBLANK(B329),"",IF(OR(ISNUMBER(FIND("Growth",B329)),ISNUMBER(FIND("Margin",B329))),"",(J329-T329)/U329)))')</v>
      </c>
      <c r="AJ329" t="str">
        <f t="shared" ca="1" si="95"/>
        <v>worksheet.write('W329','=IF(OR(D329="-",ISBLANK(D329)),"",(K329-T329)/U329)')</v>
      </c>
      <c r="AK329" t="str">
        <f t="shared" ca="1" si="96"/>
        <v>worksheet.write('X329','=IF(OR(E329="-",ISBLANK(E329)),"",(L329-T329)/U329)')</v>
      </c>
      <c r="AL329" t="str">
        <f t="shared" ca="1" si="97"/>
        <v>worksheet.write('Y329','=IF(OR(F329="-",ISBLANK(F329)),"",(M329-T329)/U329)')</v>
      </c>
      <c r="AM329" t="str">
        <f t="shared" ca="1" si="98"/>
        <v>worksheet.write('Z329','=IFERROR(IF(OR(G329="-",ISBLANK(G329)),"",(N329-T329)/U329),"")')</v>
      </c>
      <c r="AN329" t="str">
        <f t="shared" ca="1" si="99"/>
        <v>worksheet.write('AA329','=IF(MAX(MAX(V329:Z329),ABS(MIN(V329:Z329)))=ABS(MIN(V329:Z329)),MIN(V329:Z329),MAX(V329:Z329))')</v>
      </c>
      <c r="AO329" t="str">
        <f t="shared" ca="1" si="99"/>
        <v>worksheet.write('AB329','=IFERROR(V144+MATCH(AA329,V329:Z329,0)-1,"")')</v>
      </c>
    </row>
    <row r="330" spans="1:41" x14ac:dyDescent="0.3">
      <c r="A330" s="1">
        <v>1</v>
      </c>
      <c r="B330" t="s">
        <v>933</v>
      </c>
      <c r="C330" t="s">
        <v>254</v>
      </c>
      <c r="D330" t="s">
        <v>254</v>
      </c>
      <c r="E330" t="s">
        <v>254</v>
      </c>
      <c r="F330" t="s">
        <v>254</v>
      </c>
      <c r="G330" t="s">
        <v>254</v>
      </c>
      <c r="I330" t="str">
        <f t="shared" si="111"/>
        <v>N/A</v>
      </c>
      <c r="J330" t="str">
        <f t="shared" si="112"/>
        <v>N/A</v>
      </c>
      <c r="K330" t="str">
        <f t="shared" si="113"/>
        <v>N/A</v>
      </c>
      <c r="L330" t="str">
        <f t="shared" si="114"/>
        <v>N/A</v>
      </c>
      <c r="M330" t="str">
        <f t="shared" si="115"/>
        <v>N/A</v>
      </c>
      <c r="N330" t="str">
        <f t="shared" si="116"/>
        <v>N/A</v>
      </c>
      <c r="P330">
        <f t="shared" si="87"/>
        <v>0</v>
      </c>
      <c r="Q330" t="str">
        <f t="shared" si="100"/>
        <v/>
      </c>
      <c r="R330" t="str">
        <f t="shared" si="101"/>
        <v/>
      </c>
      <c r="S330" t="str">
        <f t="shared" si="102"/>
        <v/>
      </c>
      <c r="T330" t="str">
        <f t="shared" si="103"/>
        <v/>
      </c>
      <c r="U330" t="str">
        <f t="shared" si="104"/>
        <v/>
      </c>
      <c r="V330" t="str">
        <f t="shared" si="105"/>
        <v/>
      </c>
      <c r="W330" t="str">
        <f t="shared" si="106"/>
        <v/>
      </c>
      <c r="X330" t="str">
        <f t="shared" si="106"/>
        <v/>
      </c>
      <c r="Y330" t="str">
        <f t="shared" si="107"/>
        <v/>
      </c>
      <c r="Z330" t="str">
        <f t="shared" si="110"/>
        <v/>
      </c>
      <c r="AA330">
        <f t="shared" si="109"/>
        <v>0</v>
      </c>
      <c r="AB330" t="str">
        <f t="shared" si="108"/>
        <v/>
      </c>
      <c r="AC330" t="str">
        <f t="shared" ca="1" si="88"/>
        <v>worksheet.write('P330','=MAX(J330:N330)')</v>
      </c>
      <c r="AD330" t="str">
        <f t="shared" ca="1" si="89"/>
        <v>worksheet.write('Q330','=IFERROR(J144+MATCH(P330,J330:N330,0)-1,"")')</v>
      </c>
      <c r="AE330" t="str">
        <f t="shared" ca="1" si="90"/>
        <v>worksheet.write('R330','=IF(Q330="","",MIN(J330:N330))')</v>
      </c>
      <c r="AF330" t="str">
        <f t="shared" ca="1" si="91"/>
        <v>worksheet.write('S330','=IFERROR(J144+MATCH(R330,J330:N330)-1,"")')</v>
      </c>
      <c r="AG330" t="str">
        <f t="shared" ca="1" si="92"/>
        <v>worksheet.write('T330','=IFERROR(AVERAGE(J330:N330),"")')</v>
      </c>
      <c r="AH330" t="str">
        <f t="shared" ca="1" si="93"/>
        <v>worksheet.write('U330','=IFERROR(STDEV(J330:N330),"")')</v>
      </c>
      <c r="AI330" t="str">
        <f t="shared" ca="1" si="94"/>
        <v>worksheet.write('V330','=IF(C330="-","",IF(ISBLANK(B330),"",IF(OR(ISNUMBER(FIND("Growth",B330)),ISNUMBER(FIND("Margin",B330))),"",(J330-T330)/U330)))')</v>
      </c>
      <c r="AJ330" t="str">
        <f t="shared" ca="1" si="95"/>
        <v>worksheet.write('W330','=IF(OR(D330="-",ISBLANK(D330)),"",(K330-T330)/U330)')</v>
      </c>
      <c r="AK330" t="str">
        <f t="shared" ca="1" si="96"/>
        <v>worksheet.write('X330','=IF(OR(E330="-",ISBLANK(E330)),"",(L330-T330)/U330)')</v>
      </c>
      <c r="AL330" t="str">
        <f t="shared" ca="1" si="97"/>
        <v>worksheet.write('Y330','=IF(OR(F330="-",ISBLANK(F330)),"",(M330-T330)/U330)')</v>
      </c>
      <c r="AM330" t="str">
        <f t="shared" ca="1" si="98"/>
        <v>worksheet.write('Z330','=IFERROR(IF(OR(G330="-",ISBLANK(G330)),"",(N330-T330)/U330),"")')</v>
      </c>
      <c r="AN330" t="str">
        <f t="shared" ca="1" si="99"/>
        <v>worksheet.write('AA330','=IF(MAX(MAX(V330:Z330),ABS(MIN(V330:Z330)))=ABS(MIN(V330:Z330)),MIN(V330:Z330),MAX(V330:Z330))')</v>
      </c>
      <c r="AO330" t="str">
        <f t="shared" ca="1" si="99"/>
        <v>worksheet.write('AB330','=IFERROR(V144+MATCH(AA330,V330:Z330,0)-1,"")')</v>
      </c>
    </row>
    <row r="331" spans="1:41" x14ac:dyDescent="0.3">
      <c r="A331" s="1">
        <v>2</v>
      </c>
      <c r="B331" t="s">
        <v>436</v>
      </c>
      <c r="C331" t="s">
        <v>254</v>
      </c>
      <c r="D331" t="s">
        <v>254</v>
      </c>
      <c r="E331" t="s">
        <v>254</v>
      </c>
      <c r="F331" t="s">
        <v>254</v>
      </c>
      <c r="G331" t="s">
        <v>254</v>
      </c>
      <c r="I331" t="str">
        <f t="shared" si="111"/>
        <v>N/A</v>
      </c>
      <c r="J331" t="str">
        <f t="shared" si="112"/>
        <v>N/A</v>
      </c>
      <c r="K331" t="str">
        <f t="shared" si="113"/>
        <v>N/A</v>
      </c>
      <c r="L331" t="str">
        <f t="shared" si="114"/>
        <v>N/A</v>
      </c>
      <c r="M331" t="str">
        <f t="shared" si="115"/>
        <v>N/A</v>
      </c>
      <c r="N331" t="str">
        <f t="shared" si="116"/>
        <v>N/A</v>
      </c>
      <c r="P331">
        <f t="shared" si="87"/>
        <v>0</v>
      </c>
      <c r="Q331" t="str">
        <f t="shared" si="100"/>
        <v/>
      </c>
      <c r="R331" t="str">
        <f t="shared" si="101"/>
        <v/>
      </c>
      <c r="S331" t="str">
        <f t="shared" si="102"/>
        <v/>
      </c>
      <c r="T331" t="str">
        <f t="shared" si="103"/>
        <v/>
      </c>
      <c r="U331" t="str">
        <f t="shared" si="104"/>
        <v/>
      </c>
      <c r="V331" t="str">
        <f t="shared" si="105"/>
        <v/>
      </c>
      <c r="W331" t="str">
        <f t="shared" si="106"/>
        <v/>
      </c>
      <c r="X331" t="str">
        <f t="shared" si="106"/>
        <v/>
      </c>
      <c r="Y331" t="str">
        <f t="shared" si="107"/>
        <v/>
      </c>
      <c r="Z331" t="str">
        <f t="shared" si="110"/>
        <v/>
      </c>
      <c r="AA331">
        <f t="shared" si="109"/>
        <v>0</v>
      </c>
      <c r="AB331" t="str">
        <f t="shared" si="108"/>
        <v/>
      </c>
      <c r="AC331" t="str">
        <f t="shared" ca="1" si="88"/>
        <v>worksheet.write('P331','=MAX(J331:N331)')</v>
      </c>
      <c r="AD331" t="str">
        <f t="shared" ca="1" si="89"/>
        <v>worksheet.write('Q331','=IFERROR(J144+MATCH(P331,J331:N331,0)-1,"")')</v>
      </c>
      <c r="AE331" t="str">
        <f t="shared" ca="1" si="90"/>
        <v>worksheet.write('R331','=IF(Q331="","",MIN(J331:N331))')</v>
      </c>
      <c r="AF331" t="str">
        <f t="shared" ca="1" si="91"/>
        <v>worksheet.write('S331','=IFERROR(J144+MATCH(R331,J331:N331)-1,"")')</v>
      </c>
      <c r="AG331" t="str">
        <f t="shared" ca="1" si="92"/>
        <v>worksheet.write('T331','=IFERROR(AVERAGE(J331:N331),"")')</v>
      </c>
      <c r="AH331" t="str">
        <f t="shared" ca="1" si="93"/>
        <v>worksheet.write('U331','=IFERROR(STDEV(J331:N331),"")')</v>
      </c>
      <c r="AI331" t="str">
        <f t="shared" ca="1" si="94"/>
        <v>worksheet.write('V331','=IF(C331="-","",IF(ISBLANK(B331),"",IF(OR(ISNUMBER(FIND("Growth",B331)),ISNUMBER(FIND("Margin",B331))),"",(J331-T331)/U331)))')</v>
      </c>
      <c r="AJ331" t="str">
        <f t="shared" ca="1" si="95"/>
        <v>worksheet.write('W331','=IF(OR(D331="-",ISBLANK(D331)),"",(K331-T331)/U331)')</v>
      </c>
      <c r="AK331" t="str">
        <f t="shared" ca="1" si="96"/>
        <v>worksheet.write('X331','=IF(OR(E331="-",ISBLANK(E331)),"",(L331-T331)/U331)')</v>
      </c>
      <c r="AL331" t="str">
        <f t="shared" ca="1" si="97"/>
        <v>worksheet.write('Y331','=IF(OR(F331="-",ISBLANK(F331)),"",(M331-T331)/U331)')</v>
      </c>
      <c r="AM331" t="str">
        <f t="shared" ca="1" si="98"/>
        <v>worksheet.write('Z331','=IFERROR(IF(OR(G331="-",ISBLANK(G331)),"",(N331-T331)/U331),"")')</v>
      </c>
      <c r="AN331" t="str">
        <f t="shared" ca="1" si="99"/>
        <v>worksheet.write('AA331','=IF(MAX(MAX(V331:Z331),ABS(MIN(V331:Z331)))=ABS(MIN(V331:Z331)),MIN(V331:Z331),MAX(V331:Z331))')</v>
      </c>
      <c r="AO331" t="str">
        <f t="shared" ca="1" si="99"/>
        <v>worksheet.write('AB331','=IFERROR(V144+MATCH(AA331,V331:Z331,0)-1,"")')</v>
      </c>
    </row>
    <row r="332" spans="1:41" x14ac:dyDescent="0.3">
      <c r="A332" s="1">
        <v>3</v>
      </c>
      <c r="B332" t="s">
        <v>934</v>
      </c>
      <c r="C332" t="s">
        <v>935</v>
      </c>
      <c r="D332" t="s">
        <v>936</v>
      </c>
      <c r="E332" t="s">
        <v>937</v>
      </c>
      <c r="F332" t="s">
        <v>938</v>
      </c>
      <c r="G332" t="s">
        <v>939</v>
      </c>
      <c r="I332" t="str">
        <f t="shared" si="111"/>
        <v>N/A</v>
      </c>
      <c r="J332">
        <f t="shared" si="112"/>
        <v>-31090000</v>
      </c>
      <c r="K332">
        <f t="shared" si="113"/>
        <v>-65390000</v>
      </c>
      <c r="L332">
        <f t="shared" si="114"/>
        <v>-55880000</v>
      </c>
      <c r="M332">
        <f t="shared" si="115"/>
        <v>10630000</v>
      </c>
      <c r="N332">
        <f t="shared" si="116"/>
        <v>-50750000</v>
      </c>
      <c r="P332">
        <f t="shared" si="87"/>
        <v>10630000</v>
      </c>
      <c r="Q332">
        <f t="shared" si="100"/>
        <v>2015</v>
      </c>
      <c r="R332">
        <f t="shared" si="101"/>
        <v>-65390000</v>
      </c>
      <c r="S332" t="str">
        <f t="shared" si="102"/>
        <v/>
      </c>
      <c r="T332">
        <f t="shared" si="103"/>
        <v>-38496000</v>
      </c>
      <c r="U332">
        <f t="shared" si="104"/>
        <v>30182212.973869231</v>
      </c>
      <c r="V332">
        <f t="shared" si="105"/>
        <v>0.24537630843741881</v>
      </c>
      <c r="W332">
        <f t="shared" si="106"/>
        <v>-0.89105460965648686</v>
      </c>
      <c r="X332">
        <f t="shared" si="106"/>
        <v>-0.57596836968351184</v>
      </c>
      <c r="Y332">
        <f t="shared" si="107"/>
        <v>1.6276473843230672</v>
      </c>
      <c r="Z332">
        <f t="shared" si="110"/>
        <v>-0.40600071342048744</v>
      </c>
      <c r="AA332">
        <f t="shared" si="109"/>
        <v>1.6276473843230672</v>
      </c>
      <c r="AB332">
        <f t="shared" si="108"/>
        <v>2015</v>
      </c>
      <c r="AC332" t="str">
        <f t="shared" ca="1" si="88"/>
        <v>worksheet.write('P332','=MAX(J332:N332)')</v>
      </c>
      <c r="AD332" t="str">
        <f t="shared" ca="1" si="89"/>
        <v>worksheet.write('Q332','=IFERROR(J144+MATCH(P332,J332:N332,0)-1,"")')</v>
      </c>
      <c r="AE332" t="str">
        <f t="shared" ca="1" si="90"/>
        <v>worksheet.write('R332','=IF(Q332="","",MIN(J332:N332))')</v>
      </c>
      <c r="AF332" t="str">
        <f t="shared" ca="1" si="91"/>
        <v>worksheet.write('S332','=IFERROR(J144+MATCH(R332,J332:N332)-1,"")')</v>
      </c>
      <c r="AG332" t="str">
        <f t="shared" ca="1" si="92"/>
        <v>worksheet.write('T332','=IFERROR(AVERAGE(J332:N332),"")')</v>
      </c>
      <c r="AH332" t="str">
        <f t="shared" ca="1" si="93"/>
        <v>worksheet.write('U332','=IFERROR(STDEV(J332:N332),"")')</v>
      </c>
      <c r="AI332" t="str">
        <f t="shared" ca="1" si="94"/>
        <v>worksheet.write('V332','=IF(C332="-","",IF(ISBLANK(B332),"",IF(OR(ISNUMBER(FIND("Growth",B332)),ISNUMBER(FIND("Margin",B332))),"",(J332-T332)/U332)))')</v>
      </c>
      <c r="AJ332" t="str">
        <f t="shared" ca="1" si="95"/>
        <v>worksheet.write('W332','=IF(OR(D332="-",ISBLANK(D332)),"",(K332-T332)/U332)')</v>
      </c>
      <c r="AK332" t="str">
        <f t="shared" ca="1" si="96"/>
        <v>worksheet.write('X332','=IF(OR(E332="-",ISBLANK(E332)),"",(L332-T332)/U332)')</v>
      </c>
      <c r="AL332" t="str">
        <f t="shared" ca="1" si="97"/>
        <v>worksheet.write('Y332','=IF(OR(F332="-",ISBLANK(F332)),"",(M332-T332)/U332)')</v>
      </c>
      <c r="AM332" t="str">
        <f t="shared" ca="1" si="98"/>
        <v>worksheet.write('Z332','=IFERROR(IF(OR(G332="-",ISBLANK(G332)),"",(N332-T332)/U332),"")')</v>
      </c>
      <c r="AN332" t="str">
        <f t="shared" ca="1" si="99"/>
        <v>worksheet.write('AA332','=IF(MAX(MAX(V332:Z332),ABS(MIN(V332:Z332)))=ABS(MIN(V332:Z332)),MIN(V332:Z332),MAX(V332:Z332))')</v>
      </c>
      <c r="AO332" t="str">
        <f t="shared" ca="1" si="99"/>
        <v>worksheet.write('AB332','=IFERROR(V144+MATCH(AA332,V332:Z332,0)-1,"")')</v>
      </c>
    </row>
    <row r="333" spans="1:41" x14ac:dyDescent="0.3">
      <c r="A333" s="1">
        <v>4</v>
      </c>
      <c r="B333" t="s">
        <v>940</v>
      </c>
      <c r="C333" t="s">
        <v>941</v>
      </c>
      <c r="D333" t="s">
        <v>942</v>
      </c>
      <c r="E333" t="s">
        <v>943</v>
      </c>
      <c r="F333" t="s">
        <v>944</v>
      </c>
      <c r="G333" t="s">
        <v>945</v>
      </c>
      <c r="I333" t="str">
        <f t="shared" si="111"/>
        <v>N/A</v>
      </c>
      <c r="J333">
        <f t="shared" si="112"/>
        <v>-61110000</v>
      </c>
      <c r="K333">
        <f t="shared" si="113"/>
        <v>-87130000</v>
      </c>
      <c r="L333">
        <f t="shared" si="114"/>
        <v>-75120000</v>
      </c>
      <c r="M333">
        <f t="shared" si="115"/>
        <v>-4650000</v>
      </c>
      <c r="N333">
        <f t="shared" si="116"/>
        <v>-63060000</v>
      </c>
      <c r="P333">
        <f t="shared" si="87"/>
        <v>-4650000</v>
      </c>
      <c r="Q333">
        <f t="shared" si="100"/>
        <v>2015</v>
      </c>
      <c r="R333">
        <f t="shared" si="101"/>
        <v>-87130000</v>
      </c>
      <c r="S333" t="str">
        <f t="shared" si="102"/>
        <v/>
      </c>
      <c r="T333">
        <f t="shared" si="103"/>
        <v>-58214000</v>
      </c>
      <c r="U333">
        <f t="shared" si="104"/>
        <v>31713248.49333477</v>
      </c>
      <c r="V333">
        <f t="shared" si="105"/>
        <v>-9.1318301895457268E-2</v>
      </c>
      <c r="W333">
        <f t="shared" si="106"/>
        <v>-0.91179558619096768</v>
      </c>
      <c r="X333">
        <f t="shared" si="106"/>
        <v>-0.53308950685241729</v>
      </c>
      <c r="Y333">
        <f t="shared" si="107"/>
        <v>1.6890101943122491</v>
      </c>
      <c r="Z333">
        <f t="shared" si="110"/>
        <v>-0.15280679937340674</v>
      </c>
      <c r="AA333">
        <f t="shared" si="109"/>
        <v>1.6890101943122491</v>
      </c>
      <c r="AB333">
        <f t="shared" si="108"/>
        <v>2015</v>
      </c>
      <c r="AC333" t="str">
        <f t="shared" ca="1" si="88"/>
        <v>worksheet.write('P333','=MAX(J333:N333)')</v>
      </c>
      <c r="AD333" t="str">
        <f t="shared" ca="1" si="89"/>
        <v>worksheet.write('Q333','=IFERROR(J144+MATCH(P333,J333:N333,0)-1,"")')</v>
      </c>
      <c r="AE333" t="str">
        <f t="shared" ca="1" si="90"/>
        <v>worksheet.write('R333','=IF(Q333="","",MIN(J333:N333))')</v>
      </c>
      <c r="AF333" t="str">
        <f t="shared" ca="1" si="91"/>
        <v>worksheet.write('S333','=IFERROR(J144+MATCH(R333,J333:N333)-1,"")')</v>
      </c>
      <c r="AG333" t="str">
        <f t="shared" ca="1" si="92"/>
        <v>worksheet.write('T333','=IFERROR(AVERAGE(J333:N333),"")')</v>
      </c>
      <c r="AH333" t="str">
        <f t="shared" ca="1" si="93"/>
        <v>worksheet.write('U333','=IFERROR(STDEV(J333:N333),"")')</v>
      </c>
      <c r="AI333" t="str">
        <f t="shared" ca="1" si="94"/>
        <v>worksheet.write('V333','=IF(C333="-","",IF(ISBLANK(B333),"",IF(OR(ISNUMBER(FIND("Growth",B333)),ISNUMBER(FIND("Margin",B333))),"",(J333-T333)/U333)))')</v>
      </c>
      <c r="AJ333" t="str">
        <f t="shared" ca="1" si="95"/>
        <v>worksheet.write('W333','=IF(OR(D333="-",ISBLANK(D333)),"",(K333-T333)/U333)')</v>
      </c>
      <c r="AK333" t="str">
        <f t="shared" ca="1" si="96"/>
        <v>worksheet.write('X333','=IF(OR(E333="-",ISBLANK(E333)),"",(L333-T333)/U333)')</v>
      </c>
      <c r="AL333" t="str">
        <f t="shared" ca="1" si="97"/>
        <v>worksheet.write('Y333','=IF(OR(F333="-",ISBLANK(F333)),"",(M333-T333)/U333)')</v>
      </c>
      <c r="AM333" t="str">
        <f t="shared" ca="1" si="98"/>
        <v>worksheet.write('Z333','=IFERROR(IF(OR(G333="-",ISBLANK(G333)),"",(N333-T333)/U333),"")')</v>
      </c>
      <c r="AN333" t="str">
        <f t="shared" ca="1" si="99"/>
        <v>worksheet.write('AA333','=IF(MAX(MAX(V333:Z333),ABS(MIN(V333:Z333)))=ABS(MIN(V333:Z333)),MIN(V333:Z333),MAX(V333:Z333))')</v>
      </c>
      <c r="AO333" t="str">
        <f t="shared" ca="1" si="99"/>
        <v>worksheet.write('AB333','=IFERROR(V144+MATCH(AA333,V333:Z333,0)-1,"")')</v>
      </c>
    </row>
    <row r="334" spans="1:41" x14ac:dyDescent="0.3">
      <c r="A334" s="1">
        <v>5</v>
      </c>
      <c r="B334" t="s">
        <v>946</v>
      </c>
      <c r="C334" t="s">
        <v>947</v>
      </c>
      <c r="D334" t="s">
        <v>948</v>
      </c>
      <c r="E334" t="s">
        <v>949</v>
      </c>
      <c r="F334" t="s">
        <v>950</v>
      </c>
      <c r="G334" t="s">
        <v>951</v>
      </c>
      <c r="I334" t="str">
        <f t="shared" si="111"/>
        <v>neg_trend</v>
      </c>
      <c r="J334">
        <f t="shared" si="112"/>
        <v>30020000</v>
      </c>
      <c r="K334">
        <f t="shared" si="113"/>
        <v>21750000</v>
      </c>
      <c r="L334">
        <f t="shared" si="114"/>
        <v>19240000</v>
      </c>
      <c r="M334">
        <f t="shared" si="115"/>
        <v>15280000</v>
      </c>
      <c r="N334">
        <f t="shared" si="116"/>
        <v>12310000</v>
      </c>
      <c r="P334">
        <f t="shared" si="87"/>
        <v>30020000</v>
      </c>
      <c r="Q334">
        <f t="shared" si="100"/>
        <v>2012</v>
      </c>
      <c r="R334">
        <f t="shared" si="101"/>
        <v>12310000</v>
      </c>
      <c r="S334" t="str">
        <f t="shared" si="102"/>
        <v/>
      </c>
      <c r="T334">
        <f t="shared" si="103"/>
        <v>19720000</v>
      </c>
      <c r="U334">
        <f t="shared" si="104"/>
        <v>6801893.118830963</v>
      </c>
      <c r="V334">
        <f t="shared" si="105"/>
        <v>1.5142843058625206</v>
      </c>
      <c r="W334">
        <f t="shared" si="106"/>
        <v>0.29844632435931229</v>
      </c>
      <c r="X334">
        <f t="shared" si="106"/>
        <v>-7.0568589011068925E-2</v>
      </c>
      <c r="Y334">
        <f t="shared" si="107"/>
        <v>-0.65275944835238753</v>
      </c>
      <c r="Z334">
        <f t="shared" si="110"/>
        <v>-1.0894025928583764</v>
      </c>
      <c r="AA334">
        <f t="shared" si="109"/>
        <v>1.5142843058625206</v>
      </c>
      <c r="AB334">
        <f t="shared" si="108"/>
        <v>2012</v>
      </c>
      <c r="AC334" t="str">
        <f t="shared" ca="1" si="88"/>
        <v>worksheet.write('P334','=MAX(J334:N334)')</v>
      </c>
      <c r="AD334" t="str">
        <f t="shared" ca="1" si="89"/>
        <v>worksheet.write('Q334','=IFERROR(J144+MATCH(P334,J334:N334,0)-1,"")')</v>
      </c>
      <c r="AE334" t="str">
        <f t="shared" ca="1" si="90"/>
        <v>worksheet.write('R334','=IF(Q334="","",MIN(J334:N334))')</v>
      </c>
      <c r="AF334" t="str">
        <f t="shared" ca="1" si="91"/>
        <v>worksheet.write('S334','=IFERROR(J144+MATCH(R334,J334:N334)-1,"")')</v>
      </c>
      <c r="AG334" t="str">
        <f t="shared" ca="1" si="92"/>
        <v>worksheet.write('T334','=IFERROR(AVERAGE(J334:N334),"")')</v>
      </c>
      <c r="AH334" t="str">
        <f t="shared" ca="1" si="93"/>
        <v>worksheet.write('U334','=IFERROR(STDEV(J334:N334),"")')</v>
      </c>
      <c r="AI334" t="str">
        <f t="shared" ca="1" si="94"/>
        <v>worksheet.write('V334','=IF(C334="-","",IF(ISBLANK(B334),"",IF(OR(ISNUMBER(FIND("Growth",B334)),ISNUMBER(FIND("Margin",B334))),"",(J334-T334)/U334)))')</v>
      </c>
      <c r="AJ334" t="str">
        <f t="shared" ca="1" si="95"/>
        <v>worksheet.write('W334','=IF(OR(D334="-",ISBLANK(D334)),"",(K334-T334)/U334)')</v>
      </c>
      <c r="AK334" t="str">
        <f t="shared" ca="1" si="96"/>
        <v>worksheet.write('X334','=IF(OR(E334="-",ISBLANK(E334)),"",(L334-T334)/U334)')</v>
      </c>
      <c r="AL334" t="str">
        <f t="shared" ca="1" si="97"/>
        <v>worksheet.write('Y334','=IF(OR(F334="-",ISBLANK(F334)),"",(M334-T334)/U334)')</v>
      </c>
      <c r="AM334" t="str">
        <f t="shared" ca="1" si="98"/>
        <v>worksheet.write('Z334','=IFERROR(IF(OR(G334="-",ISBLANK(G334)),"",(N334-T334)/U334),"")')</v>
      </c>
      <c r="AN334" t="str">
        <f t="shared" ca="1" si="99"/>
        <v>worksheet.write('AA334','=IF(MAX(MAX(V334:Z334),ABS(MIN(V334:Z334)))=ABS(MIN(V334:Z334)),MIN(V334:Z334),MAX(V334:Z334))')</v>
      </c>
      <c r="AO334" t="str">
        <f t="shared" ca="1" si="99"/>
        <v>worksheet.write('AB334','=IFERROR(V144+MATCH(AA334,V334:Z334,0)-1,"")')</v>
      </c>
    </row>
    <row r="335" spans="1:41" x14ac:dyDescent="0.3">
      <c r="A335" s="1">
        <v>6</v>
      </c>
      <c r="B335" t="s">
        <v>952</v>
      </c>
      <c r="C335" t="s">
        <v>953</v>
      </c>
      <c r="D335" t="s">
        <v>954</v>
      </c>
      <c r="E335" t="s">
        <v>955</v>
      </c>
      <c r="F335" t="s">
        <v>956</v>
      </c>
      <c r="G335" t="s">
        <v>957</v>
      </c>
      <c r="I335" t="str">
        <f t="shared" si="111"/>
        <v>N/A</v>
      </c>
      <c r="J335">
        <f t="shared" si="112"/>
        <v>1430000</v>
      </c>
      <c r="K335">
        <f t="shared" si="113"/>
        <v>2190000</v>
      </c>
      <c r="L335">
        <f t="shared" si="114"/>
        <v>2780000</v>
      </c>
      <c r="M335">
        <f t="shared" si="115"/>
        <v>3100000</v>
      </c>
      <c r="N335">
        <f t="shared" si="116"/>
        <v>2990000</v>
      </c>
      <c r="P335">
        <f t="shared" si="87"/>
        <v>3100000</v>
      </c>
      <c r="Q335">
        <f t="shared" si="100"/>
        <v>2015</v>
      </c>
      <c r="R335">
        <f t="shared" si="101"/>
        <v>1430000</v>
      </c>
      <c r="S335">
        <f t="shared" si="102"/>
        <v>2012</v>
      </c>
      <c r="T335">
        <f t="shared" si="103"/>
        <v>2498000</v>
      </c>
      <c r="U335">
        <f t="shared" si="104"/>
        <v>692726.49725559074</v>
      </c>
      <c r="V335">
        <f t="shared" si="105"/>
        <v>-1.5417340093545564</v>
      </c>
      <c r="W335">
        <f t="shared" si="106"/>
        <v>-0.4446199203007522</v>
      </c>
      <c r="X335">
        <f t="shared" si="106"/>
        <v>0.40708706988575366</v>
      </c>
      <c r="Y335">
        <f t="shared" si="107"/>
        <v>0.86902984422419749</v>
      </c>
      <c r="Z335">
        <f t="shared" si="110"/>
        <v>0.71023701554535745</v>
      </c>
      <c r="AA335">
        <f t="shared" si="109"/>
        <v>-1.5417340093545564</v>
      </c>
      <c r="AB335">
        <f t="shared" si="108"/>
        <v>2012</v>
      </c>
      <c r="AC335" t="str">
        <f t="shared" ca="1" si="88"/>
        <v>worksheet.write('P335','=MAX(J335:N335)')</v>
      </c>
      <c r="AD335" t="str">
        <f t="shared" ca="1" si="89"/>
        <v>worksheet.write('Q335','=IFERROR(J144+MATCH(P335,J335:N335,0)-1,"")')</v>
      </c>
      <c r="AE335" t="str">
        <f t="shared" ca="1" si="90"/>
        <v>worksheet.write('R335','=IF(Q335="","",MIN(J335:N335))')</v>
      </c>
      <c r="AF335" t="str">
        <f t="shared" ca="1" si="91"/>
        <v>worksheet.write('S335','=IFERROR(J144+MATCH(R335,J335:N335)-1,"")')</v>
      </c>
      <c r="AG335" t="str">
        <f t="shared" ca="1" si="92"/>
        <v>worksheet.write('T335','=IFERROR(AVERAGE(J335:N335),"")')</v>
      </c>
      <c r="AH335" t="str">
        <f t="shared" ca="1" si="93"/>
        <v>worksheet.write('U335','=IFERROR(STDEV(J335:N335),"")')</v>
      </c>
      <c r="AI335" t="str">
        <f t="shared" ca="1" si="94"/>
        <v>worksheet.write('V335','=IF(C335="-","",IF(ISBLANK(B335),"",IF(OR(ISNUMBER(FIND("Growth",B335)),ISNUMBER(FIND("Margin",B335))),"",(J335-T335)/U335)))')</v>
      </c>
      <c r="AJ335" t="str">
        <f t="shared" ca="1" si="95"/>
        <v>worksheet.write('W335','=IF(OR(D335="-",ISBLANK(D335)),"",(K335-T335)/U335)')</v>
      </c>
      <c r="AK335" t="str">
        <f t="shared" ca="1" si="96"/>
        <v>worksheet.write('X335','=IF(OR(E335="-",ISBLANK(E335)),"",(L335-T335)/U335)')</v>
      </c>
      <c r="AL335" t="str">
        <f t="shared" ca="1" si="97"/>
        <v>worksheet.write('Y335','=IF(OR(F335="-",ISBLANK(F335)),"",(M335-T335)/U335)')</v>
      </c>
      <c r="AM335" t="str">
        <f t="shared" ca="1" si="98"/>
        <v>worksheet.write('Z335','=IFERROR(IF(OR(G335="-",ISBLANK(G335)),"",(N335-T335)/U335),"")')</v>
      </c>
      <c r="AN335" t="str">
        <f t="shared" ca="1" si="99"/>
        <v>worksheet.write('AA335','=IF(MAX(MAX(V335:Z335),ABS(MIN(V335:Z335)))=ABS(MIN(V335:Z335)),MIN(V335:Z335),MAX(V335:Z335))')</v>
      </c>
      <c r="AO335" t="str">
        <f t="shared" ca="1" si="99"/>
        <v>worksheet.write('AB335','=IFERROR(V144+MATCH(AA335,V335:Z335,0)-1,"")')</v>
      </c>
    </row>
    <row r="336" spans="1:41" x14ac:dyDescent="0.3">
      <c r="A336" s="1">
        <v>7</v>
      </c>
      <c r="B336" t="s">
        <v>958</v>
      </c>
      <c r="C336" t="s">
        <v>959</v>
      </c>
      <c r="D336" t="s">
        <v>960</v>
      </c>
      <c r="E336" t="s">
        <v>961</v>
      </c>
      <c r="F336" t="s">
        <v>962</v>
      </c>
      <c r="G336" t="s">
        <v>963</v>
      </c>
      <c r="I336" t="str">
        <f t="shared" si="111"/>
        <v>neg_trend</v>
      </c>
      <c r="J336">
        <f t="shared" si="112"/>
        <v>28600000</v>
      </c>
      <c r="K336">
        <f t="shared" si="113"/>
        <v>19560000</v>
      </c>
      <c r="L336">
        <f t="shared" si="114"/>
        <v>16460000</v>
      </c>
      <c r="M336">
        <f t="shared" si="115"/>
        <v>12180000</v>
      </c>
      <c r="N336">
        <f t="shared" si="116"/>
        <v>9330000</v>
      </c>
      <c r="P336">
        <f t="shared" ref="P336:P353" si="117">MAX(J336:N336)</f>
        <v>28600000</v>
      </c>
      <c r="Q336">
        <f t="shared" si="100"/>
        <v>2012</v>
      </c>
      <c r="R336">
        <f t="shared" si="101"/>
        <v>9330000</v>
      </c>
      <c r="S336" t="str">
        <f t="shared" si="102"/>
        <v/>
      </c>
      <c r="T336">
        <f t="shared" si="103"/>
        <v>17226000</v>
      </c>
      <c r="U336">
        <f t="shared" si="104"/>
        <v>7470125.8356201742</v>
      </c>
      <c r="V336">
        <f t="shared" si="105"/>
        <v>1.5225981797742667</v>
      </c>
      <c r="W336">
        <f t="shared" si="106"/>
        <v>0.31244453592343402</v>
      </c>
      <c r="X336">
        <f t="shared" si="106"/>
        <v>-0.10254177999886481</v>
      </c>
      <c r="Y336">
        <f t="shared" si="107"/>
        <v>-0.67549062907868385</v>
      </c>
      <c r="Z336">
        <f t="shared" si="110"/>
        <v>-1.0570103066201522</v>
      </c>
      <c r="AA336">
        <f t="shared" si="109"/>
        <v>1.5225981797742667</v>
      </c>
      <c r="AB336">
        <f t="shared" si="108"/>
        <v>2012</v>
      </c>
      <c r="AC336" t="str">
        <f t="shared" ca="1" si="88"/>
        <v>worksheet.write('P336','=MAX(J336:N336)')</v>
      </c>
      <c r="AD336" t="str">
        <f t="shared" ca="1" si="89"/>
        <v>worksheet.write('Q336','=IFERROR(J144+MATCH(P336,J336:N336,0)-1,"")')</v>
      </c>
      <c r="AE336" t="str">
        <f t="shared" ca="1" si="90"/>
        <v>worksheet.write('R336','=IF(Q336="","",MIN(J336:N336))')</v>
      </c>
      <c r="AF336" t="str">
        <f t="shared" ca="1" si="91"/>
        <v>worksheet.write('S336','=IFERROR(J144+MATCH(R336,J336:N336)-1,"")')</v>
      </c>
      <c r="AG336" t="str">
        <f t="shared" ca="1" si="92"/>
        <v>worksheet.write('T336','=IFERROR(AVERAGE(J336:N336),"")')</v>
      </c>
      <c r="AH336" t="str">
        <f t="shared" ca="1" si="93"/>
        <v>worksheet.write('U336','=IFERROR(STDEV(J336:N336),"")')</v>
      </c>
      <c r="AI336" t="str">
        <f t="shared" ca="1" si="94"/>
        <v>worksheet.write('V336','=IF(C336="-","",IF(ISBLANK(B336),"",IF(OR(ISNUMBER(FIND("Growth",B336)),ISNUMBER(FIND("Margin",B336))),"",(J336-T336)/U336)))')</v>
      </c>
      <c r="AJ336" t="str">
        <f t="shared" ca="1" si="95"/>
        <v>worksheet.write('W336','=IF(OR(D336="-",ISBLANK(D336)),"",(K336-T336)/U336)')</v>
      </c>
      <c r="AK336" t="str">
        <f t="shared" ca="1" si="96"/>
        <v>worksheet.write('X336','=IF(OR(E336="-",ISBLANK(E336)),"",(L336-T336)/U336)')</v>
      </c>
      <c r="AL336" t="str">
        <f t="shared" ca="1" si="97"/>
        <v>worksheet.write('Y336','=IF(OR(F336="-",ISBLANK(F336)),"",(M336-T336)/U336)')</v>
      </c>
      <c r="AM336" t="str">
        <f t="shared" ca="1" si="98"/>
        <v>worksheet.write('Z336','=IFERROR(IF(OR(G336="-",ISBLANK(G336)),"",(N336-T336)/U336),"")')</v>
      </c>
      <c r="AN336" t="str">
        <f t="shared" ca="1" si="99"/>
        <v>worksheet.write('AA336','=IF(MAX(MAX(V336:Z336),ABS(MIN(V336:Z336)))=ABS(MIN(V336:Z336)),MIN(V336:Z336),MAX(V336:Z336))')</v>
      </c>
      <c r="AO336" t="str">
        <f t="shared" ca="1" si="99"/>
        <v>worksheet.write('AB336','=IFERROR(V144+MATCH(AA336,V336:Z336,0)-1,"")')</v>
      </c>
    </row>
    <row r="337" spans="1:41" x14ac:dyDescent="0.3">
      <c r="A337" s="1">
        <v>8</v>
      </c>
      <c r="B337" t="s">
        <v>964</v>
      </c>
      <c r="C337" t="s">
        <v>965</v>
      </c>
      <c r="D337" t="s">
        <v>966</v>
      </c>
      <c r="E337" t="s">
        <v>967</v>
      </c>
      <c r="F337" t="s">
        <v>968</v>
      </c>
      <c r="G337" t="s">
        <v>969</v>
      </c>
      <c r="I337" t="str">
        <f t="shared" si="111"/>
        <v>N/A</v>
      </c>
      <c r="J337">
        <f t="shared" si="112"/>
        <v>291040000</v>
      </c>
      <c r="K337">
        <f t="shared" si="113"/>
        <v>350070000</v>
      </c>
      <c r="L337">
        <f t="shared" si="114"/>
        <v>123550000</v>
      </c>
      <c r="M337">
        <f t="shared" si="115"/>
        <v>34010000</v>
      </c>
      <c r="N337">
        <f t="shared" si="116"/>
        <v>-200320000</v>
      </c>
      <c r="P337">
        <f t="shared" si="117"/>
        <v>350070000</v>
      </c>
      <c r="Q337">
        <f t="shared" si="100"/>
        <v>2013</v>
      </c>
      <c r="R337">
        <f t="shared" si="101"/>
        <v>-200320000</v>
      </c>
      <c r="S337" t="str">
        <f t="shared" si="102"/>
        <v/>
      </c>
      <c r="T337">
        <f t="shared" si="103"/>
        <v>119670000</v>
      </c>
      <c r="U337">
        <f t="shared" si="104"/>
        <v>219202034.09183958</v>
      </c>
      <c r="V337">
        <f t="shared" si="105"/>
        <v>0.78179019054266952</v>
      </c>
      <c r="W337">
        <f t="shared" si="106"/>
        <v>1.0510851368444363</v>
      </c>
      <c r="X337">
        <f t="shared" si="106"/>
        <v>1.7700565672553875E-2</v>
      </c>
      <c r="Y337">
        <f t="shared" si="107"/>
        <v>-0.3907810452347848</v>
      </c>
      <c r="Z337">
        <f t="shared" si="110"/>
        <v>-1.4597948478248748</v>
      </c>
      <c r="AA337">
        <f t="shared" si="109"/>
        <v>-1.4597948478248748</v>
      </c>
      <c r="AB337">
        <f t="shared" si="108"/>
        <v>2016</v>
      </c>
      <c r="AC337" t="str">
        <f t="shared" ref="AC337:AC353" ca="1" si="118">SUBSTITUTE("worksheet.write('" &amp; CELL("address",P337) &amp; "','" &amp; _xlfn.FORMULATEXT(P337) &amp; "')","$","")</f>
        <v>worksheet.write('P337','=MAX(J337:N337)')</v>
      </c>
      <c r="AD337" t="str">
        <f t="shared" ref="AD337:AD353" ca="1" si="119">SUBSTITUTE("worksheet.write('" &amp; CELL("address",Q337) &amp; "','" &amp; _xlfn.FORMULATEXT(Q337) &amp; "')","$","")</f>
        <v>worksheet.write('Q337','=IFERROR(J144+MATCH(P337,J337:N337,0)-1,"")')</v>
      </c>
      <c r="AE337" t="str">
        <f t="shared" ref="AE337:AE353" ca="1" si="120">SUBSTITUTE("worksheet.write('" &amp; CELL("address",R337) &amp; "','" &amp; _xlfn.FORMULATEXT(R337) &amp; "')","$","")</f>
        <v>worksheet.write('R337','=IF(Q337="","",MIN(J337:N337))')</v>
      </c>
      <c r="AF337" t="str">
        <f t="shared" ref="AF337:AF353" ca="1" si="121">SUBSTITUTE("worksheet.write('" &amp; CELL("address",S337) &amp; "','" &amp; _xlfn.FORMULATEXT(S337) &amp; "')","$","")</f>
        <v>worksheet.write('S337','=IFERROR(J144+MATCH(R337,J337:N337)-1,"")')</v>
      </c>
      <c r="AG337" t="str">
        <f t="shared" ref="AG337:AG353" ca="1" si="122">SUBSTITUTE("worksheet.write('" &amp; CELL("address",T337) &amp; "','" &amp; _xlfn.FORMULATEXT(T337) &amp; "')","$","")</f>
        <v>worksheet.write('T337','=IFERROR(AVERAGE(J337:N337),"")')</v>
      </c>
      <c r="AH337" t="str">
        <f t="shared" ref="AH337:AH353" ca="1" si="123">SUBSTITUTE("worksheet.write('" &amp; CELL("address",U337) &amp; "','" &amp; _xlfn.FORMULATEXT(U337) &amp; "')","$","")</f>
        <v>worksheet.write('U337','=IFERROR(STDEV(J337:N337),"")')</v>
      </c>
      <c r="AI337" t="str">
        <f t="shared" ref="AI337:AI353" ca="1" si="124">SUBSTITUTE("worksheet.write('" &amp; CELL("address",V337) &amp; "','" &amp; _xlfn.FORMULATEXT(V337) &amp; "')","$","")</f>
        <v>worksheet.write('V337','=IF(C337="-","",IF(ISBLANK(B337),"",IF(OR(ISNUMBER(FIND("Growth",B337)),ISNUMBER(FIND("Margin",B337))),"",(J337-T337)/U337)))')</v>
      </c>
      <c r="AJ337" t="str">
        <f t="shared" ref="AJ337:AJ353" ca="1" si="125">SUBSTITUTE("worksheet.write('" &amp; CELL("address",W337) &amp; "','" &amp; _xlfn.FORMULATEXT(W337) &amp; "')","$","")</f>
        <v>worksheet.write('W337','=IF(OR(D337="-",ISBLANK(D337)),"",(K337-T337)/U337)')</v>
      </c>
      <c r="AK337" t="str">
        <f t="shared" ref="AK337:AK353" ca="1" si="126">SUBSTITUTE("worksheet.write('" &amp; CELL("address",X337) &amp; "','" &amp; _xlfn.FORMULATEXT(X337) &amp; "')","$","")</f>
        <v>worksheet.write('X337','=IF(OR(E337="-",ISBLANK(E337)),"",(L337-T337)/U337)')</v>
      </c>
      <c r="AL337" t="str">
        <f t="shared" ref="AL337:AL353" ca="1" si="127">SUBSTITUTE("worksheet.write('" &amp; CELL("address",Y337) &amp; "','" &amp; _xlfn.FORMULATEXT(Y337) &amp; "')","$","")</f>
        <v>worksheet.write('Y337','=IF(OR(F337="-",ISBLANK(F337)),"",(M337-T337)/U337)')</v>
      </c>
      <c r="AM337" t="str">
        <f t="shared" ref="AM337:AM353" ca="1" si="128">SUBSTITUTE("worksheet.write('" &amp; CELL("address",Z337) &amp; "','" &amp; _xlfn.FORMULATEXT(Z337) &amp; "')","$","")</f>
        <v>worksheet.write('Z337','=IFERROR(IF(OR(G337="-",ISBLANK(G337)),"",(N337-T337)/U337),"")')</v>
      </c>
      <c r="AN337" t="str">
        <f t="shared" ref="AN337:AO353" ca="1" si="129">SUBSTITUTE("worksheet.write('" &amp; CELL("address",AA337) &amp; "','" &amp; _xlfn.FORMULATEXT(AA337) &amp; "')","$","")</f>
        <v>worksheet.write('AA337','=IF(MAX(MAX(V337:Z337),ABS(MIN(V337:Z337)))=ABS(MIN(V337:Z337)),MIN(V337:Z337),MAX(V337:Z337))')</v>
      </c>
      <c r="AO337" t="str">
        <f t="shared" ca="1" si="129"/>
        <v>worksheet.write('AB337','=IFERROR(V144+MATCH(AA337,V337:Z337,0)-1,"")')</v>
      </c>
    </row>
    <row r="338" spans="1:41" x14ac:dyDescent="0.3">
      <c r="A338" s="1">
        <v>9</v>
      </c>
      <c r="B338" t="s">
        <v>970</v>
      </c>
      <c r="C338" t="s">
        <v>254</v>
      </c>
      <c r="D338" t="s">
        <v>254</v>
      </c>
      <c r="E338" t="s">
        <v>254</v>
      </c>
      <c r="F338" t="s">
        <v>254</v>
      </c>
      <c r="G338" t="s">
        <v>254</v>
      </c>
      <c r="I338" t="str">
        <f t="shared" si="111"/>
        <v>N/A</v>
      </c>
      <c r="J338" t="str">
        <f t="shared" si="112"/>
        <v>N/A</v>
      </c>
      <c r="K338" t="str">
        <f t="shared" si="113"/>
        <v>N/A</v>
      </c>
      <c r="L338" t="str">
        <f t="shared" si="114"/>
        <v>N/A</v>
      </c>
      <c r="M338" t="str">
        <f t="shared" si="115"/>
        <v>N/A</v>
      </c>
      <c r="N338" t="str">
        <f t="shared" si="116"/>
        <v>N/A</v>
      </c>
      <c r="P338">
        <f t="shared" si="117"/>
        <v>0</v>
      </c>
      <c r="Q338" t="str">
        <f t="shared" ref="Q338:Q353" si="130">IFERROR($J$144+MATCH(P338,J338:N338,0)-1,"")</f>
        <v/>
      </c>
      <c r="R338" t="str">
        <f t="shared" ref="R338:R353" si="131">IF(Q338="","",MIN(J338:N338))</f>
        <v/>
      </c>
      <c r="S338" t="str">
        <f t="shared" ref="S338:S353" si="132">IFERROR($J$144+MATCH(R338,J338:N338)-1,"")</f>
        <v/>
      </c>
      <c r="T338" t="str">
        <f t="shared" ref="T338:T353" si="133">IFERROR(AVERAGE(J338:N338),"")</f>
        <v/>
      </c>
      <c r="U338" t="str">
        <f t="shared" ref="U338:U353" si="134">IFERROR(STDEV(J338:N338),"")</f>
        <v/>
      </c>
      <c r="V338" t="str">
        <f t="shared" ref="V338:V353" si="135">IF(C338="-","",IF(ISBLANK(B338),"",IF(OR(ISNUMBER(FIND("Growth",B338)),ISNUMBER(FIND("Margin",B338))),"",(J338-$T338)/$U338)))</f>
        <v/>
      </c>
      <c r="W338" t="str">
        <f t="shared" ref="W338:X353" si="136">IF(OR(D338="-",ISBLANK(D338)),"",(K338-$T338)/$U338)</f>
        <v/>
      </c>
      <c r="X338" t="str">
        <f t="shared" si="136"/>
        <v/>
      </c>
      <c r="Y338" t="str">
        <f t="shared" ref="Y338:Z353" si="137">IF(OR(F338="-",ISBLANK(F338)),"",(M338-$T338)/$U338)</f>
        <v/>
      </c>
      <c r="Z338" t="str">
        <f t="shared" si="110"/>
        <v/>
      </c>
      <c r="AA338">
        <f t="shared" si="109"/>
        <v>0</v>
      </c>
      <c r="AB338" t="str">
        <f t="shared" ref="AB338:AB353" si="138">IFERROR($V$144+MATCH(AA338,V338:Z338,0)-1,"")</f>
        <v/>
      </c>
      <c r="AC338" t="str">
        <f t="shared" ca="1" si="118"/>
        <v>worksheet.write('P338','=MAX(J338:N338)')</v>
      </c>
      <c r="AD338" t="str">
        <f t="shared" ca="1" si="119"/>
        <v>worksheet.write('Q338','=IFERROR(J144+MATCH(P338,J338:N338,0)-1,"")')</v>
      </c>
      <c r="AE338" t="str">
        <f t="shared" ca="1" si="120"/>
        <v>worksheet.write('R338','=IF(Q338="","",MIN(J338:N338))')</v>
      </c>
      <c r="AF338" t="str">
        <f t="shared" ca="1" si="121"/>
        <v>worksheet.write('S338','=IFERROR(J144+MATCH(R338,J338:N338)-1,"")')</v>
      </c>
      <c r="AG338" t="str">
        <f t="shared" ca="1" si="122"/>
        <v>worksheet.write('T338','=IFERROR(AVERAGE(J338:N338),"")')</v>
      </c>
      <c r="AH338" t="str">
        <f t="shared" ca="1" si="123"/>
        <v>worksheet.write('U338','=IFERROR(STDEV(J338:N338),"")')</v>
      </c>
      <c r="AI338" t="str">
        <f t="shared" ca="1" si="124"/>
        <v>worksheet.write('V338','=IF(C338="-","",IF(ISBLANK(B338),"",IF(OR(ISNUMBER(FIND("Growth",B338)),ISNUMBER(FIND("Margin",B338))),"",(J338-T338)/U338)))')</v>
      </c>
      <c r="AJ338" t="str">
        <f t="shared" ca="1" si="125"/>
        <v>worksheet.write('W338','=IF(OR(D338="-",ISBLANK(D338)),"",(K338-T338)/U338)')</v>
      </c>
      <c r="AK338" t="str">
        <f t="shared" ca="1" si="126"/>
        <v>worksheet.write('X338','=IF(OR(E338="-",ISBLANK(E338)),"",(L338-T338)/U338)')</v>
      </c>
      <c r="AL338" t="str">
        <f t="shared" ca="1" si="127"/>
        <v>worksheet.write('Y338','=IF(OR(F338="-",ISBLANK(F338)),"",(M338-T338)/U338)')</v>
      </c>
      <c r="AM338" t="str">
        <f t="shared" ca="1" si="128"/>
        <v>worksheet.write('Z338','=IFERROR(IF(OR(G338="-",ISBLANK(G338)),"",(N338-T338)/U338),"")')</v>
      </c>
      <c r="AN338" t="str">
        <f t="shared" ca="1" si="129"/>
        <v>worksheet.write('AA338','=IF(MAX(MAX(V338:Z338),ABS(MIN(V338:Z338)))=ABS(MIN(V338:Z338)),MIN(V338:Z338),MAX(V338:Z338))')</v>
      </c>
      <c r="AO338" t="str">
        <f t="shared" ca="1" si="129"/>
        <v>worksheet.write('AB338','=IFERROR(V144+MATCH(AA338,V338:Z338,0)-1,"")')</v>
      </c>
    </row>
    <row r="339" spans="1:41" x14ac:dyDescent="0.3">
      <c r="A339" s="1">
        <v>10</v>
      </c>
      <c r="B339" t="s">
        <v>971</v>
      </c>
      <c r="C339" t="s">
        <v>965</v>
      </c>
      <c r="D339" t="s">
        <v>966</v>
      </c>
      <c r="E339" t="s">
        <v>967</v>
      </c>
      <c r="F339" t="s">
        <v>968</v>
      </c>
      <c r="G339" t="s">
        <v>969</v>
      </c>
      <c r="I339" t="str">
        <f t="shared" si="111"/>
        <v>N/A</v>
      </c>
      <c r="J339">
        <f t="shared" si="112"/>
        <v>291040000</v>
      </c>
      <c r="K339">
        <f t="shared" si="113"/>
        <v>350070000</v>
      </c>
      <c r="L339">
        <f t="shared" si="114"/>
        <v>123550000</v>
      </c>
      <c r="M339">
        <f t="shared" si="115"/>
        <v>34010000</v>
      </c>
      <c r="N339">
        <f t="shared" si="116"/>
        <v>-200320000</v>
      </c>
      <c r="P339">
        <f t="shared" si="117"/>
        <v>350070000</v>
      </c>
      <c r="Q339">
        <f t="shared" si="130"/>
        <v>2013</v>
      </c>
      <c r="R339">
        <f t="shared" si="131"/>
        <v>-200320000</v>
      </c>
      <c r="S339" t="str">
        <f t="shared" si="132"/>
        <v/>
      </c>
      <c r="T339">
        <f t="shared" si="133"/>
        <v>119670000</v>
      </c>
      <c r="U339">
        <f t="shared" si="134"/>
        <v>219202034.09183958</v>
      </c>
      <c r="V339">
        <f t="shared" si="135"/>
        <v>0.78179019054266952</v>
      </c>
      <c r="W339">
        <f t="shared" si="136"/>
        <v>1.0510851368444363</v>
      </c>
      <c r="X339">
        <f t="shared" si="136"/>
        <v>1.7700565672553875E-2</v>
      </c>
      <c r="Y339">
        <f t="shared" si="137"/>
        <v>-0.3907810452347848</v>
      </c>
      <c r="Z339">
        <f t="shared" si="110"/>
        <v>-1.4597948478248748</v>
      </c>
      <c r="AA339">
        <f t="shared" si="109"/>
        <v>-1.4597948478248748</v>
      </c>
      <c r="AB339">
        <f t="shared" si="138"/>
        <v>2016</v>
      </c>
      <c r="AC339" t="str">
        <f t="shared" ca="1" si="118"/>
        <v>worksheet.write('P339','=MAX(J339:N339)')</v>
      </c>
      <c r="AD339" t="str">
        <f t="shared" ca="1" si="119"/>
        <v>worksheet.write('Q339','=IFERROR(J144+MATCH(P339,J339:N339,0)-1,"")')</v>
      </c>
      <c r="AE339" t="str">
        <f t="shared" ca="1" si="120"/>
        <v>worksheet.write('R339','=IF(Q339="","",MIN(J339:N339))')</v>
      </c>
      <c r="AF339" t="str">
        <f t="shared" ca="1" si="121"/>
        <v>worksheet.write('S339','=IFERROR(J144+MATCH(R339,J339:N339)-1,"")')</v>
      </c>
      <c r="AG339" t="str">
        <f t="shared" ca="1" si="122"/>
        <v>worksheet.write('T339','=IFERROR(AVERAGE(J339:N339),"")')</v>
      </c>
      <c r="AH339" t="str">
        <f t="shared" ca="1" si="123"/>
        <v>worksheet.write('U339','=IFERROR(STDEV(J339:N339),"")')</v>
      </c>
      <c r="AI339" t="str">
        <f t="shared" ca="1" si="124"/>
        <v>worksheet.write('V339','=IF(C339="-","",IF(ISBLANK(B339),"",IF(OR(ISNUMBER(FIND("Growth",B339)),ISNUMBER(FIND("Margin",B339))),"",(J339-T339)/U339)))')</v>
      </c>
      <c r="AJ339" t="str">
        <f t="shared" ca="1" si="125"/>
        <v>worksheet.write('W339','=IF(OR(D339="-",ISBLANK(D339)),"",(K339-T339)/U339)')</v>
      </c>
      <c r="AK339" t="str">
        <f t="shared" ca="1" si="126"/>
        <v>worksheet.write('X339','=IF(OR(E339="-",ISBLANK(E339)),"",(L339-T339)/U339)')</v>
      </c>
      <c r="AL339" t="str">
        <f t="shared" ca="1" si="127"/>
        <v>worksheet.write('Y339','=IF(OR(F339="-",ISBLANK(F339)),"",(M339-T339)/U339)')</v>
      </c>
      <c r="AM339" t="str">
        <f t="shared" ca="1" si="128"/>
        <v>worksheet.write('Z339','=IFERROR(IF(OR(G339="-",ISBLANK(G339)),"",(N339-T339)/U339),"")')</v>
      </c>
      <c r="AN339" t="str">
        <f t="shared" ca="1" si="129"/>
        <v>worksheet.write('AA339','=IF(MAX(MAX(V339:Z339),ABS(MIN(V339:Z339)))=ABS(MIN(V339:Z339)),MIN(V339:Z339),MAX(V339:Z339))')</v>
      </c>
      <c r="AO339" t="str">
        <f t="shared" ca="1" si="129"/>
        <v>worksheet.write('AB339','=IFERROR(V144+MATCH(AA339,V339:Z339,0)-1,"")')</v>
      </c>
    </row>
    <row r="340" spans="1:41" x14ac:dyDescent="0.3">
      <c r="A340" s="1">
        <v>11</v>
      </c>
      <c r="B340" t="s">
        <v>972</v>
      </c>
      <c r="C340" t="s">
        <v>973</v>
      </c>
      <c r="D340" t="s">
        <v>974</v>
      </c>
      <c r="E340" t="s">
        <v>975</v>
      </c>
      <c r="F340" t="s">
        <v>976</v>
      </c>
      <c r="G340" t="s">
        <v>977</v>
      </c>
      <c r="I340" t="str">
        <f t="shared" si="111"/>
        <v>N/A</v>
      </c>
      <c r="J340">
        <f t="shared" si="112"/>
        <v>317910000</v>
      </c>
      <c r="K340">
        <f t="shared" si="113"/>
        <v>622960000</v>
      </c>
      <c r="L340">
        <f t="shared" si="114"/>
        <v>314840000</v>
      </c>
      <c r="M340">
        <f t="shared" si="115"/>
        <v>298000000</v>
      </c>
      <c r="N340">
        <f t="shared" si="116"/>
        <v>75350000</v>
      </c>
      <c r="P340">
        <f t="shared" si="117"/>
        <v>622960000</v>
      </c>
      <c r="Q340">
        <f t="shared" si="130"/>
        <v>2013</v>
      </c>
      <c r="R340">
        <f t="shared" si="131"/>
        <v>75350000</v>
      </c>
      <c r="S340" t="str">
        <f t="shared" si="132"/>
        <v/>
      </c>
      <c r="T340">
        <f t="shared" si="133"/>
        <v>325812000</v>
      </c>
      <c r="U340">
        <f t="shared" si="134"/>
        <v>194925935.34468418</v>
      </c>
      <c r="V340">
        <f t="shared" si="135"/>
        <v>-4.0538474195478548E-2</v>
      </c>
      <c r="W340">
        <f t="shared" si="136"/>
        <v>1.5244148987899342</v>
      </c>
      <c r="X340">
        <f t="shared" si="136"/>
        <v>-5.6288045921638906E-2</v>
      </c>
      <c r="Y340">
        <f t="shared" si="137"/>
        <v>-0.14267983350096805</v>
      </c>
      <c r="Z340">
        <f t="shared" si="110"/>
        <v>-1.2849085451718487</v>
      </c>
      <c r="AA340">
        <f t="shared" si="109"/>
        <v>1.5244148987899342</v>
      </c>
      <c r="AB340">
        <f t="shared" si="138"/>
        <v>2013</v>
      </c>
      <c r="AC340" t="str">
        <f t="shared" ca="1" si="118"/>
        <v>worksheet.write('P340','=MAX(J340:N340)')</v>
      </c>
      <c r="AD340" t="str">
        <f t="shared" ca="1" si="119"/>
        <v>worksheet.write('Q340','=IFERROR(J144+MATCH(P340,J340:N340,0)-1,"")')</v>
      </c>
      <c r="AE340" t="str">
        <f t="shared" ca="1" si="120"/>
        <v>worksheet.write('R340','=IF(Q340="","",MIN(J340:N340))')</v>
      </c>
      <c r="AF340" t="str">
        <f t="shared" ca="1" si="121"/>
        <v>worksheet.write('S340','=IFERROR(J144+MATCH(R340,J340:N340)-1,"")')</v>
      </c>
      <c r="AG340" t="str">
        <f t="shared" ca="1" si="122"/>
        <v>worksheet.write('T340','=IFERROR(AVERAGE(J340:N340),"")')</v>
      </c>
      <c r="AH340" t="str">
        <f t="shared" ca="1" si="123"/>
        <v>worksheet.write('U340','=IFERROR(STDEV(J340:N340),"")')</v>
      </c>
      <c r="AI340" t="str">
        <f t="shared" ca="1" si="124"/>
        <v>worksheet.write('V340','=IF(C340="-","",IF(ISBLANK(B340),"",IF(OR(ISNUMBER(FIND("Growth",B340)),ISNUMBER(FIND("Margin",B340))),"",(J340-T340)/U340)))')</v>
      </c>
      <c r="AJ340" t="str">
        <f t="shared" ca="1" si="125"/>
        <v>worksheet.write('W340','=IF(OR(D340="-",ISBLANK(D340)),"",(K340-T340)/U340)')</v>
      </c>
      <c r="AK340" t="str">
        <f t="shared" ca="1" si="126"/>
        <v>worksheet.write('X340','=IF(OR(E340="-",ISBLANK(E340)),"",(L340-T340)/U340)')</v>
      </c>
      <c r="AL340" t="str">
        <f t="shared" ca="1" si="127"/>
        <v>worksheet.write('Y340','=IF(OR(F340="-",ISBLANK(F340)),"",(M340-T340)/U340)')</v>
      </c>
      <c r="AM340" t="str">
        <f t="shared" ca="1" si="128"/>
        <v>worksheet.write('Z340','=IFERROR(IF(OR(G340="-",ISBLANK(G340)),"",(N340-T340)/U340),"")')</v>
      </c>
      <c r="AN340" t="str">
        <f t="shared" ca="1" si="129"/>
        <v>worksheet.write('AA340','=IF(MAX(MAX(V340:Z340),ABS(MIN(V340:Z340)))=ABS(MIN(V340:Z340)),MIN(V340:Z340),MAX(V340:Z340))')</v>
      </c>
      <c r="AO340" t="str">
        <f t="shared" ca="1" si="129"/>
        <v>worksheet.write('AB340','=IFERROR(V144+MATCH(AA340,V340:Z340,0)-1,"")')</v>
      </c>
    </row>
    <row r="341" spans="1:41" x14ac:dyDescent="0.3">
      <c r="A341" s="1">
        <v>12</v>
      </c>
      <c r="B341" t="s">
        <v>978</v>
      </c>
      <c r="C341" t="s">
        <v>979</v>
      </c>
      <c r="D341" t="s">
        <v>980</v>
      </c>
      <c r="E341" t="s">
        <v>981</v>
      </c>
      <c r="F341" t="s">
        <v>982</v>
      </c>
      <c r="G341" t="s">
        <v>983</v>
      </c>
      <c r="I341" t="str">
        <f t="shared" si="111"/>
        <v>N/A</v>
      </c>
      <c r="J341">
        <f t="shared" si="112"/>
        <v>-26870000</v>
      </c>
      <c r="K341">
        <f t="shared" si="113"/>
        <v>-272890000</v>
      </c>
      <c r="L341">
        <f t="shared" si="114"/>
        <v>-191290000</v>
      </c>
      <c r="M341">
        <f t="shared" si="115"/>
        <v>-263990000</v>
      </c>
      <c r="N341">
        <f t="shared" si="116"/>
        <v>-275670000</v>
      </c>
      <c r="P341">
        <f t="shared" si="117"/>
        <v>-26870000</v>
      </c>
      <c r="Q341">
        <f t="shared" si="130"/>
        <v>2012</v>
      </c>
      <c r="R341">
        <f t="shared" si="131"/>
        <v>-275670000</v>
      </c>
      <c r="S341" t="str">
        <f t="shared" si="132"/>
        <v/>
      </c>
      <c r="T341">
        <f t="shared" si="133"/>
        <v>-206142000</v>
      </c>
      <c r="U341">
        <f t="shared" si="134"/>
        <v>106059960.96548405</v>
      </c>
      <c r="V341">
        <f t="shared" si="135"/>
        <v>1.6902891380314757</v>
      </c>
      <c r="W341">
        <f t="shared" si="136"/>
        <v>-0.6293421135778311</v>
      </c>
      <c r="X341">
        <f t="shared" si="136"/>
        <v>0.14003399458947005</v>
      </c>
      <c r="Y341">
        <f t="shared" si="137"/>
        <v>-0.54542731746644657</v>
      </c>
      <c r="Z341">
        <f t="shared" si="110"/>
        <v>-0.65555370157666815</v>
      </c>
      <c r="AA341">
        <f t="shared" ref="AA341:AA353" si="139">IF(MAX(MAX(V341:Z341),ABS(MIN(V341:Z341)))=ABS(MIN(V341:Z341)),MIN(V341:Z341),MAX(V341:Z341))</f>
        <v>1.6902891380314757</v>
      </c>
      <c r="AB341">
        <f t="shared" si="138"/>
        <v>2012</v>
      </c>
      <c r="AC341" t="str">
        <f t="shared" ca="1" si="118"/>
        <v>worksheet.write('P341','=MAX(J341:N341)')</v>
      </c>
      <c r="AD341" t="str">
        <f t="shared" ca="1" si="119"/>
        <v>worksheet.write('Q341','=IFERROR(J144+MATCH(P341,J341:N341,0)-1,"")')</v>
      </c>
      <c r="AE341" t="str">
        <f t="shared" ca="1" si="120"/>
        <v>worksheet.write('R341','=IF(Q341="","",MIN(J341:N341))')</v>
      </c>
      <c r="AF341" t="str">
        <f t="shared" ca="1" si="121"/>
        <v>worksheet.write('S341','=IFERROR(J144+MATCH(R341,J341:N341)-1,"")')</v>
      </c>
      <c r="AG341" t="str">
        <f t="shared" ca="1" si="122"/>
        <v>worksheet.write('T341','=IFERROR(AVERAGE(J341:N341),"")')</v>
      </c>
      <c r="AH341" t="str">
        <f t="shared" ca="1" si="123"/>
        <v>worksheet.write('U341','=IFERROR(STDEV(J341:N341),"")')</v>
      </c>
      <c r="AI341" t="str">
        <f t="shared" ca="1" si="124"/>
        <v>worksheet.write('V341','=IF(C341="-","",IF(ISBLANK(B341),"",IF(OR(ISNUMBER(FIND("Growth",B341)),ISNUMBER(FIND("Margin",B341))),"",(J341-T341)/U341)))')</v>
      </c>
      <c r="AJ341" t="str">
        <f t="shared" ca="1" si="125"/>
        <v>worksheet.write('W341','=IF(OR(D341="-",ISBLANK(D341)),"",(K341-T341)/U341)')</v>
      </c>
      <c r="AK341" t="str">
        <f t="shared" ca="1" si="126"/>
        <v>worksheet.write('X341','=IF(OR(E341="-",ISBLANK(E341)),"",(L341-T341)/U341)')</v>
      </c>
      <c r="AL341" t="str">
        <f t="shared" ca="1" si="127"/>
        <v>worksheet.write('Y341','=IF(OR(F341="-",ISBLANK(F341)),"",(M341-T341)/U341)')</v>
      </c>
      <c r="AM341" t="str">
        <f t="shared" ca="1" si="128"/>
        <v>worksheet.write('Z341','=IFERROR(IF(OR(G341="-",ISBLANK(G341)),"",(N341-T341)/U341),"")')</v>
      </c>
      <c r="AN341" t="str">
        <f t="shared" ca="1" si="129"/>
        <v>worksheet.write('AA341','=IF(MAX(MAX(V341:Z341),ABS(MIN(V341:Z341)))=ABS(MIN(V341:Z341)),MIN(V341:Z341),MAX(V341:Z341))')</v>
      </c>
      <c r="AO341" t="str">
        <f t="shared" ca="1" si="129"/>
        <v>worksheet.write('AB341','=IFERROR(V144+MATCH(AA341,V341:Z341,0)-1,"")')</v>
      </c>
    </row>
    <row r="342" spans="1:41" x14ac:dyDescent="0.3">
      <c r="A342" s="1">
        <v>13</v>
      </c>
      <c r="B342" t="s">
        <v>817</v>
      </c>
      <c r="C342" t="s">
        <v>984</v>
      </c>
      <c r="D342" t="s">
        <v>985</v>
      </c>
      <c r="E342" t="s">
        <v>358</v>
      </c>
      <c r="F342" t="s">
        <v>254</v>
      </c>
      <c r="G342" t="s">
        <v>254</v>
      </c>
      <c r="I342" t="str">
        <f t="shared" si="111"/>
        <v>N/A</v>
      </c>
      <c r="J342">
        <f t="shared" si="112"/>
        <v>-26050000</v>
      </c>
      <c r="K342">
        <f t="shared" si="113"/>
        <v>6960000</v>
      </c>
      <c r="L342">
        <f t="shared" si="114"/>
        <v>10420000</v>
      </c>
      <c r="M342" t="str">
        <f t="shared" si="115"/>
        <v>N/A</v>
      </c>
      <c r="N342" t="str">
        <f t="shared" si="116"/>
        <v>N/A</v>
      </c>
      <c r="P342">
        <f t="shared" si="117"/>
        <v>10420000</v>
      </c>
      <c r="Q342">
        <f t="shared" si="130"/>
        <v>2014</v>
      </c>
      <c r="R342">
        <f t="shared" si="131"/>
        <v>-26050000</v>
      </c>
      <c r="S342">
        <f t="shared" si="132"/>
        <v>2012</v>
      </c>
      <c r="T342">
        <f t="shared" si="133"/>
        <v>-2890000</v>
      </c>
      <c r="U342">
        <f t="shared" si="134"/>
        <v>20131619.408284076</v>
      </c>
      <c r="V342">
        <f t="shared" si="135"/>
        <v>-1.1504290603899336</v>
      </c>
      <c r="W342">
        <f t="shared" si="136"/>
        <v>0.48928006238518335</v>
      </c>
      <c r="X342">
        <f t="shared" si="136"/>
        <v>0.66114899800475024</v>
      </c>
      <c r="Y342" t="str">
        <f t="shared" si="137"/>
        <v/>
      </c>
      <c r="Z342" t="str">
        <f t="shared" si="110"/>
        <v/>
      </c>
      <c r="AA342">
        <f t="shared" si="139"/>
        <v>-1.1504290603899336</v>
      </c>
      <c r="AB342">
        <f t="shared" si="138"/>
        <v>2012</v>
      </c>
      <c r="AC342" t="str">
        <f t="shared" ca="1" si="118"/>
        <v>worksheet.write('P342','=MAX(J342:N342)')</v>
      </c>
      <c r="AD342" t="str">
        <f t="shared" ca="1" si="119"/>
        <v>worksheet.write('Q342','=IFERROR(J144+MATCH(P342,J342:N342,0)-1,"")')</v>
      </c>
      <c r="AE342" t="str">
        <f t="shared" ca="1" si="120"/>
        <v>worksheet.write('R342','=IF(Q342="","",MIN(J342:N342))')</v>
      </c>
      <c r="AF342" t="str">
        <f t="shared" ca="1" si="121"/>
        <v>worksheet.write('S342','=IFERROR(J144+MATCH(R342,J342:N342)-1,"")')</v>
      </c>
      <c r="AG342" t="str">
        <f t="shared" ca="1" si="122"/>
        <v>worksheet.write('T342','=IFERROR(AVERAGE(J342:N342),"")')</v>
      </c>
      <c r="AH342" t="str">
        <f t="shared" ca="1" si="123"/>
        <v>worksheet.write('U342','=IFERROR(STDEV(J342:N342),"")')</v>
      </c>
      <c r="AI342" t="str">
        <f t="shared" ca="1" si="124"/>
        <v>worksheet.write('V342','=IF(C342="-","",IF(ISBLANK(B342),"",IF(OR(ISNUMBER(FIND("Growth",B342)),ISNUMBER(FIND("Margin",B342))),"",(J342-T342)/U342)))')</v>
      </c>
      <c r="AJ342" t="str">
        <f t="shared" ca="1" si="125"/>
        <v>worksheet.write('W342','=IF(OR(D342="-",ISBLANK(D342)),"",(K342-T342)/U342)')</v>
      </c>
      <c r="AK342" t="str">
        <f t="shared" ca="1" si="126"/>
        <v>worksheet.write('X342','=IF(OR(E342="-",ISBLANK(E342)),"",(L342-T342)/U342)')</v>
      </c>
      <c r="AL342" t="str">
        <f t="shared" ca="1" si="127"/>
        <v>worksheet.write('Y342','=IF(OR(F342="-",ISBLANK(F342)),"",(M342-T342)/U342)')</v>
      </c>
      <c r="AM342" t="str">
        <f t="shared" ca="1" si="128"/>
        <v>worksheet.write('Z342','=IFERROR(IF(OR(G342="-",ISBLANK(G342)),"",(N342-T342)/U342),"")')</v>
      </c>
      <c r="AN342" t="str">
        <f t="shared" ca="1" si="129"/>
        <v>worksheet.write('AA342','=IF(MAX(MAX(V342:Z342),ABS(MIN(V342:Z342)))=ABS(MIN(V342:Z342)),MIN(V342:Z342),MAX(V342:Z342))')</v>
      </c>
      <c r="AO342" t="str">
        <f t="shared" ca="1" si="129"/>
        <v>worksheet.write('AB342','=IFERROR(V144+MATCH(AA342,V342:Z342,0)-1,"")')</v>
      </c>
    </row>
    <row r="343" spans="1:41" x14ac:dyDescent="0.3">
      <c r="A343" s="1">
        <v>14</v>
      </c>
      <c r="B343" t="s">
        <v>910</v>
      </c>
      <c r="C343" t="s">
        <v>986</v>
      </c>
      <c r="D343" t="s">
        <v>254</v>
      </c>
      <c r="E343" t="s">
        <v>987</v>
      </c>
      <c r="F343" t="s">
        <v>254</v>
      </c>
      <c r="G343" t="s">
        <v>254</v>
      </c>
      <c r="I343" t="str">
        <f t="shared" si="111"/>
        <v>N/A</v>
      </c>
      <c r="J343">
        <f t="shared" si="112"/>
        <v>-29600000</v>
      </c>
      <c r="K343" t="str">
        <f t="shared" si="113"/>
        <v>N/A</v>
      </c>
      <c r="L343">
        <f t="shared" si="114"/>
        <v>-1390000</v>
      </c>
      <c r="M343" t="str">
        <f t="shared" si="115"/>
        <v>N/A</v>
      </c>
      <c r="N343" t="str">
        <f t="shared" si="116"/>
        <v>N/A</v>
      </c>
      <c r="P343">
        <f t="shared" si="117"/>
        <v>-1390000</v>
      </c>
      <c r="Q343">
        <f t="shared" si="130"/>
        <v>2014</v>
      </c>
      <c r="R343">
        <f t="shared" si="131"/>
        <v>-29600000</v>
      </c>
      <c r="S343">
        <f t="shared" si="132"/>
        <v>2012</v>
      </c>
      <c r="T343">
        <f t="shared" si="133"/>
        <v>-15495000</v>
      </c>
      <c r="U343">
        <f t="shared" si="134"/>
        <v>19947482.297272507</v>
      </c>
      <c r="V343">
        <f t="shared" si="135"/>
        <v>-0.70710678118654746</v>
      </c>
      <c r="W343" t="str">
        <f t="shared" si="136"/>
        <v/>
      </c>
      <c r="X343">
        <f t="shared" si="136"/>
        <v>0.70710678118654746</v>
      </c>
      <c r="Y343" t="str">
        <f t="shared" si="137"/>
        <v/>
      </c>
      <c r="Z343" t="str">
        <f t="shared" si="110"/>
        <v/>
      </c>
      <c r="AA343">
        <f t="shared" si="139"/>
        <v>-0.70710678118654746</v>
      </c>
      <c r="AB343">
        <f t="shared" si="138"/>
        <v>2012</v>
      </c>
      <c r="AC343" t="str">
        <f t="shared" ca="1" si="118"/>
        <v>worksheet.write('P343','=MAX(J343:N343)')</v>
      </c>
      <c r="AD343" t="str">
        <f t="shared" ca="1" si="119"/>
        <v>worksheet.write('Q343','=IFERROR(J144+MATCH(P343,J343:N343,0)-1,"")')</v>
      </c>
      <c r="AE343" t="str">
        <f t="shared" ca="1" si="120"/>
        <v>worksheet.write('R343','=IF(Q343="","",MIN(J343:N343))')</v>
      </c>
      <c r="AF343" t="str">
        <f t="shared" ca="1" si="121"/>
        <v>worksheet.write('S343','=IFERROR(J144+MATCH(R343,J343:N343)-1,"")')</v>
      </c>
      <c r="AG343" t="str">
        <f t="shared" ca="1" si="122"/>
        <v>worksheet.write('T343','=IFERROR(AVERAGE(J343:N343),"")')</v>
      </c>
      <c r="AH343" t="str">
        <f t="shared" ca="1" si="123"/>
        <v>worksheet.write('U343','=IFERROR(STDEV(J343:N343),"")')</v>
      </c>
      <c r="AI343" t="str">
        <f t="shared" ca="1" si="124"/>
        <v>worksheet.write('V343','=IF(C343="-","",IF(ISBLANK(B343),"",IF(OR(ISNUMBER(FIND("Growth",B343)),ISNUMBER(FIND("Margin",B343))),"",(J343-T343)/U343)))')</v>
      </c>
      <c r="AJ343" t="str">
        <f t="shared" ca="1" si="125"/>
        <v>worksheet.write('W343','=IF(OR(D343="-",ISBLANK(D343)),"",(K343-T343)/U343)')</v>
      </c>
      <c r="AK343" t="str">
        <f t="shared" ca="1" si="126"/>
        <v>worksheet.write('X343','=IF(OR(E343="-",ISBLANK(E343)),"",(L343-T343)/U343)')</v>
      </c>
      <c r="AL343" t="str">
        <f t="shared" ca="1" si="127"/>
        <v>worksheet.write('Y343','=IF(OR(F343="-",ISBLANK(F343)),"",(M343-T343)/U343)')</v>
      </c>
      <c r="AM343" t="str">
        <f t="shared" ca="1" si="128"/>
        <v>worksheet.write('Z343','=IFERROR(IF(OR(G343="-",ISBLANK(G343)),"",(N343-T343)/U343),"")')</v>
      </c>
      <c r="AN343" t="str">
        <f t="shared" ca="1" si="129"/>
        <v>worksheet.write('AA343','=IF(MAX(MAX(V343:Z343),ABS(MIN(V343:Z343)))=ABS(MIN(V343:Z343)),MIN(V343:Z343),MAX(V343:Z343))')</v>
      </c>
      <c r="AO343" t="str">
        <f t="shared" ca="1" si="129"/>
        <v>worksheet.write('AB343','=IFERROR(V144+MATCH(AA343,V343:Z343,0)-1,"")')</v>
      </c>
    </row>
    <row r="344" spans="1:41" x14ac:dyDescent="0.3">
      <c r="A344" s="1">
        <v>15</v>
      </c>
      <c r="B344" t="s">
        <v>914</v>
      </c>
      <c r="C344" t="s">
        <v>988</v>
      </c>
      <c r="D344" t="s">
        <v>985</v>
      </c>
      <c r="E344" t="s">
        <v>989</v>
      </c>
      <c r="F344" t="s">
        <v>254</v>
      </c>
      <c r="G344" t="s">
        <v>254</v>
      </c>
      <c r="I344" t="str">
        <f t="shared" si="111"/>
        <v>N/A</v>
      </c>
      <c r="J344">
        <f t="shared" si="112"/>
        <v>3540000</v>
      </c>
      <c r="K344">
        <f t="shared" si="113"/>
        <v>6960000</v>
      </c>
      <c r="L344">
        <f t="shared" si="114"/>
        <v>11810000</v>
      </c>
      <c r="M344" t="str">
        <f t="shared" si="115"/>
        <v>N/A</v>
      </c>
      <c r="N344" t="str">
        <f t="shared" si="116"/>
        <v>N/A</v>
      </c>
      <c r="P344">
        <f t="shared" si="117"/>
        <v>11810000</v>
      </c>
      <c r="Q344">
        <f t="shared" si="130"/>
        <v>2014</v>
      </c>
      <c r="R344">
        <f t="shared" si="131"/>
        <v>3540000</v>
      </c>
      <c r="S344">
        <f t="shared" si="132"/>
        <v>2012</v>
      </c>
      <c r="T344">
        <f t="shared" si="133"/>
        <v>7436666.666666667</v>
      </c>
      <c r="U344">
        <f t="shared" si="134"/>
        <v>4155554.5157455616</v>
      </c>
      <c r="V344">
        <f t="shared" si="135"/>
        <v>-0.93770076939239799</v>
      </c>
      <c r="W344">
        <f t="shared" si="136"/>
        <v>-0.1147059110548443</v>
      </c>
      <c r="X344">
        <f t="shared" si="136"/>
        <v>1.0524066804472421</v>
      </c>
      <c r="Y344" t="str">
        <f t="shared" si="137"/>
        <v/>
      </c>
      <c r="Z344" t="str">
        <f t="shared" si="110"/>
        <v/>
      </c>
      <c r="AA344">
        <f t="shared" si="139"/>
        <v>1.0524066804472421</v>
      </c>
      <c r="AB344">
        <f t="shared" si="138"/>
        <v>2014</v>
      </c>
      <c r="AC344" t="str">
        <f t="shared" ca="1" si="118"/>
        <v>worksheet.write('P344','=MAX(J344:N344)')</v>
      </c>
      <c r="AD344" t="str">
        <f t="shared" ca="1" si="119"/>
        <v>worksheet.write('Q344','=IFERROR(J144+MATCH(P344,J344:N344,0)-1,"")')</v>
      </c>
      <c r="AE344" t="str">
        <f t="shared" ca="1" si="120"/>
        <v>worksheet.write('R344','=IF(Q344="","",MIN(J344:N344))')</v>
      </c>
      <c r="AF344" t="str">
        <f t="shared" ca="1" si="121"/>
        <v>worksheet.write('S344','=IFERROR(J144+MATCH(R344,J344:N344)-1,"")')</v>
      </c>
      <c r="AG344" t="str">
        <f t="shared" ca="1" si="122"/>
        <v>worksheet.write('T344','=IFERROR(AVERAGE(J344:N344),"")')</v>
      </c>
      <c r="AH344" t="str">
        <f t="shared" ca="1" si="123"/>
        <v>worksheet.write('U344','=IFERROR(STDEV(J344:N344),"")')</v>
      </c>
      <c r="AI344" t="str">
        <f t="shared" ca="1" si="124"/>
        <v>worksheet.write('V344','=IF(C344="-","",IF(ISBLANK(B344),"",IF(OR(ISNUMBER(FIND("Growth",B344)),ISNUMBER(FIND("Margin",B344))),"",(J344-T344)/U344)))')</v>
      </c>
      <c r="AJ344" t="str">
        <f t="shared" ca="1" si="125"/>
        <v>worksheet.write('W344','=IF(OR(D344="-",ISBLANK(D344)),"",(K344-T344)/U344)')</v>
      </c>
      <c r="AK344" t="str">
        <f t="shared" ca="1" si="126"/>
        <v>worksheet.write('X344','=IF(OR(E344="-",ISBLANK(E344)),"",(L344-T344)/U344)')</v>
      </c>
      <c r="AL344" t="str">
        <f t="shared" ca="1" si="127"/>
        <v>worksheet.write('Y344','=IF(OR(F344="-",ISBLANK(F344)),"",(M344-T344)/U344)')</v>
      </c>
      <c r="AM344" t="str">
        <f t="shared" ca="1" si="128"/>
        <v>worksheet.write('Z344','=IFERROR(IF(OR(G344="-",ISBLANK(G344)),"",(N344-T344)/U344),"")')</v>
      </c>
      <c r="AN344" t="str">
        <f t="shared" ca="1" si="129"/>
        <v>worksheet.write('AA344','=IF(MAX(MAX(V344:Z344),ABS(MIN(V344:Z344)))=ABS(MIN(V344:Z344)),MIN(V344:Z344),MAX(V344:Z344))')</v>
      </c>
      <c r="AO344" t="str">
        <f t="shared" ca="1" si="129"/>
        <v>worksheet.write('AB344','=IFERROR(V144+MATCH(AA344,V344:Z344,0)-1,"")')</v>
      </c>
    </row>
    <row r="345" spans="1:41" x14ac:dyDescent="0.3">
      <c r="A345" s="1">
        <v>16</v>
      </c>
      <c r="B345" t="s">
        <v>990</v>
      </c>
      <c r="C345" t="s">
        <v>991</v>
      </c>
      <c r="D345" t="s">
        <v>992</v>
      </c>
      <c r="E345" t="s">
        <v>993</v>
      </c>
      <c r="F345" t="s">
        <v>994</v>
      </c>
      <c r="G345" t="s">
        <v>995</v>
      </c>
      <c r="I345" t="str">
        <f t="shared" si="111"/>
        <v>N/A</v>
      </c>
      <c r="J345">
        <f t="shared" si="112"/>
        <v>233900000</v>
      </c>
      <c r="K345">
        <f t="shared" si="113"/>
        <v>291640000</v>
      </c>
      <c r="L345">
        <f t="shared" si="114"/>
        <v>78080000</v>
      </c>
      <c r="M345">
        <f t="shared" si="115"/>
        <v>44640000</v>
      </c>
      <c r="N345">
        <f t="shared" si="116"/>
        <v>-251080000</v>
      </c>
      <c r="P345">
        <f t="shared" si="117"/>
        <v>291640000</v>
      </c>
      <c r="Q345">
        <f t="shared" si="130"/>
        <v>2013</v>
      </c>
      <c r="R345">
        <f t="shared" si="131"/>
        <v>-251080000</v>
      </c>
      <c r="S345" t="str">
        <f t="shared" si="132"/>
        <v/>
      </c>
      <c r="T345">
        <f t="shared" si="133"/>
        <v>79436000</v>
      </c>
      <c r="U345">
        <f t="shared" si="134"/>
        <v>211744593.50831133</v>
      </c>
      <c r="V345">
        <f t="shared" si="135"/>
        <v>0.72948261601747588</v>
      </c>
      <c r="W345">
        <f t="shared" si="136"/>
        <v>1.0021696256044934</v>
      </c>
      <c r="X345">
        <f t="shared" si="136"/>
        <v>-6.4039415483199795E-3</v>
      </c>
      <c r="Y345">
        <f t="shared" si="137"/>
        <v>-0.16433005170747936</v>
      </c>
      <c r="Z345">
        <f t="shared" si="110"/>
        <v>-1.5609182483661699</v>
      </c>
      <c r="AA345">
        <f t="shared" si="139"/>
        <v>-1.5609182483661699</v>
      </c>
      <c r="AB345">
        <f t="shared" si="138"/>
        <v>2016</v>
      </c>
      <c r="AC345" t="str">
        <f t="shared" ca="1" si="118"/>
        <v>worksheet.write('P345','=MAX(J345:N345)')</v>
      </c>
      <c r="AD345" t="str">
        <f t="shared" ca="1" si="119"/>
        <v>worksheet.write('Q345','=IFERROR(J144+MATCH(P345,J345:N345,0)-1,"")')</v>
      </c>
      <c r="AE345" t="str">
        <f t="shared" ca="1" si="120"/>
        <v>worksheet.write('R345','=IF(Q345="","",MIN(J345:N345))')</v>
      </c>
      <c r="AF345" t="str">
        <f t="shared" ca="1" si="121"/>
        <v>worksheet.write('S345','=IFERROR(J144+MATCH(R345,J345:N345)-1,"")')</v>
      </c>
      <c r="AG345" t="str">
        <f t="shared" ca="1" si="122"/>
        <v>worksheet.write('T345','=IFERROR(AVERAGE(J345:N345),"")')</v>
      </c>
      <c r="AH345" t="str">
        <f t="shared" ca="1" si="123"/>
        <v>worksheet.write('U345','=IFERROR(STDEV(J345:N345),"")')</v>
      </c>
      <c r="AI345" t="str">
        <f t="shared" ca="1" si="124"/>
        <v>worksheet.write('V345','=IF(C345="-","",IF(ISBLANK(B345),"",IF(OR(ISNUMBER(FIND("Growth",B345)),ISNUMBER(FIND("Margin",B345))),"",(J345-T345)/U345)))')</v>
      </c>
      <c r="AJ345" t="str">
        <f t="shared" ca="1" si="125"/>
        <v>worksheet.write('W345','=IF(OR(D345="-",ISBLANK(D345)),"",(K345-T345)/U345)')</v>
      </c>
      <c r="AK345" t="str">
        <f t="shared" ca="1" si="126"/>
        <v>worksheet.write('X345','=IF(OR(E345="-",ISBLANK(E345)),"",(L345-T345)/U345)')</v>
      </c>
      <c r="AL345" t="str">
        <f t="shared" ca="1" si="127"/>
        <v>worksheet.write('Y345','=IF(OR(F345="-",ISBLANK(F345)),"",(M345-T345)/U345)')</v>
      </c>
      <c r="AM345" t="str">
        <f t="shared" ca="1" si="128"/>
        <v>worksheet.write('Z345','=IFERROR(IF(OR(G345="-",ISBLANK(G345)),"",(N345-T345)/U345),"")')</v>
      </c>
      <c r="AN345" t="str">
        <f t="shared" ca="1" si="129"/>
        <v>worksheet.write('AA345','=IF(MAX(MAX(V345:Z345),ABS(MIN(V345:Z345)))=ABS(MIN(V345:Z345)),MIN(V345:Z345),MAX(V345:Z345))')</v>
      </c>
      <c r="AO345" t="str">
        <f t="shared" ca="1" si="129"/>
        <v>worksheet.write('AB345','=IFERROR(V144+MATCH(AA345,V345:Z345,0)-1,"")')</v>
      </c>
    </row>
    <row r="346" spans="1:41" x14ac:dyDescent="0.3">
      <c r="A346" s="1">
        <v>17</v>
      </c>
      <c r="B346" t="s">
        <v>996</v>
      </c>
      <c r="C346" t="s">
        <v>254</v>
      </c>
      <c r="D346" t="s">
        <v>997</v>
      </c>
      <c r="E346" t="s">
        <v>998</v>
      </c>
      <c r="F346" t="s">
        <v>999</v>
      </c>
      <c r="G346" t="s">
        <v>1000</v>
      </c>
      <c r="I346" t="str">
        <f t="shared" si="111"/>
        <v>N/A</v>
      </c>
      <c r="J346" t="str">
        <f t="shared" si="112"/>
        <v>N/A</v>
      </c>
      <c r="K346">
        <f t="shared" si="113"/>
        <v>0.24690000000000001</v>
      </c>
      <c r="L346">
        <f t="shared" si="114"/>
        <v>-0.73230000000000006</v>
      </c>
      <c r="M346">
        <f t="shared" si="115"/>
        <v>-0.42830000000000001</v>
      </c>
      <c r="N346">
        <f t="shared" si="116"/>
        <v>-6.6245000000000003</v>
      </c>
      <c r="P346">
        <f t="shared" si="117"/>
        <v>0.24690000000000001</v>
      </c>
      <c r="Q346">
        <f t="shared" si="130"/>
        <v>2013</v>
      </c>
      <c r="R346">
        <f t="shared" si="131"/>
        <v>-6.6245000000000003</v>
      </c>
      <c r="S346" t="str">
        <f t="shared" si="132"/>
        <v/>
      </c>
      <c r="T346">
        <f t="shared" si="133"/>
        <v>-1.8845500000000002</v>
      </c>
      <c r="U346">
        <f t="shared" si="134"/>
        <v>3.1863536751800376</v>
      </c>
      <c r="V346" t="str">
        <f t="shared" si="135"/>
        <v/>
      </c>
      <c r="W346">
        <f t="shared" si="136"/>
        <v>0.66893076452963662</v>
      </c>
      <c r="X346">
        <f t="shared" si="136"/>
        <v>0.36162024604343229</v>
      </c>
      <c r="Y346">
        <f t="shared" si="137"/>
        <v>0.45702710635777688</v>
      </c>
      <c r="Z346">
        <f t="shared" si="110"/>
        <v>-1.4875781169308457</v>
      </c>
      <c r="AA346">
        <f t="shared" si="139"/>
        <v>-1.4875781169308457</v>
      </c>
      <c r="AB346">
        <f t="shared" si="138"/>
        <v>2016</v>
      </c>
      <c r="AC346" t="str">
        <f t="shared" ca="1" si="118"/>
        <v>worksheet.write('P346','=MAX(J346:N346)')</v>
      </c>
      <c r="AD346" t="str">
        <f t="shared" ca="1" si="119"/>
        <v>worksheet.write('Q346','=IFERROR(J144+MATCH(P346,J346:N346,0)-1,"")')</v>
      </c>
      <c r="AE346" t="str">
        <f t="shared" ca="1" si="120"/>
        <v>worksheet.write('R346','=IF(Q346="","",MIN(J346:N346))')</v>
      </c>
      <c r="AF346" t="str">
        <f t="shared" ca="1" si="121"/>
        <v>worksheet.write('S346','=IFERROR(J144+MATCH(R346,J346:N346)-1,"")')</v>
      </c>
      <c r="AG346" t="str">
        <f t="shared" ca="1" si="122"/>
        <v>worksheet.write('T346','=IFERROR(AVERAGE(J346:N346),"")')</v>
      </c>
      <c r="AH346" t="str">
        <f t="shared" ca="1" si="123"/>
        <v>worksheet.write('U346','=IFERROR(STDEV(J346:N346),"")')</v>
      </c>
      <c r="AI346" t="str">
        <f t="shared" ca="1" si="124"/>
        <v>worksheet.write('V346','=IF(C346="-","",IF(ISBLANK(B346),"",IF(OR(ISNUMBER(FIND("Growth",B346)),ISNUMBER(FIND("Margin",B346))),"",(J346-T346)/U346)))')</v>
      </c>
      <c r="AJ346" t="str">
        <f t="shared" ca="1" si="125"/>
        <v>worksheet.write('W346','=IF(OR(D346="-",ISBLANK(D346)),"",(K346-T346)/U346)')</v>
      </c>
      <c r="AK346" t="str">
        <f t="shared" ca="1" si="126"/>
        <v>worksheet.write('X346','=IF(OR(E346="-",ISBLANK(E346)),"",(L346-T346)/U346)')</v>
      </c>
      <c r="AL346" t="str">
        <f t="shared" ca="1" si="127"/>
        <v>worksheet.write('Y346','=IF(OR(F346="-",ISBLANK(F346)),"",(M346-T346)/U346)')</v>
      </c>
      <c r="AM346" t="str">
        <f t="shared" ca="1" si="128"/>
        <v>worksheet.write('Z346','=IFERROR(IF(OR(G346="-",ISBLANK(G346)),"",(N346-T346)/U346),"")')</v>
      </c>
      <c r="AN346" t="str">
        <f t="shared" ca="1" si="129"/>
        <v>worksheet.write('AA346','=IF(MAX(MAX(V346:Z346),ABS(MIN(V346:Z346)))=ABS(MIN(V346:Z346)),MIN(V346:Z346),MAX(V346:Z346))')</v>
      </c>
      <c r="AO346" t="str">
        <f t="shared" ca="1" si="129"/>
        <v>worksheet.write('AB346','=IFERROR(V144+MATCH(AA346,V346:Z346,0)-1,"")')</v>
      </c>
    </row>
    <row r="347" spans="1:41" x14ac:dyDescent="0.3">
      <c r="A347" s="1">
        <v>18</v>
      </c>
      <c r="B347" t="s">
        <v>1001</v>
      </c>
      <c r="C347" t="s">
        <v>1002</v>
      </c>
      <c r="D347" t="s">
        <v>1003</v>
      </c>
      <c r="E347" t="s">
        <v>1004</v>
      </c>
      <c r="F347" t="s">
        <v>1005</v>
      </c>
      <c r="G347" t="s">
        <v>1006</v>
      </c>
      <c r="I347" t="str">
        <f t="shared" si="111"/>
        <v>neg_trend</v>
      </c>
      <c r="J347">
        <f t="shared" si="112"/>
        <v>0.35090000000000005</v>
      </c>
      <c r="K347">
        <f t="shared" si="113"/>
        <v>0.3372</v>
      </c>
      <c r="L347">
        <f t="shared" si="114"/>
        <v>7.5499999999999998E-2</v>
      </c>
      <c r="M347">
        <f t="shared" si="115"/>
        <v>4.2699999999999995E-2</v>
      </c>
      <c r="N347">
        <f t="shared" si="116"/>
        <v>-0.24970000000000001</v>
      </c>
      <c r="P347">
        <f t="shared" si="117"/>
        <v>0.35090000000000005</v>
      </c>
      <c r="Q347">
        <f t="shared" si="130"/>
        <v>2012</v>
      </c>
      <c r="R347">
        <f t="shared" si="131"/>
        <v>-0.24970000000000001</v>
      </c>
      <c r="S347" t="str">
        <f t="shared" si="132"/>
        <v/>
      </c>
      <c r="T347">
        <f t="shared" si="133"/>
        <v>0.11132</v>
      </c>
      <c r="U347">
        <f t="shared" si="134"/>
        <v>0.24735984314354667</v>
      </c>
      <c r="V347">
        <f t="shared" si="135"/>
        <v>0.96854847963728752</v>
      </c>
      <c r="W347">
        <f t="shared" si="136"/>
        <v>0.91316358035090772</v>
      </c>
      <c r="X347">
        <f t="shared" si="136"/>
        <v>-0.14480927682030068</v>
      </c>
      <c r="Y347">
        <f t="shared" si="137"/>
        <v>-0.27740961963732647</v>
      </c>
      <c r="Z347">
        <f t="shared" si="110"/>
        <v>-1.4594931635305679</v>
      </c>
      <c r="AA347">
        <f t="shared" si="139"/>
        <v>-1.4594931635305679</v>
      </c>
      <c r="AB347">
        <f t="shared" si="138"/>
        <v>2016</v>
      </c>
      <c r="AC347" t="str">
        <f t="shared" ca="1" si="118"/>
        <v>worksheet.write('P347','=MAX(J347:N347)')</v>
      </c>
      <c r="AD347" t="str">
        <f t="shared" ca="1" si="119"/>
        <v>worksheet.write('Q347','=IFERROR(J144+MATCH(P347,J347:N347,0)-1,"")')</v>
      </c>
      <c r="AE347" t="str">
        <f t="shared" ca="1" si="120"/>
        <v>worksheet.write('R347','=IF(Q347="","",MIN(J347:N347))')</v>
      </c>
      <c r="AF347" t="str">
        <f t="shared" ca="1" si="121"/>
        <v>worksheet.write('S347','=IFERROR(J144+MATCH(R347,J347:N347)-1,"")')</v>
      </c>
      <c r="AG347" t="str">
        <f t="shared" ca="1" si="122"/>
        <v>worksheet.write('T347','=IFERROR(AVERAGE(J347:N347),"")')</v>
      </c>
      <c r="AH347" t="str">
        <f t="shared" ca="1" si="123"/>
        <v>worksheet.write('U347','=IFERROR(STDEV(J347:N347),"")')</v>
      </c>
      <c r="AI347" t="str">
        <f t="shared" ca="1" si="124"/>
        <v>worksheet.write('V347','=IF(C347="-","",IF(ISBLANK(B347),"",IF(OR(ISNUMBER(FIND("Growth",B347)),ISNUMBER(FIND("Margin",B347))),"",(J347-T347)/U347)))')</v>
      </c>
      <c r="AJ347" t="str">
        <f t="shared" ca="1" si="125"/>
        <v>worksheet.write('W347','=IF(OR(D347="-",ISBLANK(D347)),"",(K347-T347)/U347)')</v>
      </c>
      <c r="AK347" t="str">
        <f t="shared" ca="1" si="126"/>
        <v>worksheet.write('X347','=IF(OR(E347="-",ISBLANK(E347)),"",(L347-T347)/U347)')</v>
      </c>
      <c r="AL347" t="str">
        <f t="shared" ca="1" si="127"/>
        <v>worksheet.write('Y347','=IF(OR(F347="-",ISBLANK(F347)),"",(M347-T347)/U347)')</v>
      </c>
      <c r="AM347" t="str">
        <f t="shared" ca="1" si="128"/>
        <v>worksheet.write('Z347','=IFERROR(IF(OR(G347="-",ISBLANK(G347)),"",(N347-T347)/U347),"")')</v>
      </c>
      <c r="AN347" t="str">
        <f t="shared" ca="1" si="129"/>
        <v>worksheet.write('AA347','=IF(MAX(MAX(V347:Z347),ABS(MIN(V347:Z347)))=ABS(MIN(V347:Z347)),MIN(V347:Z347),MAX(V347:Z347))')</v>
      </c>
      <c r="AO347" t="str">
        <f t="shared" ca="1" si="129"/>
        <v>worksheet.write('AB347','=IFERROR(V144+MATCH(AA347,V347:Z347,0)-1,"")')</v>
      </c>
    </row>
    <row r="348" spans="1:41" x14ac:dyDescent="0.3">
      <c r="A348" s="1">
        <v>19</v>
      </c>
      <c r="B348" t="s">
        <v>1007</v>
      </c>
      <c r="C348" t="s">
        <v>1008</v>
      </c>
      <c r="D348" t="s">
        <v>1009</v>
      </c>
      <c r="E348" t="s">
        <v>1010</v>
      </c>
      <c r="F348" t="s">
        <v>1011</v>
      </c>
      <c r="G348" t="s">
        <v>1012</v>
      </c>
      <c r="I348" t="str">
        <f t="shared" si="111"/>
        <v>N/A</v>
      </c>
      <c r="J348">
        <f t="shared" si="112"/>
        <v>-2470000</v>
      </c>
      <c r="K348">
        <f t="shared" si="113"/>
        <v>-614000</v>
      </c>
      <c r="L348">
        <f t="shared" si="114"/>
        <v>-4179999.9999999995</v>
      </c>
      <c r="M348">
        <f t="shared" si="115"/>
        <v>-7740000</v>
      </c>
      <c r="N348">
        <f t="shared" si="116"/>
        <v>-4870000</v>
      </c>
      <c r="P348">
        <f t="shared" si="117"/>
        <v>-614000</v>
      </c>
      <c r="Q348">
        <f t="shared" si="130"/>
        <v>2013</v>
      </c>
      <c r="R348">
        <f t="shared" si="131"/>
        <v>-7740000</v>
      </c>
      <c r="S348" t="str">
        <f t="shared" si="132"/>
        <v/>
      </c>
      <c r="T348">
        <f t="shared" si="133"/>
        <v>-3974800</v>
      </c>
      <c r="U348">
        <f t="shared" si="134"/>
        <v>2672995.5480696186</v>
      </c>
      <c r="V348">
        <f t="shared" si="135"/>
        <v>0.56296390058963441</v>
      </c>
      <c r="W348">
        <f t="shared" si="136"/>
        <v>1.2573159736188484</v>
      </c>
      <c r="X348">
        <f t="shared" si="136"/>
        <v>-7.6767804625859054E-2</v>
      </c>
      <c r="Y348">
        <f t="shared" si="137"/>
        <v>-1.408606910220688</v>
      </c>
      <c r="Z348">
        <f t="shared" ref="Z348:Z353" si="140">IFERROR(IF(OR(G348="-",ISBLANK(G348)),"",(N348-$T348)/$U348),"")</f>
        <v>-0.3349051593619356</v>
      </c>
      <c r="AA348">
        <f t="shared" si="139"/>
        <v>-1.408606910220688</v>
      </c>
      <c r="AB348">
        <f t="shared" si="138"/>
        <v>2015</v>
      </c>
      <c r="AC348" t="str">
        <f t="shared" ca="1" si="118"/>
        <v>worksheet.write('P348','=MAX(J348:N348)')</v>
      </c>
      <c r="AD348" t="str">
        <f t="shared" ca="1" si="119"/>
        <v>worksheet.write('Q348','=IFERROR(J144+MATCH(P348,J348:N348,0)-1,"")')</v>
      </c>
      <c r="AE348" t="str">
        <f t="shared" ca="1" si="120"/>
        <v>worksheet.write('R348','=IF(Q348="","",MIN(J348:N348))')</v>
      </c>
      <c r="AF348" t="str">
        <f t="shared" ca="1" si="121"/>
        <v>worksheet.write('S348','=IFERROR(J144+MATCH(R348,J348:N348)-1,"")')</v>
      </c>
      <c r="AG348" t="str">
        <f t="shared" ca="1" si="122"/>
        <v>worksheet.write('T348','=IFERROR(AVERAGE(J348:N348),"")')</v>
      </c>
      <c r="AH348" t="str">
        <f t="shared" ca="1" si="123"/>
        <v>worksheet.write('U348','=IFERROR(STDEV(J348:N348),"")')</v>
      </c>
      <c r="AI348" t="str">
        <f t="shared" ca="1" si="124"/>
        <v>worksheet.write('V348','=IF(C348="-","",IF(ISBLANK(B348),"",IF(OR(ISNUMBER(FIND("Growth",B348)),ISNUMBER(FIND("Margin",B348))),"",(J348-T348)/U348)))')</v>
      </c>
      <c r="AJ348" t="str">
        <f t="shared" ca="1" si="125"/>
        <v>worksheet.write('W348','=IF(OR(D348="-",ISBLANK(D348)),"",(K348-T348)/U348)')</v>
      </c>
      <c r="AK348" t="str">
        <f t="shared" ca="1" si="126"/>
        <v>worksheet.write('X348','=IF(OR(E348="-",ISBLANK(E348)),"",(L348-T348)/U348)')</v>
      </c>
      <c r="AL348" t="str">
        <f t="shared" ca="1" si="127"/>
        <v>worksheet.write('Y348','=IF(OR(F348="-",ISBLANK(F348)),"",(M348-T348)/U348)')</v>
      </c>
      <c r="AM348" t="str">
        <f t="shared" ca="1" si="128"/>
        <v>worksheet.write('Z348','=IFERROR(IF(OR(G348="-",ISBLANK(G348)),"",(N348-T348)/U348),"")')</v>
      </c>
      <c r="AN348" t="str">
        <f t="shared" ca="1" si="129"/>
        <v>worksheet.write('AA348','=IF(MAX(MAX(V348:Z348),ABS(MIN(V348:Z348)))=ABS(MIN(V348:Z348)),MIN(V348:Z348),MAX(V348:Z348))')</v>
      </c>
      <c r="AO348" t="str">
        <f t="shared" ca="1" si="129"/>
        <v>worksheet.write('AB348','=IFERROR(V144+MATCH(AA348,V348:Z348,0)-1,"")')</v>
      </c>
    </row>
    <row r="349" spans="1:41" x14ac:dyDescent="0.3">
      <c r="A349" s="1">
        <v>20</v>
      </c>
      <c r="B349" t="s">
        <v>1013</v>
      </c>
      <c r="C349" t="s">
        <v>1014</v>
      </c>
      <c r="D349" t="s">
        <v>1014</v>
      </c>
      <c r="E349" t="s">
        <v>1014</v>
      </c>
      <c r="F349" t="s">
        <v>1014</v>
      </c>
      <c r="G349" t="s">
        <v>1014</v>
      </c>
      <c r="I349" t="str">
        <f t="shared" si="111"/>
        <v>N/A</v>
      </c>
      <c r="J349">
        <f t="shared" si="112"/>
        <v>0</v>
      </c>
      <c r="K349">
        <f t="shared" si="113"/>
        <v>0</v>
      </c>
      <c r="L349">
        <f t="shared" si="114"/>
        <v>0</v>
      </c>
      <c r="M349">
        <f t="shared" si="115"/>
        <v>0</v>
      </c>
      <c r="N349">
        <f t="shared" si="116"/>
        <v>0</v>
      </c>
      <c r="P349">
        <f t="shared" si="117"/>
        <v>0</v>
      </c>
      <c r="Q349">
        <f t="shared" si="130"/>
        <v>2012</v>
      </c>
      <c r="R349">
        <f t="shared" si="131"/>
        <v>0</v>
      </c>
      <c r="S349">
        <f t="shared" si="132"/>
        <v>2016</v>
      </c>
      <c r="T349">
        <f t="shared" si="133"/>
        <v>0</v>
      </c>
      <c r="U349">
        <f t="shared" si="134"/>
        <v>0</v>
      </c>
      <c r="V349" t="e">
        <f t="shared" si="135"/>
        <v>#DIV/0!</v>
      </c>
      <c r="W349" t="e">
        <f t="shared" si="136"/>
        <v>#DIV/0!</v>
      </c>
      <c r="X349" t="e">
        <f t="shared" si="136"/>
        <v>#DIV/0!</v>
      </c>
      <c r="Y349" t="e">
        <f t="shared" si="137"/>
        <v>#DIV/0!</v>
      </c>
      <c r="Z349" t="str">
        <f t="shared" si="140"/>
        <v/>
      </c>
      <c r="AA349" t="e">
        <f t="shared" si="139"/>
        <v>#DIV/0!</v>
      </c>
      <c r="AB349" t="str">
        <f t="shared" si="138"/>
        <v/>
      </c>
      <c r="AC349" t="str">
        <f t="shared" ca="1" si="118"/>
        <v>worksheet.write('P349','=MAX(J349:N349)')</v>
      </c>
      <c r="AD349" t="str">
        <f t="shared" ca="1" si="119"/>
        <v>worksheet.write('Q349','=IFERROR(J144+MATCH(P349,J349:N349,0)-1,"")')</v>
      </c>
      <c r="AE349" t="str">
        <f t="shared" ca="1" si="120"/>
        <v>worksheet.write('R349','=IF(Q349="","",MIN(J349:N349))')</v>
      </c>
      <c r="AF349" t="str">
        <f t="shared" ca="1" si="121"/>
        <v>worksheet.write('S349','=IFERROR(J144+MATCH(R349,J349:N349)-1,"")')</v>
      </c>
      <c r="AG349" t="str">
        <f t="shared" ca="1" si="122"/>
        <v>worksheet.write('T349','=IFERROR(AVERAGE(J349:N349),"")')</v>
      </c>
      <c r="AH349" t="str">
        <f t="shared" ca="1" si="123"/>
        <v>worksheet.write('U349','=IFERROR(STDEV(J349:N349),"")')</v>
      </c>
      <c r="AI349" t="str">
        <f t="shared" ca="1" si="124"/>
        <v>worksheet.write('V349','=IF(C349="-","",IF(ISBLANK(B349),"",IF(OR(ISNUMBER(FIND("Growth",B349)),ISNUMBER(FIND("Margin",B349))),"",(J349-T349)/U349)))')</v>
      </c>
      <c r="AJ349" t="str">
        <f t="shared" ca="1" si="125"/>
        <v>worksheet.write('W349','=IF(OR(D349="-",ISBLANK(D349)),"",(K349-T349)/U349)')</v>
      </c>
      <c r="AK349" t="str">
        <f t="shared" ca="1" si="126"/>
        <v>worksheet.write('X349','=IF(OR(E349="-",ISBLANK(E349)),"",(L349-T349)/U349)')</v>
      </c>
      <c r="AL349" t="str">
        <f t="shared" ca="1" si="127"/>
        <v>worksheet.write('Y349','=IF(OR(F349="-",ISBLANK(F349)),"",(M349-T349)/U349)')</v>
      </c>
      <c r="AM349" t="str">
        <f t="shared" ca="1" si="128"/>
        <v>worksheet.write('Z349','=IFERROR(IF(OR(G349="-",ISBLANK(G349)),"",(N349-T349)/U349),"")')</v>
      </c>
      <c r="AN349" t="str">
        <f t="shared" ca="1" si="129"/>
        <v>worksheet.write('AA349','=IF(MAX(MAX(V349:Z349),ABS(MIN(V349:Z349)))=ABS(MIN(V349:Z349)),MIN(V349:Z349),MAX(V349:Z349))')</v>
      </c>
      <c r="AO349" t="str">
        <f t="shared" ca="1" si="129"/>
        <v>worksheet.write('AB349','=IFERROR(V144+MATCH(AA349,V349:Z349,0)-1,"")')</v>
      </c>
    </row>
    <row r="350" spans="1:41" x14ac:dyDescent="0.3">
      <c r="A350" s="1">
        <v>21</v>
      </c>
      <c r="B350" t="s">
        <v>1015</v>
      </c>
      <c r="C350" t="s">
        <v>1016</v>
      </c>
      <c r="D350" t="s">
        <v>1017</v>
      </c>
      <c r="E350" t="s">
        <v>1018</v>
      </c>
      <c r="F350" t="s">
        <v>1019</v>
      </c>
      <c r="G350" t="s">
        <v>1020</v>
      </c>
      <c r="I350" t="str">
        <f t="shared" si="111"/>
        <v>N/A</v>
      </c>
      <c r="J350">
        <f t="shared" si="112"/>
        <v>-120770000</v>
      </c>
      <c r="K350">
        <f t="shared" si="113"/>
        <v>18730000</v>
      </c>
      <c r="L350">
        <f t="shared" si="114"/>
        <v>-17760000</v>
      </c>
      <c r="M350">
        <f t="shared" si="115"/>
        <v>24940000</v>
      </c>
      <c r="N350">
        <f t="shared" si="116"/>
        <v>-26490000</v>
      </c>
      <c r="P350">
        <f t="shared" si="117"/>
        <v>24940000</v>
      </c>
      <c r="Q350">
        <f t="shared" si="130"/>
        <v>2015</v>
      </c>
      <c r="R350">
        <f t="shared" si="131"/>
        <v>-120770000</v>
      </c>
      <c r="S350">
        <f t="shared" si="132"/>
        <v>2012</v>
      </c>
      <c r="T350">
        <f t="shared" si="133"/>
        <v>-24270000</v>
      </c>
      <c r="U350">
        <f t="shared" si="134"/>
        <v>58374186.503967658</v>
      </c>
      <c r="V350">
        <f t="shared" si="135"/>
        <v>-1.6531279625359911</v>
      </c>
      <c r="W350">
        <f t="shared" si="136"/>
        <v>0.73662696776215142</v>
      </c>
      <c r="X350">
        <f t="shared" si="136"/>
        <v>0.11152189674724665</v>
      </c>
      <c r="Y350">
        <f t="shared" si="137"/>
        <v>0.84300960659477842</v>
      </c>
      <c r="Z350">
        <f t="shared" si="140"/>
        <v>-3.8030508568185496E-2</v>
      </c>
      <c r="AA350">
        <f t="shared" si="139"/>
        <v>-1.6531279625359911</v>
      </c>
      <c r="AB350">
        <f t="shared" si="138"/>
        <v>2012</v>
      </c>
      <c r="AC350" t="str">
        <f t="shared" ca="1" si="118"/>
        <v>worksheet.write('P350','=MAX(J350:N350)')</v>
      </c>
      <c r="AD350" t="str">
        <f t="shared" ca="1" si="119"/>
        <v>worksheet.write('Q350','=IFERROR(J144+MATCH(P350,J350:N350,0)-1,"")')</v>
      </c>
      <c r="AE350" t="str">
        <f t="shared" ca="1" si="120"/>
        <v>worksheet.write('R350','=IF(Q350="","",MIN(J350:N350))')</v>
      </c>
      <c r="AF350" t="str">
        <f t="shared" ca="1" si="121"/>
        <v>worksheet.write('S350','=IFERROR(J144+MATCH(R350,J350:N350)-1,"")')</v>
      </c>
      <c r="AG350" t="str">
        <f t="shared" ca="1" si="122"/>
        <v>worksheet.write('T350','=IFERROR(AVERAGE(J350:N350),"")')</v>
      </c>
      <c r="AH350" t="str">
        <f t="shared" ca="1" si="123"/>
        <v>worksheet.write('U350','=IFERROR(STDEV(J350:N350),"")')</v>
      </c>
      <c r="AI350" t="str">
        <f t="shared" ca="1" si="124"/>
        <v>worksheet.write('V350','=IF(C350="-","",IF(ISBLANK(B350),"",IF(OR(ISNUMBER(FIND("Growth",B350)),ISNUMBER(FIND("Margin",B350))),"",(J350-T350)/U350)))')</v>
      </c>
      <c r="AJ350" t="str">
        <f t="shared" ca="1" si="125"/>
        <v>worksheet.write('W350','=IF(OR(D350="-",ISBLANK(D350)),"",(K350-T350)/U350)')</v>
      </c>
      <c r="AK350" t="str">
        <f t="shared" ca="1" si="126"/>
        <v>worksheet.write('X350','=IF(OR(E350="-",ISBLANK(E350)),"",(L350-T350)/U350)')</v>
      </c>
      <c r="AL350" t="str">
        <f t="shared" ca="1" si="127"/>
        <v>worksheet.write('Y350','=IF(OR(F350="-",ISBLANK(F350)),"",(M350-T350)/U350)')</v>
      </c>
      <c r="AM350" t="str">
        <f t="shared" ca="1" si="128"/>
        <v>worksheet.write('Z350','=IFERROR(IF(OR(G350="-",ISBLANK(G350)),"",(N350-T350)/U350),"")')</v>
      </c>
      <c r="AN350" t="str">
        <f t="shared" ca="1" si="129"/>
        <v>worksheet.write('AA350','=IF(MAX(MAX(V350:Z350),ABS(MIN(V350:Z350)))=ABS(MIN(V350:Z350)),MIN(V350:Z350),MAX(V350:Z350))')</v>
      </c>
      <c r="AO350" t="str">
        <f t="shared" ca="1" si="129"/>
        <v>worksheet.write('AB350','=IFERROR(V144+MATCH(AA350,V350:Z350,0)-1,"")')</v>
      </c>
    </row>
    <row r="351" spans="1:41" x14ac:dyDescent="0.3">
      <c r="A351" s="1">
        <v>22</v>
      </c>
      <c r="B351" t="s">
        <v>1021</v>
      </c>
      <c r="C351" t="s">
        <v>1022</v>
      </c>
      <c r="D351" t="s">
        <v>1023</v>
      </c>
      <c r="E351" t="s">
        <v>1024</v>
      </c>
      <c r="F351" t="s">
        <v>1025</v>
      </c>
      <c r="G351" t="s">
        <v>1026</v>
      </c>
      <c r="I351" t="str">
        <f t="shared" si="111"/>
        <v>N/A</v>
      </c>
      <c r="J351">
        <f t="shared" si="112"/>
        <v>-22320000</v>
      </c>
      <c r="K351">
        <f t="shared" si="113"/>
        <v>117310000</v>
      </c>
      <c r="L351">
        <f t="shared" si="114"/>
        <v>131400000</v>
      </c>
      <c r="M351">
        <f t="shared" si="115"/>
        <v>160710000</v>
      </c>
      <c r="N351">
        <f t="shared" si="116"/>
        <v>59020000</v>
      </c>
      <c r="P351">
        <f t="shared" si="117"/>
        <v>160710000</v>
      </c>
      <c r="Q351">
        <f t="shared" si="130"/>
        <v>2015</v>
      </c>
      <c r="R351">
        <f t="shared" si="131"/>
        <v>-22320000</v>
      </c>
      <c r="S351">
        <f t="shared" si="132"/>
        <v>2012</v>
      </c>
      <c r="T351">
        <f t="shared" si="133"/>
        <v>89224000</v>
      </c>
      <c r="U351">
        <f t="shared" si="134"/>
        <v>72512468.100320518</v>
      </c>
      <c r="V351">
        <f t="shared" si="135"/>
        <v>-1.5382733883182629</v>
      </c>
      <c r="W351">
        <f t="shared" si="136"/>
        <v>0.38732649344031711</v>
      </c>
      <c r="X351">
        <f t="shared" si="136"/>
        <v>0.58163790455525222</v>
      </c>
      <c r="Y351">
        <f t="shared" si="137"/>
        <v>0.98584425372336792</v>
      </c>
      <c r="Z351">
        <f t="shared" si="140"/>
        <v>-0.41653526340067432</v>
      </c>
      <c r="AA351">
        <f t="shared" si="139"/>
        <v>-1.5382733883182629</v>
      </c>
      <c r="AB351">
        <f t="shared" si="138"/>
        <v>2012</v>
      </c>
      <c r="AC351" t="str">
        <f t="shared" ca="1" si="118"/>
        <v>worksheet.write('P351','=MAX(J351:N351)')</v>
      </c>
      <c r="AD351" t="str">
        <f t="shared" ca="1" si="119"/>
        <v>worksheet.write('Q351','=IFERROR(J144+MATCH(P351,J351:N351,0)-1,"")')</v>
      </c>
      <c r="AE351" t="str">
        <f t="shared" ca="1" si="120"/>
        <v>worksheet.write('R351','=IF(Q351="","",MIN(J351:N351))')</v>
      </c>
      <c r="AF351" t="str">
        <f t="shared" ca="1" si="121"/>
        <v>worksheet.write('S351','=IFERROR(J144+MATCH(R351,J351:N351)-1,"")')</v>
      </c>
      <c r="AG351" t="str">
        <f t="shared" ca="1" si="122"/>
        <v>worksheet.write('T351','=IFERROR(AVERAGE(J351:N351),"")')</v>
      </c>
      <c r="AH351" t="str">
        <f t="shared" ca="1" si="123"/>
        <v>worksheet.write('U351','=IFERROR(STDEV(J351:N351),"")')</v>
      </c>
      <c r="AI351" t="str">
        <f t="shared" ca="1" si="124"/>
        <v>worksheet.write('V351','=IF(C351="-","",IF(ISBLANK(B351),"",IF(OR(ISNUMBER(FIND("Growth",B351)),ISNUMBER(FIND("Margin",B351))),"",(J351-T351)/U351)))')</v>
      </c>
      <c r="AJ351" t="str">
        <f t="shared" ca="1" si="125"/>
        <v>worksheet.write('W351','=IF(OR(D351="-",ISBLANK(D351)),"",(K351-T351)/U351)')</v>
      </c>
      <c r="AK351" t="str">
        <f t="shared" ca="1" si="126"/>
        <v>worksheet.write('X351','=IF(OR(E351="-",ISBLANK(E351)),"",(L351-T351)/U351)')</v>
      </c>
      <c r="AL351" t="str">
        <f t="shared" ca="1" si="127"/>
        <v>worksheet.write('Y351','=IF(OR(F351="-",ISBLANK(F351)),"",(M351-T351)/U351)')</v>
      </c>
      <c r="AM351" t="str">
        <f t="shared" ca="1" si="128"/>
        <v>worksheet.write('Z351','=IFERROR(IF(OR(G351="-",ISBLANK(G351)),"",(N351-T351)/U351),"")')</v>
      </c>
      <c r="AN351" t="str">
        <f t="shared" ca="1" si="129"/>
        <v>worksheet.write('AA351','=IF(MAX(MAX(V351:Z351),ABS(MIN(V351:Z351)))=ABS(MIN(V351:Z351)),MIN(V351:Z351),MAX(V351:Z351))')</v>
      </c>
      <c r="AO351" t="str">
        <f t="shared" ca="1" si="129"/>
        <v>worksheet.write('AB351','=IFERROR(V144+MATCH(AA351,V351:Z351,0)-1,"")')</v>
      </c>
    </row>
    <row r="352" spans="1:41" x14ac:dyDescent="0.3">
      <c r="A352" s="1">
        <v>23</v>
      </c>
      <c r="B352" t="s">
        <v>1027</v>
      </c>
      <c r="C352" t="s">
        <v>254</v>
      </c>
      <c r="D352" t="s">
        <v>1028</v>
      </c>
      <c r="E352" t="s">
        <v>1029</v>
      </c>
      <c r="F352" t="s">
        <v>1030</v>
      </c>
      <c r="G352" t="s">
        <v>1031</v>
      </c>
      <c r="I352" t="str">
        <f t="shared" si="111"/>
        <v>N/A</v>
      </c>
      <c r="J352" t="str">
        <f t="shared" si="112"/>
        <v>N/A</v>
      </c>
      <c r="K352">
        <f t="shared" si="113"/>
        <v>6.2572000000000001</v>
      </c>
      <c r="L352">
        <f t="shared" si="114"/>
        <v>0.1201</v>
      </c>
      <c r="M352">
        <f t="shared" si="115"/>
        <v>0.22309999999999999</v>
      </c>
      <c r="N352">
        <f t="shared" si="116"/>
        <v>-0.63280000000000003</v>
      </c>
      <c r="P352">
        <f t="shared" si="117"/>
        <v>6.2572000000000001</v>
      </c>
      <c r="Q352">
        <f t="shared" si="130"/>
        <v>2013</v>
      </c>
      <c r="R352">
        <f t="shared" si="131"/>
        <v>-0.63280000000000003</v>
      </c>
      <c r="S352" t="str">
        <f t="shared" si="132"/>
        <v/>
      </c>
      <c r="T352">
        <f t="shared" si="133"/>
        <v>1.4918999999999998</v>
      </c>
      <c r="U352">
        <f t="shared" si="134"/>
        <v>3.1996938843166443</v>
      </c>
      <c r="V352" t="str">
        <f t="shared" si="135"/>
        <v/>
      </c>
      <c r="W352">
        <f t="shared" si="136"/>
        <v>1.489298718029622</v>
      </c>
      <c r="X352">
        <f t="shared" si="136"/>
        <v>-0.42872851266300865</v>
      </c>
      <c r="Y352">
        <f t="shared" si="137"/>
        <v>-0.39653793327513148</v>
      </c>
      <c r="Z352">
        <f t="shared" si="140"/>
        <v>-0.66403227209148163</v>
      </c>
      <c r="AA352">
        <f t="shared" si="139"/>
        <v>1.489298718029622</v>
      </c>
      <c r="AB352">
        <f t="shared" si="138"/>
        <v>2013</v>
      </c>
      <c r="AC352" t="str">
        <f t="shared" ca="1" si="118"/>
        <v>worksheet.write('P352','=MAX(J352:N352)')</v>
      </c>
      <c r="AD352" t="str">
        <f t="shared" ca="1" si="119"/>
        <v>worksheet.write('Q352','=IFERROR(J144+MATCH(P352,J352:N352,0)-1,"")')</v>
      </c>
      <c r="AE352" t="str">
        <f t="shared" ca="1" si="120"/>
        <v>worksheet.write('R352','=IF(Q352="","",MIN(J352:N352))')</v>
      </c>
      <c r="AF352" t="str">
        <f t="shared" ca="1" si="121"/>
        <v>worksheet.write('S352','=IFERROR(J144+MATCH(R352,J352:N352)-1,"")')</v>
      </c>
      <c r="AG352" t="str">
        <f t="shared" ca="1" si="122"/>
        <v>worksheet.write('T352','=IFERROR(AVERAGE(J352:N352),"")')</v>
      </c>
      <c r="AH352" t="str">
        <f t="shared" ca="1" si="123"/>
        <v>worksheet.write('U352','=IFERROR(STDEV(J352:N352),"")')</v>
      </c>
      <c r="AI352" t="str">
        <f t="shared" ca="1" si="124"/>
        <v>worksheet.write('V352','=IF(C352="-","",IF(ISBLANK(B352),"",IF(OR(ISNUMBER(FIND("Growth",B352)),ISNUMBER(FIND("Margin",B352))),"",(J352-T352)/U352)))')</v>
      </c>
      <c r="AJ352" t="str">
        <f t="shared" ca="1" si="125"/>
        <v>worksheet.write('W352','=IF(OR(D352="-",ISBLANK(D352)),"",(K352-T352)/U352)')</v>
      </c>
      <c r="AK352" t="str">
        <f t="shared" ca="1" si="126"/>
        <v>worksheet.write('X352','=IF(OR(E352="-",ISBLANK(E352)),"",(L352-T352)/U352)')</v>
      </c>
      <c r="AL352" t="str">
        <f t="shared" ca="1" si="127"/>
        <v>worksheet.write('Y352','=IF(OR(F352="-",ISBLANK(F352)),"",(M352-T352)/U352)')</v>
      </c>
      <c r="AM352" t="str">
        <f t="shared" ca="1" si="128"/>
        <v>worksheet.write('Z352','=IFERROR(IF(OR(G352="-",ISBLANK(G352)),"",(N352-T352)/U352),"")')</v>
      </c>
      <c r="AN352" t="str">
        <f t="shared" ca="1" si="129"/>
        <v>worksheet.write('AA352','=IF(MAX(MAX(V352:Z352),ABS(MIN(V352:Z352)))=ABS(MIN(V352:Z352)),MIN(V352:Z352),MAX(V352:Z352))')</v>
      </c>
      <c r="AO352" t="str">
        <f t="shared" ca="1" si="129"/>
        <v>worksheet.write('AB352','=IFERROR(V144+MATCH(AA352,V352:Z352,0)-1,"")')</v>
      </c>
    </row>
    <row r="353" spans="1:41" x14ac:dyDescent="0.3">
      <c r="A353" s="1">
        <v>24</v>
      </c>
      <c r="B353" t="s">
        <v>1032</v>
      </c>
      <c r="C353" t="s">
        <v>254</v>
      </c>
      <c r="D353" t="s">
        <v>254</v>
      </c>
      <c r="E353" t="s">
        <v>254</v>
      </c>
      <c r="F353" t="s">
        <v>254</v>
      </c>
      <c r="G353" t="s">
        <v>1033</v>
      </c>
      <c r="I353" t="str">
        <f t="shared" si="111"/>
        <v>N/A</v>
      </c>
      <c r="J353" t="str">
        <f t="shared" si="112"/>
        <v>N/A</v>
      </c>
      <c r="K353" t="str">
        <f t="shared" si="113"/>
        <v>N/A</v>
      </c>
      <c r="L353" t="str">
        <f t="shared" si="114"/>
        <v>N/A</v>
      </c>
      <c r="M353" t="str">
        <f t="shared" si="115"/>
        <v>N/A</v>
      </c>
      <c r="N353">
        <f t="shared" si="116"/>
        <v>2.7400000000000004E-2</v>
      </c>
      <c r="P353">
        <f t="shared" si="117"/>
        <v>2.7400000000000004E-2</v>
      </c>
      <c r="Q353">
        <f t="shared" si="130"/>
        <v>2016</v>
      </c>
      <c r="R353">
        <f t="shared" si="131"/>
        <v>2.7400000000000004E-2</v>
      </c>
      <c r="S353">
        <f t="shared" si="132"/>
        <v>2016</v>
      </c>
      <c r="T353">
        <f t="shared" si="133"/>
        <v>2.7400000000000004E-2</v>
      </c>
      <c r="U353" t="str">
        <f t="shared" si="134"/>
        <v/>
      </c>
      <c r="V353" t="str">
        <f t="shared" si="135"/>
        <v/>
      </c>
      <c r="W353" t="str">
        <f t="shared" si="136"/>
        <v/>
      </c>
      <c r="X353" t="str">
        <f t="shared" si="136"/>
        <v/>
      </c>
      <c r="Y353" t="str">
        <f t="shared" si="137"/>
        <v/>
      </c>
      <c r="Z353" t="str">
        <f t="shared" si="140"/>
        <v/>
      </c>
      <c r="AA353">
        <f t="shared" si="139"/>
        <v>0</v>
      </c>
      <c r="AB353" t="str">
        <f t="shared" si="138"/>
        <v/>
      </c>
      <c r="AC353" t="str">
        <f t="shared" ca="1" si="118"/>
        <v>worksheet.write('P353','=MAX(J353:N353)')</v>
      </c>
      <c r="AD353" t="str">
        <f t="shared" ca="1" si="119"/>
        <v>worksheet.write('Q353','=IFERROR(J144+MATCH(P353,J353:N353,0)-1,"")')</v>
      </c>
      <c r="AE353" t="str">
        <f t="shared" ca="1" si="120"/>
        <v>worksheet.write('R353','=IF(Q353="","",MIN(J353:N353))')</v>
      </c>
      <c r="AF353" t="str">
        <f t="shared" ca="1" si="121"/>
        <v>worksheet.write('S353','=IFERROR(J144+MATCH(R353,J353:N353)-1,"")')</v>
      </c>
      <c r="AG353" t="str">
        <f t="shared" ca="1" si="122"/>
        <v>worksheet.write('T353','=IFERROR(AVERAGE(J353:N353),"")')</v>
      </c>
      <c r="AH353" t="str">
        <f t="shared" ca="1" si="123"/>
        <v>worksheet.write('U353','=IFERROR(STDEV(J353:N353),"")')</v>
      </c>
      <c r="AI353" t="str">
        <f t="shared" ca="1" si="124"/>
        <v>worksheet.write('V353','=IF(C353="-","",IF(ISBLANK(B353),"",IF(OR(ISNUMBER(FIND("Growth",B353)),ISNUMBER(FIND("Margin",B353))),"",(J353-T353)/U353)))')</v>
      </c>
      <c r="AJ353" t="str">
        <f t="shared" ca="1" si="125"/>
        <v>worksheet.write('W353','=IF(OR(D353="-",ISBLANK(D353)),"",(K353-T353)/U353)')</v>
      </c>
      <c r="AK353" t="str">
        <f t="shared" ca="1" si="126"/>
        <v>worksheet.write('X353','=IF(OR(E353="-",ISBLANK(E353)),"",(L353-T353)/U353)')</v>
      </c>
      <c r="AL353" t="str">
        <f t="shared" ca="1" si="127"/>
        <v>worksheet.write('Y353','=IF(OR(F353="-",ISBLANK(F353)),"",(M353-T353)/U353)')</v>
      </c>
      <c r="AM353" t="str">
        <f t="shared" ca="1" si="128"/>
        <v>worksheet.write('Z353','=IFERROR(IF(OR(G353="-",ISBLANK(G353)),"",(N353-T353)/U353),"")')</v>
      </c>
      <c r="AN353" t="str">
        <f t="shared" ca="1" si="129"/>
        <v>worksheet.write('AA353','=IF(MAX(MAX(V353:Z353),ABS(MIN(V353:Z353)))=ABS(MIN(V353:Z353)),MIN(V353:Z353),MAX(V353:Z353))')</v>
      </c>
      <c r="AO353" t="str">
        <f t="shared" ca="1" si="129"/>
        <v>worksheet.write('AB353','=IFERROR(V144+MATCH(AA353,V353:Z353,0)-1,"")')</v>
      </c>
    </row>
    <row r="354" spans="1:41" x14ac:dyDescent="0.3">
      <c r="I354" t="str">
        <f t="shared" si="111"/>
        <v>N/A</v>
      </c>
      <c r="J354" t="str">
        <f t="shared" si="112"/>
        <v>N/A</v>
      </c>
      <c r="K354" t="str">
        <f t="shared" si="113"/>
        <v>N/A</v>
      </c>
      <c r="L354" t="str">
        <f t="shared" si="114"/>
        <v>N/A</v>
      </c>
      <c r="M354" t="str">
        <f t="shared" si="115"/>
        <v>N/A</v>
      </c>
      <c r="N354" t="str">
        <f t="shared" si="116"/>
        <v>N/A</v>
      </c>
    </row>
    <row r="355" spans="1:41" x14ac:dyDescent="0.3">
      <c r="A355" s="1">
        <v>0</v>
      </c>
      <c r="B355" t="s">
        <v>1034</v>
      </c>
      <c r="C355" t="s">
        <v>1035</v>
      </c>
      <c r="I355" t="str">
        <f t="shared" si="111"/>
        <v>N/A</v>
      </c>
      <c r="J355" t="str">
        <f t="shared" si="112"/>
        <v>N/A</v>
      </c>
      <c r="K355" t="str">
        <f t="shared" si="113"/>
        <v>N/A</v>
      </c>
      <c r="L355" t="str">
        <f t="shared" si="114"/>
        <v>N/A</v>
      </c>
      <c r="M355" t="str">
        <f t="shared" si="115"/>
        <v>N/A</v>
      </c>
      <c r="N355" t="str">
        <f t="shared" si="116"/>
        <v>N/A</v>
      </c>
    </row>
    <row r="356" spans="1:41" x14ac:dyDescent="0.3">
      <c r="A356" s="1">
        <v>1</v>
      </c>
      <c r="B356" t="s">
        <v>1036</v>
      </c>
      <c r="C356" t="s">
        <v>1037</v>
      </c>
      <c r="I356" t="str">
        <f t="shared" si="111"/>
        <v>N/A</v>
      </c>
      <c r="J356" t="str">
        <f t="shared" si="112"/>
        <v>N/A</v>
      </c>
      <c r="K356" t="str">
        <f t="shared" si="113"/>
        <v>N/A</v>
      </c>
      <c r="L356" t="str">
        <f t="shared" si="114"/>
        <v>N/A</v>
      </c>
      <c r="M356" t="str">
        <f t="shared" si="115"/>
        <v>N/A</v>
      </c>
      <c r="N356" t="str">
        <f t="shared" si="116"/>
        <v>N/A</v>
      </c>
    </row>
    <row r="357" spans="1:41" x14ac:dyDescent="0.3">
      <c r="A357" s="1">
        <v>2</v>
      </c>
      <c r="B357" t="s">
        <v>1038</v>
      </c>
      <c r="C357" t="s">
        <v>1039</v>
      </c>
      <c r="I357" t="str">
        <f t="shared" si="111"/>
        <v>N/A</v>
      </c>
      <c r="J357" t="str">
        <f t="shared" si="112"/>
        <v>N/A</v>
      </c>
      <c r="K357" t="str">
        <f t="shared" si="113"/>
        <v>N/A</v>
      </c>
      <c r="L357" t="str">
        <f t="shared" si="114"/>
        <v>N/A</v>
      </c>
      <c r="M357" t="str">
        <f t="shared" si="115"/>
        <v>N/A</v>
      </c>
      <c r="N357" t="str">
        <f t="shared" si="116"/>
        <v>N/A</v>
      </c>
    </row>
    <row r="358" spans="1:41" x14ac:dyDescent="0.3">
      <c r="A358" s="1">
        <v>3</v>
      </c>
      <c r="B358" t="s">
        <v>1040</v>
      </c>
      <c r="C358" t="s">
        <v>1041</v>
      </c>
      <c r="I358" t="str">
        <f t="shared" si="111"/>
        <v>N/A</v>
      </c>
      <c r="J358" t="str">
        <f t="shared" si="112"/>
        <v>N/A</v>
      </c>
      <c r="K358" t="str">
        <f t="shared" si="113"/>
        <v>N/A</v>
      </c>
      <c r="L358" t="str">
        <f t="shared" si="114"/>
        <v>N/A</v>
      </c>
      <c r="M358" t="str">
        <f t="shared" si="115"/>
        <v>N/A</v>
      </c>
      <c r="N358" t="str">
        <f t="shared" si="116"/>
        <v>N/A</v>
      </c>
    </row>
    <row r="359" spans="1:41" x14ac:dyDescent="0.3">
      <c r="A359" s="1">
        <v>4</v>
      </c>
      <c r="B359" t="s">
        <v>1042</v>
      </c>
      <c r="C359" t="s">
        <v>1043</v>
      </c>
      <c r="I359" t="str">
        <f t="shared" si="111"/>
        <v>N/A</v>
      </c>
      <c r="J359" t="str">
        <f t="shared" si="112"/>
        <v>N/A</v>
      </c>
      <c r="K359" t="str">
        <f t="shared" si="113"/>
        <v>N/A</v>
      </c>
      <c r="L359" t="str">
        <f t="shared" si="114"/>
        <v>N/A</v>
      </c>
      <c r="M359" t="str">
        <f t="shared" si="115"/>
        <v>N/A</v>
      </c>
      <c r="N359" t="str">
        <f t="shared" si="116"/>
        <v>N/A</v>
      </c>
    </row>
    <row r="360" spans="1:41" x14ac:dyDescent="0.3">
      <c r="A360" s="1">
        <v>5</v>
      </c>
      <c r="B360" t="s">
        <v>1044</v>
      </c>
      <c r="C360" t="s">
        <v>1045</v>
      </c>
      <c r="I360" t="str">
        <f t="shared" si="111"/>
        <v>N/A</v>
      </c>
      <c r="J360" t="str">
        <f t="shared" si="112"/>
        <v>N/A</v>
      </c>
      <c r="K360" t="str">
        <f t="shared" si="113"/>
        <v>N/A</v>
      </c>
      <c r="L360" t="str">
        <f t="shared" si="114"/>
        <v>N/A</v>
      </c>
      <c r="M360" t="str">
        <f t="shared" si="115"/>
        <v>N/A</v>
      </c>
      <c r="N360" t="str">
        <f t="shared" si="116"/>
        <v>N/A</v>
      </c>
    </row>
    <row r="361" spans="1:41" x14ac:dyDescent="0.3">
      <c r="I361" t="str">
        <f t="shared" si="111"/>
        <v>N/A</v>
      </c>
      <c r="J361" t="str">
        <f t="shared" si="112"/>
        <v>N/A</v>
      </c>
      <c r="K361" t="str">
        <f t="shared" si="113"/>
        <v>N/A</v>
      </c>
      <c r="L361" t="str">
        <f t="shared" si="114"/>
        <v>N/A</v>
      </c>
      <c r="M361" t="str">
        <f t="shared" si="115"/>
        <v>N/A</v>
      </c>
      <c r="N361" t="str">
        <f t="shared" si="116"/>
        <v>N/A</v>
      </c>
    </row>
    <row r="362" spans="1:41" x14ac:dyDescent="0.3">
      <c r="I362" t="str">
        <f t="shared" si="111"/>
        <v>N/A</v>
      </c>
      <c r="J362" t="str">
        <f t="shared" si="112"/>
        <v>N/A</v>
      </c>
      <c r="K362" t="str">
        <f t="shared" si="113"/>
        <v>N/A</v>
      </c>
      <c r="L362" t="str">
        <f t="shared" si="114"/>
        <v>N/A</v>
      </c>
      <c r="M362" t="str">
        <f t="shared" si="115"/>
        <v>N/A</v>
      </c>
      <c r="N362" t="str">
        <f t="shared" si="116"/>
        <v>N/A</v>
      </c>
    </row>
    <row r="363" spans="1:41" x14ac:dyDescent="0.3">
      <c r="A363" s="1">
        <v>0</v>
      </c>
      <c r="B363" t="s">
        <v>121</v>
      </c>
      <c r="C363" t="s">
        <v>1046</v>
      </c>
      <c r="I363" t="str">
        <f t="shared" si="111"/>
        <v>N/A</v>
      </c>
      <c r="J363">
        <f t="shared" si="112"/>
        <v>10240000000</v>
      </c>
      <c r="K363" t="str">
        <f t="shared" si="113"/>
        <v>N/A</v>
      </c>
      <c r="L363" t="str">
        <f t="shared" si="114"/>
        <v>N/A</v>
      </c>
      <c r="M363" t="str">
        <f t="shared" si="115"/>
        <v>N/A</v>
      </c>
      <c r="N363" t="str">
        <f t="shared" si="116"/>
        <v>N/A</v>
      </c>
    </row>
    <row r="364" spans="1:41" x14ac:dyDescent="0.3">
      <c r="A364" s="1">
        <v>1</v>
      </c>
      <c r="B364" t="s">
        <v>122</v>
      </c>
      <c r="I364" t="str">
        <f t="shared" si="111"/>
        <v>N/A</v>
      </c>
      <c r="J364" t="str">
        <f t="shared" si="112"/>
        <v>N/A</v>
      </c>
      <c r="K364" t="str">
        <f t="shared" si="113"/>
        <v>N/A</v>
      </c>
      <c r="L364" t="str">
        <f t="shared" si="114"/>
        <v>N/A</v>
      </c>
      <c r="M364" t="str">
        <f t="shared" si="115"/>
        <v>N/A</v>
      </c>
      <c r="N364" t="str">
        <f t="shared" si="116"/>
        <v>N/A</v>
      </c>
    </row>
    <row r="365" spans="1:41" x14ac:dyDescent="0.3">
      <c r="A365" s="1">
        <v>2</v>
      </c>
      <c r="B365" t="s">
        <v>123</v>
      </c>
      <c r="C365" t="s">
        <v>1047</v>
      </c>
      <c r="I365" t="str">
        <f t="shared" si="111"/>
        <v>N/A</v>
      </c>
      <c r="J365">
        <f t="shared" si="112"/>
        <v>47.1</v>
      </c>
      <c r="K365" t="str">
        <f t="shared" si="113"/>
        <v>N/A</v>
      </c>
      <c r="L365" t="str">
        <f t="shared" si="114"/>
        <v>N/A</v>
      </c>
      <c r="M365" t="str">
        <f t="shared" si="115"/>
        <v>N/A</v>
      </c>
      <c r="N365" t="str">
        <f t="shared" si="116"/>
        <v>N/A</v>
      </c>
    </row>
    <row r="366" spans="1:41" x14ac:dyDescent="0.3">
      <c r="A366" s="1">
        <v>3</v>
      </c>
      <c r="B366" t="s">
        <v>124</v>
      </c>
      <c r="C366" t="s">
        <v>1048</v>
      </c>
      <c r="I366" t="str">
        <f t="shared" si="111"/>
        <v>N/A</v>
      </c>
      <c r="J366">
        <f t="shared" si="112"/>
        <v>24.93</v>
      </c>
      <c r="K366" t="str">
        <f t="shared" si="113"/>
        <v>N/A</v>
      </c>
      <c r="L366" t="str">
        <f t="shared" si="114"/>
        <v>N/A</v>
      </c>
      <c r="M366" t="str">
        <f t="shared" si="115"/>
        <v>N/A</v>
      </c>
      <c r="N366" t="str">
        <f t="shared" si="116"/>
        <v>N/A</v>
      </c>
    </row>
    <row r="367" spans="1:41" x14ac:dyDescent="0.3">
      <c r="A367" s="1">
        <v>4</v>
      </c>
      <c r="B367" t="s">
        <v>126</v>
      </c>
      <c r="C367" t="s">
        <v>1049</v>
      </c>
      <c r="I367" t="str">
        <f t="shared" si="111"/>
        <v>N/A</v>
      </c>
      <c r="J367">
        <f t="shared" si="112"/>
        <v>2.41</v>
      </c>
      <c r="K367" t="str">
        <f t="shared" si="113"/>
        <v>N/A</v>
      </c>
      <c r="L367" t="str">
        <f t="shared" si="114"/>
        <v>N/A</v>
      </c>
      <c r="M367" t="str">
        <f t="shared" si="115"/>
        <v>N/A</v>
      </c>
      <c r="N367" t="str">
        <f t="shared" si="116"/>
        <v>N/A</v>
      </c>
    </row>
    <row r="368" spans="1:41" x14ac:dyDescent="0.3">
      <c r="A368" s="1">
        <v>5</v>
      </c>
      <c r="B368" t="s">
        <v>128</v>
      </c>
      <c r="C368" t="s">
        <v>1050</v>
      </c>
      <c r="I368" t="str">
        <f t="shared" si="111"/>
        <v>N/A</v>
      </c>
      <c r="J368">
        <f t="shared" si="112"/>
        <v>5.55</v>
      </c>
      <c r="K368" t="str">
        <f t="shared" si="113"/>
        <v>N/A</v>
      </c>
      <c r="L368" t="str">
        <f t="shared" si="114"/>
        <v>N/A</v>
      </c>
      <c r="M368" t="str">
        <f t="shared" si="115"/>
        <v>N/A</v>
      </c>
      <c r="N368" t="str">
        <f t="shared" si="116"/>
        <v>N/A</v>
      </c>
    </row>
    <row r="369" spans="1:14" x14ac:dyDescent="0.3">
      <c r="A369" s="1">
        <v>6</v>
      </c>
      <c r="B369" t="s">
        <v>130</v>
      </c>
      <c r="C369" t="s">
        <v>1051</v>
      </c>
      <c r="I369" t="str">
        <f t="shared" si="111"/>
        <v>N/A</v>
      </c>
      <c r="J369">
        <f t="shared" si="112"/>
        <v>12.19</v>
      </c>
      <c r="K369" t="str">
        <f t="shared" si="113"/>
        <v>N/A</v>
      </c>
      <c r="L369" t="str">
        <f t="shared" si="114"/>
        <v>N/A</v>
      </c>
      <c r="M369" t="str">
        <f t="shared" si="115"/>
        <v>N/A</v>
      </c>
      <c r="N369" t="str">
        <f t="shared" si="116"/>
        <v>N/A</v>
      </c>
    </row>
    <row r="370" spans="1:14" x14ac:dyDescent="0.3">
      <c r="A370" s="1">
        <v>7</v>
      </c>
      <c r="B370" t="s">
        <v>132</v>
      </c>
      <c r="I370" t="str">
        <f t="shared" si="111"/>
        <v>N/A</v>
      </c>
      <c r="J370" t="str">
        <f t="shared" si="112"/>
        <v>N/A</v>
      </c>
      <c r="K370" t="str">
        <f t="shared" si="113"/>
        <v>N/A</v>
      </c>
      <c r="L370" t="str">
        <f t="shared" si="114"/>
        <v>N/A</v>
      </c>
      <c r="M370" t="str">
        <f t="shared" si="115"/>
        <v>N/A</v>
      </c>
      <c r="N370" t="str">
        <f t="shared" si="116"/>
        <v>N/A</v>
      </c>
    </row>
    <row r="371" spans="1:14" x14ac:dyDescent="0.3">
      <c r="A371" s="1">
        <v>8</v>
      </c>
      <c r="B371" t="s">
        <v>133</v>
      </c>
      <c r="I371" t="str">
        <f t="shared" si="111"/>
        <v>N/A</v>
      </c>
      <c r="J371" t="str">
        <f t="shared" si="112"/>
        <v>N/A</v>
      </c>
      <c r="K371" t="str">
        <f t="shared" si="113"/>
        <v>N/A</v>
      </c>
      <c r="L371" t="str">
        <f t="shared" si="114"/>
        <v>N/A</v>
      </c>
      <c r="M371" t="str">
        <f t="shared" si="115"/>
        <v>N/A</v>
      </c>
      <c r="N371" t="str">
        <f t="shared" si="116"/>
        <v>N/A</v>
      </c>
    </row>
    <row r="372" spans="1:14" x14ac:dyDescent="0.3">
      <c r="I372" t="str">
        <f t="shared" si="111"/>
        <v>N/A</v>
      </c>
      <c r="J372" t="str">
        <f t="shared" si="112"/>
        <v>N/A</v>
      </c>
      <c r="K372" t="str">
        <f t="shared" si="113"/>
        <v>N/A</v>
      </c>
      <c r="L372" t="str">
        <f t="shared" si="114"/>
        <v>N/A</v>
      </c>
      <c r="M372" t="str">
        <f t="shared" si="115"/>
        <v>N/A</v>
      </c>
      <c r="N372" t="str">
        <f t="shared" si="116"/>
        <v>N/A</v>
      </c>
    </row>
    <row r="373" spans="1:14" x14ac:dyDescent="0.3">
      <c r="I373" t="str">
        <f t="shared" si="111"/>
        <v>N/A</v>
      </c>
      <c r="J373" t="str">
        <f t="shared" si="112"/>
        <v>N/A</v>
      </c>
      <c r="K373" t="str">
        <f t="shared" si="113"/>
        <v>N/A</v>
      </c>
      <c r="L373" t="str">
        <f t="shared" si="114"/>
        <v>N/A</v>
      </c>
      <c r="M373" t="str">
        <f t="shared" si="115"/>
        <v>N/A</v>
      </c>
      <c r="N373" t="str">
        <f t="shared" si="116"/>
        <v>N/A</v>
      </c>
    </row>
    <row r="374" spans="1:14" x14ac:dyDescent="0.3">
      <c r="A374" s="1">
        <v>0</v>
      </c>
      <c r="B374" t="s">
        <v>121</v>
      </c>
      <c r="C374" t="s">
        <v>1052</v>
      </c>
      <c r="I374" t="str">
        <f t="shared" si="111"/>
        <v>N/A</v>
      </c>
      <c r="J374">
        <f t="shared" si="112"/>
        <v>2870000000</v>
      </c>
      <c r="K374" t="str">
        <f t="shared" si="113"/>
        <v>N/A</v>
      </c>
      <c r="L374" t="str">
        <f t="shared" si="114"/>
        <v>N/A</v>
      </c>
      <c r="M374" t="str">
        <f t="shared" si="115"/>
        <v>N/A</v>
      </c>
      <c r="N374" t="str">
        <f t="shared" si="116"/>
        <v>N/A</v>
      </c>
    </row>
    <row r="375" spans="1:14" x14ac:dyDescent="0.3">
      <c r="A375" s="1">
        <v>1</v>
      </c>
      <c r="B375" t="s">
        <v>122</v>
      </c>
      <c r="I375" t="str">
        <f t="shared" si="111"/>
        <v>N/A</v>
      </c>
      <c r="J375" t="str">
        <f t="shared" si="112"/>
        <v>N/A</v>
      </c>
      <c r="K375" t="str">
        <f t="shared" si="113"/>
        <v>N/A</v>
      </c>
      <c r="L375" t="str">
        <f t="shared" si="114"/>
        <v>N/A</v>
      </c>
      <c r="M375" t="str">
        <f t="shared" si="115"/>
        <v>N/A</v>
      </c>
      <c r="N375" t="str">
        <f t="shared" si="116"/>
        <v>N/A</v>
      </c>
    </row>
    <row r="376" spans="1:14" x14ac:dyDescent="0.3">
      <c r="A376" s="1">
        <v>2</v>
      </c>
      <c r="B376" t="s">
        <v>123</v>
      </c>
      <c r="C376" t="s">
        <v>1053</v>
      </c>
      <c r="I376" t="str">
        <f t="shared" si="111"/>
        <v>N/A</v>
      </c>
      <c r="J376">
        <f t="shared" si="112"/>
        <v>6320</v>
      </c>
      <c r="K376" t="str">
        <f t="shared" si="113"/>
        <v>N/A</v>
      </c>
      <c r="L376" t="str">
        <f t="shared" si="114"/>
        <v>N/A</v>
      </c>
      <c r="M376" t="str">
        <f t="shared" si="115"/>
        <v>N/A</v>
      </c>
      <c r="N376" t="str">
        <f t="shared" si="116"/>
        <v>N/A</v>
      </c>
    </row>
    <row r="377" spans="1:14" x14ac:dyDescent="0.3">
      <c r="A377" s="1">
        <v>3</v>
      </c>
      <c r="B377" t="s">
        <v>124</v>
      </c>
      <c r="C377" t="s">
        <v>1054</v>
      </c>
      <c r="I377" t="str">
        <f t="shared" si="111"/>
        <v>N/A</v>
      </c>
      <c r="J377">
        <f t="shared" si="112"/>
        <v>44.51</v>
      </c>
      <c r="K377" t="str">
        <f t="shared" si="113"/>
        <v>N/A</v>
      </c>
      <c r="L377" t="str">
        <f t="shared" si="114"/>
        <v>N/A</v>
      </c>
      <c r="M377" t="str">
        <f t="shared" si="115"/>
        <v>N/A</v>
      </c>
      <c r="N377" t="str">
        <f t="shared" si="116"/>
        <v>N/A</v>
      </c>
    </row>
    <row r="378" spans="1:14" x14ac:dyDescent="0.3">
      <c r="A378" s="1">
        <v>4</v>
      </c>
      <c r="B378" t="s">
        <v>126</v>
      </c>
      <c r="C378" t="s">
        <v>1055</v>
      </c>
      <c r="I378" t="str">
        <f t="shared" si="111"/>
        <v>N/A</v>
      </c>
      <c r="J378">
        <f t="shared" si="112"/>
        <v>2.52</v>
      </c>
      <c r="K378" t="str">
        <f t="shared" si="113"/>
        <v>N/A</v>
      </c>
      <c r="L378" t="str">
        <f t="shared" si="114"/>
        <v>N/A</v>
      </c>
      <c r="M378" t="str">
        <f t="shared" si="115"/>
        <v>N/A</v>
      </c>
      <c r="N378" t="str">
        <f t="shared" si="116"/>
        <v>N/A</v>
      </c>
    </row>
    <row r="379" spans="1:14" x14ac:dyDescent="0.3">
      <c r="A379" s="1">
        <v>5</v>
      </c>
      <c r="B379" t="s">
        <v>128</v>
      </c>
      <c r="C379" t="s">
        <v>1056</v>
      </c>
      <c r="I379" t="str">
        <f t="shared" si="111"/>
        <v>N/A</v>
      </c>
      <c r="J379">
        <f t="shared" si="112"/>
        <v>4.41</v>
      </c>
      <c r="K379" t="str">
        <f t="shared" si="113"/>
        <v>N/A</v>
      </c>
      <c r="L379" t="str">
        <f t="shared" si="114"/>
        <v>N/A</v>
      </c>
      <c r="M379" t="str">
        <f t="shared" si="115"/>
        <v>N/A</v>
      </c>
      <c r="N379" t="str">
        <f t="shared" si="116"/>
        <v>N/A</v>
      </c>
    </row>
    <row r="380" spans="1:14" x14ac:dyDescent="0.3">
      <c r="A380" s="1">
        <v>6</v>
      </c>
      <c r="B380" t="s">
        <v>130</v>
      </c>
      <c r="C380" t="s">
        <v>1057</v>
      </c>
      <c r="I380" t="str">
        <f t="shared" ref="I380:I399" si="141">IF(AND(K380&gt; J380, L380&gt; K380, M380&gt; L380, N380&gt; M380), "pos_trend", IF(AND(K380&lt; J380, L380&lt; K380, M380&lt; L380, N380&lt; M380), "neg_trend", "N/A"))</f>
        <v>N/A</v>
      </c>
      <c r="J380">
        <f t="shared" ref="J380:J399" si="142">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6.4</v>
      </c>
      <c r="K380" t="str">
        <f t="shared" ref="K380:K399" si="143">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144">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145">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146">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141"/>
        <v>N/A</v>
      </c>
      <c r="J381" t="str">
        <f t="shared" si="142"/>
        <v>N/A</v>
      </c>
      <c r="K381" t="str">
        <f t="shared" si="143"/>
        <v>N/A</v>
      </c>
      <c r="L381" t="str">
        <f t="shared" si="144"/>
        <v>N/A</v>
      </c>
      <c r="M381" t="str">
        <f t="shared" si="145"/>
        <v>N/A</v>
      </c>
      <c r="N381" t="str">
        <f t="shared" si="146"/>
        <v>N/A</v>
      </c>
    </row>
    <row r="382" spans="1:14" x14ac:dyDescent="0.3">
      <c r="A382" s="1">
        <v>8</v>
      </c>
      <c r="B382" t="s">
        <v>133</v>
      </c>
      <c r="I382" t="str">
        <f t="shared" si="141"/>
        <v>N/A</v>
      </c>
      <c r="J382" t="str">
        <f t="shared" si="142"/>
        <v>N/A</v>
      </c>
      <c r="K382" t="str">
        <f t="shared" si="143"/>
        <v>N/A</v>
      </c>
      <c r="L382" t="str">
        <f t="shared" si="144"/>
        <v>N/A</v>
      </c>
      <c r="M382" t="str">
        <f t="shared" si="145"/>
        <v>N/A</v>
      </c>
      <c r="N382" t="str">
        <f t="shared" si="146"/>
        <v>N/A</v>
      </c>
    </row>
    <row r="383" spans="1:14" x14ac:dyDescent="0.3">
      <c r="I383" t="str">
        <f t="shared" si="141"/>
        <v>N/A</v>
      </c>
      <c r="J383" t="str">
        <f t="shared" si="142"/>
        <v>N/A</v>
      </c>
      <c r="K383" t="str">
        <f t="shared" si="143"/>
        <v>N/A</v>
      </c>
      <c r="L383" t="str">
        <f t="shared" si="144"/>
        <v>N/A</v>
      </c>
      <c r="M383" t="str">
        <f t="shared" si="145"/>
        <v>N/A</v>
      </c>
      <c r="N383" t="str">
        <f t="shared" si="146"/>
        <v>N/A</v>
      </c>
    </row>
    <row r="384" spans="1:14" x14ac:dyDescent="0.3">
      <c r="I384" t="str">
        <f t="shared" si="141"/>
        <v>N/A</v>
      </c>
      <c r="J384" t="str">
        <f t="shared" si="142"/>
        <v>N/A</v>
      </c>
      <c r="K384" t="str">
        <f t="shared" si="143"/>
        <v>N/A</v>
      </c>
      <c r="L384" t="str">
        <f t="shared" si="144"/>
        <v>N/A</v>
      </c>
      <c r="M384" t="str">
        <f t="shared" si="145"/>
        <v>N/A</v>
      </c>
      <c r="N384" t="str">
        <f t="shared" si="146"/>
        <v>N/A</v>
      </c>
    </row>
    <row r="385" spans="1:14" x14ac:dyDescent="0.3">
      <c r="A385" s="1">
        <v>0</v>
      </c>
      <c r="B385" t="s">
        <v>121</v>
      </c>
      <c r="C385" t="s">
        <v>1058</v>
      </c>
      <c r="I385" t="str">
        <f t="shared" si="141"/>
        <v>N/A</v>
      </c>
      <c r="J385">
        <f t="shared" si="142"/>
        <v>1160000000</v>
      </c>
      <c r="K385" t="str">
        <f t="shared" si="143"/>
        <v>N/A</v>
      </c>
      <c r="L385" t="str">
        <f t="shared" si="144"/>
        <v>N/A</v>
      </c>
      <c r="M385" t="str">
        <f t="shared" si="145"/>
        <v>N/A</v>
      </c>
      <c r="N385" t="str">
        <f t="shared" si="146"/>
        <v>N/A</v>
      </c>
    </row>
    <row r="386" spans="1:14" x14ac:dyDescent="0.3">
      <c r="A386" s="1">
        <v>1</v>
      </c>
      <c r="B386" t="s">
        <v>122</v>
      </c>
      <c r="I386" t="str">
        <f t="shared" si="141"/>
        <v>N/A</v>
      </c>
      <c r="J386" t="str">
        <f t="shared" si="142"/>
        <v>N/A</v>
      </c>
      <c r="K386" t="str">
        <f t="shared" si="143"/>
        <v>N/A</v>
      </c>
      <c r="L386" t="str">
        <f t="shared" si="144"/>
        <v>N/A</v>
      </c>
      <c r="M386" t="str">
        <f t="shared" si="145"/>
        <v>N/A</v>
      </c>
      <c r="N386" t="str">
        <f t="shared" si="146"/>
        <v>N/A</v>
      </c>
    </row>
    <row r="387" spans="1:14" x14ac:dyDescent="0.3">
      <c r="A387" s="1">
        <v>2</v>
      </c>
      <c r="B387" t="s">
        <v>123</v>
      </c>
      <c r="C387" t="s">
        <v>1059</v>
      </c>
      <c r="I387" t="str">
        <f t="shared" si="141"/>
        <v>N/A</v>
      </c>
      <c r="J387">
        <f t="shared" si="142"/>
        <v>-32.49</v>
      </c>
      <c r="K387" t="str">
        <f t="shared" si="143"/>
        <v>N/A</v>
      </c>
      <c r="L387" t="str">
        <f t="shared" si="144"/>
        <v>N/A</v>
      </c>
      <c r="M387" t="str">
        <f t="shared" si="145"/>
        <v>N/A</v>
      </c>
      <c r="N387" t="str">
        <f t="shared" si="146"/>
        <v>N/A</v>
      </c>
    </row>
    <row r="388" spans="1:14" x14ac:dyDescent="0.3">
      <c r="A388" s="1">
        <v>3</v>
      </c>
      <c r="B388" t="s">
        <v>124</v>
      </c>
      <c r="C388" t="s">
        <v>1060</v>
      </c>
      <c r="I388" t="str">
        <f t="shared" si="141"/>
        <v>N/A</v>
      </c>
      <c r="J388">
        <f t="shared" si="142"/>
        <v>27.09</v>
      </c>
      <c r="K388" t="str">
        <f t="shared" si="143"/>
        <v>N/A</v>
      </c>
      <c r="L388" t="str">
        <f t="shared" si="144"/>
        <v>N/A</v>
      </c>
      <c r="M388" t="str">
        <f t="shared" si="145"/>
        <v>N/A</v>
      </c>
      <c r="N388" t="str">
        <f t="shared" si="146"/>
        <v>N/A</v>
      </c>
    </row>
    <row r="389" spans="1:14" x14ac:dyDescent="0.3">
      <c r="A389" s="1">
        <v>4</v>
      </c>
      <c r="B389" t="s">
        <v>126</v>
      </c>
      <c r="C389" t="s">
        <v>1061</v>
      </c>
      <c r="I389" t="str">
        <f t="shared" si="141"/>
        <v>N/A</v>
      </c>
      <c r="J389">
        <f t="shared" si="142"/>
        <v>1.48</v>
      </c>
      <c r="K389" t="str">
        <f t="shared" si="143"/>
        <v>N/A</v>
      </c>
      <c r="L389" t="str">
        <f t="shared" si="144"/>
        <v>N/A</v>
      </c>
      <c r="M389" t="str">
        <f t="shared" si="145"/>
        <v>N/A</v>
      </c>
      <c r="N389" t="str">
        <f t="shared" si="146"/>
        <v>N/A</v>
      </c>
    </row>
    <row r="390" spans="1:14" x14ac:dyDescent="0.3">
      <c r="A390" s="1">
        <v>5</v>
      </c>
      <c r="B390" t="s">
        <v>128</v>
      </c>
      <c r="C390" t="s">
        <v>1062</v>
      </c>
      <c r="I390" t="str">
        <f t="shared" si="141"/>
        <v>N/A</v>
      </c>
      <c r="J390">
        <f t="shared" si="142"/>
        <v>3.38</v>
      </c>
      <c r="K390" t="str">
        <f t="shared" si="143"/>
        <v>N/A</v>
      </c>
      <c r="L390" t="str">
        <f t="shared" si="144"/>
        <v>N/A</v>
      </c>
      <c r="M390" t="str">
        <f t="shared" si="145"/>
        <v>N/A</v>
      </c>
      <c r="N390" t="str">
        <f t="shared" si="146"/>
        <v>N/A</v>
      </c>
    </row>
    <row r="391" spans="1:14" x14ac:dyDescent="0.3">
      <c r="A391" s="1">
        <v>6</v>
      </c>
      <c r="B391" t="s">
        <v>130</v>
      </c>
      <c r="C391" t="s">
        <v>1063</v>
      </c>
      <c r="I391" t="str">
        <f t="shared" si="141"/>
        <v>N/A</v>
      </c>
      <c r="J391">
        <f t="shared" si="142"/>
        <v>4.01</v>
      </c>
      <c r="K391" t="str">
        <f t="shared" si="143"/>
        <v>N/A</v>
      </c>
      <c r="L391" t="str">
        <f t="shared" si="144"/>
        <v>N/A</v>
      </c>
      <c r="M391" t="str">
        <f t="shared" si="145"/>
        <v>N/A</v>
      </c>
      <c r="N391" t="str">
        <f t="shared" si="146"/>
        <v>N/A</v>
      </c>
    </row>
    <row r="392" spans="1:14" x14ac:dyDescent="0.3">
      <c r="A392" s="1">
        <v>7</v>
      </c>
      <c r="B392" t="s">
        <v>132</v>
      </c>
      <c r="I392" t="str">
        <f t="shared" si="141"/>
        <v>N/A</v>
      </c>
      <c r="J392" t="str">
        <f t="shared" si="142"/>
        <v>N/A</v>
      </c>
      <c r="K392" t="str">
        <f t="shared" si="143"/>
        <v>N/A</v>
      </c>
      <c r="L392" t="str">
        <f t="shared" si="144"/>
        <v>N/A</v>
      </c>
      <c r="M392" t="str">
        <f t="shared" si="145"/>
        <v>N/A</v>
      </c>
      <c r="N392" t="str">
        <f t="shared" si="146"/>
        <v>N/A</v>
      </c>
    </row>
    <row r="393" spans="1:14" x14ac:dyDescent="0.3">
      <c r="A393" s="1">
        <v>8</v>
      </c>
      <c r="B393" t="s">
        <v>133</v>
      </c>
      <c r="I393" t="str">
        <f t="shared" si="141"/>
        <v>N/A</v>
      </c>
      <c r="J393" t="str">
        <f t="shared" si="142"/>
        <v>N/A</v>
      </c>
      <c r="K393" t="str">
        <f t="shared" si="143"/>
        <v>N/A</v>
      </c>
      <c r="L393" t="str">
        <f t="shared" si="144"/>
        <v>N/A</v>
      </c>
      <c r="M393" t="str">
        <f t="shared" si="145"/>
        <v>N/A</v>
      </c>
      <c r="N393" t="str">
        <f t="shared" si="146"/>
        <v>N/A</v>
      </c>
    </row>
    <row r="394" spans="1:14" x14ac:dyDescent="0.3">
      <c r="I394" t="str">
        <f t="shared" si="141"/>
        <v>N/A</v>
      </c>
      <c r="J394" t="str">
        <f t="shared" si="142"/>
        <v>N/A</v>
      </c>
      <c r="K394" t="str">
        <f t="shared" si="143"/>
        <v>N/A</v>
      </c>
      <c r="L394" t="str">
        <f t="shared" si="144"/>
        <v>N/A</v>
      </c>
      <c r="M394" t="str">
        <f t="shared" si="145"/>
        <v>N/A</v>
      </c>
      <c r="N394" t="str">
        <f t="shared" si="146"/>
        <v>N/A</v>
      </c>
    </row>
    <row r="395" spans="1:14" x14ac:dyDescent="0.3">
      <c r="I395" t="str">
        <f t="shared" si="141"/>
        <v>N/A</v>
      </c>
      <c r="J395" t="str">
        <f t="shared" si="142"/>
        <v>N/A</v>
      </c>
      <c r="K395" t="str">
        <f t="shared" si="143"/>
        <v>N/A</v>
      </c>
      <c r="L395" t="str">
        <f t="shared" si="144"/>
        <v>N/A</v>
      </c>
      <c r="M395" t="str">
        <f t="shared" si="145"/>
        <v>N/A</v>
      </c>
      <c r="N395" t="str">
        <f t="shared" si="146"/>
        <v>N/A</v>
      </c>
    </row>
    <row r="396" spans="1:14" x14ac:dyDescent="0.3">
      <c r="A396" s="1">
        <v>0</v>
      </c>
      <c r="B396" t="s">
        <v>121</v>
      </c>
      <c r="C396" t="s">
        <v>1064</v>
      </c>
      <c r="I396" t="str">
        <f t="shared" si="141"/>
        <v>N/A</v>
      </c>
      <c r="J396">
        <f t="shared" si="142"/>
        <v>4510000000</v>
      </c>
      <c r="K396" t="str">
        <f t="shared" si="143"/>
        <v>N/A</v>
      </c>
      <c r="L396" t="str">
        <f t="shared" si="144"/>
        <v>N/A</v>
      </c>
      <c r="M396" t="str">
        <f t="shared" si="145"/>
        <v>N/A</v>
      </c>
      <c r="N396" t="str">
        <f t="shared" si="146"/>
        <v>N/A</v>
      </c>
    </row>
    <row r="397" spans="1:14" x14ac:dyDescent="0.3">
      <c r="A397" s="1">
        <v>1</v>
      </c>
      <c r="B397" t="s">
        <v>122</v>
      </c>
      <c r="I397" t="str">
        <f t="shared" si="141"/>
        <v>N/A</v>
      </c>
      <c r="J397" t="str">
        <f t="shared" si="142"/>
        <v>N/A</v>
      </c>
      <c r="K397" t="str">
        <f t="shared" si="143"/>
        <v>N/A</v>
      </c>
      <c r="L397" t="str">
        <f t="shared" si="144"/>
        <v>N/A</v>
      </c>
      <c r="M397" t="str">
        <f t="shared" si="145"/>
        <v>N/A</v>
      </c>
      <c r="N397" t="str">
        <f t="shared" si="146"/>
        <v>N/A</v>
      </c>
    </row>
    <row r="398" spans="1:14" x14ac:dyDescent="0.3">
      <c r="A398" s="1">
        <v>2</v>
      </c>
      <c r="B398" t="s">
        <v>123</v>
      </c>
      <c r="C398" t="s">
        <v>1065</v>
      </c>
      <c r="I398" t="str">
        <f t="shared" si="141"/>
        <v>N/A</v>
      </c>
      <c r="J398">
        <f t="shared" si="142"/>
        <v>36.19</v>
      </c>
      <c r="K398" t="str">
        <f t="shared" si="143"/>
        <v>N/A</v>
      </c>
      <c r="L398" t="str">
        <f t="shared" si="144"/>
        <v>N/A</v>
      </c>
      <c r="M398" t="str">
        <f t="shared" si="145"/>
        <v>N/A</v>
      </c>
      <c r="N398" t="str">
        <f t="shared" si="146"/>
        <v>N/A</v>
      </c>
    </row>
    <row r="399" spans="1:14" x14ac:dyDescent="0.3">
      <c r="A399" s="1">
        <v>3</v>
      </c>
      <c r="B399" t="s">
        <v>124</v>
      </c>
      <c r="C399" t="s">
        <v>1066</v>
      </c>
      <c r="I399" t="str">
        <f t="shared" si="141"/>
        <v>N/A</v>
      </c>
      <c r="J399">
        <f t="shared" si="142"/>
        <v>24.5</v>
      </c>
      <c r="K399" t="str">
        <f t="shared" si="143"/>
        <v>N/A</v>
      </c>
      <c r="L399" t="str">
        <f t="shared" si="144"/>
        <v>N/A</v>
      </c>
      <c r="M399" t="str">
        <f t="shared" si="145"/>
        <v>N/A</v>
      </c>
      <c r="N399" t="str">
        <f t="shared" si="146"/>
        <v>N/A</v>
      </c>
    </row>
    <row r="400" spans="1:14" x14ac:dyDescent="0.3">
      <c r="A400" s="1">
        <v>4</v>
      </c>
      <c r="B400" t="s">
        <v>126</v>
      </c>
      <c r="C400" t="s">
        <v>1067</v>
      </c>
    </row>
    <row r="401" spans="1:3" x14ac:dyDescent="0.3">
      <c r="A401" s="1">
        <v>5</v>
      </c>
      <c r="B401" t="s">
        <v>128</v>
      </c>
      <c r="C401" t="s">
        <v>1068</v>
      </c>
    </row>
    <row r="402" spans="1:3" x14ac:dyDescent="0.3">
      <c r="A402" s="1">
        <v>6</v>
      </c>
      <c r="B402" t="s">
        <v>130</v>
      </c>
      <c r="C402" t="s">
        <v>1069</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-6.8670179768092532E-2</v>
      </c>
      <c r="AL454">
        <f ca="1">Z455-Y455</f>
        <v>-4.4691946337427457E-2</v>
      </c>
      <c r="AM454">
        <f ca="1">AA455-Z455</f>
        <v>-2.5278317152103547E-2</v>
      </c>
      <c r="AN454">
        <f ca="1">AB455-AA455</f>
        <v>-7.2937293729369301E-4</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0.60597377659095686</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0.53730359682286433</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0.49261165048543687</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0.46733333333333332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0.46660396039603963</v>
      </c>
      <c r="AK455" t="str">
        <f>"Max " &amp; AK452</f>
        <v>Max Change in Gross Margin / Sales</v>
      </c>
      <c r="AL455">
        <f ca="1">MAX(AK454:AN454)</f>
        <v>-7.2937293729369301E-4</v>
      </c>
    </row>
    <row r="456" spans="2:40" x14ac:dyDescent="0.3">
      <c r="X456" t="str">
        <f>"Max " &amp; X453</f>
        <v>Max Gross Margin</v>
      </c>
      <c r="Y456">
        <f ca="1">MAX(X455:AB455)</f>
        <v>0.60597377659095686</v>
      </c>
      <c r="AK456" t="str">
        <f>AK455 &amp; " Year"</f>
        <v>Max Change in Gross Margin / Sales Year</v>
      </c>
      <c r="AL456" t="str">
        <f ca="1">IF(MATCH(AL455,AK454:AN454,0)=1,AK453,IF(MATCH(AL455,AK454:AN454,0)=2,AL453,IF(MATCH(AL455,AK454:AN454,0)=3,AM453,AN453)))</f>
        <v>15-16</v>
      </c>
    </row>
    <row r="457" spans="2:40" x14ac:dyDescent="0.3">
      <c r="X457" t="str">
        <f>X456 &amp; " Year"</f>
        <v>Max Gross Margin Year</v>
      </c>
      <c r="Y457">
        <f ca="1">VALUE(X454)+MATCH(Y456,X455:AB455,0)-1</f>
        <v>2012</v>
      </c>
      <c r="AK457" t="str">
        <f>"Min " &amp; AK452</f>
        <v>Min Change in Gross Margin / Sales</v>
      </c>
      <c r="AL457">
        <f ca="1">MIN(AK454:AN454)</f>
        <v>-6.8670179768092532E-2</v>
      </c>
    </row>
    <row r="458" spans="2:40" x14ac:dyDescent="0.3">
      <c r="X458" t="str">
        <f>"Min " &amp; X453</f>
        <v>Min Gross Margin</v>
      </c>
      <c r="Y458">
        <f ca="1">MIN(X455:AB455)</f>
        <v>0.46660396039603963</v>
      </c>
      <c r="AK458" t="str">
        <f>AK457 &amp; " Year"</f>
        <v>Min Change in Gross Margin / Sales Year</v>
      </c>
      <c r="AL458" t="str">
        <f ca="1">IF(MATCH(AL457,AK454:AN454,0)=1,AK453,IF(MATCH(AL457,AK454:AN454,0)=2,AL453,IF(MATCH(AL457,AK454:AN454,0)=3,AM453,AN453)))</f>
        <v>12-13</v>
      </c>
    </row>
    <row r="459" spans="2:40" x14ac:dyDescent="0.3">
      <c r="X459" t="str">
        <f>X458 &amp; " Year"</f>
        <v>Min Gross Margin Year</v>
      </c>
      <c r="Y459">
        <f ca="1">VALUE(X454)+MATCH(Y458,X455:AB455,0)-1</f>
        <v>2016</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0.11144948843349638</v>
      </c>
      <c r="R462">
        <f ca="1">Y455-Y463-Y471</f>
        <v>0.111535037517487</v>
      </c>
      <c r="S462">
        <f ca="1">Z455-Z463-Z471</f>
        <v>9.3718446601941716E-2</v>
      </c>
      <c r="T462">
        <f ca="1">AA455-AA463-AA471</f>
        <v>3.1200000000000019E-2</v>
      </c>
      <c r="U462">
        <f ca="1">AB455-AB463-AB471</f>
        <v>-2.8455445544554439E-2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0.111535037517487</v>
      </c>
      <c r="S463" t="str">
        <f>"GM Effect on Max"</f>
        <v>GM Effect on Max</v>
      </c>
      <c r="T463" t="str">
        <f ca="1">IF(R464=Y457,"Max OM in same year as Max GM","Inconclusive Effect")</f>
        <v>Inconclusive Effect</v>
      </c>
      <c r="U463" s="2" t="str">
        <f>"Correlation with GM"</f>
        <v>Correlation with GM</v>
      </c>
      <c r="V463" s="2">
        <f ca="1">CORREL(Q462:U462,X455:AB455)</f>
        <v>0.74439312426681692</v>
      </c>
      <c r="X463">
        <f ca="1">(INDIRECT("J" &amp; MATCH("SG&amp;A Expense",B145:B403,0) +144))/(INDIRECT("J" &amp; MATCH("Sales/Revenue",B145:B403,0) +144))</f>
        <v>0.41834438477002012</v>
      </c>
      <c r="Y463">
        <f ca="1">(INDIRECT("K" &amp; MATCH("SG&amp;A Expense",B145:B403,0) +144))/(INDIRECT("K" &amp; MATCH("Sales/Revenue",B145:B403,0) +144))</f>
        <v>0.34487183933959975</v>
      </c>
      <c r="Z463">
        <f ca="1">(INDIRECT("L" &amp; MATCH("SG&amp;A Expense",B145:B403,0) +144))/(INDIRECT("L" &amp; MATCH("Sales/Revenue",B145:B403,0) +144))</f>
        <v>0.3147378640776699</v>
      </c>
      <c r="AA463">
        <f ca="1">(INDIRECT("M" &amp; MATCH("SG&amp;A Expense",B145:B403,0) +144))/(INDIRECT("M" &amp; MATCH("Sales/Revenue",B145:B403,0) +144))</f>
        <v>0.34334285714285712</v>
      </c>
      <c r="AB463">
        <f ca="1">(INDIRECT("N" &amp; MATCH("SG&amp;A Expense",B145:B403,0) +144))/(INDIRECT("N" &amp; MATCH("Sales/Revenue",B145:B403,0) +144))</f>
        <v>0.39263366336633665</v>
      </c>
      <c r="AE463">
        <f ca="1">R462-Q462</f>
        <v>8.554908399062422E-5</v>
      </c>
      <c r="AF463">
        <f ca="1">S462-R462</f>
        <v>-1.7816590915545286E-2</v>
      </c>
      <c r="AG463">
        <f ca="1">T462-S462</f>
        <v>-6.2518446601941696E-2</v>
      </c>
      <c r="AH463">
        <f ca="1">U462-T462</f>
        <v>-5.9655445544554458E-2</v>
      </c>
      <c r="AK463">
        <f ca="1">Y463-X463</f>
        <v>-7.3472545430420366E-2</v>
      </c>
      <c r="AL463">
        <f ca="1">Z463-Y463</f>
        <v>-3.0133975261929846E-2</v>
      </c>
      <c r="AM463">
        <f ca="1">AA463-Z463</f>
        <v>2.8604993065187212E-2</v>
      </c>
      <c r="AN463">
        <f ca="1">AB463-AA463</f>
        <v>4.9290806223479533E-2</v>
      </c>
    </row>
    <row r="464" spans="2:40" x14ac:dyDescent="0.3">
      <c r="Q464" t="str">
        <f>Q463 &amp; " Year"</f>
        <v>Max Operating Margin Year</v>
      </c>
      <c r="R464">
        <f ca="1">VALUE(Q461)+MATCH(R463,Q462:U462,0)-1</f>
        <v>2013</v>
      </c>
      <c r="S464" t="str">
        <f>"SGA Effect on Max"</f>
        <v>SGA Effect on Max</v>
      </c>
      <c r="T464" t="str">
        <f ca="1">IF(R464=Y467,"Max OM in same year as Min SGA","Inconclusive Effect")</f>
        <v>Inconclusive Effect</v>
      </c>
      <c r="U464" s="2" t="str">
        <f>"Correlation with SGA"</f>
        <v>Correlation with SGA</v>
      </c>
      <c r="V464" s="2">
        <f ca="1">CORREL(Q462:U462,X463:AB463)</f>
        <v>-0.17233450912712536</v>
      </c>
      <c r="X464" t="str">
        <f>"Max " &amp; X461</f>
        <v>Max SGA / Sales</v>
      </c>
      <c r="Y464">
        <f ca="1">MAX(X463:AB463)</f>
        <v>0.41834438477002012</v>
      </c>
      <c r="AE464" t="str">
        <f>"Max " &amp; AE461</f>
        <v>Max Change in Operating Margin</v>
      </c>
      <c r="AF464">
        <f ca="1">MAX(AE463:AH463)</f>
        <v>8.554908399062422E-5</v>
      </c>
      <c r="AK464" t="str">
        <f>"Max " &amp; AK461</f>
        <v>Max Change in SGA / Sales</v>
      </c>
      <c r="AL464">
        <f ca="1">MAX(AK463:AN463)</f>
        <v>4.9290806223479533E-2</v>
      </c>
    </row>
    <row r="465" spans="4:40" x14ac:dyDescent="0.3">
      <c r="J465" t="str">
        <f>"EOY Pretax ROIC"</f>
        <v>EOY Pretax ROIC</v>
      </c>
      <c r="Q465" t="str">
        <f>"Min " &amp; Q460</f>
        <v>Min Operating Margin</v>
      </c>
      <c r="R465">
        <f ca="1">MIN(Q462:U462)</f>
        <v>-2.8455445544554439E-2</v>
      </c>
      <c r="S465" t="str">
        <f>"Dep Effect on Max"</f>
        <v>Dep Effect on Max</v>
      </c>
      <c r="T465" t="str">
        <f ca="1">IF(R464=Y475,"Max OM in same year as Min Depr","Inconclusive Effect")</f>
        <v>Inconclusive Effect</v>
      </c>
      <c r="U465" s="2" t="str">
        <f>"Correlation with Dep"</f>
        <v>Correlation with Dep</v>
      </c>
      <c r="V465" s="2">
        <f ca="1">CORREL(Q462:U462,X471:AB471)</f>
        <v>-0.98140516266471145</v>
      </c>
      <c r="X465" t="str">
        <f>X464 &amp; " Year"</f>
        <v>Max SGA / Sales Year</v>
      </c>
      <c r="Y465">
        <f ca="1">VALUE(X462)+MATCH(Y464,X463:AB463,0)-1</f>
        <v>2012</v>
      </c>
      <c r="AE465" t="str">
        <f>AE464 &amp; " Year"</f>
        <v>Max Change in Operating Margin Year</v>
      </c>
      <c r="AF465" t="str">
        <f ca="1">IF(MATCH(AF464,AE463:AH463,0)=1,AE462,IF(MATCH(AF464,AE463:AH463,0)=2,AF462,IF(MATCH(AF464,AE463:AH463,0)=3,AG462,AH462)))</f>
        <v>12-13</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Min OM in same year as Min GM</v>
      </c>
      <c r="X466" t="str">
        <f>"Min " &amp; X461</f>
        <v>Min SGA / Sales</v>
      </c>
      <c r="Y466">
        <f ca="1">MIN(X463:AB463)</f>
        <v>0.3147378640776699</v>
      </c>
      <c r="AE466" t="str">
        <f>"Min " &amp; AE461</f>
        <v>Min Change in Operating Margin</v>
      </c>
      <c r="AF466">
        <f ca="1">MIN(AE463:AH463)</f>
        <v>-6.2518446601941696E-2</v>
      </c>
      <c r="AK466" t="str">
        <f>"Min " &amp; AK461</f>
        <v>Min Change in SGA / Sales</v>
      </c>
      <c r="AL466">
        <f ca="1">MIN(AK463:AN463)</f>
        <v>-7.3472545430420366E-2</v>
      </c>
    </row>
    <row r="467" spans="4:40" x14ac:dyDescent="0.3">
      <c r="J467">
        <f ca="1">Q462*(1/Q490)</f>
        <v>8.3548887739265415E-2</v>
      </c>
      <c r="K467">
        <f ca="1">R462*(1/R490)</f>
        <v>7.7620610859000377E-2</v>
      </c>
      <c r="L467">
        <f ca="1">S462*(1/S490)</f>
        <v>7.1846437821905959E-2</v>
      </c>
      <c r="M467">
        <f ca="1">T462*(1/T490)</f>
        <v>2.231197259359656E-2</v>
      </c>
      <c r="N467">
        <f ca="1">U462*(1/U490)</f>
        <v>-2.0374742125523714E-2</v>
      </c>
      <c r="S467" t="str">
        <f>"SGA Effect on Min"</f>
        <v>SGA Effect on Min</v>
      </c>
      <c r="T467" t="str">
        <f ca="1">IF(R466=Y465,"Min OM in same year as Max SGA","Inconclusive Effect")</f>
        <v>Inconclusive Effect</v>
      </c>
      <c r="X467" t="str">
        <f>X466 &amp; " Year"</f>
        <v>Min SGA / Sales Year</v>
      </c>
      <c r="Y467">
        <f ca="1">VALUE(X462)+MATCH(Y466,X463:AB463,0)-1</f>
        <v>2014</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t="shared" ref="K468:K471" ca="1" si="147">R463*(1/R491)</f>
        <v>7.7620610859000377E-2</v>
      </c>
      <c r="L468" t="str">
        <f>"OM Effect on Max"</f>
        <v>OM Effect on Max</v>
      </c>
      <c r="M468" t="str">
        <f ca="1">IF(K469=R464,"Max ROIC in same year as Max OM","Inconclusive Effect")</f>
        <v>Inconclusive Effect</v>
      </c>
      <c r="N468" s="2" t="str">
        <f>"Correlation with OM"</f>
        <v>Correlation with OM</v>
      </c>
      <c r="O468" s="2">
        <f ca="1">CORREL(J467:N467,Q462:U462)</f>
        <v>0.99808433351543602</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t="shared" ca="1" si="147"/>
        <v>1</v>
      </c>
      <c r="L469" t="str">
        <f>"IC Effect on Max"</f>
        <v>IC Effect on Max</v>
      </c>
      <c r="M469" t="str">
        <f ca="1">IF(K469=R494,"Max ROIC in same year as Min IC","Inconclusive Effect")</f>
        <v>Inconclusive Effect</v>
      </c>
      <c r="N469" s="2" t="str">
        <f>"Correlation with IC"</f>
        <v>Correlation with IC</v>
      </c>
      <c r="O469" s="2">
        <f ca="1">CORREL(J467:N467,Q490:U490)</f>
        <v>-0.35242811099622889</v>
      </c>
      <c r="X469" t="str">
        <f>"Depreciation / Sales"</f>
        <v>Depreciation / Sales</v>
      </c>
    </row>
    <row r="470" spans="4:40" x14ac:dyDescent="0.3">
      <c r="J470" t="str">
        <f>"Min " &amp; J465</f>
        <v>Min EOY Pretax ROIC</v>
      </c>
      <c r="K470">
        <f t="shared" ca="1" si="147"/>
        <v>-2.1814514358042124E-2</v>
      </c>
      <c r="L470" t="str">
        <f>"OM Effect on Min"</f>
        <v>OM Effect on Min</v>
      </c>
      <c r="M470" t="str">
        <f ca="1">IF(K471=R466,"Min ROIC in same year as Min OM","Inconclusive Effect")</f>
        <v>Inconclusive Effect</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t="shared" ca="1" si="147"/>
        <v>1.0009930486593843</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7.6179903387440365E-2</v>
      </c>
      <c r="Y471">
        <f ca="1">(INDIRECT("K" &amp; MATCH("Depreciation &amp; Amortization Expense",B145:B403,0) +144))/(INDIRECT("K" &amp; MATCH("Sales/Revenue",B145:B403,0) +144))</f>
        <v>8.0896719965777575E-2</v>
      </c>
      <c r="Z471">
        <f ca="1">(INDIRECT("L" &amp; MATCH("Depreciation &amp; Amortization Expense",B145:B403,0) +144))/(INDIRECT("L" &amp; MATCH("Sales/Revenue",B145:B403,0) +144))</f>
        <v>8.4155339805825249E-2</v>
      </c>
      <c r="AA471">
        <f ca="1">(INDIRECT("M" &amp; MATCH("Depreciation &amp; Amortization Expense",B145:B403,0) +144))/(INDIRECT("M" &amp; MATCH("Sales/Revenue",B145:B403,0) +144))</f>
        <v>9.2790476190476187E-2</v>
      </c>
      <c r="AB471">
        <f ca="1">(INDIRECT("N" &amp; MATCH("Depreciation &amp; Amortization Expense",B145:B403,0) +144))/(INDIRECT("N" &amp; MATCH("Sales/Revenue",B145:B403,0) +144))</f>
        <v>0.10242574257425742</v>
      </c>
    </row>
    <row r="472" spans="4:40" x14ac:dyDescent="0.3">
      <c r="Q472">
        <f ca="1">K467-J467</f>
        <v>-5.9282768802650376E-3</v>
      </c>
      <c r="R472">
        <f ca="1">L467-K467</f>
        <v>-5.7741730370944183E-3</v>
      </c>
      <c r="S472">
        <f ca="1">M467-L467</f>
        <v>-4.9534465228309399E-2</v>
      </c>
      <c r="T472">
        <f ca="1">N467-M467</f>
        <v>-4.2686714719120278E-2</v>
      </c>
      <c r="X472" t="str">
        <f>"Max " &amp; X469</f>
        <v>Max Depreciation / Sales</v>
      </c>
      <c r="Y472">
        <f ca="1">MAX(X471:AB471)</f>
        <v>0.10242574257425742</v>
      </c>
      <c r="AK472" t="str">
        <f>"Change in Depreciation / Sales"</f>
        <v>Change in Depreciation / Sales</v>
      </c>
    </row>
    <row r="473" spans="4:40" x14ac:dyDescent="0.3">
      <c r="Q473" t="str">
        <f>"Max " &amp; Q470</f>
        <v>Max Change in EOY Pretax ROIC</v>
      </c>
      <c r="R473">
        <f ca="1">MAX(Q472:T472)</f>
        <v>-5.7741730370944183E-3</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13-14</v>
      </c>
      <c r="X474" t="str">
        <f>"Min " &amp; X469</f>
        <v>Min Depreciation / Sales</v>
      </c>
      <c r="Y474">
        <f ca="1">MIN(X471:AB471)</f>
        <v>7.6179903387440365E-2</v>
      </c>
      <c r="AK474">
        <f ca="1">Y471-X471</f>
        <v>4.7168165783372101E-3</v>
      </c>
      <c r="AL474">
        <f ca="1">Z471-Y471</f>
        <v>3.2586198400476746E-3</v>
      </c>
      <c r="AM474">
        <f ca="1">AA471-Z471</f>
        <v>8.6351363846509377E-3</v>
      </c>
      <c r="AN474">
        <f ca="1">AB471-AA471</f>
        <v>9.6352663837812325E-3</v>
      </c>
    </row>
    <row r="475" spans="4:40" x14ac:dyDescent="0.3">
      <c r="D475" t="str">
        <f>"EOY ROIC"</f>
        <v>EOY ROIC</v>
      </c>
      <c r="K475" t="str">
        <f>"Change in EOY ROIC"</f>
        <v>Change in EOY ROIC</v>
      </c>
      <c r="Q475" t="str">
        <f>"Min " &amp; Q470</f>
        <v>Min Change in EOY Pretax ROIC</v>
      </c>
      <c r="R475">
        <f ca="1">MIN(Q472:T472)</f>
        <v>-4.9534465228309399E-2</v>
      </c>
      <c r="X475" t="str">
        <f>X474 &amp; " Year"</f>
        <v>Min Depreciation / Sales Year</v>
      </c>
      <c r="Y475">
        <f ca="1">VALUE(X470)+MATCH(Y474,X471:AB471,0)-1</f>
        <v>2012</v>
      </c>
      <c r="AK475" t="str">
        <f>"Max " &amp; AK472</f>
        <v>Max Change in Depreciation / Sales</v>
      </c>
      <c r="AL475">
        <f ca="1">MAX(AK474:AN474)</f>
        <v>9.6352663837812325E-3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14-15</v>
      </c>
      <c r="AK476" t="str">
        <f>AK475 &amp; " Year"</f>
        <v>Max Change in Depreciation / Sales Year</v>
      </c>
      <c r="AL476" t="str">
        <f ca="1">IF(MATCH(AL475,AK474:AN474,0)=1,AK473,IF(MATCH(AL475,AK474:AN474,0)=2,AL473,IF(MATCH(AL475,AK474:AN474,0)=3,AM473,AN473)))</f>
        <v>15-16</v>
      </c>
    </row>
    <row r="477" spans="4:40" x14ac:dyDescent="0.3">
      <c r="D477">
        <f ca="1">J467*(1-J487)</f>
        <v>6.253046064138372E-2</v>
      </c>
      <c r="E477">
        <f ca="1">K467*(1-K487)</f>
        <v>5.3216277539333987E-2</v>
      </c>
      <c r="F477">
        <f ca="1">L467*(1-L487)</f>
        <v>4.9143923653416688E-2</v>
      </c>
      <c r="G477">
        <f ca="1">M467*(1-M487)</f>
        <v>1.6813194131348276E-2</v>
      </c>
      <c r="H477">
        <f ca="1">N467*(1-N487)</f>
        <v>-1.422103862226041E-2</v>
      </c>
      <c r="K477">
        <f ca="1">E477-D477</f>
        <v>-9.3141831020497334E-3</v>
      </c>
      <c r="L477">
        <f ca="1">F477-E477</f>
        <v>-4.0723538859172986E-3</v>
      </c>
      <c r="M477">
        <f ca="1">G477-F477</f>
        <v>-3.2330729522068412E-2</v>
      </c>
      <c r="N477">
        <f ca="1">H477-G477</f>
        <v>-3.1034232753608684E-2</v>
      </c>
      <c r="AK477" t="str">
        <f>"Min " &amp; AK472</f>
        <v>Min Change in Depreciation / Sales</v>
      </c>
      <c r="AL477">
        <f ca="1">MIN(AK474:AN474)</f>
        <v>3.2586198400476746E-3</v>
      </c>
    </row>
    <row r="478" spans="4:40" x14ac:dyDescent="0.3">
      <c r="D478" t="str">
        <f>"Max " &amp; D475</f>
        <v>Max EOY ROIC</v>
      </c>
      <c r="E478">
        <f ca="1">MAX(D477:H477)</f>
        <v>6.253046064138372E-2</v>
      </c>
      <c r="F478" t="str">
        <f>"Cash Tax  Effect on Max"</f>
        <v>Cash Tax  Effect on Max</v>
      </c>
      <c r="G478" t="str">
        <f ca="1">IF(E479=K491,"Max ROIC in same year as Min Cash Tax","Inconclusive Effect")</f>
        <v>Inconclusive Effect</v>
      </c>
      <c r="H478" s="2"/>
      <c r="I478" s="2"/>
      <c r="K478" t="str">
        <f>"Max " &amp; K475</f>
        <v>Max Change in EOY ROIC</v>
      </c>
      <c r="L478">
        <f ca="1">MAX(K477:N477)</f>
        <v>-4.0723538859172986E-3</v>
      </c>
      <c r="AK478" t="str">
        <f>AK477 &amp; " Year"</f>
        <v>Min Change in Depreciation / Sales Year</v>
      </c>
      <c r="AL478" t="str">
        <f ca="1">IF(MATCH(AL477,AK474:AN474,0)=1,AK473,IF(MATCH(AL477,AK474:AN474,0)=2,AL473,IF(MATCH(AL477,AK474:AN474,0)=3,AM473,AN473)))</f>
        <v>13-14</v>
      </c>
    </row>
    <row r="479" spans="4:40" x14ac:dyDescent="0.3">
      <c r="D479" t="str">
        <f>D478 &amp; " Year"</f>
        <v>Max EOY ROIC Year</v>
      </c>
      <c r="E479">
        <f ca="1">VALUE(D476)+MATCH(E478,D477:H477,0)-1</f>
        <v>2012</v>
      </c>
      <c r="H479" s="2"/>
      <c r="I479" s="2"/>
      <c r="K479" t="str">
        <f>K478 &amp; " Year"</f>
        <v>Max Change in EOY ROIC Year</v>
      </c>
      <c r="L479" t="str">
        <f ca="1">IF(MATCH(L478,K477:N477,0)=1,K476,IF(MATCH(L478,K477:N477,0)=2,L476,IF(MATCH(L478,K477:N477,0)=3,M476,N476)))</f>
        <v>13-14</v>
      </c>
      <c r="Q479" t="str">
        <f>"Change in Cash Tax Rate"</f>
        <v>Change in Cash Tax Rate</v>
      </c>
    </row>
    <row r="480" spans="4:40" x14ac:dyDescent="0.3">
      <c r="D480" t="str">
        <f>"Min " &amp; D475</f>
        <v>Min EOY ROIC</v>
      </c>
      <c r="E480">
        <f ca="1">MIN(D477:H477)</f>
        <v>-1.422103862226041E-2</v>
      </c>
      <c r="F480" t="str">
        <f>"Cash Tax  Effect on Min"</f>
        <v>Cash Tax  Effect on Min</v>
      </c>
      <c r="G480" t="str">
        <f ca="1">IF(E481=K489,"Min ROIC in same year as Max Cash Tax","Inconclusive Effect")</f>
        <v>Inconclusive Effect</v>
      </c>
      <c r="K480" t="str">
        <f>"Min " &amp; K475</f>
        <v>Min Change in EOY ROIC</v>
      </c>
      <c r="L480">
        <f ca="1">MIN(K477:N477)</f>
        <v>-3.2330729522068412E-2</v>
      </c>
      <c r="Q480" t="str">
        <f>K476</f>
        <v>12-13</v>
      </c>
      <c r="R480" t="str">
        <f>L476</f>
        <v>13-14</v>
      </c>
      <c r="S480" t="str">
        <f>M476</f>
        <v>14-15</v>
      </c>
      <c r="T480" t="str">
        <f>N476</f>
        <v>15-16</v>
      </c>
    </row>
    <row r="481" spans="4:40" x14ac:dyDescent="0.3">
      <c r="D481" t="str">
        <f>D480 &amp; " Year"</f>
        <v>Min EOY ROIC Year</v>
      </c>
      <c r="E481">
        <f ca="1">VALUE(D476)+MATCH(E480,D477:H477,0)-1</f>
        <v>2016</v>
      </c>
      <c r="K481" t="str">
        <f>K480 &amp; " Year"</f>
        <v>Min Change in EOY ROIC Year</v>
      </c>
      <c r="L481" t="str">
        <f ca="1">IF(MATCH(L480,K477:N477,0)=1,K476,IF(MATCH(L480,K477:N477,0)=2,L476,IF(MATCH(L480,K477:N477,0)=3,M476,N476)))</f>
        <v>14-15</v>
      </c>
      <c r="Q481">
        <f ca="1">K487-J487</f>
        <v>6.2834924296032768E-2</v>
      </c>
      <c r="R481">
        <f ca="1">L487-K487</f>
        <v>1.5813114446376342E-3</v>
      </c>
      <c r="S481">
        <f ca="1">M487-L487</f>
        <v>-6.9536957572764374E-2</v>
      </c>
      <c r="T481">
        <f ca="1">N487-M487</f>
        <v>5.5576402351256188E-2</v>
      </c>
      <c r="X481" t="str">
        <f>"Op WC / Sales"</f>
        <v>Op WC / Sales</v>
      </c>
    </row>
    <row r="482" spans="4:40" x14ac:dyDescent="0.3">
      <c r="D482" s="2" t="str">
        <f>"Correlation with OM"</f>
        <v>Correlation with OM</v>
      </c>
      <c r="E482" s="2">
        <f ca="1">CORREL(D477:H477,Q462:U462)</f>
        <v>0.99453421943313447</v>
      </c>
      <c r="Q482" t="str">
        <f>"Max " &amp; Q479</f>
        <v>Max Change in Cash Tax Rate</v>
      </c>
      <c r="R482">
        <f ca="1">MAX(Q481:T481)</f>
        <v>6.2834924296032768E-2</v>
      </c>
      <c r="X482" t="str">
        <f>D476</f>
        <v>2012</v>
      </c>
      <c r="Y482" t="str">
        <f>E476</f>
        <v>2013</v>
      </c>
      <c r="Z482" t="str">
        <f>F476</f>
        <v>2014</v>
      </c>
      <c r="AA482" t="str">
        <f>G476</f>
        <v>2015</v>
      </c>
      <c r="AB482" t="str">
        <f>H476</f>
        <v>2016</v>
      </c>
      <c r="AK482" t="str">
        <f>"Change in Op WC / Sales"</f>
        <v>Change in Op WC / Sales</v>
      </c>
    </row>
    <row r="483" spans="4:40" x14ac:dyDescent="0.3">
      <c r="D483" s="2" t="str">
        <f>"Correlation with IC"</f>
        <v>Correlation with IC</v>
      </c>
      <c r="E483" s="2">
        <f ca="1">CORREL(D477:H477,Q490:U490)</f>
        <v>-0.36636507785808553</v>
      </c>
      <c r="Q483" t="str">
        <f>Q482 &amp; " Year"</f>
        <v>Max Change in Cash Tax Rate Year</v>
      </c>
      <c r="R483" t="str">
        <f ca="1">IF(MATCH(R482,Q481:T481,0)=1,Q480,IF(MATCH(R482,Q481:T481,0)=2,R480,IF(MATCH(R482,Q481:T481,0)=3,S480,T480)))</f>
        <v>12-13</v>
      </c>
      <c r="X483">
        <f ca="1">(INDIRECT("J" &amp; MATCH("Total Current Assets",B145:B403,0) +144) - INDIRECT("J" &amp; MATCH("Total Current Liabilities",B145:B403,0) +144))/(INDIRECT("J" &amp; MATCH("Sales/Revenue",B145:B403,0) +144))</f>
        <v>0.13431246061988053</v>
      </c>
      <c r="Y483">
        <f ca="1">(INDIRECT("K" &amp; MATCH("Total Current Assets",B145:B403,0) +144) - INDIRECT("K" &amp; MATCH("Total Current Liabilities",B145:B403,0) +144))/(INDIRECT("K" &amp; MATCH("Sales/Revenue",B145:B403,0) +144))</f>
        <v>9.8840368584740962E-2</v>
      </c>
      <c r="Z483">
        <f ca="1">(INDIRECT("L" &amp; MATCH("Total Current Assets",B145:B403,0) +144) - INDIRECT("L" &amp; MATCH("Total Current Liabilities",B145:B403,0) +144))/(INDIRECT("L" &amp; MATCH("Sales/Revenue",B145:B403,0) +144))</f>
        <v>3.2233009708737867E-2</v>
      </c>
      <c r="AA483">
        <f ca="1">(INDIRECT("M" &amp; MATCH("Total Current Assets",B145:B403,0) +144) - INDIRECT("M" &amp; MATCH("Total Current Liabilities",B145:B403,0) +144))/(INDIRECT("M" &amp; MATCH("Sales/Revenue",B145:B403,0) +144))</f>
        <v>-2.2476190476190478E-3</v>
      </c>
      <c r="AB483">
        <f ca="1">(INDIRECT("N" &amp; MATCH("Total Current Assets",B145:B403,0) +144) - INDIRECT("N" &amp; MATCH("Total Current Liabilities",B145:B403,0) +144))/(INDIRECT("N" &amp; MATCH("Sales/Revenue",B145:B403,0) +144))</f>
        <v>3.1306930693069307E-2</v>
      </c>
      <c r="AK483" t="str">
        <f>K476</f>
        <v>12-13</v>
      </c>
      <c r="AL483" t="str">
        <f>L476</f>
        <v>13-14</v>
      </c>
      <c r="AM483" t="str">
        <f>M476</f>
        <v>14-15</v>
      </c>
      <c r="AN483" t="str">
        <f>N476</f>
        <v>15-16</v>
      </c>
    </row>
    <row r="484" spans="4:40" x14ac:dyDescent="0.3">
      <c r="D484" s="2" t="str">
        <f>"Correlation with GM"</f>
        <v>Correlation with GM</v>
      </c>
      <c r="E484" s="2">
        <f ca="1">CORREL(D477:H477,X455:AB455)</f>
        <v>0.77993284299177901</v>
      </c>
      <c r="Q484" t="str">
        <f>"Min " &amp; Q479</f>
        <v>Min Change in Cash Tax Rate</v>
      </c>
      <c r="R484">
        <f ca="1">MIN(Q481:T481)</f>
        <v>-6.9536957572764374E-2</v>
      </c>
      <c r="X484" t="str">
        <f>"Max " &amp; X481</f>
        <v>Max Op WC / Sales</v>
      </c>
      <c r="Y484">
        <f ca="1">MAX(X483:AB483)</f>
        <v>0.13431246061988053</v>
      </c>
      <c r="AK484">
        <f ca="1">Y483-X483</f>
        <v>-3.5472092035139569E-2</v>
      </c>
      <c r="AL484">
        <f ca="1">Z483-Y483</f>
        <v>-6.6607358876003095E-2</v>
      </c>
      <c r="AM484">
        <f ca="1">AA483-Z483</f>
        <v>-3.4480628756356914E-2</v>
      </c>
      <c r="AN484">
        <f ca="1">AB483-AA483</f>
        <v>3.3554549740688354E-2</v>
      </c>
    </row>
    <row r="485" spans="4:40" x14ac:dyDescent="0.3">
      <c r="D485" s="2" t="str">
        <f>"Correlation with SGA"</f>
        <v>Correlation with SGA</v>
      </c>
      <c r="E485" s="2">
        <f ca="1">CORREL($D$477:$H$477,X463:AB463)</f>
        <v>-0.11153099937162238</v>
      </c>
      <c r="J485" t="str">
        <f>"Cash Tax Rate"</f>
        <v>Cash Tax Rate</v>
      </c>
      <c r="Q485" t="str">
        <f>Q484 &amp; " Year"</f>
        <v>Min Change in Cash Tax Rate Year</v>
      </c>
      <c r="R485" t="str">
        <f ca="1">IF(MATCH(R484,Q481:T481,0)=1,Q480,IF(MATCH(R484,Q481:T481,0)=2,R480,IF(MATCH(R484,Q481:T481,0)=3,S480,T480)))</f>
        <v>14-15</v>
      </c>
      <c r="X485" t="str">
        <f>X484 &amp; " Year"</f>
        <v>Max Op WC / Sales Year</v>
      </c>
      <c r="Y485">
        <f ca="1">VALUE(X482)+MATCH(Y484,X483:AB483,0)-1</f>
        <v>2012</v>
      </c>
      <c r="AK485" t="str">
        <f>"Max " &amp; AK482</f>
        <v>Max Change in Op WC / Sales</v>
      </c>
      <c r="AL485">
        <f ca="1">MAX(AK484:AN484)</f>
        <v>3.3554549740688354E-2</v>
      </c>
    </row>
    <row r="486" spans="4:40" x14ac:dyDescent="0.3">
      <c r="D486" s="2" t="str">
        <f>"Correlation with Dep"</f>
        <v>Correlation with Dep</v>
      </c>
      <c r="E486" s="2">
        <f ca="1">CORREL(D477:H477,X471:AB471)</f>
        <v>-0.99218060631401994</v>
      </c>
      <c r="J486" t="str">
        <f>D476</f>
        <v>2012</v>
      </c>
      <c r="K486" t="str">
        <f>E476</f>
        <v>2013</v>
      </c>
      <c r="L486" t="str">
        <f>F476</f>
        <v>2014</v>
      </c>
      <c r="M486" t="str">
        <f>G476</f>
        <v>2015</v>
      </c>
      <c r="N486" t="str">
        <f>H476</f>
        <v>2016</v>
      </c>
      <c r="X486" t="str">
        <f>"Min " &amp; X481</f>
        <v>Min Op WC / Sales</v>
      </c>
      <c r="Y486">
        <f ca="1">MIN(X483:AB483)</f>
        <v>-2.2476190476190478E-3</v>
      </c>
      <c r="AK486" t="str">
        <f>AK485 &amp; " Year"</f>
        <v>Max Change in Op WC / Sales Year</v>
      </c>
      <c r="AL486" t="str">
        <f ca="1">IF(MATCH(AL485,AK484:AN484,0)=1,AK483,IF(MATCH(AL485,AK484:AN484,0)=2,AL483,IF(MATCH(AL485,AK484:AN484,0)=3,AM483,AN483)))</f>
        <v>15-16</v>
      </c>
    </row>
    <row r="487" spans="4:40" x14ac:dyDescent="0.3">
      <c r="D487" s="2" t="str">
        <f>"Correlation with Op WC"</f>
        <v>Correlation with Op WC</v>
      </c>
      <c r="E487" s="2">
        <f ca="1">CORREL(D477:H477,X483:AB483)</f>
        <v>0.68991516860899849</v>
      </c>
      <c r="J487">
        <f ca="1">(INDIRECT("J" &amp; MATCH("Income Tax",B145:B403,0) +144))/(INDIRECT("J" &amp; MATCH("Pretax Income",B145:B403,0) +144))</f>
        <v>0.25157039987743224</v>
      </c>
      <c r="K487">
        <f ca="1">(INDIRECT("K" &amp; MATCH("Income Tax",B145:B403,0) +144))/(INDIRECT("K" &amp; MATCH("Pretax Income",B145:B403,0) +144))</f>
        <v>0.31440532417346501</v>
      </c>
      <c r="L487">
        <f ca="1">(INDIRECT("L" &amp; MATCH("Income Tax",B145:B403,0) +144))/(INDIRECT("L" &amp; MATCH("Pretax Income",B145:B403,0) +144))</f>
        <v>0.31598663561810264</v>
      </c>
      <c r="M487">
        <f ca="1">(INDIRECT("M" &amp; MATCH("Income Tax",B145:B403,0) +144))/(INDIRECT("M" &amp; MATCH("Pretax Income",B145:B403,0) +144))</f>
        <v>0.24644967804533827</v>
      </c>
      <c r="N487">
        <f ca="1">(INDIRECT("N" &amp; MATCH("Income Tax",B145:B403,0) +144))/(INDIRECT("N" &amp; MATCH("Pretax Income",B145:B403,0) +144))</f>
        <v>0.30202608039659445</v>
      </c>
      <c r="X487" t="str">
        <f>X486 &amp; " Year"</f>
        <v>Min Op WC / Sales Year</v>
      </c>
      <c r="Y487">
        <f ca="1">VALUE(X482)+MATCH(Y486,X483:AB483,0)-1</f>
        <v>2015</v>
      </c>
      <c r="AK487" t="str">
        <f>"Min " &amp; AK482</f>
        <v>Min Change in Op WC / Sales</v>
      </c>
      <c r="AL487">
        <f ca="1">MIN(AK484:AN484)</f>
        <v>-6.6607358876003095E-2</v>
      </c>
    </row>
    <row r="488" spans="4:40" x14ac:dyDescent="0.3">
      <c r="D488" s="2" t="str">
        <f>"Correlation with PPE"</f>
        <v>Correlation with PPE</v>
      </c>
      <c r="E488" s="2">
        <f ca="1">CORREL(D477:H477,X491:AB491)</f>
        <v>-0.63429810967036948</v>
      </c>
      <c r="J488" t="str">
        <f>"Max " &amp; J485</f>
        <v>Max Cash Tax Rate</v>
      </c>
      <c r="K488">
        <f ca="1">MAX(J487:N487)</f>
        <v>0.31598663561810264</v>
      </c>
      <c r="Q488" t="str">
        <f>"Invested Capital / Sales"</f>
        <v>Invested Capital / Sales</v>
      </c>
      <c r="AK488" t="str">
        <f>AK487 &amp; " Year"</f>
        <v>Min Change in Op WC / Sales Year</v>
      </c>
      <c r="AL488" t="str">
        <f ca="1">IF(MATCH(AL487,AK484:AN484,0)=1,AK483,IF(MATCH(AL487,AK484:AN484,0)=2,AL483,IF(MATCH(AL487,AK484:AN484,0)=3,AM483,AN483)))</f>
        <v>13-14</v>
      </c>
    </row>
    <row r="489" spans="4:40" x14ac:dyDescent="0.3">
      <c r="D489" s="2" t="str">
        <f>"Correlation with Intangibles"</f>
        <v>Correlation with Intangibles</v>
      </c>
      <c r="E489" s="2">
        <f ca="1">CORREL(D477:H477,X499:AB499)</f>
        <v>-0.67752301641194335</v>
      </c>
      <c r="J489" t="str">
        <f>J488 &amp; " Year"</f>
        <v>Max Cash Tax Rate Year</v>
      </c>
      <c r="K489">
        <f ca="1">VALUE(J486)+MATCH(K488,J487:N487,0)-1</f>
        <v>2014</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0.24644967804533827</v>
      </c>
      <c r="Q490">
        <f ca="1">SUM(X483,X491,X499)</f>
        <v>1.3339434126436436</v>
      </c>
      <c r="R490">
        <f ca="1">SUM(Y483,Y491,Y499)</f>
        <v>1.4369255315459055</v>
      </c>
      <c r="S490">
        <f ca="1">SUM(Z483,Z491,Z499)</f>
        <v>1.3044271844660194</v>
      </c>
      <c r="T490">
        <f ca="1">SUM(AA483,AA491,AA499)</f>
        <v>1.3983523809523808</v>
      </c>
      <c r="U490">
        <f ca="1">SUM(AB483,AB491,AB499)</f>
        <v>1.3966039603960396</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2015</v>
      </c>
      <c r="Q491" t="str">
        <f>"Max " &amp; Q488</f>
        <v>Max Invested Capital / Sales</v>
      </c>
      <c r="R491">
        <f ca="1">MAX(Q490:U490)</f>
        <v>1.4369255315459055</v>
      </c>
      <c r="S491" t="str">
        <f>"Op WC Effect on Max"</f>
        <v>Op WC Effect on Max</v>
      </c>
      <c r="T491" t="str">
        <f ca="1">IF(R492=Y485,"Max IC in same year as Max Op WC","Inconclusive Effect")</f>
        <v>Inconclusive Effect</v>
      </c>
      <c r="U491" s="2" t="str">
        <f>"Correlation with Op WC"</f>
        <v>Correlation with Op WC</v>
      </c>
      <c r="V491" s="2">
        <f ca="1">CORREL(Q490:U490,X483:AB483)</f>
        <v>-6.3797601603556922E-2</v>
      </c>
      <c r="X491">
        <f ca="1">(INDIRECT("J" &amp; MATCH("Net Property, Plant &amp; Equipment",B145:B403,0) +144))/(INDIRECT("J" &amp; MATCH("Sales/Revenue",B145:B403,0) +144))</f>
        <v>6.1943052596837592E-2</v>
      </c>
      <c r="Y491">
        <f ca="1">(INDIRECT("K" &amp; MATCH("Net Property, Plant &amp; Equipment",B145:B403,0) +144))/(INDIRECT("K" &amp; MATCH("Sales/Revenue",B145:B403,0) +144))</f>
        <v>6.6305943833605038E-2</v>
      </c>
      <c r="Z491">
        <f ca="1">(INDIRECT("L" &amp; MATCH("Net Property, Plant &amp; Equipment",B145:B403,0) +144))/(INDIRECT("L" &amp; MATCH("Sales/Revenue",B145:B403,0) +144))</f>
        <v>5.8601941747572814E-2</v>
      </c>
      <c r="AA491">
        <f ca="1">(INDIRECT("M" &amp; MATCH("Net Property, Plant &amp; Equipment",B145:B403,0) +144))/(INDIRECT("M" &amp; MATCH("Sales/Revenue",B145:B403,0) +144))</f>
        <v>5.7742857142857144E-2</v>
      </c>
      <c r="AB491">
        <f ca="1">(INDIRECT("N" &amp; MATCH("Net Property, Plant &amp; Equipment",B145:B403,0) +144))/(INDIRECT("N" &amp; MATCH("Sales/Revenue",B145:B403,0) +144))</f>
        <v>7.8168316831683168E-2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2013</v>
      </c>
      <c r="S492" t="str">
        <f>"PPE Effect on Max"</f>
        <v>PPE Effect on Max</v>
      </c>
      <c r="T492" t="str">
        <f ca="1">IF(R492=Y493,"Max IC in same year as Max PPE","Inconclusive Effect")</f>
        <v>Inconclusive Effect</v>
      </c>
      <c r="U492" s="2" t="str">
        <f>"Correlation with PPE"</f>
        <v>Correlation with PPE</v>
      </c>
      <c r="V492" s="2">
        <f ca="1">CORREL(Q490:U490,X491:AB491)</f>
        <v>0.43166757293823049</v>
      </c>
      <c r="X492" t="str">
        <f>"Max " &amp; X489</f>
        <v>Max PPE / Sales</v>
      </c>
      <c r="Y492">
        <f ca="1">MAX(X491:AB491)</f>
        <v>7.8168316831683168E-2</v>
      </c>
      <c r="AE492">
        <f ca="1">R490-Q490</f>
        <v>0.10298211890226194</v>
      </c>
      <c r="AF492">
        <f ca="1">S490-R490</f>
        <v>-0.13249834707988617</v>
      </c>
      <c r="AG492">
        <f ca="1">T490-S490</f>
        <v>9.392519648636144E-2</v>
      </c>
      <c r="AH492">
        <f ca="1">U490-T490</f>
        <v>-1.7484205563411681E-3</v>
      </c>
      <c r="AK492">
        <f ca="1">Y491-X491</f>
        <v>4.3628912367674466E-3</v>
      </c>
      <c r="AL492">
        <f ca="1">Z491-Y491</f>
        <v>-7.7040020860322245E-3</v>
      </c>
      <c r="AM492">
        <f ca="1">AA491-Z491</f>
        <v>-8.5908460471566944E-4</v>
      </c>
      <c r="AN492">
        <f ca="1">AB491-AA491</f>
        <v>2.0425459688826024E-2</v>
      </c>
    </row>
    <row r="493" spans="4:40" x14ac:dyDescent="0.3">
      <c r="Q493" t="str">
        <f>"Min " &amp; Q488</f>
        <v>Min Invested Capital / Sales</v>
      </c>
      <c r="R493">
        <f ca="1">MIN(Q490:U490)</f>
        <v>1.3044271844660194</v>
      </c>
      <c r="S493" t="str">
        <f>"Intangibles Effect on Max"</f>
        <v>Intangibles Effect on Max</v>
      </c>
      <c r="T493" t="str">
        <f ca="1">IF(R492=Y501,"Max IC in same year as Max Intangibles","Inconclusive Effect")</f>
        <v>Inconclusive Effect</v>
      </c>
      <c r="U493" s="2" t="str">
        <f>"Correlation with Intangibles"</f>
        <v>Correlation with Intangibles</v>
      </c>
      <c r="V493" s="2">
        <f ca="1">CORREL(Q490:U490,X499:AB499)</f>
        <v>0.68624581571618426</v>
      </c>
      <c r="X493" t="str">
        <f>X492 &amp; " Year"</f>
        <v>Max PPE / Sales Year</v>
      </c>
      <c r="Y493">
        <f ca="1">VALUE(X490)+MATCH(Y492,X491:AB491,0)-1</f>
        <v>2016</v>
      </c>
      <c r="AE493" t="str">
        <f>"Max " &amp; AE490</f>
        <v>Max Change in Invested Capital / Sales</v>
      </c>
      <c r="AF493">
        <f ca="1">MAX(AE492:AH492)</f>
        <v>0.10298211890226194</v>
      </c>
      <c r="AK493" t="str">
        <f>"Max " &amp; AK490</f>
        <v>Max Change in PPE / Sales</v>
      </c>
      <c r="AL493">
        <f ca="1">MAX(AK492:AN492)</f>
        <v>2.0425459688826024E-2</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Inconclusive Effect</v>
      </c>
      <c r="X494" t="str">
        <f>"Min " &amp; X489</f>
        <v>Min PPE / Sales</v>
      </c>
      <c r="Y494">
        <f ca="1">MIN(X491:AB491)</f>
        <v>5.7742857142857144E-2</v>
      </c>
      <c r="AE494" t="str">
        <f>AE493 &amp; " Year"</f>
        <v>Max Change in Invested Capital / Sales Year</v>
      </c>
      <c r="AF494" t="str">
        <f ca="1">IF(MATCH(AF493,AE492:AH492,0)=1,AE491,IF(MATCH(AF493,AE492:AH492,0)=2,AF491,IF(MATCH(AF493,AE492:AH492,0)=3,AG491,AH491)))</f>
        <v>12-13</v>
      </c>
      <c r="AK494" t="str">
        <f>AK493 &amp; " Year"</f>
        <v>Max Change in PPE / Sales Year</v>
      </c>
      <c r="AL494" t="str">
        <f ca="1">IF(MATCH(AL493,AK492:AN492,0)=1,AK491,IF(MATCH(AL493,AK492:AN492,0)=2,AL491,IF(MATCH(AL493,AK492:AN492,0)=3,AM491,AN491)))</f>
        <v>15-16</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2015</v>
      </c>
      <c r="AE495" t="str">
        <f>"Min " &amp; AE490</f>
        <v>Min Change in Invested Capital / Sales</v>
      </c>
      <c r="AF495">
        <f ca="1">MIN(AE492:AH492)</f>
        <v>-0.13249834707988617</v>
      </c>
      <c r="AK495" t="str">
        <f>"Min " &amp; AK490</f>
        <v>Min Change in PPE / Sales</v>
      </c>
      <c r="AL495">
        <f ca="1">MIN(AK492:AN492)</f>
        <v>-7.7040020860322245E-3</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13-14</v>
      </c>
      <c r="AK496" t="str">
        <f>AK495 &amp; " Year"</f>
        <v>Min Change in PPE / Sales Year</v>
      </c>
      <c r="AL496" t="str">
        <f ca="1">IF(MATCH(AL495,AK492:AN492,0)=1,AK491,IF(MATCH(AL495,AK492:AN492,0)=2,AL491,IF(MATCH(AL495,AK492:AN492,0)=3,AM491,AN491)))</f>
        <v>13-14</v>
      </c>
    </row>
    <row r="497" spans="2:40" x14ac:dyDescent="0.3">
      <c r="X497" t="str">
        <f>"Intangibles / Sales"</f>
        <v>Intangibles / Sales</v>
      </c>
    </row>
    <row r="498" spans="2:40" x14ac:dyDescent="0.3">
      <c r="X498" t="str">
        <f>D476</f>
        <v>2012</v>
      </c>
      <c r="Y498" t="str">
        <f>E476</f>
        <v>2013</v>
      </c>
      <c r="Z498" t="str">
        <f>F476</f>
        <v>2014</v>
      </c>
      <c r="AA498" t="str">
        <f>G476</f>
        <v>2015</v>
      </c>
      <c r="AB498" t="str">
        <f>H476</f>
        <v>2016</v>
      </c>
      <c r="AK498" t="str">
        <f>"Change in Intagibles / Sales"</f>
        <v>Change in Intagibles / Sales</v>
      </c>
    </row>
    <row r="499" spans="2:40" x14ac:dyDescent="0.3">
      <c r="X499">
        <f ca="1">(INDIRECT("J" &amp; MATCH("Intangible Assets",B145:B403,0) +144))/(INDIRECT("J" &amp; MATCH("Sales/Revenue",B145:B403,0) +144))</f>
        <v>1.1376878994269255</v>
      </c>
      <c r="Y499">
        <f ca="1">(INDIRECT("K" &amp; MATCH("Intangible Assets",B145:B403,0) +144))/(INDIRECT("K" &amp; MATCH("Sales/Revenue",B145:B403,0) +144))</f>
        <v>1.2717792191275594</v>
      </c>
      <c r="Z499">
        <f ca="1">(INDIRECT("L" &amp; MATCH("Intangible Assets",B145:B403,0) +144))/(INDIRECT("L" &amp; MATCH("Sales/Revenue",B145:B403,0) +144))</f>
        <v>1.2135922330097086</v>
      </c>
      <c r="AA499">
        <f ca="1">(INDIRECT("M" &amp; MATCH("Intangible Assets",B145:B403,0) +144))/(INDIRECT("M" &amp; MATCH("Sales/Revenue",B145:B403,0) +144))</f>
        <v>1.3428571428571427</v>
      </c>
      <c r="AB499">
        <f ca="1">(INDIRECT("N" &amp; MATCH("Intangible Assets",B145:B403,0) +144))/(INDIRECT("N" &amp; MATCH("Sales/Revenue",B145:B403,0) +144))</f>
        <v>1.2871287128712872</v>
      </c>
      <c r="AK499" t="str">
        <f>K476</f>
        <v>12-13</v>
      </c>
      <c r="AL499" t="str">
        <f>L476</f>
        <v>13-14</v>
      </c>
      <c r="AM499" t="str">
        <f>M476</f>
        <v>14-15</v>
      </c>
      <c r="AN499" t="str">
        <f>N476</f>
        <v>15-16</v>
      </c>
    </row>
    <row r="500" spans="2:40" x14ac:dyDescent="0.3">
      <c r="X500" t="str">
        <f>"Max " &amp; X497</f>
        <v>Max Intangibles / Sales</v>
      </c>
      <c r="Y500">
        <f ca="1">MAX(X499:AB499)</f>
        <v>1.3428571428571427</v>
      </c>
      <c r="AK500">
        <f ca="1">Y499-X499</f>
        <v>0.13409131970063393</v>
      </c>
      <c r="AL500">
        <f ca="1">Z499-Y499</f>
        <v>-5.8186986117850781E-2</v>
      </c>
      <c r="AM500">
        <f ca="1">AA499-Z499</f>
        <v>0.12926490984743411</v>
      </c>
      <c r="AN500">
        <f ca="1">AB499-AA499</f>
        <v>-5.5728429985855588E-2</v>
      </c>
    </row>
    <row r="501" spans="2:40" x14ac:dyDescent="0.3">
      <c r="X501" t="str">
        <f>X500 &amp; " Year"</f>
        <v>Max Intangibles / Sales Year</v>
      </c>
      <c r="Y501">
        <f ca="1">VALUE(X498)+MATCH(Y500,X499:AB499,0)-1</f>
        <v>2015</v>
      </c>
      <c r="AK501" t="str">
        <f>"Max " &amp; AK498</f>
        <v>Max Change in Intagibles / Sales</v>
      </c>
      <c r="AL501">
        <f ca="1">MAX(AK500:AN500)</f>
        <v>0.13409131970063393</v>
      </c>
    </row>
    <row r="502" spans="2:40" x14ac:dyDescent="0.3">
      <c r="X502" t="str">
        <f>"Min " &amp; X497</f>
        <v>Min Intangibles / Sales</v>
      </c>
      <c r="Y502">
        <f ca="1">MIN(X499:AB499)</f>
        <v>1.1376878994269255</v>
      </c>
      <c r="AK502" t="str">
        <f>AK501 &amp; " Year"</f>
        <v>Max Change in Intagibles / Sales Year</v>
      </c>
      <c r="AL502" t="str">
        <f ca="1">IF(MATCH(AL501,AK500:AN500,0)=1,AK499,IF(MATCH(AL501,AK500:AN500,0)=2,AL499,IF(MATCH(AL501,AK500:AN500,0)=3,AM499,AN499)))</f>
        <v>12-13</v>
      </c>
    </row>
    <row r="503" spans="2:40" x14ac:dyDescent="0.3">
      <c r="X503" t="str">
        <f>X502 &amp; " Year"</f>
        <v>Min Intangibles / Sales Year</v>
      </c>
      <c r="Y503">
        <f ca="1">VALUE(X498)+MATCH(Y502,X499:AB499,0)-1</f>
        <v>2012</v>
      </c>
      <c r="AK503" t="str">
        <f>"Min " &amp; AK498</f>
        <v>Min Change in Intagibles / Sales</v>
      </c>
      <c r="AL503">
        <f ca="1">MIN(AK500:AN500)</f>
        <v>-5.8186986117850781E-2</v>
      </c>
    </row>
    <row r="504" spans="2:40" x14ac:dyDescent="0.3">
      <c r="AK504" t="str">
        <f>AK503 &amp; " Year"</f>
        <v>Min Change in Intagibles / Sales Year</v>
      </c>
      <c r="AL504" t="str">
        <f ca="1">IF(MATCH(AL503,AK500:AN500,0)=1,AK499,IF(MATCH(AL503,AK500:AN500,0)=2,AL499,IF(MATCH(AL503,AK500:AN500,0)=3,AM499,AN499)))</f>
        <v>13-14</v>
      </c>
    </row>
    <row r="506" spans="2:40" x14ac:dyDescent="0.3">
      <c r="K506" s="2" t="str">
        <f>"z-score"</f>
        <v>z-score</v>
      </c>
      <c r="L506" s="2"/>
      <c r="M506" s="2"/>
      <c r="N506" s="2"/>
      <c r="O506" s="2"/>
      <c r="P506" s="2"/>
    </row>
    <row r="507" spans="2:40" x14ac:dyDescent="0.3">
      <c r="B507" s="2"/>
      <c r="C507" s="2"/>
      <c r="D507" s="2" t="str">
        <f>D476</f>
        <v>2012</v>
      </c>
      <c r="E507" s="2" t="str">
        <f t="shared" ref="E507:H507" si="148">E476</f>
        <v>2013</v>
      </c>
      <c r="F507" s="2" t="str">
        <f t="shared" si="148"/>
        <v>2014</v>
      </c>
      <c r="G507" s="2" t="str">
        <f t="shared" si="148"/>
        <v>2015</v>
      </c>
      <c r="H507" s="2" t="str">
        <f t="shared" si="148"/>
        <v>2016</v>
      </c>
      <c r="I507" s="3" t="str">
        <f>"Average"</f>
        <v>Average</v>
      </c>
      <c r="J507" s="4" t="str">
        <f>"SD"</f>
        <v>SD</v>
      </c>
      <c r="K507" s="2" t="str">
        <f>D507</f>
        <v>2012</v>
      </c>
      <c r="L507" s="2" t="str">
        <f t="shared" ref="L507:O507" si="149">E507</f>
        <v>2013</v>
      </c>
      <c r="M507" s="2" t="str">
        <f t="shared" si="149"/>
        <v>2014</v>
      </c>
      <c r="N507" s="2" t="str">
        <f t="shared" si="149"/>
        <v>2015</v>
      </c>
      <c r="O507" s="2" t="str">
        <f t="shared" si="149"/>
        <v>2016</v>
      </c>
      <c r="P507" s="2" t="s">
        <v>10771</v>
      </c>
    </row>
    <row r="508" spans="2:40" x14ac:dyDescent="0.3">
      <c r="B508" s="2" t="str">
        <f>"Relationship to ROIC"</f>
        <v>Relationship to ROIC</v>
      </c>
      <c r="C508" s="5" t="str">
        <f>D475</f>
        <v>EOY ROIC</v>
      </c>
      <c r="D508" s="5">
        <f ca="1">D477</f>
        <v>6.253046064138372E-2</v>
      </c>
      <c r="E508" s="5">
        <f t="shared" ref="E508:H508" ca="1" si="150">E477</f>
        <v>5.3216277539333987E-2</v>
      </c>
      <c r="F508" s="5">
        <f t="shared" ca="1" si="150"/>
        <v>4.9143923653416688E-2</v>
      </c>
      <c r="G508" s="5">
        <f t="shared" ca="1" si="150"/>
        <v>1.6813194131348276E-2</v>
      </c>
      <c r="H508" s="5">
        <f t="shared" ca="1" si="150"/>
        <v>-1.422103862226041E-2</v>
      </c>
      <c r="I508" s="6">
        <f ca="1">AVERAGE(D508:H508)</f>
        <v>3.349656346864445E-2</v>
      </c>
      <c r="J508" s="7">
        <f ca="1">_xlfn.STDEV.S(D508:H508)</f>
        <v>3.1748931283468056E-2</v>
      </c>
      <c r="K508" s="2">
        <f ca="1">(D508-$I508)/$J508</f>
        <v>0.91448423613104335</v>
      </c>
      <c r="L508" s="2">
        <f t="shared" ref="L508:O508" ca="1" si="151">(E508-$I508)/$J508</f>
        <v>0.62111426348885523</v>
      </c>
      <c r="M508" s="2">
        <f t="shared" ca="1" si="151"/>
        <v>0.49284683144342417</v>
      </c>
      <c r="N508" s="2">
        <f t="shared" ca="1" si="151"/>
        <v>-0.52547813935341336</v>
      </c>
      <c r="O508" s="2">
        <f t="shared" ca="1" si="151"/>
        <v>-1.502967191709909</v>
      </c>
      <c r="P508" s="2">
        <f ca="1">$K$507 + MATCH(IF(MAX(MAX(K508:O508),ABS(MIN(K508:O508)))=ABS(MIN(K508:O508)), MIN(K508:O508),MAX(K508:O508)),K508:O508,0) - 1</f>
        <v>2016</v>
      </c>
    </row>
    <row r="509" spans="2:40" x14ac:dyDescent="0.3">
      <c r="B509" s="2" t="str">
        <f>"+"</f>
        <v>+</v>
      </c>
      <c r="C509" s="8" t="str">
        <f>J465</f>
        <v>EOY Pretax ROIC</v>
      </c>
      <c r="D509" s="8">
        <f ca="1">J467</f>
        <v>8.3548887739265415E-2</v>
      </c>
      <c r="E509" s="8">
        <f t="shared" ref="E509:H509" ca="1" si="152">K467</f>
        <v>7.7620610859000377E-2</v>
      </c>
      <c r="F509" s="8">
        <f t="shared" ca="1" si="152"/>
        <v>7.1846437821905959E-2</v>
      </c>
      <c r="G509" s="8">
        <f t="shared" ca="1" si="152"/>
        <v>2.231197259359656E-2</v>
      </c>
      <c r="H509" s="8">
        <f t="shared" ca="1" si="152"/>
        <v>-2.0374742125523714E-2</v>
      </c>
      <c r="I509" s="6">
        <f t="shared" ref="I509:I518" ca="1" si="153">AVERAGE(D509:H509)</f>
        <v>4.699063337764893E-2</v>
      </c>
      <c r="J509" s="7">
        <f t="shared" ref="J509:J518" ca="1" si="154">_xlfn.STDEV.S(D509:H509)</f>
        <v>4.4832027089530734E-2</v>
      </c>
      <c r="K509" s="2">
        <f t="shared" ref="K509:K518" ca="1" si="155">(D509-$I509)/$J509</f>
        <v>0.81544950641220604</v>
      </c>
      <c r="L509" s="2">
        <f t="shared" ref="L509:L518" ca="1" si="156">(E509-$I509)/$J509</f>
        <v>0.68321642963372098</v>
      </c>
      <c r="M509" s="2">
        <f t="shared" ref="M509:M518" ca="1" si="157">(F509-$I509)/$J509</f>
        <v>0.55442071344709298</v>
      </c>
      <c r="N509" s="2">
        <f t="shared" ref="N509:N518" ca="1" si="158">(G509-$I509)/$J509</f>
        <v>-0.55046943861736253</v>
      </c>
      <c r="O509" s="2">
        <f ca="1">(H509-$I509)/$J509</f>
        <v>-1.5026172108756588</v>
      </c>
      <c r="P509" s="2">
        <f t="shared" ref="P509:P518" ca="1" si="159">$K$507 + MATCH(IF(MAX(MAX(K509:O509),ABS(MIN(K509:O509)))=ABS(MIN(K509:O509)), MIN(K509:O509),MAX(K509:O509)),K509:O509,0) - 1</f>
        <v>2016</v>
      </c>
    </row>
    <row r="510" spans="2:40" x14ac:dyDescent="0.3">
      <c r="B510" s="2" t="str">
        <f>"-"</f>
        <v>-</v>
      </c>
      <c r="C510" s="5" t="str">
        <f>J485</f>
        <v>Cash Tax Rate</v>
      </c>
      <c r="D510" s="5">
        <f ca="1">J487</f>
        <v>0.25157039987743224</v>
      </c>
      <c r="E510" s="5">
        <f t="shared" ref="E510:H510" ca="1" si="160">K487</f>
        <v>0.31440532417346501</v>
      </c>
      <c r="F510" s="5">
        <f t="shared" ca="1" si="160"/>
        <v>0.31598663561810264</v>
      </c>
      <c r="G510" s="5">
        <f t="shared" ca="1" si="160"/>
        <v>0.24644967804533827</v>
      </c>
      <c r="H510" s="5">
        <f t="shared" ca="1" si="160"/>
        <v>0.30202608039659445</v>
      </c>
      <c r="I510" s="6">
        <f t="shared" ca="1" si="153"/>
        <v>0.28608762362218648</v>
      </c>
      <c r="J510" s="7">
        <f t="shared" ca="1" si="154"/>
        <v>3.4323763458397549E-2</v>
      </c>
      <c r="K510" s="2">
        <f t="shared" ca="1" si="155"/>
        <v>-1.0056363366619507</v>
      </c>
      <c r="L510" s="2">
        <f t="shared" ca="1" si="156"/>
        <v>0.82501735526761999</v>
      </c>
      <c r="M510" s="2">
        <f t="shared" ca="1" si="157"/>
        <v>0.87108781157274739</v>
      </c>
      <c r="N510" s="2">
        <f t="shared" ca="1" si="158"/>
        <v>-1.1548251585200373</v>
      </c>
      <c r="O510" s="2">
        <f t="shared" ref="O510:O518" ca="1" si="161">(H510-$I510)/$J510</f>
        <v>0.46435632834162643</v>
      </c>
      <c r="P510" s="2">
        <f t="shared" ca="1" si="159"/>
        <v>2015</v>
      </c>
    </row>
    <row r="511" spans="2:40" x14ac:dyDescent="0.3">
      <c r="B511" s="2" t="str">
        <f>"+"</f>
        <v>+</v>
      </c>
      <c r="C511" s="8" t="str">
        <f>Q460</f>
        <v>Operating Margin</v>
      </c>
      <c r="D511" s="8">
        <f ca="1">Q462</f>
        <v>0.11144948843349638</v>
      </c>
      <c r="E511" s="8">
        <f t="shared" ref="E511:H511" ca="1" si="162">R462</f>
        <v>0.111535037517487</v>
      </c>
      <c r="F511" s="8">
        <f t="shared" ca="1" si="162"/>
        <v>9.3718446601941716E-2</v>
      </c>
      <c r="G511" s="8">
        <f t="shared" ca="1" si="162"/>
        <v>3.1200000000000019E-2</v>
      </c>
      <c r="H511" s="8">
        <f t="shared" ca="1" si="162"/>
        <v>-2.8455445544554439E-2</v>
      </c>
      <c r="I511" s="6">
        <f t="shared" ca="1" si="153"/>
        <v>6.3889505401674138E-2</v>
      </c>
      <c r="J511" s="7">
        <f t="shared" ca="1" si="154"/>
        <v>6.1273991583669973E-2</v>
      </c>
      <c r="K511" s="2">
        <f t="shared" ca="1" si="155"/>
        <v>0.7761854875551697</v>
      </c>
      <c r="L511" s="2">
        <f t="shared" ca="1" si="156"/>
        <v>0.77758166041382548</v>
      </c>
      <c r="M511" s="2">
        <f t="shared" ca="1" si="157"/>
        <v>0.48681243753372905</v>
      </c>
      <c r="N511" s="2">
        <f t="shared" ca="1" si="158"/>
        <v>-0.5334972401306094</v>
      </c>
      <c r="O511" s="2">
        <f t="shared" ca="1" si="161"/>
        <v>-1.5070823453721149</v>
      </c>
      <c r="P511" s="2">
        <f t="shared" ca="1" si="159"/>
        <v>2016</v>
      </c>
    </row>
    <row r="512" spans="2:40" x14ac:dyDescent="0.3">
      <c r="B512" s="2" t="str">
        <f>"-"</f>
        <v>-</v>
      </c>
      <c r="C512" s="5" t="str">
        <f>Q488</f>
        <v>Invested Capital / Sales</v>
      </c>
      <c r="D512" s="5">
        <f ca="1">Q490</f>
        <v>1.3339434126436436</v>
      </c>
      <c r="E512" s="5">
        <f t="shared" ref="E512:H512" ca="1" si="163">R490</f>
        <v>1.4369255315459055</v>
      </c>
      <c r="F512" s="5">
        <f t="shared" ca="1" si="163"/>
        <v>1.3044271844660194</v>
      </c>
      <c r="G512" s="5">
        <f t="shared" ca="1" si="163"/>
        <v>1.3983523809523808</v>
      </c>
      <c r="H512" s="5">
        <f t="shared" ca="1" si="163"/>
        <v>1.3966039603960396</v>
      </c>
      <c r="I512" s="6">
        <f t="shared" ca="1" si="153"/>
        <v>1.3740504940007976</v>
      </c>
      <c r="J512" s="7">
        <f t="shared" ca="1" si="154"/>
        <v>5.3638824809349818E-2</v>
      </c>
      <c r="K512" s="2">
        <f t="shared" ca="1" si="155"/>
        <v>-0.74772483363884079</v>
      </c>
      <c r="L512" s="2">
        <f t="shared" ca="1" si="156"/>
        <v>1.172192675148769</v>
      </c>
      <c r="M512" s="2">
        <f t="shared" ca="1" si="157"/>
        <v>-1.2980021427061945</v>
      </c>
      <c r="N512" s="2">
        <f t="shared" ca="1" si="158"/>
        <v>0.4530652384342902</v>
      </c>
      <c r="O512" s="2">
        <f t="shared" ca="1" si="161"/>
        <v>0.42046906276199247</v>
      </c>
      <c r="P512" s="2">
        <f t="shared" ca="1" si="159"/>
        <v>2014</v>
      </c>
    </row>
    <row r="513" spans="2:16" x14ac:dyDescent="0.3">
      <c r="B513" s="2" t="str">
        <f>"+"</f>
        <v>+</v>
      </c>
      <c r="C513" s="2" t="str">
        <f>X453</f>
        <v>Gross Margin</v>
      </c>
      <c r="D513" s="2">
        <f ca="1">X455</f>
        <v>0.60597377659095686</v>
      </c>
      <c r="E513" s="2">
        <f t="shared" ref="E513:H513" ca="1" si="164">Y455</f>
        <v>0.53730359682286433</v>
      </c>
      <c r="F513" s="2">
        <f t="shared" ca="1" si="164"/>
        <v>0.49261165048543687</v>
      </c>
      <c r="G513" s="2">
        <f t="shared" ca="1" si="164"/>
        <v>0.46733333333333332</v>
      </c>
      <c r="H513" s="2">
        <f t="shared" ca="1" si="164"/>
        <v>0.46660396039603963</v>
      </c>
      <c r="I513" s="6">
        <f t="shared" ca="1" si="153"/>
        <v>0.51396526352572613</v>
      </c>
      <c r="J513" s="7">
        <f t="shared" ca="1" si="154"/>
        <v>5.8914877185325301E-2</v>
      </c>
      <c r="K513" s="2">
        <f t="shared" ca="1" si="155"/>
        <v>1.5617195089078195</v>
      </c>
      <c r="L513" s="2">
        <f t="shared" ca="1" si="156"/>
        <v>0.39613650086588614</v>
      </c>
      <c r="M513" s="2">
        <f t="shared" ca="1" si="157"/>
        <v>-0.36244857089523203</v>
      </c>
      <c r="N513" s="2">
        <f t="shared" ca="1" si="158"/>
        <v>-0.7915136620875115</v>
      </c>
      <c r="O513" s="2">
        <f t="shared" ca="1" si="161"/>
        <v>-0.80389377679095642</v>
      </c>
      <c r="P513" s="2">
        <f t="shared" ca="1" si="159"/>
        <v>2012</v>
      </c>
    </row>
    <row r="514" spans="2:16" x14ac:dyDescent="0.3">
      <c r="B514" s="2" t="str">
        <f>"-"</f>
        <v>-</v>
      </c>
      <c r="C514" s="2" t="str">
        <f>X461</f>
        <v>SGA / Sales</v>
      </c>
      <c r="D514" s="2">
        <f ca="1">X463</f>
        <v>0.41834438477002012</v>
      </c>
      <c r="E514" s="2">
        <f t="shared" ref="E514:H514" ca="1" si="165">Y463</f>
        <v>0.34487183933959975</v>
      </c>
      <c r="F514" s="2">
        <f t="shared" ca="1" si="165"/>
        <v>0.3147378640776699</v>
      </c>
      <c r="G514" s="2">
        <f t="shared" ca="1" si="165"/>
        <v>0.34334285714285712</v>
      </c>
      <c r="H514" s="2">
        <f t="shared" ca="1" si="165"/>
        <v>0.39263366336633665</v>
      </c>
      <c r="I514" s="6">
        <f t="shared" ca="1" si="153"/>
        <v>0.3627861217392967</v>
      </c>
      <c r="J514" s="7">
        <f t="shared" ca="1" si="154"/>
        <v>4.1788734871225822E-2</v>
      </c>
      <c r="K514" s="2">
        <f t="shared" ca="1" si="155"/>
        <v>1.3295033506501004</v>
      </c>
      <c r="L514" s="2">
        <f t="shared" ca="1" si="156"/>
        <v>-0.4286868806844894</v>
      </c>
      <c r="M514" s="2">
        <f t="shared" ca="1" si="157"/>
        <v>-1.1497897174846288</v>
      </c>
      <c r="N514" s="2">
        <f t="shared" ca="1" si="158"/>
        <v>-0.46527526273181086</v>
      </c>
      <c r="O514" s="2">
        <f t="shared" ca="1" si="161"/>
        <v>0.71424851025083003</v>
      </c>
      <c r="P514" s="2">
        <f t="shared" ca="1" si="159"/>
        <v>2012</v>
      </c>
    </row>
    <row r="515" spans="2:16" x14ac:dyDescent="0.3">
      <c r="B515" s="2" t="str">
        <f>"-"</f>
        <v>-</v>
      </c>
      <c r="C515" s="2" t="str">
        <f>X469</f>
        <v>Depreciation / Sales</v>
      </c>
      <c r="D515" s="2">
        <f ca="1">X471</f>
        <v>7.6179903387440365E-2</v>
      </c>
      <c r="E515" s="2">
        <f t="shared" ref="E515:H515" ca="1" si="166">Y471</f>
        <v>8.0896719965777575E-2</v>
      </c>
      <c r="F515" s="2">
        <f t="shared" ca="1" si="166"/>
        <v>8.4155339805825249E-2</v>
      </c>
      <c r="G515" s="2">
        <f t="shared" ca="1" si="166"/>
        <v>9.2790476190476187E-2</v>
      </c>
      <c r="H515" s="2">
        <f t="shared" ca="1" si="166"/>
        <v>0.10242574257425742</v>
      </c>
      <c r="I515" s="6">
        <f t="shared" ca="1" si="153"/>
        <v>8.7289636384755356E-2</v>
      </c>
      <c r="J515" s="7">
        <f t="shared" ca="1" si="154"/>
        <v>1.041009500202148E-2</v>
      </c>
      <c r="K515" s="2">
        <f t="shared" ca="1" si="155"/>
        <v>-1.0672076474957868</v>
      </c>
      <c r="L515" s="2">
        <f t="shared" ca="1" si="156"/>
        <v>-0.61410740418184229</v>
      </c>
      <c r="M515" s="2">
        <f t="shared" ca="1" si="157"/>
        <v>-0.30108241839497862</v>
      </c>
      <c r="N515" s="2">
        <f t="shared" ca="1" si="158"/>
        <v>0.52841398706281284</v>
      </c>
      <c r="O515" s="2">
        <f t="shared" ca="1" si="161"/>
        <v>1.4539834830097962</v>
      </c>
      <c r="P515" s="2">
        <f t="shared" ca="1" si="159"/>
        <v>2016</v>
      </c>
    </row>
    <row r="516" spans="2:16" x14ac:dyDescent="0.3">
      <c r="B516" s="2" t="str">
        <f>"+"</f>
        <v>+</v>
      </c>
      <c r="C516" s="2" t="str">
        <f>X481</f>
        <v>Op WC / Sales</v>
      </c>
      <c r="D516" s="2">
        <f ca="1">X483</f>
        <v>0.13431246061988053</v>
      </c>
      <c r="E516" s="2">
        <f t="shared" ref="E516:H516" ca="1" si="167">Y483</f>
        <v>9.8840368584740962E-2</v>
      </c>
      <c r="F516" s="2">
        <f t="shared" ca="1" si="167"/>
        <v>3.2233009708737867E-2</v>
      </c>
      <c r="G516" s="2">
        <f t="shared" ca="1" si="167"/>
        <v>-2.2476190476190478E-3</v>
      </c>
      <c r="H516" s="2">
        <f t="shared" ca="1" si="167"/>
        <v>3.1306930693069307E-2</v>
      </c>
      <c r="I516" s="6">
        <f t="shared" ca="1" si="153"/>
        <v>5.8889030111761921E-2</v>
      </c>
      <c r="J516" s="7">
        <f t="shared" ca="1" si="154"/>
        <v>5.5887853818834932E-2</v>
      </c>
      <c r="K516" s="2">
        <f t="shared" ca="1" si="155"/>
        <v>1.3495495953845331</v>
      </c>
      <c r="L516" s="2">
        <f t="shared" ca="1" si="156"/>
        <v>0.71484832111257279</v>
      </c>
      <c r="M516" s="2">
        <f t="shared" ca="1" si="157"/>
        <v>-0.47695552041471717</v>
      </c>
      <c r="N516" s="2">
        <f t="shared" ca="1" si="158"/>
        <v>-1.0939165665148001</v>
      </c>
      <c r="O516" s="2">
        <f t="shared" ca="1" si="161"/>
        <v>-0.49352582956758823</v>
      </c>
      <c r="P516" s="2">
        <f t="shared" ca="1" si="159"/>
        <v>2012</v>
      </c>
    </row>
    <row r="517" spans="2:16" x14ac:dyDescent="0.3">
      <c r="B517" s="2" t="str">
        <f>"+"</f>
        <v>+</v>
      </c>
      <c r="C517" s="2" t="str">
        <f>X489</f>
        <v>PPE / Sales</v>
      </c>
      <c r="D517" s="2">
        <f ca="1">X491</f>
        <v>6.1943052596837592E-2</v>
      </c>
      <c r="E517" s="2">
        <f t="shared" ref="E517:H517" ca="1" si="168">Y491</f>
        <v>6.6305943833605038E-2</v>
      </c>
      <c r="F517" s="2">
        <f t="shared" ca="1" si="168"/>
        <v>5.8601941747572814E-2</v>
      </c>
      <c r="G517" s="2">
        <f t="shared" ca="1" si="168"/>
        <v>5.7742857142857144E-2</v>
      </c>
      <c r="H517" s="2">
        <f t="shared" ca="1" si="168"/>
        <v>7.8168316831683168E-2</v>
      </c>
      <c r="I517" s="6">
        <f t="shared" ca="1" si="153"/>
        <v>6.4552422430511153E-2</v>
      </c>
      <c r="J517" s="7">
        <f t="shared" ca="1" si="154"/>
        <v>8.3224790229339384E-3</v>
      </c>
      <c r="K517" s="2">
        <f t="shared" ca="1" si="155"/>
        <v>-0.31353276187095452</v>
      </c>
      <c r="L517" s="2">
        <f t="shared" ca="1" si="156"/>
        <v>0.21069700485417547</v>
      </c>
      <c r="M517" s="2">
        <f t="shared" ca="1" si="157"/>
        <v>-0.71498896741473617</v>
      </c>
      <c r="N517" s="2">
        <f t="shared" ca="1" si="158"/>
        <v>-0.8182135718082495</v>
      </c>
      <c r="O517" s="2">
        <f t="shared" ca="1" si="161"/>
        <v>1.6360382962397639</v>
      </c>
      <c r="P517" s="2">
        <f t="shared" ca="1" si="159"/>
        <v>2016</v>
      </c>
    </row>
    <row r="518" spans="2:16" x14ac:dyDescent="0.3">
      <c r="B518" s="2" t="str">
        <f>"+"</f>
        <v>+</v>
      </c>
      <c r="C518" s="2" t="str">
        <f>X497</f>
        <v>Intangibles / Sales</v>
      </c>
      <c r="D518" s="2">
        <f ca="1">X499</f>
        <v>1.1376878994269255</v>
      </c>
      <c r="E518" s="2">
        <f t="shared" ref="E518:H518" ca="1" si="169">Y499</f>
        <v>1.2717792191275594</v>
      </c>
      <c r="F518" s="2">
        <f t="shared" ca="1" si="169"/>
        <v>1.2135922330097086</v>
      </c>
      <c r="G518" s="2">
        <f t="shared" ca="1" si="169"/>
        <v>1.3428571428571427</v>
      </c>
      <c r="H518" s="2">
        <f t="shared" ca="1" si="169"/>
        <v>1.2871287128712872</v>
      </c>
      <c r="I518" s="6">
        <f t="shared" ca="1" si="153"/>
        <v>1.2506090414585247</v>
      </c>
      <c r="J518" s="7">
        <f t="shared" ca="1" si="154"/>
        <v>7.8123305517209932E-2</v>
      </c>
      <c r="K518" s="2">
        <f t="shared" ca="1" si="155"/>
        <v>-1.4454219683103857</v>
      </c>
      <c r="L518" s="2">
        <f t="shared" ca="1" si="156"/>
        <v>0.27098415164180567</v>
      </c>
      <c r="M518" s="2">
        <f t="shared" ca="1" si="157"/>
        <v>-0.47382542512440862</v>
      </c>
      <c r="N518" s="2">
        <f t="shared" ca="1" si="158"/>
        <v>1.180801308750262</v>
      </c>
      <c r="O518" s="2">
        <f t="shared" ca="1" si="161"/>
        <v>0.46746193304272665</v>
      </c>
      <c r="P518" s="2">
        <f t="shared" ca="1" si="159"/>
        <v>2012</v>
      </c>
    </row>
    <row r="519" spans="2:16" x14ac:dyDescent="0.3">
      <c r="B519" s="2"/>
      <c r="C519" s="2"/>
      <c r="D519" s="2"/>
      <c r="E519" s="2"/>
      <c r="F519" s="2"/>
      <c r="G519" s="2"/>
      <c r="H519" s="2"/>
      <c r="I519" s="2" t="str">
        <f>"Max SD"</f>
        <v>Max SD</v>
      </c>
      <c r="J519" s="7">
        <f ca="1">MAX(J508:J518)</f>
        <v>7.8123305517209932E-2</v>
      </c>
      <c r="K519" s="2"/>
    </row>
    <row r="520" spans="2:16" x14ac:dyDescent="0.3">
      <c r="B520" s="2"/>
      <c r="C520" s="2"/>
      <c r="D520" s="2"/>
      <c r="E520" s="2"/>
      <c r="F520" s="2"/>
      <c r="G520" s="2"/>
      <c r="H520" s="2"/>
      <c r="I520" s="2" t="str">
        <f>"Max SD Item"</f>
        <v>Max SD Item</v>
      </c>
      <c r="J520" s="7" t="str">
        <f ca="1">INDIRECT("C" &amp; 507 + MATCH(J519,J508:J518,0))</f>
        <v>Intangibles / Sales</v>
      </c>
      <c r="K520" s="2"/>
      <c r="M520" t="s">
        <v>10772</v>
      </c>
    </row>
    <row r="521" spans="2:16" x14ac:dyDescent="0.3">
      <c r="B521" s="2"/>
      <c r="C521" s="2"/>
      <c r="D521" s="2"/>
      <c r="E521" s="2"/>
      <c r="F521" s="2"/>
      <c r="G521" s="2"/>
      <c r="H521" s="2"/>
      <c r="I521" s="2" t="str">
        <f>"Min SD"</f>
        <v>Min SD</v>
      </c>
      <c r="J521" s="2">
        <f ca="1">MIN(J508:J518)</f>
        <v>8.3224790229339384E-3</v>
      </c>
      <c r="K521" s="2"/>
    </row>
    <row r="522" spans="2:16" x14ac:dyDescent="0.3">
      <c r="B522" s="2"/>
      <c r="C522" s="2"/>
      <c r="D522" s="2"/>
      <c r="E522" s="2"/>
      <c r="F522" s="2"/>
      <c r="G522" s="2"/>
      <c r="H522" s="2"/>
      <c r="I522" s="2" t="str">
        <f>"Min SD Item"</f>
        <v>Min SD Item</v>
      </c>
      <c r="J522" s="2" t="str">
        <f ca="1">INDIRECT("C" &amp; 507 + MATCH(J521,J508:J518,0))</f>
        <v>PPE / Sales</v>
      </c>
      <c r="K522" s="2"/>
      <c r="M522" t="s">
        <v>10773</v>
      </c>
    </row>
    <row r="529" spans="2:43" x14ac:dyDescent="0.3">
      <c r="D529" t="str">
        <f t="shared" ref="D529:S545" ca="1" si="170">IF(OR(ISNUMBER(FIND("CORREL",_xlfn.FORMULATEXT(D449))),ISNUMBER(FIND("Correl",_xlfn.FORMULATEXT(D449)))),SUBSTITUTE("worksheet.write('" &amp; CELL("address",D449) &amp; "','" &amp; _xlfn.FORMULATEXT(D449) &amp; "')","$",""),"")</f>
        <v/>
      </c>
      <c r="E529" t="str">
        <f t="shared" ca="1" si="170"/>
        <v/>
      </c>
      <c r="F529" t="str">
        <f t="shared" ca="1" si="170"/>
        <v/>
      </c>
      <c r="G529" t="str">
        <f t="shared" ca="1" si="170"/>
        <v/>
      </c>
      <c r="H529" t="str">
        <f t="shared" ca="1" si="170"/>
        <v/>
      </c>
      <c r="I529" t="str">
        <f t="shared" ca="1" si="170"/>
        <v/>
      </c>
      <c r="J529" t="str">
        <f t="shared" ca="1" si="170"/>
        <v/>
      </c>
      <c r="K529" t="str">
        <f t="shared" ca="1" si="170"/>
        <v/>
      </c>
      <c r="L529" t="str">
        <f t="shared" ca="1" si="170"/>
        <v/>
      </c>
      <c r="M529" t="str">
        <f t="shared" ca="1" si="170"/>
        <v/>
      </c>
      <c r="N529" t="str">
        <f t="shared" ca="1" si="170"/>
        <v/>
      </c>
      <c r="O529" t="str">
        <f t="shared" ca="1" si="170"/>
        <v/>
      </c>
      <c r="P529" t="str">
        <f t="shared" ca="1" si="170"/>
        <v/>
      </c>
      <c r="Q529" t="str">
        <f t="shared" ca="1" si="170"/>
        <v/>
      </c>
      <c r="R529" t="str">
        <f t="shared" ca="1" si="170"/>
        <v/>
      </c>
      <c r="S529" t="str">
        <f t="shared" ca="1" si="170"/>
        <v/>
      </c>
      <c r="T529" t="str">
        <f t="shared" ref="E529:AE538" ca="1" si="171">IF(OR(ISNUMBER(FIND("CORREL",_xlfn.FORMULATEXT(T449))),ISNUMBER(FIND("Correl",_xlfn.FORMULATEXT(T449)))),SUBSTITUTE("worksheet.write('" &amp; CELL("address",T449) &amp; "','" &amp; _xlfn.FORMULATEXT(T449) &amp; "')","$",""),"")</f>
        <v/>
      </c>
      <c r="U529" t="str">
        <f t="shared" ca="1" si="171"/>
        <v/>
      </c>
      <c r="V529" t="str">
        <f t="shared" ca="1" si="171"/>
        <v/>
      </c>
      <c r="W529" t="str">
        <f t="shared" ca="1" si="171"/>
        <v/>
      </c>
      <c r="X529" t="str">
        <f t="shared" ca="1" si="171"/>
        <v/>
      </c>
      <c r="Y529" t="str">
        <f t="shared" ca="1" si="171"/>
        <v/>
      </c>
      <c r="Z529" t="str">
        <f t="shared" ca="1" si="171"/>
        <v/>
      </c>
      <c r="AA529" t="str">
        <f t="shared" ca="1" si="171"/>
        <v/>
      </c>
      <c r="AB529" t="str">
        <f t="shared" ca="1" si="171"/>
        <v/>
      </c>
      <c r="AC529" t="str">
        <f t="shared" ca="1" si="171"/>
        <v/>
      </c>
      <c r="AD529" t="str">
        <f t="shared" ca="1" si="171"/>
        <v/>
      </c>
      <c r="AE529" t="str">
        <f t="shared" ca="1" si="171"/>
        <v/>
      </c>
    </row>
    <row r="530" spans="2:43" x14ac:dyDescent="0.3">
      <c r="B530" t="str">
        <f t="shared" ref="B530:C530" ca="1" si="172">IF(ISNUMBER(FIND("Correl",_xlfn.FORMULATEXT(B450))),SUBSTITUTE("worksheet.write('" &amp; CELL("address",B450) &amp; "','" &amp; _xlfn.FORMULATEXT(B450) &amp; "')","$",""),"")</f>
        <v/>
      </c>
      <c r="C530" t="str">
        <f t="shared" ca="1" si="172"/>
        <v/>
      </c>
      <c r="D530" t="str">
        <f t="shared" ca="1" si="170"/>
        <v/>
      </c>
      <c r="E530" t="str">
        <f t="shared" ca="1" si="171"/>
        <v/>
      </c>
      <c r="F530" t="str">
        <f t="shared" ca="1" si="171"/>
        <v/>
      </c>
      <c r="G530" t="str">
        <f t="shared" ca="1" si="171"/>
        <v/>
      </c>
      <c r="H530" t="str">
        <f t="shared" ca="1" si="171"/>
        <v/>
      </c>
      <c r="I530" t="str">
        <f t="shared" ca="1" si="171"/>
        <v/>
      </c>
      <c r="J530" t="str">
        <f t="shared" ca="1" si="171"/>
        <v/>
      </c>
      <c r="K530" t="str">
        <f t="shared" ca="1" si="171"/>
        <v/>
      </c>
      <c r="L530" t="str">
        <f t="shared" ca="1" si="171"/>
        <v/>
      </c>
      <c r="M530" t="str">
        <f t="shared" ca="1" si="171"/>
        <v/>
      </c>
      <c r="N530" t="str">
        <f t="shared" ca="1" si="171"/>
        <v/>
      </c>
      <c r="O530" t="str">
        <f t="shared" ca="1" si="171"/>
        <v/>
      </c>
      <c r="P530" t="str">
        <f t="shared" ca="1" si="171"/>
        <v/>
      </c>
      <c r="Q530" t="str">
        <f t="shared" ca="1" si="171"/>
        <v/>
      </c>
      <c r="R530" t="str">
        <f t="shared" ca="1" si="171"/>
        <v/>
      </c>
      <c r="S530" t="str">
        <f t="shared" ca="1" si="171"/>
        <v/>
      </c>
      <c r="T530" t="str">
        <f t="shared" ca="1" si="171"/>
        <v/>
      </c>
      <c r="U530" t="str">
        <f t="shared" ca="1" si="171"/>
        <v/>
      </c>
      <c r="V530" t="str">
        <f t="shared" ca="1" si="171"/>
        <v/>
      </c>
      <c r="W530" t="str">
        <f t="shared" ca="1" si="171"/>
        <v/>
      </c>
      <c r="X530" t="str">
        <f t="shared" ca="1" si="171"/>
        <v/>
      </c>
      <c r="Y530" t="str">
        <f t="shared" ca="1" si="171"/>
        <v/>
      </c>
      <c r="Z530" t="str">
        <f t="shared" ca="1" si="171"/>
        <v/>
      </c>
      <c r="AA530" t="str">
        <f t="shared" ca="1" si="171"/>
        <v/>
      </c>
      <c r="AB530" t="str">
        <f t="shared" ca="1" si="171"/>
        <v/>
      </c>
      <c r="AC530" t="str">
        <f t="shared" ca="1" si="171"/>
        <v/>
      </c>
      <c r="AD530" t="str">
        <f t="shared" ca="1" si="171"/>
        <v/>
      </c>
      <c r="AE530" t="str">
        <f t="shared" ca="1" si="171"/>
        <v/>
      </c>
      <c r="AF530" t="str">
        <f t="shared" ref="AF530:AQ530" ca="1" si="173">IF(ISNUMBER(FIND("Correl",_xlfn.FORMULATEXT(AF450))),SUBSTITUTE("worksheet.write('" &amp; CELL("address",AF450) &amp; "','" &amp; _xlfn.FORMULATEXT(AF450) &amp; "')","$",""),"")</f>
        <v/>
      </c>
      <c r="AG530" t="str">
        <f t="shared" ca="1" si="173"/>
        <v/>
      </c>
      <c r="AH530" t="str">
        <f t="shared" ca="1" si="173"/>
        <v/>
      </c>
      <c r="AI530" t="str">
        <f t="shared" ca="1" si="173"/>
        <v/>
      </c>
      <c r="AJ530" t="str">
        <f t="shared" ca="1" si="173"/>
        <v/>
      </c>
      <c r="AK530" t="str">
        <f t="shared" ca="1" si="173"/>
        <v/>
      </c>
      <c r="AL530" t="str">
        <f t="shared" ca="1" si="173"/>
        <v/>
      </c>
      <c r="AM530" t="str">
        <f t="shared" ca="1" si="173"/>
        <v/>
      </c>
      <c r="AN530" t="str">
        <f t="shared" ca="1" si="173"/>
        <v/>
      </c>
      <c r="AO530" t="str">
        <f t="shared" ca="1" si="173"/>
        <v/>
      </c>
      <c r="AP530" t="str">
        <f t="shared" ca="1" si="173"/>
        <v/>
      </c>
      <c r="AQ530" t="str">
        <f t="shared" ca="1" si="173"/>
        <v/>
      </c>
    </row>
    <row r="531" spans="2:43" x14ac:dyDescent="0.3">
      <c r="B531" t="str">
        <f t="shared" ref="B531:C531" ca="1" si="174">IF(ISNUMBER(FIND("Correl",_xlfn.FORMULATEXT(B451))),SUBSTITUTE("worksheet.write('" &amp; CELL("address",B451) &amp; "','" &amp; _xlfn.FORMULATEXT(B451) &amp; "')","$",""),"")</f>
        <v/>
      </c>
      <c r="C531" t="str">
        <f t="shared" ca="1" si="174"/>
        <v/>
      </c>
      <c r="D531" t="str">
        <f t="shared" ca="1" si="170"/>
        <v/>
      </c>
      <c r="E531" t="str">
        <f t="shared" ca="1" si="171"/>
        <v/>
      </c>
      <c r="F531" t="str">
        <f t="shared" ca="1" si="171"/>
        <v/>
      </c>
      <c r="G531" t="str">
        <f t="shared" ca="1" si="171"/>
        <v/>
      </c>
      <c r="H531" t="str">
        <f t="shared" ca="1" si="171"/>
        <v/>
      </c>
      <c r="I531" t="str">
        <f t="shared" ca="1" si="171"/>
        <v/>
      </c>
      <c r="J531" t="str">
        <f t="shared" ca="1" si="171"/>
        <v/>
      </c>
      <c r="K531" t="str">
        <f t="shared" ca="1" si="171"/>
        <v/>
      </c>
      <c r="L531" t="str">
        <f t="shared" ca="1" si="171"/>
        <v/>
      </c>
      <c r="M531" t="str">
        <f t="shared" ca="1" si="171"/>
        <v/>
      </c>
      <c r="N531" t="str">
        <f t="shared" ca="1" si="171"/>
        <v/>
      </c>
      <c r="O531" t="str">
        <f t="shared" ca="1" si="171"/>
        <v/>
      </c>
      <c r="P531" t="str">
        <f t="shared" ca="1" si="171"/>
        <v/>
      </c>
      <c r="Q531" t="str">
        <f t="shared" ca="1" si="171"/>
        <v/>
      </c>
      <c r="R531" t="str">
        <f t="shared" ca="1" si="171"/>
        <v/>
      </c>
      <c r="S531" t="str">
        <f t="shared" ca="1" si="171"/>
        <v/>
      </c>
      <c r="T531" t="str">
        <f t="shared" ca="1" si="171"/>
        <v/>
      </c>
      <c r="U531" t="str">
        <f t="shared" ca="1" si="171"/>
        <v/>
      </c>
      <c r="V531" t="str">
        <f t="shared" ca="1" si="171"/>
        <v/>
      </c>
      <c r="W531" t="str">
        <f t="shared" ca="1" si="171"/>
        <v/>
      </c>
      <c r="X531" t="str">
        <f t="shared" ca="1" si="171"/>
        <v/>
      </c>
      <c r="Y531" t="str">
        <f t="shared" ca="1" si="171"/>
        <v/>
      </c>
      <c r="Z531" t="str">
        <f t="shared" ca="1" si="171"/>
        <v/>
      </c>
      <c r="AA531" t="str">
        <f t="shared" ca="1" si="171"/>
        <v/>
      </c>
      <c r="AB531" t="str">
        <f t="shared" ca="1" si="171"/>
        <v/>
      </c>
      <c r="AC531" t="str">
        <f t="shared" ca="1" si="171"/>
        <v/>
      </c>
      <c r="AD531" t="str">
        <f t="shared" ca="1" si="171"/>
        <v/>
      </c>
      <c r="AE531" t="str">
        <f t="shared" ca="1" si="171"/>
        <v/>
      </c>
      <c r="AF531" t="str">
        <f t="shared" ref="AF531:AQ531" ca="1" si="175">IF(ISNUMBER(FIND("Correl",_xlfn.FORMULATEXT(AF451))),SUBSTITUTE("worksheet.write('" &amp; CELL("address",AF451) &amp; "','" &amp; _xlfn.FORMULATEXT(AF451) &amp; "')","$",""),"")</f>
        <v/>
      </c>
      <c r="AG531" t="str">
        <f t="shared" ca="1" si="175"/>
        <v/>
      </c>
      <c r="AH531" t="str">
        <f t="shared" ca="1" si="175"/>
        <v/>
      </c>
      <c r="AI531" t="str">
        <f t="shared" ca="1" si="175"/>
        <v/>
      </c>
      <c r="AJ531" t="str">
        <f t="shared" ca="1" si="175"/>
        <v/>
      </c>
      <c r="AK531" t="str">
        <f t="shared" ca="1" si="175"/>
        <v/>
      </c>
      <c r="AL531" t="str">
        <f t="shared" ca="1" si="175"/>
        <v/>
      </c>
      <c r="AM531" t="str">
        <f t="shared" ca="1" si="175"/>
        <v/>
      </c>
      <c r="AN531" t="str">
        <f t="shared" ca="1" si="175"/>
        <v/>
      </c>
      <c r="AO531" t="str">
        <f t="shared" ca="1" si="175"/>
        <v/>
      </c>
      <c r="AP531" t="str">
        <f t="shared" ca="1" si="175"/>
        <v/>
      </c>
      <c r="AQ531" t="str">
        <f t="shared" ca="1" si="175"/>
        <v/>
      </c>
    </row>
    <row r="532" spans="2:43" x14ac:dyDescent="0.3">
      <c r="B532" t="str">
        <f t="shared" ref="B532:C532" ca="1" si="176">IF(ISNUMBER(FIND("Correl",_xlfn.FORMULATEXT(B452))),SUBSTITUTE("worksheet.write('" &amp; CELL("address",B452) &amp; "','" &amp; _xlfn.FORMULATEXT(B452) &amp; "')","$",""),"")</f>
        <v/>
      </c>
      <c r="C532" t="str">
        <f t="shared" ca="1" si="176"/>
        <v/>
      </c>
      <c r="D532" t="str">
        <f t="shared" ca="1" si="170"/>
        <v/>
      </c>
      <c r="E532" t="str">
        <f t="shared" ca="1" si="171"/>
        <v/>
      </c>
      <c r="F532" t="str">
        <f t="shared" ca="1" si="171"/>
        <v/>
      </c>
      <c r="G532" t="str">
        <f t="shared" ca="1" si="171"/>
        <v/>
      </c>
      <c r="H532" t="str">
        <f t="shared" ca="1" si="171"/>
        <v/>
      </c>
      <c r="I532" t="str">
        <f t="shared" ca="1" si="171"/>
        <v/>
      </c>
      <c r="J532" t="str">
        <f t="shared" ca="1" si="171"/>
        <v/>
      </c>
      <c r="K532" t="str">
        <f t="shared" ca="1" si="171"/>
        <v/>
      </c>
      <c r="L532" t="str">
        <f t="shared" ca="1" si="171"/>
        <v/>
      </c>
      <c r="M532" t="str">
        <f t="shared" ca="1" si="171"/>
        <v/>
      </c>
      <c r="N532" t="str">
        <f t="shared" ca="1" si="171"/>
        <v/>
      </c>
      <c r="O532" t="str">
        <f t="shared" ca="1" si="171"/>
        <v/>
      </c>
      <c r="P532" t="str">
        <f t="shared" ca="1" si="171"/>
        <v/>
      </c>
      <c r="Q532" t="str">
        <f t="shared" ca="1" si="171"/>
        <v/>
      </c>
      <c r="R532" t="str">
        <f t="shared" ca="1" si="171"/>
        <v/>
      </c>
      <c r="S532" t="str">
        <f t="shared" ca="1" si="171"/>
        <v/>
      </c>
      <c r="T532" t="str">
        <f t="shared" ca="1" si="171"/>
        <v/>
      </c>
      <c r="U532" t="str">
        <f t="shared" ca="1" si="171"/>
        <v/>
      </c>
      <c r="V532" t="str">
        <f t="shared" ca="1" si="171"/>
        <v/>
      </c>
      <c r="W532" t="str">
        <f t="shared" ca="1" si="171"/>
        <v/>
      </c>
      <c r="X532" t="str">
        <f t="shared" ca="1" si="171"/>
        <v/>
      </c>
      <c r="Y532" t="str">
        <f t="shared" ca="1" si="171"/>
        <v/>
      </c>
      <c r="Z532" t="str">
        <f t="shared" ca="1" si="171"/>
        <v/>
      </c>
      <c r="AA532" t="str">
        <f t="shared" ca="1" si="171"/>
        <v/>
      </c>
      <c r="AB532" t="str">
        <f t="shared" ca="1" si="171"/>
        <v/>
      </c>
      <c r="AC532" t="str">
        <f t="shared" ca="1" si="171"/>
        <v/>
      </c>
      <c r="AD532" t="str">
        <f t="shared" ca="1" si="171"/>
        <v/>
      </c>
      <c r="AE532" t="str">
        <f t="shared" ca="1" si="171"/>
        <v/>
      </c>
      <c r="AF532" t="str">
        <f t="shared" ref="AF532:AQ532" ca="1" si="177">IF(ISNUMBER(FIND("Correl",_xlfn.FORMULATEXT(AF452))),SUBSTITUTE("worksheet.write('" &amp; CELL("address",AF452) &amp; "','" &amp; _xlfn.FORMULATEXT(AF452) &amp; "')","$",""),"")</f>
        <v/>
      </c>
      <c r="AG532" t="str">
        <f t="shared" ca="1" si="177"/>
        <v/>
      </c>
      <c r="AH532" t="str">
        <f t="shared" ca="1" si="177"/>
        <v/>
      </c>
      <c r="AI532" t="str">
        <f t="shared" ca="1" si="177"/>
        <v/>
      </c>
      <c r="AJ532" t="str">
        <f t="shared" ca="1" si="177"/>
        <v/>
      </c>
      <c r="AK532" t="str">
        <f t="shared" ca="1" si="177"/>
        <v/>
      </c>
      <c r="AL532" t="str">
        <f t="shared" ca="1" si="177"/>
        <v/>
      </c>
      <c r="AM532" t="str">
        <f t="shared" ca="1" si="177"/>
        <v/>
      </c>
      <c r="AN532" t="str">
        <f t="shared" ca="1" si="177"/>
        <v/>
      </c>
      <c r="AO532" t="str">
        <f t="shared" ca="1" si="177"/>
        <v/>
      </c>
      <c r="AP532" t="str">
        <f t="shared" ca="1" si="177"/>
        <v/>
      </c>
      <c r="AQ532" t="str">
        <f t="shared" ca="1" si="177"/>
        <v/>
      </c>
    </row>
    <row r="533" spans="2:43" x14ac:dyDescent="0.3">
      <c r="B533" t="str">
        <f t="shared" ref="B533:C533" ca="1" si="178">IF(ISNUMBER(FIND("Correl",_xlfn.FORMULATEXT(B453))),SUBSTITUTE("worksheet.write('" &amp; CELL("address",B453) &amp; "','" &amp; _xlfn.FORMULATEXT(B453) &amp; "')","$",""),"")</f>
        <v/>
      </c>
      <c r="C533" t="str">
        <f t="shared" ca="1" si="178"/>
        <v/>
      </c>
      <c r="D533" t="str">
        <f t="shared" ca="1" si="170"/>
        <v/>
      </c>
      <c r="E533" t="str">
        <f t="shared" ca="1" si="171"/>
        <v/>
      </c>
      <c r="F533" t="str">
        <f t="shared" ca="1" si="171"/>
        <v/>
      </c>
      <c r="G533" t="str">
        <f t="shared" ca="1" si="171"/>
        <v/>
      </c>
      <c r="H533" t="str">
        <f t="shared" ca="1" si="171"/>
        <v/>
      </c>
      <c r="I533" t="str">
        <f t="shared" ca="1" si="171"/>
        <v/>
      </c>
      <c r="J533" t="str">
        <f t="shared" ca="1" si="171"/>
        <v/>
      </c>
      <c r="K533" t="str">
        <f t="shared" ca="1" si="171"/>
        <v/>
      </c>
      <c r="L533" t="str">
        <f t="shared" ca="1" si="171"/>
        <v/>
      </c>
      <c r="M533" t="str">
        <f t="shared" ca="1" si="171"/>
        <v/>
      </c>
      <c r="N533" t="str">
        <f t="shared" ca="1" si="171"/>
        <v/>
      </c>
      <c r="O533" t="str">
        <f t="shared" ca="1" si="171"/>
        <v/>
      </c>
      <c r="P533" t="str">
        <f t="shared" ca="1" si="171"/>
        <v/>
      </c>
      <c r="Q533" t="str">
        <f t="shared" ca="1" si="171"/>
        <v/>
      </c>
      <c r="R533" t="str">
        <f t="shared" ca="1" si="171"/>
        <v/>
      </c>
      <c r="S533" t="str">
        <f t="shared" ca="1" si="171"/>
        <v/>
      </c>
      <c r="T533" t="str">
        <f t="shared" ca="1" si="171"/>
        <v/>
      </c>
      <c r="U533" t="str">
        <f t="shared" ca="1" si="171"/>
        <v/>
      </c>
      <c r="V533" t="str">
        <f t="shared" ca="1" si="171"/>
        <v/>
      </c>
      <c r="W533" t="str">
        <f t="shared" ca="1" si="171"/>
        <v/>
      </c>
      <c r="X533" t="str">
        <f t="shared" ca="1" si="171"/>
        <v/>
      </c>
      <c r="Y533" t="str">
        <f t="shared" ca="1" si="171"/>
        <v/>
      </c>
      <c r="Z533" t="str">
        <f t="shared" ca="1" si="171"/>
        <v/>
      </c>
      <c r="AA533" t="str">
        <f t="shared" ca="1" si="171"/>
        <v/>
      </c>
      <c r="AB533" t="str">
        <f t="shared" ca="1" si="171"/>
        <v/>
      </c>
      <c r="AC533" t="str">
        <f t="shared" ca="1" si="171"/>
        <v/>
      </c>
      <c r="AD533" t="str">
        <f t="shared" ca="1" si="171"/>
        <v/>
      </c>
      <c r="AE533" t="str">
        <f t="shared" ca="1" si="171"/>
        <v/>
      </c>
      <c r="AF533" t="str">
        <f t="shared" ref="AF533:AQ533" ca="1" si="179">IF(ISNUMBER(FIND("Correl",_xlfn.FORMULATEXT(AF453))),SUBSTITUTE("worksheet.write('" &amp; CELL("address",AF453) &amp; "','" &amp; _xlfn.FORMULATEXT(AF453) &amp; "')","$",""),"")</f>
        <v/>
      </c>
      <c r="AG533" t="str">
        <f t="shared" ca="1" si="179"/>
        <v/>
      </c>
      <c r="AH533" t="str">
        <f t="shared" ca="1" si="179"/>
        <v/>
      </c>
      <c r="AI533" t="str">
        <f t="shared" ca="1" si="179"/>
        <v/>
      </c>
      <c r="AJ533" t="str">
        <f t="shared" ca="1" si="179"/>
        <v/>
      </c>
      <c r="AK533" t="str">
        <f t="shared" ca="1" si="179"/>
        <v/>
      </c>
      <c r="AL533" t="str">
        <f t="shared" ca="1" si="179"/>
        <v/>
      </c>
      <c r="AM533" t="str">
        <f t="shared" ca="1" si="179"/>
        <v/>
      </c>
      <c r="AN533" t="str">
        <f t="shared" ca="1" si="179"/>
        <v/>
      </c>
      <c r="AO533" t="str">
        <f t="shared" ca="1" si="179"/>
        <v/>
      </c>
      <c r="AP533" t="str">
        <f t="shared" ca="1" si="179"/>
        <v/>
      </c>
      <c r="AQ533" t="str">
        <f t="shared" ca="1" si="179"/>
        <v/>
      </c>
    </row>
    <row r="534" spans="2:43" x14ac:dyDescent="0.3">
      <c r="B534" t="str">
        <f t="shared" ref="B534:C534" ca="1" si="180">IF(ISNUMBER(FIND("Correl",_xlfn.FORMULATEXT(B454))),SUBSTITUTE("worksheet.write('" &amp; CELL("address",B454) &amp; "','" &amp; _xlfn.FORMULATEXT(B454) &amp; "')","$",""),"")</f>
        <v/>
      </c>
      <c r="C534" t="str">
        <f t="shared" ca="1" si="180"/>
        <v/>
      </c>
      <c r="D534" t="str">
        <f t="shared" ca="1" si="170"/>
        <v/>
      </c>
      <c r="E534" t="str">
        <f t="shared" ca="1" si="171"/>
        <v/>
      </c>
      <c r="F534" t="str">
        <f t="shared" ca="1" si="171"/>
        <v/>
      </c>
      <c r="G534" t="str">
        <f t="shared" ca="1" si="171"/>
        <v/>
      </c>
      <c r="H534" t="str">
        <f t="shared" ca="1" si="171"/>
        <v/>
      </c>
      <c r="I534" t="str">
        <f t="shared" ca="1" si="171"/>
        <v/>
      </c>
      <c r="J534" t="str">
        <f t="shared" ca="1" si="171"/>
        <v/>
      </c>
      <c r="K534" t="str">
        <f t="shared" ca="1" si="171"/>
        <v/>
      </c>
      <c r="L534" t="str">
        <f t="shared" ca="1" si="171"/>
        <v/>
      </c>
      <c r="M534" t="str">
        <f t="shared" ca="1" si="171"/>
        <v/>
      </c>
      <c r="N534" t="str">
        <f t="shared" ca="1" si="171"/>
        <v/>
      </c>
      <c r="O534" t="str">
        <f t="shared" ca="1" si="171"/>
        <v/>
      </c>
      <c r="P534" t="str">
        <f t="shared" ca="1" si="171"/>
        <v/>
      </c>
      <c r="Q534" t="str">
        <f t="shared" ca="1" si="171"/>
        <v/>
      </c>
      <c r="R534" t="str">
        <f t="shared" ca="1" si="171"/>
        <v/>
      </c>
      <c r="S534" t="str">
        <f t="shared" ca="1" si="171"/>
        <v/>
      </c>
      <c r="T534" t="str">
        <f t="shared" ca="1" si="171"/>
        <v/>
      </c>
      <c r="U534" t="str">
        <f t="shared" ca="1" si="171"/>
        <v/>
      </c>
      <c r="V534" t="str">
        <f t="shared" ca="1" si="171"/>
        <v/>
      </c>
      <c r="W534" t="str">
        <f t="shared" ca="1" si="171"/>
        <v/>
      </c>
      <c r="X534" t="str">
        <f t="shared" ca="1" si="171"/>
        <v/>
      </c>
      <c r="Y534" t="str">
        <f t="shared" ca="1" si="171"/>
        <v/>
      </c>
      <c r="Z534" t="str">
        <f t="shared" ca="1" si="171"/>
        <v/>
      </c>
      <c r="AA534" t="str">
        <f t="shared" ca="1" si="171"/>
        <v/>
      </c>
      <c r="AB534" t="str">
        <f t="shared" ca="1" si="171"/>
        <v/>
      </c>
      <c r="AC534" t="str">
        <f t="shared" ca="1" si="171"/>
        <v/>
      </c>
      <c r="AD534" t="str">
        <f t="shared" ca="1" si="171"/>
        <v/>
      </c>
      <c r="AE534" t="str">
        <f t="shared" ca="1" si="171"/>
        <v/>
      </c>
      <c r="AF534" t="str">
        <f t="shared" ref="AF534:AQ534" ca="1" si="181">IF(ISNUMBER(FIND("Correl",_xlfn.FORMULATEXT(AF454))),SUBSTITUTE("worksheet.write('" &amp; CELL("address",AF454) &amp; "','" &amp; _xlfn.FORMULATEXT(AF454) &amp; "')","$",""),"")</f>
        <v/>
      </c>
      <c r="AG534" t="str">
        <f t="shared" ca="1" si="181"/>
        <v/>
      </c>
      <c r="AH534" t="str">
        <f t="shared" ca="1" si="181"/>
        <v/>
      </c>
      <c r="AI534" t="str">
        <f t="shared" ca="1" si="181"/>
        <v/>
      </c>
      <c r="AJ534" t="str">
        <f t="shared" ca="1" si="181"/>
        <v/>
      </c>
      <c r="AK534" t="str">
        <f t="shared" ca="1" si="181"/>
        <v/>
      </c>
      <c r="AL534" t="str">
        <f t="shared" ca="1" si="181"/>
        <v/>
      </c>
      <c r="AM534" t="str">
        <f t="shared" ca="1" si="181"/>
        <v/>
      </c>
      <c r="AN534" t="str">
        <f t="shared" ca="1" si="181"/>
        <v/>
      </c>
      <c r="AO534" t="str">
        <f t="shared" ca="1" si="181"/>
        <v/>
      </c>
      <c r="AP534" t="str">
        <f t="shared" ca="1" si="181"/>
        <v/>
      </c>
      <c r="AQ534" t="str">
        <f t="shared" ca="1" si="181"/>
        <v/>
      </c>
    </row>
    <row r="535" spans="2:43" x14ac:dyDescent="0.3">
      <c r="B535" t="str">
        <f t="shared" ref="B535:C535" ca="1" si="182">IF(ISNUMBER(FIND("Correl",_xlfn.FORMULATEXT(B455))),SUBSTITUTE("worksheet.write('" &amp; CELL("address",B455) &amp; "','" &amp; _xlfn.FORMULATEXT(B455) &amp; "')","$",""),"")</f>
        <v/>
      </c>
      <c r="C535" t="str">
        <f t="shared" ca="1" si="182"/>
        <v/>
      </c>
      <c r="D535" t="str">
        <f t="shared" ca="1" si="170"/>
        <v/>
      </c>
      <c r="E535" t="str">
        <f t="shared" ca="1" si="171"/>
        <v/>
      </c>
      <c r="F535" t="str">
        <f t="shared" ca="1" si="171"/>
        <v/>
      </c>
      <c r="G535" t="str">
        <f t="shared" ca="1" si="171"/>
        <v/>
      </c>
      <c r="H535" t="str">
        <f t="shared" ca="1" si="171"/>
        <v/>
      </c>
      <c r="I535" t="str">
        <f t="shared" ca="1" si="171"/>
        <v/>
      </c>
      <c r="J535" t="str">
        <f t="shared" ca="1" si="171"/>
        <v/>
      </c>
      <c r="K535" t="str">
        <f t="shared" ca="1" si="171"/>
        <v/>
      </c>
      <c r="L535" t="str">
        <f t="shared" ca="1" si="171"/>
        <v/>
      </c>
      <c r="M535" t="str">
        <f t="shared" ca="1" si="171"/>
        <v/>
      </c>
      <c r="N535" t="str">
        <f t="shared" ca="1" si="171"/>
        <v/>
      </c>
      <c r="O535" t="str">
        <f t="shared" ca="1" si="171"/>
        <v/>
      </c>
      <c r="P535" t="str">
        <f t="shared" ca="1" si="171"/>
        <v/>
      </c>
      <c r="Q535" t="str">
        <f t="shared" ca="1" si="171"/>
        <v/>
      </c>
      <c r="R535" t="str">
        <f t="shared" ca="1" si="171"/>
        <v/>
      </c>
      <c r="S535" t="str">
        <f t="shared" ca="1" si="171"/>
        <v/>
      </c>
      <c r="T535" t="str">
        <f t="shared" ca="1" si="171"/>
        <v/>
      </c>
      <c r="U535" t="str">
        <f t="shared" ca="1" si="171"/>
        <v/>
      </c>
      <c r="V535" t="str">
        <f t="shared" ca="1" si="171"/>
        <v/>
      </c>
      <c r="W535" t="str">
        <f t="shared" ca="1" si="171"/>
        <v/>
      </c>
      <c r="X535" t="str">
        <f t="shared" ca="1" si="171"/>
        <v/>
      </c>
      <c r="Y535" t="str">
        <f t="shared" ca="1" si="171"/>
        <v/>
      </c>
      <c r="Z535" t="str">
        <f t="shared" ca="1" si="171"/>
        <v/>
      </c>
      <c r="AA535" t="str">
        <f t="shared" ca="1" si="171"/>
        <v/>
      </c>
      <c r="AB535" t="str">
        <f t="shared" ca="1" si="171"/>
        <v/>
      </c>
      <c r="AC535" t="str">
        <f t="shared" ca="1" si="171"/>
        <v/>
      </c>
      <c r="AD535" t="str">
        <f t="shared" ca="1" si="171"/>
        <v/>
      </c>
      <c r="AE535" t="str">
        <f t="shared" ca="1" si="171"/>
        <v/>
      </c>
      <c r="AF535" t="str">
        <f t="shared" ref="AF535:AQ535" ca="1" si="183">IF(ISNUMBER(FIND("Correl",_xlfn.FORMULATEXT(AF455))),SUBSTITUTE("worksheet.write('" &amp; CELL("address",AF455) &amp; "','" &amp; _xlfn.FORMULATEXT(AF455) &amp; "')","$",""),"")</f>
        <v/>
      </c>
      <c r="AG535" t="str">
        <f t="shared" ca="1" si="183"/>
        <v/>
      </c>
      <c r="AH535" t="str">
        <f t="shared" ca="1" si="183"/>
        <v/>
      </c>
      <c r="AI535" t="str">
        <f t="shared" ca="1" si="183"/>
        <v/>
      </c>
      <c r="AJ535" t="str">
        <f t="shared" ca="1" si="183"/>
        <v/>
      </c>
      <c r="AK535" t="str">
        <f t="shared" ca="1" si="183"/>
        <v/>
      </c>
      <c r="AL535" t="str">
        <f t="shared" ca="1" si="183"/>
        <v/>
      </c>
      <c r="AM535" t="str">
        <f t="shared" ca="1" si="183"/>
        <v/>
      </c>
      <c r="AN535" t="str">
        <f t="shared" ca="1" si="183"/>
        <v/>
      </c>
      <c r="AO535" t="str">
        <f t="shared" ca="1" si="183"/>
        <v/>
      </c>
      <c r="AP535" t="str">
        <f t="shared" ca="1" si="183"/>
        <v/>
      </c>
      <c r="AQ535" t="str">
        <f t="shared" ca="1" si="183"/>
        <v/>
      </c>
    </row>
    <row r="536" spans="2:43" x14ac:dyDescent="0.3">
      <c r="B536" t="str">
        <f t="shared" ref="B536:C536" ca="1" si="184">IF(ISNUMBER(FIND("Correl",_xlfn.FORMULATEXT(B456))),SUBSTITUTE("worksheet.write('" &amp; CELL("address",B456) &amp; "','" &amp; _xlfn.FORMULATEXT(B456) &amp; "')","$",""),"")</f>
        <v/>
      </c>
      <c r="C536" t="str">
        <f t="shared" ca="1" si="184"/>
        <v/>
      </c>
      <c r="D536" t="str">
        <f t="shared" ca="1" si="170"/>
        <v/>
      </c>
      <c r="E536" t="str">
        <f t="shared" ca="1" si="171"/>
        <v/>
      </c>
      <c r="F536" t="str">
        <f t="shared" ca="1" si="171"/>
        <v/>
      </c>
      <c r="G536" t="str">
        <f t="shared" ca="1" si="171"/>
        <v/>
      </c>
      <c r="H536" t="str">
        <f t="shared" ca="1" si="171"/>
        <v/>
      </c>
      <c r="I536" t="str">
        <f t="shared" ca="1" si="171"/>
        <v/>
      </c>
      <c r="J536" t="str">
        <f t="shared" ca="1" si="171"/>
        <v/>
      </c>
      <c r="K536" t="str">
        <f t="shared" ca="1" si="171"/>
        <v/>
      </c>
      <c r="L536" t="str">
        <f t="shared" ca="1" si="171"/>
        <v/>
      </c>
      <c r="M536" t="str">
        <f t="shared" ca="1" si="171"/>
        <v/>
      </c>
      <c r="N536" t="str">
        <f t="shared" ca="1" si="171"/>
        <v/>
      </c>
      <c r="O536" t="str">
        <f t="shared" ca="1" si="171"/>
        <v/>
      </c>
      <c r="P536" t="str">
        <f t="shared" ca="1" si="171"/>
        <v/>
      </c>
      <c r="Q536" t="str">
        <f t="shared" ca="1" si="171"/>
        <v/>
      </c>
      <c r="R536" t="str">
        <f t="shared" ca="1" si="171"/>
        <v/>
      </c>
      <c r="S536" t="str">
        <f t="shared" ca="1" si="171"/>
        <v/>
      </c>
      <c r="T536" t="str">
        <f t="shared" ca="1" si="171"/>
        <v/>
      </c>
      <c r="U536" t="str">
        <f t="shared" ca="1" si="171"/>
        <v/>
      </c>
      <c r="V536" t="str">
        <f t="shared" ca="1" si="171"/>
        <v/>
      </c>
      <c r="W536" t="str">
        <f t="shared" ca="1" si="171"/>
        <v/>
      </c>
      <c r="X536" t="str">
        <f t="shared" ca="1" si="171"/>
        <v/>
      </c>
      <c r="Y536" t="str">
        <f t="shared" ca="1" si="171"/>
        <v/>
      </c>
      <c r="Z536" t="str">
        <f t="shared" ca="1" si="171"/>
        <v/>
      </c>
      <c r="AA536" t="str">
        <f t="shared" ca="1" si="171"/>
        <v/>
      </c>
      <c r="AB536" t="str">
        <f t="shared" ca="1" si="171"/>
        <v/>
      </c>
      <c r="AC536" t="str">
        <f t="shared" ca="1" si="171"/>
        <v/>
      </c>
      <c r="AD536" t="str">
        <f t="shared" ca="1" si="171"/>
        <v/>
      </c>
      <c r="AE536" t="str">
        <f t="shared" ca="1" si="171"/>
        <v/>
      </c>
      <c r="AF536" t="str">
        <f t="shared" ref="AF536:AQ536" ca="1" si="185">IF(ISNUMBER(FIND("Correl",_xlfn.FORMULATEXT(AF456))),SUBSTITUTE("worksheet.write('" &amp; CELL("address",AF456) &amp; "','" &amp; _xlfn.FORMULATEXT(AF456) &amp; "')","$",""),"")</f>
        <v/>
      </c>
      <c r="AG536" t="str">
        <f t="shared" ca="1" si="185"/>
        <v/>
      </c>
      <c r="AH536" t="str">
        <f t="shared" ca="1" si="185"/>
        <v/>
      </c>
      <c r="AI536" t="str">
        <f t="shared" ca="1" si="185"/>
        <v/>
      </c>
      <c r="AJ536" t="str">
        <f t="shared" ca="1" si="185"/>
        <v/>
      </c>
      <c r="AK536" t="str">
        <f t="shared" ca="1" si="185"/>
        <v/>
      </c>
      <c r="AL536" t="str">
        <f t="shared" ca="1" si="185"/>
        <v/>
      </c>
      <c r="AM536" t="str">
        <f t="shared" ca="1" si="185"/>
        <v/>
      </c>
      <c r="AN536" t="str">
        <f t="shared" ca="1" si="185"/>
        <v/>
      </c>
      <c r="AO536" t="str">
        <f t="shared" ca="1" si="185"/>
        <v/>
      </c>
      <c r="AP536" t="str">
        <f t="shared" ca="1" si="185"/>
        <v/>
      </c>
      <c r="AQ536" t="str">
        <f t="shared" ca="1" si="185"/>
        <v/>
      </c>
    </row>
    <row r="537" spans="2:43" x14ac:dyDescent="0.3">
      <c r="B537" t="str">
        <f t="shared" ref="B537:C537" ca="1" si="186">IF(ISNUMBER(FIND("Correl",_xlfn.FORMULATEXT(B457))),SUBSTITUTE("worksheet.write('" &amp; CELL("address",B457) &amp; "','" &amp; _xlfn.FORMULATEXT(B457) &amp; "')","$",""),"")</f>
        <v/>
      </c>
      <c r="C537" t="str">
        <f t="shared" ca="1" si="186"/>
        <v/>
      </c>
      <c r="D537" t="str">
        <f t="shared" ca="1" si="170"/>
        <v/>
      </c>
      <c r="E537" t="str">
        <f t="shared" ca="1" si="171"/>
        <v/>
      </c>
      <c r="F537" t="str">
        <f t="shared" ca="1" si="171"/>
        <v/>
      </c>
      <c r="G537" t="str">
        <f t="shared" ca="1" si="171"/>
        <v/>
      </c>
      <c r="H537" t="str">
        <f t="shared" ca="1" si="171"/>
        <v/>
      </c>
      <c r="I537" t="str">
        <f t="shared" ca="1" si="171"/>
        <v/>
      </c>
      <c r="J537" t="str">
        <f t="shared" ca="1" si="171"/>
        <v/>
      </c>
      <c r="K537" t="str">
        <f t="shared" ca="1" si="171"/>
        <v/>
      </c>
      <c r="L537" t="str">
        <f t="shared" ca="1" si="171"/>
        <v/>
      </c>
      <c r="M537" t="str">
        <f t="shared" ca="1" si="171"/>
        <v/>
      </c>
      <c r="N537" t="str">
        <f t="shared" ca="1" si="171"/>
        <v/>
      </c>
      <c r="O537" t="str">
        <f t="shared" ca="1" si="171"/>
        <v/>
      </c>
      <c r="P537" t="str">
        <f t="shared" ca="1" si="171"/>
        <v/>
      </c>
      <c r="Q537" t="str">
        <f t="shared" ca="1" si="171"/>
        <v/>
      </c>
      <c r="R537" t="str">
        <f t="shared" ca="1" si="171"/>
        <v/>
      </c>
      <c r="S537" t="str">
        <f t="shared" ca="1" si="171"/>
        <v/>
      </c>
      <c r="T537" t="str">
        <f t="shared" ca="1" si="171"/>
        <v/>
      </c>
      <c r="U537" t="str">
        <f t="shared" ca="1" si="171"/>
        <v/>
      </c>
      <c r="V537" t="str">
        <f t="shared" ca="1" si="171"/>
        <v/>
      </c>
      <c r="W537" t="str">
        <f t="shared" ca="1" si="171"/>
        <v/>
      </c>
      <c r="X537" t="str">
        <f t="shared" ca="1" si="171"/>
        <v/>
      </c>
      <c r="Y537" t="str">
        <f t="shared" ca="1" si="171"/>
        <v/>
      </c>
      <c r="Z537" t="str">
        <f t="shared" ca="1" si="171"/>
        <v/>
      </c>
      <c r="AA537" t="str">
        <f t="shared" ca="1" si="171"/>
        <v/>
      </c>
      <c r="AB537" t="str">
        <f t="shared" ca="1" si="171"/>
        <v/>
      </c>
      <c r="AC537" t="str">
        <f t="shared" ca="1" si="171"/>
        <v/>
      </c>
      <c r="AD537" t="str">
        <f t="shared" ca="1" si="171"/>
        <v/>
      </c>
      <c r="AE537" t="str">
        <f t="shared" ca="1" si="171"/>
        <v/>
      </c>
      <c r="AF537" t="str">
        <f t="shared" ref="AF537:AQ537" ca="1" si="187">IF(ISNUMBER(FIND("Correl",_xlfn.FORMULATEXT(AF457))),SUBSTITUTE("worksheet.write('" &amp; CELL("address",AF457) &amp; "','" &amp; _xlfn.FORMULATEXT(AF457) &amp; "')","$",""),"")</f>
        <v/>
      </c>
      <c r="AG537" t="str">
        <f t="shared" ca="1" si="187"/>
        <v/>
      </c>
      <c r="AH537" t="str">
        <f t="shared" ca="1" si="187"/>
        <v/>
      </c>
      <c r="AI537" t="str">
        <f t="shared" ca="1" si="187"/>
        <v/>
      </c>
      <c r="AJ537" t="str">
        <f t="shared" ca="1" si="187"/>
        <v/>
      </c>
      <c r="AK537" t="str">
        <f t="shared" ca="1" si="187"/>
        <v/>
      </c>
      <c r="AL537" t="str">
        <f t="shared" ca="1" si="187"/>
        <v/>
      </c>
      <c r="AM537" t="str">
        <f t="shared" ca="1" si="187"/>
        <v/>
      </c>
      <c r="AN537" t="str">
        <f t="shared" ca="1" si="187"/>
        <v/>
      </c>
      <c r="AO537" t="str">
        <f t="shared" ca="1" si="187"/>
        <v/>
      </c>
      <c r="AP537" t="str">
        <f t="shared" ca="1" si="187"/>
        <v/>
      </c>
      <c r="AQ537" t="str">
        <f t="shared" ca="1" si="187"/>
        <v/>
      </c>
    </row>
    <row r="538" spans="2:43" x14ac:dyDescent="0.3">
      <c r="B538" t="str">
        <f t="shared" ref="B538:C538" ca="1" si="188">IF(ISNUMBER(FIND("Correl",_xlfn.FORMULATEXT(B458))),SUBSTITUTE("worksheet.write('" &amp; CELL("address",B458) &amp; "','" &amp; _xlfn.FORMULATEXT(B458) &amp; "')","$",""),"")</f>
        <v/>
      </c>
      <c r="C538" t="str">
        <f t="shared" ca="1" si="188"/>
        <v/>
      </c>
      <c r="D538" t="str">
        <f t="shared" ca="1" si="170"/>
        <v/>
      </c>
      <c r="E538" t="str">
        <f t="shared" ca="1" si="171"/>
        <v/>
      </c>
      <c r="F538" t="str">
        <f t="shared" ca="1" si="171"/>
        <v/>
      </c>
      <c r="G538" t="str">
        <f t="shared" ca="1" si="171"/>
        <v/>
      </c>
      <c r="H538" t="str">
        <f t="shared" ca="1" si="171"/>
        <v/>
      </c>
      <c r="I538" t="str">
        <f t="shared" ca="1" si="171"/>
        <v/>
      </c>
      <c r="J538" t="str">
        <f t="shared" ca="1" si="171"/>
        <v/>
      </c>
      <c r="K538" t="str">
        <f t="shared" ca="1" si="171"/>
        <v/>
      </c>
      <c r="L538" t="str">
        <f t="shared" ca="1" si="171"/>
        <v/>
      </c>
      <c r="M538" t="str">
        <f t="shared" ca="1" si="171"/>
        <v/>
      </c>
      <c r="N538" t="str">
        <f t="shared" ca="1" si="171"/>
        <v/>
      </c>
      <c r="O538" t="str">
        <f t="shared" ca="1" si="171"/>
        <v/>
      </c>
      <c r="P538" t="str">
        <f t="shared" ca="1" si="171"/>
        <v/>
      </c>
      <c r="Q538" t="str">
        <f t="shared" ca="1" si="171"/>
        <v/>
      </c>
      <c r="R538" t="str">
        <f t="shared" ca="1" si="171"/>
        <v/>
      </c>
      <c r="S538" t="str">
        <f t="shared" ca="1" si="171"/>
        <v/>
      </c>
      <c r="T538" t="str">
        <f t="shared" ca="1" si="171"/>
        <v/>
      </c>
      <c r="U538" t="str">
        <f t="shared" ca="1" si="171"/>
        <v/>
      </c>
      <c r="V538" t="str">
        <f t="shared" ca="1" si="171"/>
        <v/>
      </c>
      <c r="W538" t="str">
        <f t="shared" ca="1" si="171"/>
        <v/>
      </c>
      <c r="X538" t="str">
        <f t="shared" ca="1" si="171"/>
        <v/>
      </c>
      <c r="Y538" t="str">
        <f t="shared" ca="1" si="171"/>
        <v/>
      </c>
      <c r="Z538" t="str">
        <f t="shared" ca="1" si="171"/>
        <v/>
      </c>
      <c r="AA538" t="str">
        <f t="shared" ca="1" si="171"/>
        <v/>
      </c>
      <c r="AB538" t="str">
        <f t="shared" ca="1" si="171"/>
        <v/>
      </c>
      <c r="AC538" t="str">
        <f t="shared" ca="1" si="171"/>
        <v/>
      </c>
      <c r="AD538" t="str">
        <f t="shared" ca="1" si="171"/>
        <v/>
      </c>
      <c r="AE538" t="str">
        <f t="shared" ca="1" si="171"/>
        <v/>
      </c>
      <c r="AF538" t="str">
        <f t="shared" ref="AF538:AQ538" ca="1" si="189">IF(ISNUMBER(FIND("Correl",_xlfn.FORMULATEXT(AF458))),SUBSTITUTE("worksheet.write('" &amp; CELL("address",AF458) &amp; "','" &amp; _xlfn.FORMULATEXT(AF458) &amp; "')","$",""),"")</f>
        <v/>
      </c>
      <c r="AG538" t="str">
        <f t="shared" ca="1" si="189"/>
        <v/>
      </c>
      <c r="AH538" t="str">
        <f t="shared" ca="1" si="189"/>
        <v/>
      </c>
      <c r="AI538" t="str">
        <f t="shared" ca="1" si="189"/>
        <v/>
      </c>
      <c r="AJ538" t="str">
        <f t="shared" ca="1" si="189"/>
        <v/>
      </c>
      <c r="AK538" t="str">
        <f t="shared" ca="1" si="189"/>
        <v/>
      </c>
      <c r="AL538" t="str">
        <f t="shared" ca="1" si="189"/>
        <v/>
      </c>
      <c r="AM538" t="str">
        <f t="shared" ca="1" si="189"/>
        <v/>
      </c>
      <c r="AN538" t="str">
        <f t="shared" ca="1" si="189"/>
        <v/>
      </c>
      <c r="AO538" t="str">
        <f t="shared" ca="1" si="189"/>
        <v/>
      </c>
      <c r="AP538" t="str">
        <f t="shared" ca="1" si="189"/>
        <v/>
      </c>
      <c r="AQ538" t="str">
        <f t="shared" ca="1" si="189"/>
        <v/>
      </c>
    </row>
    <row r="539" spans="2:43" x14ac:dyDescent="0.3">
      <c r="B539" t="str">
        <f t="shared" ref="B539:C539" ca="1" si="190">IF(ISNUMBER(FIND("Correl",_xlfn.FORMULATEXT(B459))),SUBSTITUTE("worksheet.write('" &amp; CELL("address",B459) &amp; "','" &amp; _xlfn.FORMULATEXT(B459) &amp; "')","$",""),"")</f>
        <v/>
      </c>
      <c r="C539" t="str">
        <f t="shared" ca="1" si="190"/>
        <v/>
      </c>
      <c r="D539" t="str">
        <f t="shared" ca="1" si="170"/>
        <v/>
      </c>
      <c r="E539" t="str">
        <f t="shared" ref="E539:AE548" ca="1" si="191">IF(OR(ISNUMBER(FIND("CORREL",_xlfn.FORMULATEXT(E459))),ISNUMBER(FIND("Correl",_xlfn.FORMULATEXT(E459)))),SUBSTITUTE("worksheet.write('" &amp; CELL("address",E459) &amp; "','" &amp; _xlfn.FORMULATEXT(E459) &amp; "')","$",""),"")</f>
        <v/>
      </c>
      <c r="F539" t="str">
        <f t="shared" ca="1" si="191"/>
        <v/>
      </c>
      <c r="G539" t="str">
        <f t="shared" ca="1" si="191"/>
        <v/>
      </c>
      <c r="H539" t="str">
        <f t="shared" ca="1" si="191"/>
        <v/>
      </c>
      <c r="I539" t="str">
        <f t="shared" ca="1" si="191"/>
        <v/>
      </c>
      <c r="J539" t="str">
        <f t="shared" ca="1" si="191"/>
        <v/>
      </c>
      <c r="K539" t="str">
        <f t="shared" ca="1" si="191"/>
        <v/>
      </c>
      <c r="L539" t="str">
        <f t="shared" ca="1" si="191"/>
        <v/>
      </c>
      <c r="M539" t="str">
        <f t="shared" ca="1" si="191"/>
        <v/>
      </c>
      <c r="N539" t="str">
        <f t="shared" ca="1" si="191"/>
        <v/>
      </c>
      <c r="O539" t="str">
        <f t="shared" ca="1" si="191"/>
        <v/>
      </c>
      <c r="P539" t="str">
        <f t="shared" ca="1" si="191"/>
        <v/>
      </c>
      <c r="Q539" t="str">
        <f t="shared" ca="1" si="191"/>
        <v/>
      </c>
      <c r="R539" t="str">
        <f t="shared" ca="1" si="191"/>
        <v/>
      </c>
      <c r="S539" t="str">
        <f t="shared" ca="1" si="191"/>
        <v/>
      </c>
      <c r="T539" t="str">
        <f t="shared" ca="1" si="191"/>
        <v/>
      </c>
      <c r="U539" t="str">
        <f t="shared" ca="1" si="191"/>
        <v/>
      </c>
      <c r="V539" t="str">
        <f t="shared" ca="1" si="191"/>
        <v/>
      </c>
      <c r="W539" t="str">
        <f t="shared" ca="1" si="191"/>
        <v/>
      </c>
      <c r="X539" t="str">
        <f t="shared" ca="1" si="191"/>
        <v/>
      </c>
      <c r="Y539" t="str">
        <f t="shared" ca="1" si="191"/>
        <v/>
      </c>
      <c r="Z539" t="str">
        <f t="shared" ca="1" si="191"/>
        <v/>
      </c>
      <c r="AA539" t="str">
        <f t="shared" ca="1" si="191"/>
        <v/>
      </c>
      <c r="AB539" t="str">
        <f t="shared" ca="1" si="191"/>
        <v/>
      </c>
      <c r="AC539" t="str">
        <f t="shared" ca="1" si="191"/>
        <v/>
      </c>
      <c r="AD539" t="str">
        <f t="shared" ca="1" si="191"/>
        <v/>
      </c>
      <c r="AE539" t="str">
        <f t="shared" ca="1" si="191"/>
        <v/>
      </c>
      <c r="AF539" t="str">
        <f t="shared" ref="AF539:AQ539" ca="1" si="192">IF(ISNUMBER(FIND("Correl",_xlfn.FORMULATEXT(AF459))),SUBSTITUTE("worksheet.write('" &amp; CELL("address",AF459) &amp; "','" &amp; _xlfn.FORMULATEXT(AF459) &amp; "')","$",""),"")</f>
        <v/>
      </c>
      <c r="AG539" t="str">
        <f t="shared" ca="1" si="192"/>
        <v/>
      </c>
      <c r="AH539" t="str">
        <f t="shared" ca="1" si="192"/>
        <v/>
      </c>
      <c r="AI539" t="str">
        <f t="shared" ca="1" si="192"/>
        <v/>
      </c>
      <c r="AJ539" t="str">
        <f t="shared" ca="1" si="192"/>
        <v/>
      </c>
      <c r="AK539" t="str">
        <f t="shared" ca="1" si="192"/>
        <v/>
      </c>
      <c r="AL539" t="str">
        <f t="shared" ca="1" si="192"/>
        <v/>
      </c>
      <c r="AM539" t="str">
        <f t="shared" ca="1" si="192"/>
        <v/>
      </c>
      <c r="AN539" t="str">
        <f t="shared" ca="1" si="192"/>
        <v/>
      </c>
      <c r="AO539" t="str">
        <f t="shared" ca="1" si="192"/>
        <v/>
      </c>
      <c r="AP539" t="str">
        <f t="shared" ca="1" si="192"/>
        <v/>
      </c>
      <c r="AQ539" t="str">
        <f t="shared" ca="1" si="192"/>
        <v/>
      </c>
    </row>
    <row r="540" spans="2:43" x14ac:dyDescent="0.3">
      <c r="B540" t="str">
        <f t="shared" ref="B540:C540" ca="1" si="193">IF(ISNUMBER(FIND("Correl",_xlfn.FORMULATEXT(B460))),SUBSTITUTE("worksheet.write('" &amp; CELL("address",B460) &amp; "','" &amp; _xlfn.FORMULATEXT(B460) &amp; "')","$",""),"")</f>
        <v/>
      </c>
      <c r="C540" t="str">
        <f t="shared" ca="1" si="193"/>
        <v/>
      </c>
      <c r="D540" t="str">
        <f t="shared" ca="1" si="170"/>
        <v/>
      </c>
      <c r="E540" t="str">
        <f t="shared" ca="1" si="191"/>
        <v/>
      </c>
      <c r="F540" t="str">
        <f t="shared" ca="1" si="191"/>
        <v/>
      </c>
      <c r="G540" t="str">
        <f t="shared" ca="1" si="191"/>
        <v/>
      </c>
      <c r="H540" t="str">
        <f t="shared" ca="1" si="191"/>
        <v/>
      </c>
      <c r="I540" t="str">
        <f t="shared" ca="1" si="191"/>
        <v/>
      </c>
      <c r="J540" t="str">
        <f t="shared" ca="1" si="191"/>
        <v/>
      </c>
      <c r="K540" t="str">
        <f t="shared" ca="1" si="191"/>
        <v/>
      </c>
      <c r="L540" t="str">
        <f t="shared" ca="1" si="191"/>
        <v/>
      </c>
      <c r="M540" t="str">
        <f t="shared" ca="1" si="191"/>
        <v/>
      </c>
      <c r="N540" t="str">
        <f t="shared" ca="1" si="191"/>
        <v/>
      </c>
      <c r="O540" t="str">
        <f t="shared" ca="1" si="191"/>
        <v/>
      </c>
      <c r="P540" t="str">
        <f t="shared" ca="1" si="191"/>
        <v/>
      </c>
      <c r="Q540" t="str">
        <f t="shared" ca="1" si="191"/>
        <v/>
      </c>
      <c r="R540" t="str">
        <f t="shared" ca="1" si="191"/>
        <v/>
      </c>
      <c r="S540" t="str">
        <f t="shared" ca="1" si="191"/>
        <v/>
      </c>
      <c r="T540" t="str">
        <f t="shared" ca="1" si="191"/>
        <v/>
      </c>
      <c r="U540" t="str">
        <f t="shared" ca="1" si="191"/>
        <v/>
      </c>
      <c r="V540" t="str">
        <f t="shared" ca="1" si="191"/>
        <v/>
      </c>
      <c r="W540" t="str">
        <f t="shared" ca="1" si="191"/>
        <v/>
      </c>
      <c r="X540" t="str">
        <f t="shared" ca="1" si="191"/>
        <v/>
      </c>
      <c r="Y540" t="str">
        <f t="shared" ca="1" si="191"/>
        <v/>
      </c>
      <c r="Z540" t="str">
        <f t="shared" ca="1" si="191"/>
        <v/>
      </c>
      <c r="AA540" t="str">
        <f t="shared" ca="1" si="191"/>
        <v/>
      </c>
      <c r="AB540" t="str">
        <f t="shared" ca="1" si="191"/>
        <v/>
      </c>
      <c r="AC540" t="str">
        <f t="shared" ca="1" si="191"/>
        <v/>
      </c>
      <c r="AD540" t="str">
        <f t="shared" ca="1" si="191"/>
        <v/>
      </c>
      <c r="AE540" t="str">
        <f t="shared" ca="1" si="191"/>
        <v/>
      </c>
      <c r="AF540" t="str">
        <f t="shared" ref="AF540:AQ540" ca="1" si="194">IF(ISNUMBER(FIND("Correl",_xlfn.FORMULATEXT(AF460))),SUBSTITUTE("worksheet.write('" &amp; CELL("address",AF460) &amp; "','" &amp; _xlfn.FORMULATEXT(AF460) &amp; "')","$",""),"")</f>
        <v/>
      </c>
      <c r="AG540" t="str">
        <f t="shared" ca="1" si="194"/>
        <v/>
      </c>
      <c r="AH540" t="str">
        <f t="shared" ca="1" si="194"/>
        <v/>
      </c>
      <c r="AI540" t="str">
        <f t="shared" ca="1" si="194"/>
        <v/>
      </c>
      <c r="AJ540" t="str">
        <f t="shared" ca="1" si="194"/>
        <v/>
      </c>
      <c r="AK540" t="str">
        <f t="shared" ca="1" si="194"/>
        <v/>
      </c>
      <c r="AL540" t="str">
        <f t="shared" ca="1" si="194"/>
        <v/>
      </c>
      <c r="AM540" t="str">
        <f t="shared" ca="1" si="194"/>
        <v/>
      </c>
      <c r="AN540" t="str">
        <f t="shared" ca="1" si="194"/>
        <v/>
      </c>
      <c r="AO540" t="str">
        <f t="shared" ca="1" si="194"/>
        <v/>
      </c>
      <c r="AP540" t="str">
        <f t="shared" ca="1" si="194"/>
        <v/>
      </c>
      <c r="AQ540" t="str">
        <f t="shared" ca="1" si="194"/>
        <v/>
      </c>
    </row>
    <row r="541" spans="2:43" x14ac:dyDescent="0.3">
      <c r="B541" t="str">
        <f t="shared" ref="B541:C541" ca="1" si="195">IF(ISNUMBER(FIND("Correl",_xlfn.FORMULATEXT(B461))),SUBSTITUTE("worksheet.write('" &amp; CELL("address",B461) &amp; "','" &amp; _xlfn.FORMULATEXT(B461) &amp; "')","$",""),"")</f>
        <v/>
      </c>
      <c r="C541" t="str">
        <f t="shared" ca="1" si="195"/>
        <v/>
      </c>
      <c r="D541" t="str">
        <f t="shared" ca="1" si="170"/>
        <v/>
      </c>
      <c r="E541" t="str">
        <f t="shared" ca="1" si="191"/>
        <v/>
      </c>
      <c r="F541" t="str">
        <f t="shared" ca="1" si="191"/>
        <v/>
      </c>
      <c r="G541" t="str">
        <f t="shared" ca="1" si="191"/>
        <v/>
      </c>
      <c r="H541" t="str">
        <f t="shared" ca="1" si="191"/>
        <v/>
      </c>
      <c r="I541" t="str">
        <f t="shared" ca="1" si="191"/>
        <v/>
      </c>
      <c r="J541" t="str">
        <f t="shared" ca="1" si="191"/>
        <v/>
      </c>
      <c r="K541" t="str">
        <f t="shared" ca="1" si="191"/>
        <v/>
      </c>
      <c r="L541" t="str">
        <f t="shared" ca="1" si="191"/>
        <v/>
      </c>
      <c r="M541" t="str">
        <f t="shared" ca="1" si="191"/>
        <v/>
      </c>
      <c r="N541" t="str">
        <f t="shared" ca="1" si="191"/>
        <v/>
      </c>
      <c r="O541" t="str">
        <f t="shared" ca="1" si="191"/>
        <v/>
      </c>
      <c r="P541" t="str">
        <f t="shared" ca="1" si="191"/>
        <v/>
      </c>
      <c r="Q541" t="str">
        <f t="shared" ca="1" si="191"/>
        <v/>
      </c>
      <c r="R541" t="str">
        <f t="shared" ca="1" si="191"/>
        <v/>
      </c>
      <c r="S541" t="str">
        <f t="shared" ca="1" si="191"/>
        <v/>
      </c>
      <c r="T541" t="str">
        <f t="shared" ca="1" si="191"/>
        <v/>
      </c>
      <c r="U541" t="str">
        <f t="shared" ca="1" si="191"/>
        <v/>
      </c>
      <c r="V541" t="str">
        <f t="shared" ca="1" si="191"/>
        <v/>
      </c>
      <c r="W541" t="str">
        <f t="shared" ca="1" si="191"/>
        <v/>
      </c>
      <c r="X541" t="str">
        <f t="shared" ca="1" si="191"/>
        <v/>
      </c>
      <c r="Y541" t="str">
        <f t="shared" ca="1" si="191"/>
        <v/>
      </c>
      <c r="Z541" t="str">
        <f t="shared" ca="1" si="191"/>
        <v/>
      </c>
      <c r="AA541" t="str">
        <f t="shared" ca="1" si="191"/>
        <v/>
      </c>
      <c r="AB541" t="str">
        <f t="shared" ca="1" si="191"/>
        <v/>
      </c>
      <c r="AC541" t="str">
        <f t="shared" ca="1" si="191"/>
        <v/>
      </c>
      <c r="AD541" t="str">
        <f t="shared" ca="1" si="191"/>
        <v/>
      </c>
      <c r="AE541" t="str">
        <f t="shared" ca="1" si="191"/>
        <v/>
      </c>
      <c r="AF541" t="str">
        <f t="shared" ref="AF541:AQ541" ca="1" si="196">IF(ISNUMBER(FIND("Correl",_xlfn.FORMULATEXT(AF461))),SUBSTITUTE("worksheet.write('" &amp; CELL("address",AF461) &amp; "','" &amp; _xlfn.FORMULATEXT(AF461) &amp; "')","$",""),"")</f>
        <v/>
      </c>
      <c r="AG541" t="str">
        <f t="shared" ca="1" si="196"/>
        <v/>
      </c>
      <c r="AH541" t="str">
        <f t="shared" ca="1" si="196"/>
        <v/>
      </c>
      <c r="AI541" t="str">
        <f t="shared" ca="1" si="196"/>
        <v/>
      </c>
      <c r="AJ541" t="str">
        <f t="shared" ca="1" si="196"/>
        <v/>
      </c>
      <c r="AK541" t="str">
        <f t="shared" ca="1" si="196"/>
        <v/>
      </c>
      <c r="AL541" t="str">
        <f t="shared" ca="1" si="196"/>
        <v/>
      </c>
      <c r="AM541" t="str">
        <f t="shared" ca="1" si="196"/>
        <v/>
      </c>
      <c r="AN541" t="str">
        <f t="shared" ca="1" si="196"/>
        <v/>
      </c>
      <c r="AO541" t="str">
        <f t="shared" ca="1" si="196"/>
        <v/>
      </c>
      <c r="AP541" t="str">
        <f t="shared" ca="1" si="196"/>
        <v/>
      </c>
      <c r="AQ541" t="str">
        <f t="shared" ca="1" si="196"/>
        <v/>
      </c>
    </row>
    <row r="542" spans="2:43" x14ac:dyDescent="0.3">
      <c r="B542" t="str">
        <f t="shared" ref="B542:C542" ca="1" si="197">IF(ISNUMBER(FIND("Correl",_xlfn.FORMULATEXT(B462))),SUBSTITUTE("worksheet.write('" &amp; CELL("address",B462) &amp; "','" &amp; _xlfn.FORMULATEXT(B462) &amp; "')","$",""),"")</f>
        <v/>
      </c>
      <c r="C542" t="str">
        <f t="shared" ca="1" si="197"/>
        <v/>
      </c>
      <c r="D542" t="str">
        <f t="shared" ca="1" si="170"/>
        <v/>
      </c>
      <c r="E542" t="str">
        <f t="shared" ca="1" si="191"/>
        <v/>
      </c>
      <c r="F542" t="str">
        <f t="shared" ca="1" si="191"/>
        <v/>
      </c>
      <c r="G542" t="str">
        <f t="shared" ca="1" si="191"/>
        <v/>
      </c>
      <c r="H542" t="str">
        <f t="shared" ca="1" si="191"/>
        <v/>
      </c>
      <c r="I542" t="str">
        <f t="shared" ca="1" si="191"/>
        <v/>
      </c>
      <c r="J542" t="str">
        <f t="shared" ca="1" si="191"/>
        <v/>
      </c>
      <c r="K542" t="str">
        <f t="shared" ca="1" si="191"/>
        <v/>
      </c>
      <c r="L542" t="str">
        <f t="shared" ca="1" si="191"/>
        <v/>
      </c>
      <c r="M542" t="str">
        <f t="shared" ca="1" si="191"/>
        <v/>
      </c>
      <c r="N542" t="str">
        <f t="shared" ca="1" si="191"/>
        <v/>
      </c>
      <c r="O542" t="str">
        <f t="shared" ca="1" si="191"/>
        <v/>
      </c>
      <c r="P542" t="str">
        <f t="shared" ca="1" si="191"/>
        <v/>
      </c>
      <c r="Q542" t="str">
        <f t="shared" ca="1" si="191"/>
        <v/>
      </c>
      <c r="R542" t="str">
        <f t="shared" ca="1" si="191"/>
        <v/>
      </c>
      <c r="S542" t="str">
        <f t="shared" ca="1" si="191"/>
        <v/>
      </c>
      <c r="T542" t="str">
        <f t="shared" ca="1" si="191"/>
        <v/>
      </c>
      <c r="U542" t="str">
        <f t="shared" ca="1" si="191"/>
        <v/>
      </c>
      <c r="V542" t="str">
        <f t="shared" ca="1" si="191"/>
        <v/>
      </c>
      <c r="W542" t="str">
        <f t="shared" ca="1" si="191"/>
        <v/>
      </c>
      <c r="X542" t="str">
        <f t="shared" ca="1" si="191"/>
        <v/>
      </c>
      <c r="Y542" t="str">
        <f t="shared" ca="1" si="191"/>
        <v/>
      </c>
      <c r="Z542" t="str">
        <f t="shared" ca="1" si="191"/>
        <v/>
      </c>
      <c r="AA542" t="str">
        <f t="shared" ca="1" si="191"/>
        <v/>
      </c>
      <c r="AB542" t="str">
        <f t="shared" ca="1" si="191"/>
        <v/>
      </c>
      <c r="AC542" t="str">
        <f t="shared" ca="1" si="191"/>
        <v/>
      </c>
      <c r="AD542" t="str">
        <f t="shared" ca="1" si="191"/>
        <v/>
      </c>
      <c r="AE542" t="str">
        <f t="shared" ca="1" si="191"/>
        <v/>
      </c>
      <c r="AF542" t="str">
        <f t="shared" ref="AF542:AQ542" ca="1" si="198">IF(ISNUMBER(FIND("Correl",_xlfn.FORMULATEXT(AF462))),SUBSTITUTE("worksheet.write('" &amp; CELL("address",AF462) &amp; "','" &amp; _xlfn.FORMULATEXT(AF462) &amp; "')","$",""),"")</f>
        <v/>
      </c>
      <c r="AG542" t="str">
        <f t="shared" ca="1" si="198"/>
        <v/>
      </c>
      <c r="AH542" t="str">
        <f t="shared" ca="1" si="198"/>
        <v/>
      </c>
      <c r="AI542" t="str">
        <f t="shared" ca="1" si="198"/>
        <v/>
      </c>
      <c r="AJ542" t="str">
        <f t="shared" ca="1" si="198"/>
        <v/>
      </c>
      <c r="AK542" t="str">
        <f t="shared" ca="1" si="198"/>
        <v/>
      </c>
      <c r="AL542" t="str">
        <f t="shared" ca="1" si="198"/>
        <v/>
      </c>
      <c r="AM542" t="str">
        <f t="shared" ca="1" si="198"/>
        <v/>
      </c>
      <c r="AN542" t="str">
        <f t="shared" ca="1" si="198"/>
        <v/>
      </c>
      <c r="AO542" t="str">
        <f t="shared" ca="1" si="198"/>
        <v/>
      </c>
      <c r="AP542" t="str">
        <f t="shared" ca="1" si="198"/>
        <v/>
      </c>
      <c r="AQ542" t="str">
        <f t="shared" ca="1" si="198"/>
        <v/>
      </c>
    </row>
    <row r="543" spans="2:43" x14ac:dyDescent="0.3">
      <c r="B543" t="str">
        <f t="shared" ref="B543:C543" ca="1" si="199">IF(ISNUMBER(FIND("Correl",_xlfn.FORMULATEXT(B463))),SUBSTITUTE("worksheet.write('" &amp; CELL("address",B463) &amp; "','" &amp; _xlfn.FORMULATEXT(B463) &amp; "')","$",""),"")</f>
        <v/>
      </c>
      <c r="C543" t="str">
        <f t="shared" ca="1" si="199"/>
        <v/>
      </c>
      <c r="D543" t="str">
        <f t="shared" ca="1" si="170"/>
        <v/>
      </c>
      <c r="E543" t="str">
        <f t="shared" ca="1" si="191"/>
        <v/>
      </c>
      <c r="F543" t="str">
        <f t="shared" ca="1" si="191"/>
        <v/>
      </c>
      <c r="G543" t="str">
        <f t="shared" ca="1" si="191"/>
        <v/>
      </c>
      <c r="H543" t="str">
        <f t="shared" ca="1" si="191"/>
        <v/>
      </c>
      <c r="I543" t="str">
        <f t="shared" ca="1" si="191"/>
        <v/>
      </c>
      <c r="J543" t="str">
        <f t="shared" ca="1" si="191"/>
        <v/>
      </c>
      <c r="K543" t="str">
        <f t="shared" ca="1" si="191"/>
        <v/>
      </c>
      <c r="L543" t="str">
        <f t="shared" ca="1" si="191"/>
        <v/>
      </c>
      <c r="M543" t="str">
        <f t="shared" ca="1" si="191"/>
        <v/>
      </c>
      <c r="N543" t="str">
        <f t="shared" ca="1" si="191"/>
        <v/>
      </c>
      <c r="O543" t="str">
        <f t="shared" ca="1" si="191"/>
        <v/>
      </c>
      <c r="P543" t="str">
        <f t="shared" ca="1" si="191"/>
        <v/>
      </c>
      <c r="Q543" t="str">
        <f t="shared" ca="1" si="191"/>
        <v/>
      </c>
      <c r="R543" t="str">
        <f t="shared" ca="1" si="191"/>
        <v/>
      </c>
      <c r="S543" t="str">
        <f t="shared" ca="1" si="191"/>
        <v/>
      </c>
      <c r="T543" t="str">
        <f t="shared" ca="1" si="191"/>
        <v/>
      </c>
      <c r="U543" t="str">
        <f t="shared" ca="1" si="191"/>
        <v>worksheet.write('U463','="Correlation with GM"')</v>
      </c>
      <c r="V543" t="str">
        <f t="shared" ca="1" si="191"/>
        <v>worksheet.write('V463','=CORREL(Q462:U462,X455:AB455)')</v>
      </c>
      <c r="W543" t="str">
        <f t="shared" ca="1" si="191"/>
        <v/>
      </c>
      <c r="X543" t="str">
        <f t="shared" ca="1" si="191"/>
        <v/>
      </c>
      <c r="Y543" t="str">
        <f t="shared" ca="1" si="191"/>
        <v/>
      </c>
      <c r="Z543" t="str">
        <f t="shared" ca="1" si="191"/>
        <v/>
      </c>
      <c r="AA543" t="str">
        <f t="shared" ca="1" si="191"/>
        <v/>
      </c>
      <c r="AB543" t="str">
        <f t="shared" ca="1" si="191"/>
        <v/>
      </c>
      <c r="AC543" t="str">
        <f t="shared" ca="1" si="191"/>
        <v/>
      </c>
      <c r="AD543" t="str">
        <f t="shared" ca="1" si="191"/>
        <v/>
      </c>
      <c r="AE543" t="str">
        <f t="shared" ca="1" si="191"/>
        <v/>
      </c>
      <c r="AF543" t="str">
        <f t="shared" ref="AF543:AQ543" ca="1" si="200">IF(ISNUMBER(FIND("Correl",_xlfn.FORMULATEXT(AF463))),SUBSTITUTE("worksheet.write('" &amp; CELL("address",AF463) &amp; "','" &amp; _xlfn.FORMULATEXT(AF463) &amp; "')","$",""),"")</f>
        <v/>
      </c>
      <c r="AG543" t="str">
        <f t="shared" ca="1" si="200"/>
        <v/>
      </c>
      <c r="AH543" t="str">
        <f t="shared" ca="1" si="200"/>
        <v/>
      </c>
      <c r="AI543" t="str">
        <f t="shared" ca="1" si="200"/>
        <v/>
      </c>
      <c r="AJ543" t="str">
        <f t="shared" ca="1" si="200"/>
        <v/>
      </c>
      <c r="AK543" t="str">
        <f t="shared" ca="1" si="200"/>
        <v/>
      </c>
      <c r="AL543" t="str">
        <f t="shared" ca="1" si="200"/>
        <v/>
      </c>
      <c r="AM543" t="str">
        <f t="shared" ca="1" si="200"/>
        <v/>
      </c>
      <c r="AN543" t="str">
        <f t="shared" ca="1" si="200"/>
        <v/>
      </c>
      <c r="AO543" t="str">
        <f t="shared" ca="1" si="200"/>
        <v/>
      </c>
      <c r="AP543" t="str">
        <f t="shared" ca="1" si="200"/>
        <v/>
      </c>
      <c r="AQ543" t="str">
        <f t="shared" ca="1" si="200"/>
        <v/>
      </c>
    </row>
    <row r="544" spans="2:43" x14ac:dyDescent="0.3">
      <c r="B544" t="str">
        <f t="shared" ref="B544:C544" ca="1" si="201">IF(ISNUMBER(FIND("Correl",_xlfn.FORMULATEXT(B464))),SUBSTITUTE("worksheet.write('" &amp; CELL("address",B464) &amp; "','" &amp; _xlfn.FORMULATEXT(B464) &amp; "')","$",""),"")</f>
        <v/>
      </c>
      <c r="C544" t="str">
        <f t="shared" ca="1" si="201"/>
        <v/>
      </c>
      <c r="D544" t="str">
        <f t="shared" ca="1" si="170"/>
        <v/>
      </c>
      <c r="E544" t="str">
        <f t="shared" ca="1" si="191"/>
        <v/>
      </c>
      <c r="F544" t="str">
        <f t="shared" ca="1" si="191"/>
        <v/>
      </c>
      <c r="G544" t="str">
        <f t="shared" ca="1" si="191"/>
        <v/>
      </c>
      <c r="H544" t="str">
        <f t="shared" ca="1" si="191"/>
        <v/>
      </c>
      <c r="I544" t="str">
        <f t="shared" ca="1" si="191"/>
        <v/>
      </c>
      <c r="J544" t="str">
        <f t="shared" ca="1" si="191"/>
        <v/>
      </c>
      <c r="K544" t="str">
        <f t="shared" ca="1" si="191"/>
        <v/>
      </c>
      <c r="L544" t="str">
        <f t="shared" ca="1" si="191"/>
        <v/>
      </c>
      <c r="M544" t="str">
        <f t="shared" ca="1" si="191"/>
        <v/>
      </c>
      <c r="N544" t="str">
        <f t="shared" ca="1" si="191"/>
        <v/>
      </c>
      <c r="O544" t="str">
        <f t="shared" ca="1" si="191"/>
        <v/>
      </c>
      <c r="P544" t="str">
        <f t="shared" ca="1" si="191"/>
        <v/>
      </c>
      <c r="Q544" t="str">
        <f t="shared" ca="1" si="191"/>
        <v/>
      </c>
      <c r="R544" t="str">
        <f t="shared" ca="1" si="191"/>
        <v/>
      </c>
      <c r="S544" t="str">
        <f t="shared" ca="1" si="191"/>
        <v/>
      </c>
      <c r="T544" t="str">
        <f t="shared" ca="1" si="191"/>
        <v/>
      </c>
      <c r="U544" t="str">
        <f t="shared" ca="1" si="191"/>
        <v>worksheet.write('U464','="Correlation with SGA"')</v>
      </c>
      <c r="V544" t="str">
        <f t="shared" ca="1" si="191"/>
        <v>worksheet.write('V464','=CORREL(Q462:U462,X463:AB463)')</v>
      </c>
      <c r="W544" t="str">
        <f t="shared" ca="1" si="191"/>
        <v/>
      </c>
      <c r="X544" t="str">
        <f t="shared" ca="1" si="191"/>
        <v/>
      </c>
      <c r="Y544" t="str">
        <f t="shared" ca="1" si="191"/>
        <v/>
      </c>
      <c r="Z544" t="str">
        <f t="shared" ca="1" si="191"/>
        <v/>
      </c>
      <c r="AA544" t="str">
        <f t="shared" ca="1" si="191"/>
        <v/>
      </c>
      <c r="AB544" t="str">
        <f t="shared" ca="1" si="191"/>
        <v/>
      </c>
      <c r="AC544" t="str">
        <f t="shared" ca="1" si="191"/>
        <v/>
      </c>
      <c r="AD544" t="str">
        <f t="shared" ca="1" si="191"/>
        <v/>
      </c>
      <c r="AE544" t="str">
        <f t="shared" ca="1" si="191"/>
        <v/>
      </c>
      <c r="AF544" t="str">
        <f t="shared" ref="AF544:AQ544" ca="1" si="202">IF(ISNUMBER(FIND("Correl",_xlfn.FORMULATEXT(AF464))),SUBSTITUTE("worksheet.write('" &amp; CELL("address",AF464) &amp; "','" &amp; _xlfn.FORMULATEXT(AF464) &amp; "')","$",""),"")</f>
        <v/>
      </c>
      <c r="AG544" t="str">
        <f t="shared" ca="1" si="202"/>
        <v/>
      </c>
      <c r="AH544" t="str">
        <f t="shared" ca="1" si="202"/>
        <v/>
      </c>
      <c r="AI544" t="str">
        <f t="shared" ca="1" si="202"/>
        <v/>
      </c>
      <c r="AJ544" t="str">
        <f t="shared" ca="1" si="202"/>
        <v/>
      </c>
      <c r="AK544" t="str">
        <f t="shared" ca="1" si="202"/>
        <v/>
      </c>
      <c r="AL544" t="str">
        <f t="shared" ca="1" si="202"/>
        <v/>
      </c>
      <c r="AM544" t="str">
        <f t="shared" ca="1" si="202"/>
        <v/>
      </c>
      <c r="AN544" t="str">
        <f t="shared" ca="1" si="202"/>
        <v/>
      </c>
      <c r="AO544" t="str">
        <f t="shared" ca="1" si="202"/>
        <v/>
      </c>
      <c r="AP544" t="str">
        <f t="shared" ca="1" si="202"/>
        <v/>
      </c>
      <c r="AQ544" t="str">
        <f t="shared" ca="1" si="202"/>
        <v/>
      </c>
    </row>
    <row r="545" spans="2:43" x14ac:dyDescent="0.3">
      <c r="B545" t="str">
        <f t="shared" ref="B545:C545" ca="1" si="203">IF(ISNUMBER(FIND("Correl",_xlfn.FORMULATEXT(B465))),SUBSTITUTE("worksheet.write('" &amp; CELL("address",B465) &amp; "','" &amp; _xlfn.FORMULATEXT(B465) &amp; "')","$",""),"")</f>
        <v/>
      </c>
      <c r="C545" t="str">
        <f t="shared" ca="1" si="203"/>
        <v/>
      </c>
      <c r="D545" t="str">
        <f t="shared" ca="1" si="170"/>
        <v/>
      </c>
      <c r="E545" t="str">
        <f t="shared" ca="1" si="191"/>
        <v/>
      </c>
      <c r="F545" t="str">
        <f t="shared" ca="1" si="191"/>
        <v/>
      </c>
      <c r="G545" t="str">
        <f t="shared" ca="1" si="191"/>
        <v/>
      </c>
      <c r="H545" t="str">
        <f t="shared" ca="1" si="191"/>
        <v/>
      </c>
      <c r="I545" t="str">
        <f t="shared" ca="1" si="191"/>
        <v/>
      </c>
      <c r="J545" t="str">
        <f t="shared" ca="1" si="191"/>
        <v/>
      </c>
      <c r="K545" t="str">
        <f t="shared" ca="1" si="191"/>
        <v/>
      </c>
      <c r="L545" t="str">
        <f t="shared" ca="1" si="191"/>
        <v/>
      </c>
      <c r="M545" t="str">
        <f t="shared" ca="1" si="191"/>
        <v/>
      </c>
      <c r="N545" t="str">
        <f t="shared" ca="1" si="191"/>
        <v/>
      </c>
      <c r="O545" t="str">
        <f t="shared" ca="1" si="191"/>
        <v/>
      </c>
      <c r="P545" t="str">
        <f t="shared" ca="1" si="191"/>
        <v/>
      </c>
      <c r="Q545" t="str">
        <f t="shared" ca="1" si="191"/>
        <v/>
      </c>
      <c r="R545" t="str">
        <f t="shared" ca="1" si="191"/>
        <v/>
      </c>
      <c r="S545" t="str">
        <f t="shared" ca="1" si="191"/>
        <v/>
      </c>
      <c r="T545" t="str">
        <f t="shared" ca="1" si="191"/>
        <v/>
      </c>
      <c r="U545" t="str">
        <f t="shared" ca="1" si="191"/>
        <v>worksheet.write('U465','="Correlation with Dep"')</v>
      </c>
      <c r="V545" t="str">
        <f t="shared" ca="1" si="191"/>
        <v>worksheet.write('V465','=CORREL(Q462:U462,X471:AB471)')</v>
      </c>
      <c r="W545" t="str">
        <f t="shared" ca="1" si="191"/>
        <v/>
      </c>
      <c r="X545" t="str">
        <f t="shared" ca="1" si="191"/>
        <v/>
      </c>
      <c r="Y545" t="str">
        <f t="shared" ca="1" si="191"/>
        <v/>
      </c>
      <c r="Z545" t="str">
        <f t="shared" ca="1" si="191"/>
        <v/>
      </c>
      <c r="AA545" t="str">
        <f t="shared" ca="1" si="191"/>
        <v/>
      </c>
      <c r="AB545" t="str">
        <f t="shared" ca="1" si="191"/>
        <v/>
      </c>
      <c r="AC545" t="str">
        <f t="shared" ca="1" si="191"/>
        <v/>
      </c>
      <c r="AD545" t="str">
        <f t="shared" ca="1" si="191"/>
        <v/>
      </c>
      <c r="AE545" t="str">
        <f t="shared" ca="1" si="191"/>
        <v/>
      </c>
      <c r="AF545" t="str">
        <f t="shared" ref="AF545:AQ545" ca="1" si="204">IF(ISNUMBER(FIND("Correl",_xlfn.FORMULATEXT(AF465))),SUBSTITUTE("worksheet.write('" &amp; CELL("address",AF465) &amp; "','" &amp; _xlfn.FORMULATEXT(AF465) &amp; "')","$",""),"")</f>
        <v/>
      </c>
      <c r="AG545" t="str">
        <f t="shared" ca="1" si="204"/>
        <v/>
      </c>
      <c r="AH545" t="str">
        <f t="shared" ca="1" si="204"/>
        <v/>
      </c>
      <c r="AI545" t="str">
        <f t="shared" ca="1" si="204"/>
        <v/>
      </c>
      <c r="AJ545" t="str">
        <f t="shared" ca="1" si="204"/>
        <v/>
      </c>
      <c r="AK545" t="str">
        <f t="shared" ca="1" si="204"/>
        <v/>
      </c>
      <c r="AL545" t="str">
        <f t="shared" ca="1" si="204"/>
        <v/>
      </c>
      <c r="AM545" t="str">
        <f t="shared" ca="1" si="204"/>
        <v/>
      </c>
      <c r="AN545" t="str">
        <f t="shared" ca="1" si="204"/>
        <v/>
      </c>
      <c r="AO545" t="str">
        <f t="shared" ca="1" si="204"/>
        <v/>
      </c>
      <c r="AP545" t="str">
        <f t="shared" ca="1" si="204"/>
        <v/>
      </c>
      <c r="AQ545" t="str">
        <f t="shared" ca="1" si="204"/>
        <v/>
      </c>
    </row>
    <row r="546" spans="2:43" x14ac:dyDescent="0.3">
      <c r="B546" t="str">
        <f t="shared" ref="B546:C546" ca="1" si="205">IF(ISNUMBER(FIND("Correl",_xlfn.FORMULATEXT(B466))),SUBSTITUTE("worksheet.write('" &amp; CELL("address",B466) &amp; "','" &amp; _xlfn.FORMULATEXT(B466) &amp; "')","$",""),"")</f>
        <v/>
      </c>
      <c r="C546" t="str">
        <f t="shared" ca="1" si="205"/>
        <v/>
      </c>
      <c r="D546" t="str">
        <f t="shared" ref="D546:S561" ca="1" si="206">IF(OR(ISNUMBER(FIND("CORREL",_xlfn.FORMULATEXT(D466))),ISNUMBER(FIND("Correl",_xlfn.FORMULATEXT(D466)))),SUBSTITUTE("worksheet.write('" &amp; CELL("address",D466) &amp; "','" &amp; _xlfn.FORMULATEXT(D466) &amp; "')","$",""),"")</f>
        <v/>
      </c>
      <c r="E546" t="str">
        <f t="shared" ca="1" si="206"/>
        <v/>
      </c>
      <c r="F546" t="str">
        <f t="shared" ca="1" si="206"/>
        <v/>
      </c>
      <c r="G546" t="str">
        <f t="shared" ca="1" si="206"/>
        <v/>
      </c>
      <c r="H546" t="str">
        <f t="shared" ca="1" si="206"/>
        <v/>
      </c>
      <c r="I546" t="str">
        <f t="shared" ca="1" si="206"/>
        <v/>
      </c>
      <c r="J546" t="str">
        <f t="shared" ca="1" si="206"/>
        <v/>
      </c>
      <c r="K546" t="str">
        <f t="shared" ca="1" si="206"/>
        <v/>
      </c>
      <c r="L546" t="str">
        <f t="shared" ca="1" si="206"/>
        <v/>
      </c>
      <c r="M546" t="str">
        <f t="shared" ca="1" si="206"/>
        <v/>
      </c>
      <c r="N546" t="str">
        <f t="shared" ca="1" si="206"/>
        <v/>
      </c>
      <c r="O546" t="str">
        <f t="shared" ca="1" si="206"/>
        <v/>
      </c>
      <c r="P546" t="str">
        <f t="shared" ca="1" si="206"/>
        <v/>
      </c>
      <c r="Q546" t="str">
        <f t="shared" ca="1" si="206"/>
        <v/>
      </c>
      <c r="R546" t="str">
        <f t="shared" ca="1" si="206"/>
        <v/>
      </c>
      <c r="S546" t="str">
        <f t="shared" ca="1" si="206"/>
        <v/>
      </c>
      <c r="T546" t="str">
        <f t="shared" ca="1" si="191"/>
        <v/>
      </c>
      <c r="U546" t="str">
        <f t="shared" ca="1" si="191"/>
        <v/>
      </c>
      <c r="V546" t="str">
        <f t="shared" ca="1" si="191"/>
        <v/>
      </c>
      <c r="W546" t="str">
        <f t="shared" ca="1" si="191"/>
        <v/>
      </c>
      <c r="X546" t="str">
        <f t="shared" ca="1" si="191"/>
        <v/>
      </c>
      <c r="Y546" t="str">
        <f t="shared" ca="1" si="191"/>
        <v/>
      </c>
      <c r="Z546" t="str">
        <f t="shared" ca="1" si="191"/>
        <v/>
      </c>
      <c r="AA546" t="str">
        <f t="shared" ca="1" si="191"/>
        <v/>
      </c>
      <c r="AB546" t="str">
        <f t="shared" ca="1" si="191"/>
        <v/>
      </c>
      <c r="AC546" t="str">
        <f t="shared" ca="1" si="191"/>
        <v/>
      </c>
      <c r="AD546" t="str">
        <f t="shared" ca="1" si="191"/>
        <v/>
      </c>
      <c r="AE546" t="str">
        <f t="shared" ca="1" si="191"/>
        <v/>
      </c>
      <c r="AF546" t="str">
        <f t="shared" ref="AF546:AQ546" ca="1" si="207">IF(ISNUMBER(FIND("Correl",_xlfn.FORMULATEXT(AF466))),SUBSTITUTE("worksheet.write('" &amp; CELL("address",AF466) &amp; "','" &amp; _xlfn.FORMULATEXT(AF466) &amp; "')","$",""),"")</f>
        <v/>
      </c>
      <c r="AG546" t="str">
        <f t="shared" ca="1" si="207"/>
        <v/>
      </c>
      <c r="AH546" t="str">
        <f t="shared" ca="1" si="207"/>
        <v/>
      </c>
      <c r="AI546" t="str">
        <f t="shared" ca="1" si="207"/>
        <v/>
      </c>
      <c r="AJ546" t="str">
        <f t="shared" ca="1" si="207"/>
        <v/>
      </c>
      <c r="AK546" t="str">
        <f t="shared" ca="1" si="207"/>
        <v/>
      </c>
      <c r="AL546" t="str">
        <f t="shared" ca="1" si="207"/>
        <v/>
      </c>
      <c r="AM546" t="str">
        <f t="shared" ca="1" si="207"/>
        <v/>
      </c>
      <c r="AN546" t="str">
        <f t="shared" ca="1" si="207"/>
        <v/>
      </c>
      <c r="AO546" t="str">
        <f t="shared" ca="1" si="207"/>
        <v/>
      </c>
      <c r="AP546" t="str">
        <f t="shared" ca="1" si="207"/>
        <v/>
      </c>
      <c r="AQ546" t="str">
        <f t="shared" ca="1" si="207"/>
        <v/>
      </c>
    </row>
    <row r="547" spans="2:43" x14ac:dyDescent="0.3">
      <c r="B547" t="str">
        <f t="shared" ref="B547:C547" ca="1" si="208">IF(ISNUMBER(FIND("Correl",_xlfn.FORMULATEXT(B467))),SUBSTITUTE("worksheet.write('" &amp; CELL("address",B467) &amp; "','" &amp; _xlfn.FORMULATEXT(B467) &amp; "')","$",""),"")</f>
        <v/>
      </c>
      <c r="C547" t="str">
        <f t="shared" ca="1" si="208"/>
        <v/>
      </c>
      <c r="D547" t="str">
        <f t="shared" ca="1" si="206"/>
        <v/>
      </c>
      <c r="E547" t="str">
        <f t="shared" ca="1" si="191"/>
        <v/>
      </c>
      <c r="F547" t="str">
        <f t="shared" ca="1" si="191"/>
        <v/>
      </c>
      <c r="G547" t="str">
        <f t="shared" ca="1" si="191"/>
        <v/>
      </c>
      <c r="H547" t="str">
        <f t="shared" ca="1" si="191"/>
        <v/>
      </c>
      <c r="I547" t="str">
        <f t="shared" ca="1" si="191"/>
        <v/>
      </c>
      <c r="J547" t="str">
        <f t="shared" ca="1" si="191"/>
        <v/>
      </c>
      <c r="K547" t="str">
        <f t="shared" ca="1" si="191"/>
        <v/>
      </c>
      <c r="L547" t="str">
        <f t="shared" ca="1" si="191"/>
        <v/>
      </c>
      <c r="M547" t="str">
        <f t="shared" ca="1" si="191"/>
        <v/>
      </c>
      <c r="N547" t="str">
        <f t="shared" ca="1" si="191"/>
        <v/>
      </c>
      <c r="O547" t="str">
        <f t="shared" ca="1" si="191"/>
        <v/>
      </c>
      <c r="P547" t="str">
        <f t="shared" ca="1" si="191"/>
        <v/>
      </c>
      <c r="Q547" t="str">
        <f t="shared" ca="1" si="191"/>
        <v/>
      </c>
      <c r="R547" t="str">
        <f t="shared" ca="1" si="191"/>
        <v/>
      </c>
      <c r="S547" t="str">
        <f t="shared" ca="1" si="191"/>
        <v/>
      </c>
      <c r="T547" t="str">
        <f t="shared" ca="1" si="191"/>
        <v/>
      </c>
      <c r="U547" t="str">
        <f t="shared" ca="1" si="191"/>
        <v/>
      </c>
      <c r="V547" t="str">
        <f t="shared" ca="1" si="191"/>
        <v/>
      </c>
      <c r="W547" t="str">
        <f t="shared" ca="1" si="191"/>
        <v/>
      </c>
      <c r="X547" t="str">
        <f t="shared" ca="1" si="191"/>
        <v/>
      </c>
      <c r="Y547" t="str">
        <f t="shared" ca="1" si="191"/>
        <v/>
      </c>
      <c r="Z547" t="str">
        <f t="shared" ca="1" si="191"/>
        <v/>
      </c>
      <c r="AA547" t="str">
        <f t="shared" ca="1" si="191"/>
        <v/>
      </c>
      <c r="AB547" t="str">
        <f t="shared" ca="1" si="191"/>
        <v/>
      </c>
      <c r="AC547" t="str">
        <f t="shared" ca="1" si="191"/>
        <v/>
      </c>
      <c r="AD547" t="str">
        <f t="shared" ca="1" si="191"/>
        <v/>
      </c>
      <c r="AE547" t="str">
        <f t="shared" ca="1" si="191"/>
        <v/>
      </c>
      <c r="AF547" t="str">
        <f t="shared" ref="AF547:AQ547" ca="1" si="209">IF(ISNUMBER(FIND("Correl",_xlfn.FORMULATEXT(AF467))),SUBSTITUTE("worksheet.write('" &amp; CELL("address",AF467) &amp; "','" &amp; _xlfn.FORMULATEXT(AF467) &amp; "')","$",""),"")</f>
        <v/>
      </c>
      <c r="AG547" t="str">
        <f t="shared" ca="1" si="209"/>
        <v/>
      </c>
      <c r="AH547" t="str">
        <f t="shared" ca="1" si="209"/>
        <v/>
      </c>
      <c r="AI547" t="str">
        <f t="shared" ca="1" si="209"/>
        <v/>
      </c>
      <c r="AJ547" t="str">
        <f t="shared" ca="1" si="209"/>
        <v/>
      </c>
      <c r="AK547" t="str">
        <f t="shared" ca="1" si="209"/>
        <v/>
      </c>
      <c r="AL547" t="str">
        <f t="shared" ca="1" si="209"/>
        <v/>
      </c>
      <c r="AM547" t="str">
        <f t="shared" ca="1" si="209"/>
        <v/>
      </c>
      <c r="AN547" t="str">
        <f t="shared" ca="1" si="209"/>
        <v/>
      </c>
      <c r="AO547" t="str">
        <f t="shared" ca="1" si="209"/>
        <v/>
      </c>
      <c r="AP547" t="str">
        <f t="shared" ca="1" si="209"/>
        <v/>
      </c>
      <c r="AQ547" t="str">
        <f t="shared" ca="1" si="209"/>
        <v/>
      </c>
    </row>
    <row r="548" spans="2:43" x14ac:dyDescent="0.3">
      <c r="B548" t="str">
        <f t="shared" ref="B548:C548" ca="1" si="210">IF(ISNUMBER(FIND("Correl",_xlfn.FORMULATEXT(B468))),SUBSTITUTE("worksheet.write('" &amp; CELL("address",B468) &amp; "','" &amp; _xlfn.FORMULATEXT(B468) &amp; "')","$",""),"")</f>
        <v/>
      </c>
      <c r="C548" t="str">
        <f t="shared" ca="1" si="210"/>
        <v/>
      </c>
      <c r="D548" t="str">
        <f t="shared" ca="1" si="206"/>
        <v/>
      </c>
      <c r="E548" t="str">
        <f t="shared" ca="1" si="191"/>
        <v/>
      </c>
      <c r="F548" t="str">
        <f t="shared" ca="1" si="191"/>
        <v/>
      </c>
      <c r="G548" t="str">
        <f t="shared" ca="1" si="191"/>
        <v/>
      </c>
      <c r="H548" t="str">
        <f t="shared" ca="1" si="191"/>
        <v/>
      </c>
      <c r="I548" t="str">
        <f t="shared" ca="1" si="191"/>
        <v/>
      </c>
      <c r="J548" t="str">
        <f t="shared" ca="1" si="191"/>
        <v/>
      </c>
      <c r="K548" t="str">
        <f t="shared" ca="1" si="191"/>
        <v/>
      </c>
      <c r="L548" t="str">
        <f t="shared" ca="1" si="191"/>
        <v/>
      </c>
      <c r="M548" t="str">
        <f t="shared" ca="1" si="191"/>
        <v/>
      </c>
      <c r="N548" t="str">
        <f t="shared" ca="1" si="191"/>
        <v>worksheet.write('N468','="Correlation with OM"')</v>
      </c>
      <c r="O548" t="str">
        <f t="shared" ca="1" si="191"/>
        <v>worksheet.write('O468','=CORREL(J467:N467,Q462:U462)')</v>
      </c>
      <c r="P548" t="str">
        <f t="shared" ca="1" si="191"/>
        <v/>
      </c>
      <c r="Q548" t="str">
        <f t="shared" ca="1" si="191"/>
        <v/>
      </c>
      <c r="R548" t="str">
        <f t="shared" ca="1" si="191"/>
        <v/>
      </c>
      <c r="S548" t="str">
        <f t="shared" ca="1" si="191"/>
        <v/>
      </c>
      <c r="T548" t="str">
        <f t="shared" ca="1" si="191"/>
        <v/>
      </c>
      <c r="U548" t="str">
        <f t="shared" ca="1" si="191"/>
        <v/>
      </c>
      <c r="V548" t="str">
        <f t="shared" ca="1" si="191"/>
        <v/>
      </c>
      <c r="W548" t="str">
        <f t="shared" ca="1" si="191"/>
        <v/>
      </c>
      <c r="X548" t="str">
        <f t="shared" ca="1" si="191"/>
        <v/>
      </c>
      <c r="Y548" t="str">
        <f t="shared" ca="1" si="191"/>
        <v/>
      </c>
      <c r="Z548" t="str">
        <f t="shared" ca="1" si="191"/>
        <v/>
      </c>
      <c r="AA548" t="str">
        <f t="shared" ca="1" si="191"/>
        <v/>
      </c>
      <c r="AB548" t="str">
        <f t="shared" ca="1" si="191"/>
        <v/>
      </c>
      <c r="AC548" t="str">
        <f t="shared" ca="1" si="191"/>
        <v/>
      </c>
      <c r="AD548" t="str">
        <f t="shared" ca="1" si="191"/>
        <v/>
      </c>
      <c r="AE548" t="str">
        <f t="shared" ca="1" si="191"/>
        <v/>
      </c>
      <c r="AF548" t="str">
        <f t="shared" ref="AF548:AQ548" ca="1" si="211">IF(ISNUMBER(FIND("Correl",_xlfn.FORMULATEXT(AF468))),SUBSTITUTE("worksheet.write('" &amp; CELL("address",AF468) &amp; "','" &amp; _xlfn.FORMULATEXT(AF468) &amp; "')","$",""),"")</f>
        <v/>
      </c>
      <c r="AG548" t="str">
        <f t="shared" ca="1" si="211"/>
        <v/>
      </c>
      <c r="AH548" t="str">
        <f t="shared" ca="1" si="211"/>
        <v/>
      </c>
      <c r="AI548" t="str">
        <f t="shared" ca="1" si="211"/>
        <v/>
      </c>
      <c r="AJ548" t="str">
        <f t="shared" ca="1" si="211"/>
        <v/>
      </c>
      <c r="AK548" t="str">
        <f t="shared" ca="1" si="211"/>
        <v/>
      </c>
      <c r="AL548" t="str">
        <f t="shared" ca="1" si="211"/>
        <v/>
      </c>
      <c r="AM548" t="str">
        <f t="shared" ca="1" si="211"/>
        <v/>
      </c>
      <c r="AN548" t="str">
        <f t="shared" ca="1" si="211"/>
        <v/>
      </c>
      <c r="AO548" t="str">
        <f t="shared" ca="1" si="211"/>
        <v/>
      </c>
      <c r="AP548" t="str">
        <f t="shared" ca="1" si="211"/>
        <v/>
      </c>
      <c r="AQ548" t="str">
        <f t="shared" ca="1" si="211"/>
        <v/>
      </c>
    </row>
    <row r="549" spans="2:43" x14ac:dyDescent="0.3">
      <c r="B549" t="str">
        <f t="shared" ref="B549:C549" ca="1" si="212">IF(ISNUMBER(FIND("Correl",_xlfn.FORMULATEXT(B469))),SUBSTITUTE("worksheet.write('" &amp; CELL("address",B469) &amp; "','" &amp; _xlfn.FORMULATEXT(B469) &amp; "')","$",""),"")</f>
        <v/>
      </c>
      <c r="C549" t="str">
        <f t="shared" ca="1" si="212"/>
        <v/>
      </c>
      <c r="D549" t="str">
        <f t="shared" ca="1" si="206"/>
        <v/>
      </c>
      <c r="E549" t="str">
        <f t="shared" ref="E549:AE558" ca="1" si="213">IF(OR(ISNUMBER(FIND("CORREL",_xlfn.FORMULATEXT(E469))),ISNUMBER(FIND("Correl",_xlfn.FORMULATEXT(E469)))),SUBSTITUTE("worksheet.write('" &amp; CELL("address",E469) &amp; "','" &amp; _xlfn.FORMULATEXT(E469) &amp; "')","$",""),"")</f>
        <v/>
      </c>
      <c r="F549" t="str">
        <f t="shared" ca="1" si="213"/>
        <v/>
      </c>
      <c r="G549" t="str">
        <f t="shared" ca="1" si="213"/>
        <v/>
      </c>
      <c r="H549" t="str">
        <f t="shared" ca="1" si="213"/>
        <v/>
      </c>
      <c r="I549" t="str">
        <f t="shared" ca="1" si="213"/>
        <v/>
      </c>
      <c r="J549" t="str">
        <f t="shared" ca="1" si="213"/>
        <v/>
      </c>
      <c r="K549" t="str">
        <f t="shared" ca="1" si="213"/>
        <v/>
      </c>
      <c r="L549" t="str">
        <f t="shared" ca="1" si="213"/>
        <v/>
      </c>
      <c r="M549" t="str">
        <f t="shared" ca="1" si="213"/>
        <v/>
      </c>
      <c r="N549" t="str">
        <f t="shared" ca="1" si="213"/>
        <v>worksheet.write('N469','="Correlation with IC"')</v>
      </c>
      <c r="O549" t="str">
        <f t="shared" ca="1" si="213"/>
        <v>worksheet.write('O469','=CORREL(J467:N467,Q490:U490)')</v>
      </c>
      <c r="P549" t="str">
        <f t="shared" ca="1" si="213"/>
        <v/>
      </c>
      <c r="Q549" t="str">
        <f t="shared" ca="1" si="213"/>
        <v/>
      </c>
      <c r="R549" t="str">
        <f t="shared" ca="1" si="213"/>
        <v/>
      </c>
      <c r="S549" t="str">
        <f t="shared" ca="1" si="213"/>
        <v/>
      </c>
      <c r="T549" t="str">
        <f t="shared" ca="1" si="213"/>
        <v/>
      </c>
      <c r="U549" t="str">
        <f t="shared" ca="1" si="213"/>
        <v/>
      </c>
      <c r="V549" t="str">
        <f t="shared" ca="1" si="213"/>
        <v/>
      </c>
      <c r="W549" t="str">
        <f t="shared" ca="1" si="213"/>
        <v/>
      </c>
      <c r="X549" t="str">
        <f t="shared" ca="1" si="213"/>
        <v/>
      </c>
      <c r="Y549" t="str">
        <f t="shared" ca="1" si="213"/>
        <v/>
      </c>
      <c r="Z549" t="str">
        <f t="shared" ca="1" si="213"/>
        <v/>
      </c>
      <c r="AA549" t="str">
        <f t="shared" ca="1" si="213"/>
        <v/>
      </c>
      <c r="AB549" t="str">
        <f t="shared" ca="1" si="213"/>
        <v/>
      </c>
      <c r="AC549" t="str">
        <f t="shared" ca="1" si="213"/>
        <v/>
      </c>
      <c r="AD549" t="str">
        <f t="shared" ca="1" si="213"/>
        <v/>
      </c>
      <c r="AE549" t="str">
        <f t="shared" ca="1" si="213"/>
        <v/>
      </c>
      <c r="AF549" t="str">
        <f t="shared" ref="AF549:AQ549" ca="1" si="214">IF(ISNUMBER(FIND("Correl",_xlfn.FORMULATEXT(AF469))),SUBSTITUTE("worksheet.write('" &amp; CELL("address",AF469) &amp; "','" &amp; _xlfn.FORMULATEXT(AF469) &amp; "')","$",""),"")</f>
        <v/>
      </c>
      <c r="AG549" t="str">
        <f t="shared" ca="1" si="214"/>
        <v/>
      </c>
      <c r="AH549" t="str">
        <f t="shared" ca="1" si="214"/>
        <v/>
      </c>
      <c r="AI549" t="str">
        <f t="shared" ca="1" si="214"/>
        <v/>
      </c>
      <c r="AJ549" t="str">
        <f t="shared" ca="1" si="214"/>
        <v/>
      </c>
      <c r="AK549" t="str">
        <f t="shared" ca="1" si="214"/>
        <v/>
      </c>
      <c r="AL549" t="str">
        <f t="shared" ca="1" si="214"/>
        <v/>
      </c>
      <c r="AM549" t="str">
        <f t="shared" ca="1" si="214"/>
        <v/>
      </c>
      <c r="AN549" t="str">
        <f t="shared" ca="1" si="214"/>
        <v/>
      </c>
      <c r="AO549" t="str">
        <f t="shared" ca="1" si="214"/>
        <v/>
      </c>
      <c r="AP549" t="str">
        <f t="shared" ca="1" si="214"/>
        <v/>
      </c>
      <c r="AQ549" t="str">
        <f t="shared" ca="1" si="214"/>
        <v/>
      </c>
    </row>
    <row r="550" spans="2:43" x14ac:dyDescent="0.3">
      <c r="B550" t="str">
        <f t="shared" ref="B550:C550" ca="1" si="215">IF(ISNUMBER(FIND("Correl",_xlfn.FORMULATEXT(B470))),SUBSTITUTE("worksheet.write('" &amp; CELL("address",B470) &amp; "','" &amp; _xlfn.FORMULATEXT(B470) &amp; "')","$",""),"")</f>
        <v/>
      </c>
      <c r="C550" t="str">
        <f t="shared" ca="1" si="215"/>
        <v/>
      </c>
      <c r="D550" t="str">
        <f t="shared" ca="1" si="206"/>
        <v/>
      </c>
      <c r="E550" t="str">
        <f t="shared" ca="1" si="213"/>
        <v/>
      </c>
      <c r="F550" t="str">
        <f t="shared" ca="1" si="213"/>
        <v/>
      </c>
      <c r="G550" t="str">
        <f t="shared" ca="1" si="213"/>
        <v/>
      </c>
      <c r="H550" t="str">
        <f t="shared" ca="1" si="213"/>
        <v/>
      </c>
      <c r="I550" t="str">
        <f t="shared" ca="1" si="213"/>
        <v/>
      </c>
      <c r="J550" t="str">
        <f t="shared" ca="1" si="213"/>
        <v/>
      </c>
      <c r="K550" t="str">
        <f t="shared" ca="1" si="213"/>
        <v/>
      </c>
      <c r="L550" t="str">
        <f t="shared" ca="1" si="213"/>
        <v/>
      </c>
      <c r="M550" t="str">
        <f t="shared" ca="1" si="213"/>
        <v/>
      </c>
      <c r="N550" t="str">
        <f t="shared" ca="1" si="213"/>
        <v/>
      </c>
      <c r="O550" t="str">
        <f t="shared" ca="1" si="213"/>
        <v/>
      </c>
      <c r="P550" t="str">
        <f t="shared" ca="1" si="213"/>
        <v/>
      </c>
      <c r="Q550" t="str">
        <f t="shared" ca="1" si="213"/>
        <v/>
      </c>
      <c r="R550" t="str">
        <f t="shared" ca="1" si="213"/>
        <v/>
      </c>
      <c r="S550" t="str">
        <f t="shared" ca="1" si="213"/>
        <v/>
      </c>
      <c r="T550" t="str">
        <f t="shared" ca="1" si="213"/>
        <v/>
      </c>
      <c r="U550" t="str">
        <f t="shared" ca="1" si="213"/>
        <v/>
      </c>
      <c r="V550" t="str">
        <f t="shared" ca="1" si="213"/>
        <v/>
      </c>
      <c r="W550" t="str">
        <f t="shared" ca="1" si="213"/>
        <v/>
      </c>
      <c r="X550" t="str">
        <f t="shared" ca="1" si="213"/>
        <v/>
      </c>
      <c r="Y550" t="str">
        <f t="shared" ca="1" si="213"/>
        <v/>
      </c>
      <c r="Z550" t="str">
        <f t="shared" ca="1" si="213"/>
        <v/>
      </c>
      <c r="AA550" t="str">
        <f t="shared" ca="1" si="213"/>
        <v/>
      </c>
      <c r="AB550" t="str">
        <f t="shared" ca="1" si="213"/>
        <v/>
      </c>
      <c r="AC550" t="str">
        <f t="shared" ca="1" si="213"/>
        <v/>
      </c>
      <c r="AD550" t="str">
        <f t="shared" ca="1" si="213"/>
        <v/>
      </c>
      <c r="AE550" t="str">
        <f t="shared" ca="1" si="213"/>
        <v/>
      </c>
      <c r="AF550" t="str">
        <f t="shared" ref="AF550:AQ550" ca="1" si="216">IF(ISNUMBER(FIND("Correl",_xlfn.FORMULATEXT(AF470))),SUBSTITUTE("worksheet.write('" &amp; CELL("address",AF470) &amp; "','" &amp; _xlfn.FORMULATEXT(AF470) &amp; "')","$",""),"")</f>
        <v/>
      </c>
      <c r="AG550" t="str">
        <f t="shared" ca="1" si="216"/>
        <v/>
      </c>
      <c r="AH550" t="str">
        <f t="shared" ca="1" si="216"/>
        <v/>
      </c>
      <c r="AI550" t="str">
        <f t="shared" ca="1" si="216"/>
        <v/>
      </c>
      <c r="AJ550" t="str">
        <f t="shared" ca="1" si="216"/>
        <v/>
      </c>
      <c r="AK550" t="str">
        <f t="shared" ca="1" si="216"/>
        <v/>
      </c>
      <c r="AL550" t="str">
        <f t="shared" ca="1" si="216"/>
        <v/>
      </c>
      <c r="AM550" t="str">
        <f t="shared" ca="1" si="216"/>
        <v/>
      </c>
      <c r="AN550" t="str">
        <f t="shared" ca="1" si="216"/>
        <v/>
      </c>
      <c r="AO550" t="str">
        <f t="shared" ca="1" si="216"/>
        <v/>
      </c>
      <c r="AP550" t="str">
        <f t="shared" ca="1" si="216"/>
        <v/>
      </c>
      <c r="AQ550" t="str">
        <f t="shared" ca="1" si="216"/>
        <v/>
      </c>
    </row>
    <row r="551" spans="2:43" x14ac:dyDescent="0.3">
      <c r="B551" t="str">
        <f t="shared" ref="B551:C551" ca="1" si="217">IF(ISNUMBER(FIND("Correl",_xlfn.FORMULATEXT(B471))),SUBSTITUTE("worksheet.write('" &amp; CELL("address",B471) &amp; "','" &amp; _xlfn.FORMULATEXT(B471) &amp; "')","$",""),"")</f>
        <v/>
      </c>
      <c r="C551" t="str">
        <f t="shared" ca="1" si="217"/>
        <v/>
      </c>
      <c r="D551" t="str">
        <f t="shared" ca="1" si="206"/>
        <v/>
      </c>
      <c r="E551" t="str">
        <f t="shared" ca="1" si="213"/>
        <v/>
      </c>
      <c r="F551" t="str">
        <f t="shared" ca="1" si="213"/>
        <v/>
      </c>
      <c r="G551" t="str">
        <f t="shared" ca="1" si="213"/>
        <v/>
      </c>
      <c r="H551" t="str">
        <f t="shared" ca="1" si="213"/>
        <v/>
      </c>
      <c r="I551" t="str">
        <f t="shared" ca="1" si="213"/>
        <v/>
      </c>
      <c r="J551" t="str">
        <f t="shared" ca="1" si="213"/>
        <v/>
      </c>
      <c r="K551" t="str">
        <f t="shared" ca="1" si="213"/>
        <v/>
      </c>
      <c r="L551" t="str">
        <f t="shared" ca="1" si="213"/>
        <v/>
      </c>
      <c r="M551" t="str">
        <f t="shared" ca="1" si="213"/>
        <v/>
      </c>
      <c r="N551" t="str">
        <f t="shared" ca="1" si="213"/>
        <v/>
      </c>
      <c r="O551" t="str">
        <f t="shared" ca="1" si="213"/>
        <v/>
      </c>
      <c r="P551" t="str">
        <f t="shared" ca="1" si="213"/>
        <v/>
      </c>
      <c r="Q551" t="str">
        <f t="shared" ca="1" si="213"/>
        <v/>
      </c>
      <c r="R551" t="str">
        <f t="shared" ca="1" si="213"/>
        <v/>
      </c>
      <c r="S551" t="str">
        <f t="shared" ca="1" si="213"/>
        <v/>
      </c>
      <c r="T551" t="str">
        <f t="shared" ca="1" si="213"/>
        <v/>
      </c>
      <c r="U551" t="str">
        <f t="shared" ca="1" si="213"/>
        <v/>
      </c>
      <c r="V551" t="str">
        <f t="shared" ca="1" si="213"/>
        <v/>
      </c>
      <c r="W551" t="str">
        <f t="shared" ca="1" si="213"/>
        <v/>
      </c>
      <c r="X551" t="str">
        <f t="shared" ca="1" si="213"/>
        <v/>
      </c>
      <c r="Y551" t="str">
        <f t="shared" ca="1" si="213"/>
        <v/>
      </c>
      <c r="Z551" t="str">
        <f t="shared" ca="1" si="213"/>
        <v/>
      </c>
      <c r="AA551" t="str">
        <f t="shared" ca="1" si="213"/>
        <v/>
      </c>
      <c r="AB551" t="str">
        <f t="shared" ca="1" si="213"/>
        <v/>
      </c>
      <c r="AC551" t="str">
        <f t="shared" ca="1" si="213"/>
        <v/>
      </c>
      <c r="AD551" t="str">
        <f t="shared" ca="1" si="213"/>
        <v/>
      </c>
      <c r="AE551" t="str">
        <f t="shared" ca="1" si="213"/>
        <v/>
      </c>
      <c r="AF551" t="str">
        <f t="shared" ref="AF551:AQ551" ca="1" si="218">IF(ISNUMBER(FIND("Correl",_xlfn.FORMULATEXT(AF471))),SUBSTITUTE("worksheet.write('" &amp; CELL("address",AF471) &amp; "','" &amp; _xlfn.FORMULATEXT(AF471) &amp; "')","$",""),"")</f>
        <v/>
      </c>
      <c r="AG551" t="str">
        <f t="shared" ca="1" si="218"/>
        <v/>
      </c>
      <c r="AH551" t="str">
        <f t="shared" ca="1" si="218"/>
        <v/>
      </c>
      <c r="AI551" t="str">
        <f t="shared" ca="1" si="218"/>
        <v/>
      </c>
      <c r="AJ551" t="str">
        <f t="shared" ca="1" si="218"/>
        <v/>
      </c>
      <c r="AK551" t="str">
        <f t="shared" ca="1" si="218"/>
        <v/>
      </c>
      <c r="AL551" t="str">
        <f t="shared" ca="1" si="218"/>
        <v/>
      </c>
      <c r="AM551" t="str">
        <f t="shared" ca="1" si="218"/>
        <v/>
      </c>
      <c r="AN551" t="str">
        <f t="shared" ca="1" si="218"/>
        <v/>
      </c>
      <c r="AO551" t="str">
        <f t="shared" ca="1" si="218"/>
        <v/>
      </c>
      <c r="AP551" t="str">
        <f t="shared" ca="1" si="218"/>
        <v/>
      </c>
      <c r="AQ551" t="str">
        <f t="shared" ca="1" si="218"/>
        <v/>
      </c>
    </row>
    <row r="552" spans="2:43" x14ac:dyDescent="0.3">
      <c r="B552" t="str">
        <f t="shared" ref="B552:C552" ca="1" si="219">IF(ISNUMBER(FIND("Correl",_xlfn.FORMULATEXT(B472))),SUBSTITUTE("worksheet.write('" &amp; CELL("address",B472) &amp; "','" &amp; _xlfn.FORMULATEXT(B472) &amp; "')","$",""),"")</f>
        <v/>
      </c>
      <c r="C552" t="str">
        <f t="shared" ca="1" si="219"/>
        <v/>
      </c>
      <c r="D552" t="str">
        <f t="shared" ca="1" si="206"/>
        <v/>
      </c>
      <c r="E552" t="str">
        <f t="shared" ca="1" si="213"/>
        <v/>
      </c>
      <c r="F552" t="str">
        <f t="shared" ca="1" si="213"/>
        <v/>
      </c>
      <c r="G552" t="str">
        <f t="shared" ca="1" si="213"/>
        <v/>
      </c>
      <c r="H552" t="str">
        <f t="shared" ca="1" si="213"/>
        <v/>
      </c>
      <c r="I552" t="str">
        <f t="shared" ca="1" si="213"/>
        <v/>
      </c>
      <c r="J552" t="str">
        <f t="shared" ca="1" si="213"/>
        <v/>
      </c>
      <c r="K552" t="str">
        <f t="shared" ca="1" si="213"/>
        <v/>
      </c>
      <c r="L552" t="str">
        <f t="shared" ca="1" si="213"/>
        <v/>
      </c>
      <c r="M552" t="str">
        <f t="shared" ca="1" si="213"/>
        <v/>
      </c>
      <c r="N552" t="str">
        <f t="shared" ca="1" si="213"/>
        <v/>
      </c>
      <c r="O552" t="str">
        <f t="shared" ca="1" si="213"/>
        <v/>
      </c>
      <c r="P552" t="str">
        <f t="shared" ca="1" si="213"/>
        <v/>
      </c>
      <c r="Q552" t="str">
        <f t="shared" ca="1" si="213"/>
        <v/>
      </c>
      <c r="R552" t="str">
        <f t="shared" ca="1" si="213"/>
        <v/>
      </c>
      <c r="S552" t="str">
        <f t="shared" ca="1" si="213"/>
        <v/>
      </c>
      <c r="T552" t="str">
        <f t="shared" ca="1" si="213"/>
        <v/>
      </c>
      <c r="U552" t="str">
        <f t="shared" ca="1" si="213"/>
        <v/>
      </c>
      <c r="V552" t="str">
        <f t="shared" ca="1" si="213"/>
        <v/>
      </c>
      <c r="W552" t="str">
        <f t="shared" ca="1" si="213"/>
        <v/>
      </c>
      <c r="X552" t="str">
        <f t="shared" ca="1" si="213"/>
        <v/>
      </c>
      <c r="Y552" t="str">
        <f t="shared" ca="1" si="213"/>
        <v/>
      </c>
      <c r="Z552" t="str">
        <f t="shared" ca="1" si="213"/>
        <v/>
      </c>
      <c r="AA552" t="str">
        <f t="shared" ca="1" si="213"/>
        <v/>
      </c>
      <c r="AB552" t="str">
        <f t="shared" ca="1" si="213"/>
        <v/>
      </c>
      <c r="AC552" t="str">
        <f t="shared" ca="1" si="213"/>
        <v/>
      </c>
      <c r="AD552" t="str">
        <f t="shared" ca="1" si="213"/>
        <v/>
      </c>
      <c r="AE552" t="str">
        <f t="shared" ca="1" si="213"/>
        <v/>
      </c>
      <c r="AF552" t="str">
        <f t="shared" ref="AF552:AQ552" ca="1" si="220">IF(ISNUMBER(FIND("Correl",_xlfn.FORMULATEXT(AF472))),SUBSTITUTE("worksheet.write('" &amp; CELL("address",AF472) &amp; "','" &amp; _xlfn.FORMULATEXT(AF472) &amp; "')","$",""),"")</f>
        <v/>
      </c>
      <c r="AG552" t="str">
        <f t="shared" ca="1" si="220"/>
        <v/>
      </c>
      <c r="AH552" t="str">
        <f t="shared" ca="1" si="220"/>
        <v/>
      </c>
      <c r="AI552" t="str">
        <f t="shared" ca="1" si="220"/>
        <v/>
      </c>
      <c r="AJ552" t="str">
        <f t="shared" ca="1" si="220"/>
        <v/>
      </c>
      <c r="AK552" t="str">
        <f t="shared" ca="1" si="220"/>
        <v/>
      </c>
      <c r="AL552" t="str">
        <f t="shared" ca="1" si="220"/>
        <v/>
      </c>
      <c r="AM552" t="str">
        <f t="shared" ca="1" si="220"/>
        <v/>
      </c>
      <c r="AN552" t="str">
        <f t="shared" ca="1" si="220"/>
        <v/>
      </c>
      <c r="AO552" t="str">
        <f t="shared" ca="1" si="220"/>
        <v/>
      </c>
      <c r="AP552" t="str">
        <f t="shared" ca="1" si="220"/>
        <v/>
      </c>
      <c r="AQ552" t="str">
        <f t="shared" ca="1" si="220"/>
        <v/>
      </c>
    </row>
    <row r="553" spans="2:43" x14ac:dyDescent="0.3">
      <c r="B553" t="str">
        <f t="shared" ref="B553:C553" ca="1" si="221">IF(ISNUMBER(FIND("Correl",_xlfn.FORMULATEXT(B473))),SUBSTITUTE("worksheet.write('" &amp; CELL("address",B473) &amp; "','" &amp; _xlfn.FORMULATEXT(B473) &amp; "')","$",""),"")</f>
        <v/>
      </c>
      <c r="C553" t="str">
        <f t="shared" ca="1" si="221"/>
        <v/>
      </c>
      <c r="D553" t="str">
        <f t="shared" ca="1" si="206"/>
        <v/>
      </c>
      <c r="E553" t="str">
        <f t="shared" ca="1" si="213"/>
        <v/>
      </c>
      <c r="F553" t="str">
        <f t="shared" ca="1" si="213"/>
        <v/>
      </c>
      <c r="G553" t="str">
        <f t="shared" ca="1" si="213"/>
        <v/>
      </c>
      <c r="H553" t="str">
        <f t="shared" ca="1" si="213"/>
        <v/>
      </c>
      <c r="I553" t="str">
        <f t="shared" ca="1" si="213"/>
        <v/>
      </c>
      <c r="J553" t="str">
        <f t="shared" ca="1" si="213"/>
        <v/>
      </c>
      <c r="K553" t="str">
        <f t="shared" ca="1" si="213"/>
        <v/>
      </c>
      <c r="L553" t="str">
        <f t="shared" ca="1" si="213"/>
        <v/>
      </c>
      <c r="M553" t="str">
        <f t="shared" ca="1" si="213"/>
        <v/>
      </c>
      <c r="N553" t="str">
        <f t="shared" ca="1" si="213"/>
        <v/>
      </c>
      <c r="O553" t="str">
        <f t="shared" ca="1" si="213"/>
        <v/>
      </c>
      <c r="P553" t="str">
        <f t="shared" ca="1" si="213"/>
        <v/>
      </c>
      <c r="Q553" t="str">
        <f t="shared" ca="1" si="213"/>
        <v/>
      </c>
      <c r="R553" t="str">
        <f t="shared" ca="1" si="213"/>
        <v/>
      </c>
      <c r="S553" t="str">
        <f t="shared" ca="1" si="213"/>
        <v/>
      </c>
      <c r="T553" t="str">
        <f t="shared" ca="1" si="213"/>
        <v/>
      </c>
      <c r="U553" t="str">
        <f t="shared" ca="1" si="213"/>
        <v/>
      </c>
      <c r="V553" t="str">
        <f t="shared" ca="1" si="213"/>
        <v/>
      </c>
      <c r="W553" t="str">
        <f t="shared" ca="1" si="213"/>
        <v/>
      </c>
      <c r="X553" t="str">
        <f t="shared" ca="1" si="213"/>
        <v/>
      </c>
      <c r="Y553" t="str">
        <f t="shared" ca="1" si="213"/>
        <v/>
      </c>
      <c r="Z553" t="str">
        <f t="shared" ca="1" si="213"/>
        <v/>
      </c>
      <c r="AA553" t="str">
        <f t="shared" ca="1" si="213"/>
        <v/>
      </c>
      <c r="AB553" t="str">
        <f t="shared" ca="1" si="213"/>
        <v/>
      </c>
      <c r="AC553" t="str">
        <f t="shared" ca="1" si="213"/>
        <v/>
      </c>
      <c r="AD553" t="str">
        <f t="shared" ca="1" si="213"/>
        <v/>
      </c>
      <c r="AE553" t="str">
        <f t="shared" ca="1" si="213"/>
        <v/>
      </c>
      <c r="AF553" t="str">
        <f t="shared" ref="AF553:AQ553" ca="1" si="222">IF(ISNUMBER(FIND("Correl",_xlfn.FORMULATEXT(AF473))),SUBSTITUTE("worksheet.write('" &amp; CELL("address",AF473) &amp; "','" &amp; _xlfn.FORMULATEXT(AF473) &amp; "')","$",""),"")</f>
        <v/>
      </c>
      <c r="AG553" t="str">
        <f t="shared" ca="1" si="222"/>
        <v/>
      </c>
      <c r="AH553" t="str">
        <f t="shared" ca="1" si="222"/>
        <v/>
      </c>
      <c r="AI553" t="str">
        <f t="shared" ca="1" si="222"/>
        <v/>
      </c>
      <c r="AJ553" t="str">
        <f t="shared" ca="1" si="222"/>
        <v/>
      </c>
      <c r="AK553" t="str">
        <f t="shared" ca="1" si="222"/>
        <v/>
      </c>
      <c r="AL553" t="str">
        <f t="shared" ca="1" si="222"/>
        <v/>
      </c>
      <c r="AM553" t="str">
        <f t="shared" ca="1" si="222"/>
        <v/>
      </c>
      <c r="AN553" t="str">
        <f t="shared" ca="1" si="222"/>
        <v/>
      </c>
      <c r="AO553" t="str">
        <f t="shared" ca="1" si="222"/>
        <v/>
      </c>
      <c r="AP553" t="str">
        <f t="shared" ca="1" si="222"/>
        <v/>
      </c>
      <c r="AQ553" t="str">
        <f t="shared" ca="1" si="222"/>
        <v/>
      </c>
    </row>
    <row r="554" spans="2:43" x14ac:dyDescent="0.3">
      <c r="B554" t="str">
        <f t="shared" ref="B554:C554" ca="1" si="223">IF(ISNUMBER(FIND("Correl",_xlfn.FORMULATEXT(B474))),SUBSTITUTE("worksheet.write('" &amp; CELL("address",B474) &amp; "','" &amp; _xlfn.FORMULATEXT(B474) &amp; "')","$",""),"")</f>
        <v/>
      </c>
      <c r="C554" t="str">
        <f t="shared" ca="1" si="223"/>
        <v/>
      </c>
      <c r="D554" t="str">
        <f t="shared" ca="1" si="206"/>
        <v/>
      </c>
      <c r="E554" t="str">
        <f t="shared" ca="1" si="213"/>
        <v/>
      </c>
      <c r="F554" t="str">
        <f t="shared" ca="1" si="213"/>
        <v/>
      </c>
      <c r="G554" t="str">
        <f t="shared" ca="1" si="213"/>
        <v/>
      </c>
      <c r="H554" t="str">
        <f t="shared" ca="1" si="213"/>
        <v/>
      </c>
      <c r="I554" t="str">
        <f t="shared" ca="1" si="213"/>
        <v/>
      </c>
      <c r="J554" t="str">
        <f t="shared" ca="1" si="213"/>
        <v/>
      </c>
      <c r="K554" t="str">
        <f t="shared" ca="1" si="213"/>
        <v/>
      </c>
      <c r="L554" t="str">
        <f t="shared" ca="1" si="213"/>
        <v/>
      </c>
      <c r="M554" t="str">
        <f t="shared" ca="1" si="213"/>
        <v/>
      </c>
      <c r="N554" t="str">
        <f t="shared" ca="1" si="213"/>
        <v/>
      </c>
      <c r="O554" t="str">
        <f t="shared" ca="1" si="213"/>
        <v/>
      </c>
      <c r="P554" t="str">
        <f t="shared" ca="1" si="213"/>
        <v/>
      </c>
      <c r="Q554" t="str">
        <f t="shared" ca="1" si="213"/>
        <v/>
      </c>
      <c r="R554" t="str">
        <f t="shared" ca="1" si="213"/>
        <v/>
      </c>
      <c r="S554" t="str">
        <f t="shared" ca="1" si="213"/>
        <v/>
      </c>
      <c r="T554" t="str">
        <f t="shared" ca="1" si="213"/>
        <v/>
      </c>
      <c r="U554" t="str">
        <f t="shared" ca="1" si="213"/>
        <v/>
      </c>
      <c r="V554" t="str">
        <f t="shared" ca="1" si="213"/>
        <v/>
      </c>
      <c r="W554" t="str">
        <f t="shared" ca="1" si="213"/>
        <v/>
      </c>
      <c r="X554" t="str">
        <f t="shared" ca="1" si="213"/>
        <v/>
      </c>
      <c r="Y554" t="str">
        <f t="shared" ca="1" si="213"/>
        <v/>
      </c>
      <c r="Z554" t="str">
        <f t="shared" ca="1" si="213"/>
        <v/>
      </c>
      <c r="AA554" t="str">
        <f t="shared" ca="1" si="213"/>
        <v/>
      </c>
      <c r="AB554" t="str">
        <f t="shared" ca="1" si="213"/>
        <v/>
      </c>
      <c r="AC554" t="str">
        <f t="shared" ca="1" si="213"/>
        <v/>
      </c>
      <c r="AD554" t="str">
        <f t="shared" ca="1" si="213"/>
        <v/>
      </c>
      <c r="AE554" t="str">
        <f t="shared" ca="1" si="213"/>
        <v/>
      </c>
      <c r="AF554" t="str">
        <f t="shared" ref="AF554:AQ554" ca="1" si="224">IF(ISNUMBER(FIND("Correl",_xlfn.FORMULATEXT(AF474))),SUBSTITUTE("worksheet.write('" &amp; CELL("address",AF474) &amp; "','" &amp; _xlfn.FORMULATEXT(AF474) &amp; "')","$",""),"")</f>
        <v/>
      </c>
      <c r="AG554" t="str">
        <f t="shared" ca="1" si="224"/>
        <v/>
      </c>
      <c r="AH554" t="str">
        <f t="shared" ca="1" si="224"/>
        <v/>
      </c>
      <c r="AI554" t="str">
        <f t="shared" ca="1" si="224"/>
        <v/>
      </c>
      <c r="AJ554" t="str">
        <f t="shared" ca="1" si="224"/>
        <v/>
      </c>
      <c r="AK554" t="str">
        <f t="shared" ca="1" si="224"/>
        <v/>
      </c>
      <c r="AL554" t="str">
        <f t="shared" ca="1" si="224"/>
        <v/>
      </c>
      <c r="AM554" t="str">
        <f t="shared" ca="1" si="224"/>
        <v/>
      </c>
      <c r="AN554" t="str">
        <f t="shared" ca="1" si="224"/>
        <v/>
      </c>
      <c r="AO554" t="str">
        <f t="shared" ca="1" si="224"/>
        <v/>
      </c>
      <c r="AP554" t="str">
        <f t="shared" ca="1" si="224"/>
        <v/>
      </c>
      <c r="AQ554" t="str">
        <f t="shared" ca="1" si="224"/>
        <v/>
      </c>
    </row>
    <row r="555" spans="2:43" x14ac:dyDescent="0.3">
      <c r="B555" t="str">
        <f t="shared" ref="B555:C555" ca="1" si="225">IF(ISNUMBER(FIND("Correl",_xlfn.FORMULATEXT(B475))),SUBSTITUTE("worksheet.write('" &amp; CELL("address",B475) &amp; "','" &amp; _xlfn.FORMULATEXT(B475) &amp; "')","$",""),"")</f>
        <v/>
      </c>
      <c r="C555" t="str">
        <f t="shared" ca="1" si="225"/>
        <v/>
      </c>
      <c r="D555" t="str">
        <f t="shared" ca="1" si="206"/>
        <v/>
      </c>
      <c r="E555" t="str">
        <f t="shared" ca="1" si="213"/>
        <v/>
      </c>
      <c r="F555" t="str">
        <f t="shared" ca="1" si="213"/>
        <v/>
      </c>
      <c r="G555" t="str">
        <f t="shared" ca="1" si="213"/>
        <v/>
      </c>
      <c r="H555" t="str">
        <f t="shared" ca="1" si="213"/>
        <v/>
      </c>
      <c r="I555" t="str">
        <f t="shared" ca="1" si="213"/>
        <v/>
      </c>
      <c r="J555" t="str">
        <f t="shared" ca="1" si="213"/>
        <v/>
      </c>
      <c r="K555" t="str">
        <f t="shared" ca="1" si="213"/>
        <v/>
      </c>
      <c r="L555" t="str">
        <f t="shared" ca="1" si="213"/>
        <v/>
      </c>
      <c r="M555" t="str">
        <f t="shared" ca="1" si="213"/>
        <v/>
      </c>
      <c r="N555" t="str">
        <f t="shared" ca="1" si="213"/>
        <v/>
      </c>
      <c r="O555" t="str">
        <f t="shared" ca="1" si="213"/>
        <v/>
      </c>
      <c r="P555" t="str">
        <f t="shared" ca="1" si="213"/>
        <v/>
      </c>
      <c r="Q555" t="str">
        <f t="shared" ca="1" si="213"/>
        <v/>
      </c>
      <c r="R555" t="str">
        <f t="shared" ca="1" si="213"/>
        <v/>
      </c>
      <c r="S555" t="str">
        <f t="shared" ca="1" si="213"/>
        <v/>
      </c>
      <c r="T555" t="str">
        <f t="shared" ca="1" si="213"/>
        <v/>
      </c>
      <c r="U555" t="str">
        <f t="shared" ca="1" si="213"/>
        <v/>
      </c>
      <c r="V555" t="str">
        <f t="shared" ca="1" si="213"/>
        <v/>
      </c>
      <c r="W555" t="str">
        <f t="shared" ca="1" si="213"/>
        <v/>
      </c>
      <c r="X555" t="str">
        <f t="shared" ca="1" si="213"/>
        <v/>
      </c>
      <c r="Y555" t="str">
        <f t="shared" ca="1" si="213"/>
        <v/>
      </c>
      <c r="Z555" t="str">
        <f t="shared" ca="1" si="213"/>
        <v/>
      </c>
      <c r="AA555" t="str">
        <f t="shared" ca="1" si="213"/>
        <v/>
      </c>
      <c r="AB555" t="str">
        <f t="shared" ca="1" si="213"/>
        <v/>
      </c>
      <c r="AC555" t="str">
        <f t="shared" ca="1" si="213"/>
        <v/>
      </c>
      <c r="AD555" t="str">
        <f t="shared" ca="1" si="213"/>
        <v/>
      </c>
      <c r="AE555" t="str">
        <f t="shared" ca="1" si="213"/>
        <v/>
      </c>
      <c r="AF555" t="str">
        <f t="shared" ref="AF555:AQ555" ca="1" si="226">IF(ISNUMBER(FIND("Correl",_xlfn.FORMULATEXT(AF475))),SUBSTITUTE("worksheet.write('" &amp; CELL("address",AF475) &amp; "','" &amp; _xlfn.FORMULATEXT(AF475) &amp; "')","$",""),"")</f>
        <v/>
      </c>
      <c r="AG555" t="str">
        <f t="shared" ca="1" si="226"/>
        <v/>
      </c>
      <c r="AH555" t="str">
        <f t="shared" ca="1" si="226"/>
        <v/>
      </c>
      <c r="AI555" t="str">
        <f t="shared" ca="1" si="226"/>
        <v/>
      </c>
      <c r="AJ555" t="str">
        <f t="shared" ca="1" si="226"/>
        <v/>
      </c>
      <c r="AK555" t="str">
        <f t="shared" ca="1" si="226"/>
        <v/>
      </c>
      <c r="AL555" t="str">
        <f t="shared" ca="1" si="226"/>
        <v/>
      </c>
      <c r="AM555" t="str">
        <f t="shared" ca="1" si="226"/>
        <v/>
      </c>
      <c r="AN555" t="str">
        <f t="shared" ca="1" si="226"/>
        <v/>
      </c>
      <c r="AO555" t="str">
        <f t="shared" ca="1" si="226"/>
        <v/>
      </c>
      <c r="AP555" t="str">
        <f t="shared" ca="1" si="226"/>
        <v/>
      </c>
      <c r="AQ555" t="str">
        <f t="shared" ca="1" si="226"/>
        <v/>
      </c>
    </row>
    <row r="556" spans="2:43" x14ac:dyDescent="0.3">
      <c r="B556" t="str">
        <f t="shared" ref="B556:C556" ca="1" si="227">IF(ISNUMBER(FIND("Correl",_xlfn.FORMULATEXT(B476))),SUBSTITUTE("worksheet.write('" &amp; CELL("address",B476) &amp; "','" &amp; _xlfn.FORMULATEXT(B476) &amp; "')","$",""),"")</f>
        <v/>
      </c>
      <c r="C556" t="str">
        <f t="shared" ca="1" si="227"/>
        <v/>
      </c>
      <c r="D556" t="str">
        <f t="shared" ca="1" si="206"/>
        <v/>
      </c>
      <c r="E556" t="str">
        <f t="shared" ca="1" si="213"/>
        <v/>
      </c>
      <c r="F556" t="str">
        <f t="shared" ca="1" si="213"/>
        <v/>
      </c>
      <c r="G556" t="str">
        <f t="shared" ca="1" si="213"/>
        <v/>
      </c>
      <c r="H556" t="str">
        <f t="shared" ca="1" si="213"/>
        <v/>
      </c>
      <c r="I556" t="str">
        <f t="shared" ca="1" si="213"/>
        <v/>
      </c>
      <c r="J556" t="str">
        <f t="shared" ca="1" si="213"/>
        <v/>
      </c>
      <c r="K556" t="str">
        <f t="shared" ca="1" si="213"/>
        <v/>
      </c>
      <c r="L556" t="str">
        <f t="shared" ca="1" si="213"/>
        <v/>
      </c>
      <c r="M556" t="str">
        <f t="shared" ca="1" si="213"/>
        <v/>
      </c>
      <c r="N556" t="str">
        <f t="shared" ca="1" si="213"/>
        <v/>
      </c>
      <c r="O556" t="str">
        <f t="shared" ca="1" si="213"/>
        <v/>
      </c>
      <c r="P556" t="str">
        <f t="shared" ca="1" si="213"/>
        <v/>
      </c>
      <c r="Q556" t="str">
        <f t="shared" ca="1" si="213"/>
        <v/>
      </c>
      <c r="R556" t="str">
        <f t="shared" ca="1" si="213"/>
        <v/>
      </c>
      <c r="S556" t="str">
        <f t="shared" ca="1" si="213"/>
        <v/>
      </c>
      <c r="T556" t="str">
        <f t="shared" ca="1" si="213"/>
        <v/>
      </c>
      <c r="U556" t="str">
        <f t="shared" ca="1" si="213"/>
        <v/>
      </c>
      <c r="V556" t="str">
        <f t="shared" ca="1" si="213"/>
        <v/>
      </c>
      <c r="W556" t="str">
        <f t="shared" ca="1" si="213"/>
        <v/>
      </c>
      <c r="X556" t="str">
        <f t="shared" ca="1" si="213"/>
        <v/>
      </c>
      <c r="Y556" t="str">
        <f t="shared" ca="1" si="213"/>
        <v/>
      </c>
      <c r="Z556" t="str">
        <f t="shared" ca="1" si="213"/>
        <v/>
      </c>
      <c r="AA556" t="str">
        <f t="shared" ca="1" si="213"/>
        <v/>
      </c>
      <c r="AB556" t="str">
        <f t="shared" ca="1" si="213"/>
        <v/>
      </c>
      <c r="AC556" t="str">
        <f t="shared" ca="1" si="213"/>
        <v/>
      </c>
      <c r="AD556" t="str">
        <f t="shared" ca="1" si="213"/>
        <v/>
      </c>
      <c r="AE556" t="str">
        <f t="shared" ca="1" si="213"/>
        <v/>
      </c>
      <c r="AF556" t="str">
        <f t="shared" ref="AF556:AQ556" ca="1" si="228">IF(ISNUMBER(FIND("Correl",_xlfn.FORMULATEXT(AF476))),SUBSTITUTE("worksheet.write('" &amp; CELL("address",AF476) &amp; "','" &amp; _xlfn.FORMULATEXT(AF476) &amp; "')","$",""),"")</f>
        <v/>
      </c>
      <c r="AG556" t="str">
        <f t="shared" ca="1" si="228"/>
        <v/>
      </c>
      <c r="AH556" t="str">
        <f t="shared" ca="1" si="228"/>
        <v/>
      </c>
      <c r="AI556" t="str">
        <f t="shared" ca="1" si="228"/>
        <v/>
      </c>
      <c r="AJ556" t="str">
        <f t="shared" ca="1" si="228"/>
        <v/>
      </c>
      <c r="AK556" t="str">
        <f t="shared" ca="1" si="228"/>
        <v/>
      </c>
      <c r="AL556" t="str">
        <f t="shared" ca="1" si="228"/>
        <v/>
      </c>
      <c r="AM556" t="str">
        <f t="shared" ca="1" si="228"/>
        <v/>
      </c>
      <c r="AN556" t="str">
        <f t="shared" ca="1" si="228"/>
        <v/>
      </c>
      <c r="AO556" t="str">
        <f t="shared" ca="1" si="228"/>
        <v/>
      </c>
      <c r="AP556" t="str">
        <f t="shared" ca="1" si="228"/>
        <v/>
      </c>
      <c r="AQ556" t="str">
        <f t="shared" ca="1" si="228"/>
        <v/>
      </c>
    </row>
    <row r="557" spans="2:43" x14ac:dyDescent="0.3">
      <c r="B557" t="str">
        <f t="shared" ref="B557:C557" ca="1" si="229">IF(ISNUMBER(FIND("Correl",_xlfn.FORMULATEXT(B477))),SUBSTITUTE("worksheet.write('" &amp; CELL("address",B477) &amp; "','" &amp; _xlfn.FORMULATEXT(B477) &amp; "')","$",""),"")</f>
        <v/>
      </c>
      <c r="C557" t="str">
        <f t="shared" ca="1" si="229"/>
        <v/>
      </c>
      <c r="D557" t="str">
        <f t="shared" ca="1" si="206"/>
        <v/>
      </c>
      <c r="E557" t="str">
        <f t="shared" ca="1" si="213"/>
        <v/>
      </c>
      <c r="F557" t="str">
        <f t="shared" ca="1" si="213"/>
        <v/>
      </c>
      <c r="G557" t="str">
        <f t="shared" ca="1" si="213"/>
        <v/>
      </c>
      <c r="H557" t="str">
        <f t="shared" ca="1" si="213"/>
        <v/>
      </c>
      <c r="I557" t="str">
        <f t="shared" ca="1" si="213"/>
        <v/>
      </c>
      <c r="J557" t="str">
        <f t="shared" ca="1" si="213"/>
        <v/>
      </c>
      <c r="K557" t="str">
        <f t="shared" ca="1" si="213"/>
        <v/>
      </c>
      <c r="L557" t="str">
        <f t="shared" ca="1" si="213"/>
        <v/>
      </c>
      <c r="M557" t="str">
        <f t="shared" ca="1" si="213"/>
        <v/>
      </c>
      <c r="N557" t="str">
        <f t="shared" ca="1" si="213"/>
        <v/>
      </c>
      <c r="O557" t="str">
        <f t="shared" ca="1" si="213"/>
        <v/>
      </c>
      <c r="P557" t="str">
        <f t="shared" ca="1" si="213"/>
        <v/>
      </c>
      <c r="Q557" t="str">
        <f t="shared" ca="1" si="213"/>
        <v/>
      </c>
      <c r="R557" t="str">
        <f t="shared" ca="1" si="213"/>
        <v/>
      </c>
      <c r="S557" t="str">
        <f t="shared" ca="1" si="213"/>
        <v/>
      </c>
      <c r="T557" t="str">
        <f t="shared" ca="1" si="213"/>
        <v/>
      </c>
      <c r="U557" t="str">
        <f t="shared" ca="1" si="213"/>
        <v/>
      </c>
      <c r="V557" t="str">
        <f t="shared" ca="1" si="213"/>
        <v/>
      </c>
      <c r="W557" t="str">
        <f t="shared" ca="1" si="213"/>
        <v/>
      </c>
      <c r="X557" t="str">
        <f t="shared" ca="1" si="213"/>
        <v/>
      </c>
      <c r="Y557" t="str">
        <f t="shared" ca="1" si="213"/>
        <v/>
      </c>
      <c r="Z557" t="str">
        <f t="shared" ca="1" si="213"/>
        <v/>
      </c>
      <c r="AA557" t="str">
        <f t="shared" ca="1" si="213"/>
        <v/>
      </c>
      <c r="AB557" t="str">
        <f t="shared" ca="1" si="213"/>
        <v/>
      </c>
      <c r="AC557" t="str">
        <f t="shared" ca="1" si="213"/>
        <v/>
      </c>
      <c r="AD557" t="str">
        <f t="shared" ca="1" si="213"/>
        <v/>
      </c>
      <c r="AE557" t="str">
        <f t="shared" ca="1" si="213"/>
        <v/>
      </c>
      <c r="AF557" t="str">
        <f t="shared" ref="AF557:AQ557" ca="1" si="230">IF(ISNUMBER(FIND("Correl",_xlfn.FORMULATEXT(AF477))),SUBSTITUTE("worksheet.write('" &amp; CELL("address",AF477) &amp; "','" &amp; _xlfn.FORMULATEXT(AF477) &amp; "')","$",""),"")</f>
        <v/>
      </c>
      <c r="AG557" t="str">
        <f t="shared" ca="1" si="230"/>
        <v/>
      </c>
      <c r="AH557" t="str">
        <f t="shared" ca="1" si="230"/>
        <v/>
      </c>
      <c r="AI557" t="str">
        <f t="shared" ca="1" si="230"/>
        <v/>
      </c>
      <c r="AJ557" t="str">
        <f t="shared" ca="1" si="230"/>
        <v/>
      </c>
      <c r="AK557" t="str">
        <f t="shared" ca="1" si="230"/>
        <v/>
      </c>
      <c r="AL557" t="str">
        <f t="shared" ca="1" si="230"/>
        <v/>
      </c>
      <c r="AM557" t="str">
        <f t="shared" ca="1" si="230"/>
        <v/>
      </c>
      <c r="AN557" t="str">
        <f t="shared" ca="1" si="230"/>
        <v/>
      </c>
      <c r="AO557" t="str">
        <f t="shared" ca="1" si="230"/>
        <v/>
      </c>
      <c r="AP557" t="str">
        <f t="shared" ca="1" si="230"/>
        <v/>
      </c>
      <c r="AQ557" t="str">
        <f t="shared" ca="1" si="230"/>
        <v/>
      </c>
    </row>
    <row r="558" spans="2:43" x14ac:dyDescent="0.3">
      <c r="B558" t="str">
        <f t="shared" ref="B558:C558" ca="1" si="231">IF(ISNUMBER(FIND("Correl",_xlfn.FORMULATEXT(B478))),SUBSTITUTE("worksheet.write('" &amp; CELL("address",B478) &amp; "','" &amp; _xlfn.FORMULATEXT(B478) &amp; "')","$",""),"")</f>
        <v/>
      </c>
      <c r="C558" t="str">
        <f t="shared" ca="1" si="231"/>
        <v/>
      </c>
      <c r="D558" t="str">
        <f t="shared" ca="1" si="206"/>
        <v/>
      </c>
      <c r="E558" t="str">
        <f t="shared" ca="1" si="213"/>
        <v/>
      </c>
      <c r="F558" t="str">
        <f t="shared" ca="1" si="213"/>
        <v/>
      </c>
      <c r="G558" t="str">
        <f t="shared" ca="1" si="213"/>
        <v/>
      </c>
      <c r="H558" t="str">
        <f t="shared" ca="1" si="213"/>
        <v/>
      </c>
      <c r="I558" t="str">
        <f t="shared" ca="1" si="213"/>
        <v/>
      </c>
      <c r="J558" t="str">
        <f t="shared" ca="1" si="213"/>
        <v/>
      </c>
      <c r="K558" t="str">
        <f t="shared" ca="1" si="213"/>
        <v/>
      </c>
      <c r="L558" t="str">
        <f t="shared" ca="1" si="213"/>
        <v/>
      </c>
      <c r="M558" t="str">
        <f t="shared" ca="1" si="213"/>
        <v/>
      </c>
      <c r="N558" t="str">
        <f t="shared" ca="1" si="213"/>
        <v/>
      </c>
      <c r="O558" t="str">
        <f t="shared" ca="1" si="213"/>
        <v/>
      </c>
      <c r="P558" t="str">
        <f t="shared" ca="1" si="213"/>
        <v/>
      </c>
      <c r="Q558" t="str">
        <f t="shared" ref="E558:AE561" ca="1" si="232">IF(OR(ISNUMBER(FIND("CORREL",_xlfn.FORMULATEXT(Q478))),ISNUMBER(FIND("Correl",_xlfn.FORMULATEXT(Q478)))),SUBSTITUTE("worksheet.write('" &amp; CELL("address",Q478) &amp; "','" &amp; _xlfn.FORMULATEXT(Q478) &amp; "')","$",""),"")</f>
        <v/>
      </c>
      <c r="R558" t="str">
        <f t="shared" ca="1" si="232"/>
        <v/>
      </c>
      <c r="S558" t="str">
        <f t="shared" ca="1" si="232"/>
        <v/>
      </c>
      <c r="T558" t="str">
        <f t="shared" ca="1" si="232"/>
        <v/>
      </c>
      <c r="U558" t="str">
        <f t="shared" ca="1" si="232"/>
        <v/>
      </c>
      <c r="V558" t="str">
        <f t="shared" ca="1" si="232"/>
        <v/>
      </c>
      <c r="W558" t="str">
        <f t="shared" ca="1" si="232"/>
        <v/>
      </c>
      <c r="X558" t="str">
        <f t="shared" ca="1" si="232"/>
        <v/>
      </c>
      <c r="Y558" t="str">
        <f t="shared" ca="1" si="232"/>
        <v/>
      </c>
      <c r="Z558" t="str">
        <f t="shared" ca="1" si="232"/>
        <v/>
      </c>
      <c r="AA558" t="str">
        <f t="shared" ca="1" si="232"/>
        <v/>
      </c>
      <c r="AB558" t="str">
        <f t="shared" ca="1" si="232"/>
        <v/>
      </c>
      <c r="AC558" t="str">
        <f t="shared" ca="1" si="232"/>
        <v/>
      </c>
      <c r="AD558" t="str">
        <f t="shared" ca="1" si="232"/>
        <v/>
      </c>
      <c r="AE558" t="str">
        <f t="shared" ca="1" si="232"/>
        <v/>
      </c>
      <c r="AF558" t="str">
        <f t="shared" ref="AF558:AQ558" ca="1" si="233">IF(ISNUMBER(FIND("Correl",_xlfn.FORMULATEXT(AF478))),SUBSTITUTE("worksheet.write('" &amp; CELL("address",AF478) &amp; "','" &amp; _xlfn.FORMULATEXT(AF478) &amp; "')","$",""),"")</f>
        <v/>
      </c>
      <c r="AG558" t="str">
        <f t="shared" ca="1" si="233"/>
        <v/>
      </c>
      <c r="AH558" t="str">
        <f t="shared" ca="1" si="233"/>
        <v/>
      </c>
      <c r="AI558" t="str">
        <f t="shared" ca="1" si="233"/>
        <v/>
      </c>
      <c r="AJ558" t="str">
        <f t="shared" ca="1" si="233"/>
        <v/>
      </c>
      <c r="AK558" t="str">
        <f t="shared" ca="1" si="233"/>
        <v/>
      </c>
      <c r="AL558" t="str">
        <f t="shared" ca="1" si="233"/>
        <v/>
      </c>
      <c r="AM558" t="str">
        <f t="shared" ca="1" si="233"/>
        <v/>
      </c>
      <c r="AN558" t="str">
        <f t="shared" ca="1" si="233"/>
        <v/>
      </c>
      <c r="AO558" t="str">
        <f t="shared" ca="1" si="233"/>
        <v/>
      </c>
      <c r="AP558" t="str">
        <f t="shared" ca="1" si="233"/>
        <v/>
      </c>
      <c r="AQ558" t="str">
        <f t="shared" ca="1" si="233"/>
        <v/>
      </c>
    </row>
    <row r="559" spans="2:43" x14ac:dyDescent="0.3">
      <c r="B559" t="str">
        <f t="shared" ref="B559:C559" ca="1" si="234">IF(ISNUMBER(FIND("Correl",_xlfn.FORMULATEXT(B479))),SUBSTITUTE("worksheet.write('" &amp; CELL("address",B479) &amp; "','" &amp; _xlfn.FORMULATEXT(B479) &amp; "')","$",""),"")</f>
        <v/>
      </c>
      <c r="C559" t="str">
        <f t="shared" ca="1" si="234"/>
        <v/>
      </c>
      <c r="D559" t="str">
        <f t="shared" ca="1" si="206"/>
        <v/>
      </c>
      <c r="E559" t="str">
        <f t="shared" ca="1" si="232"/>
        <v/>
      </c>
      <c r="F559" t="str">
        <f t="shared" ca="1" si="232"/>
        <v/>
      </c>
      <c r="G559" t="str">
        <f t="shared" ca="1" si="232"/>
        <v/>
      </c>
      <c r="H559" t="str">
        <f t="shared" ca="1" si="232"/>
        <v/>
      </c>
      <c r="I559" t="str">
        <f t="shared" ca="1" si="232"/>
        <v/>
      </c>
      <c r="J559" t="str">
        <f t="shared" ca="1" si="232"/>
        <v/>
      </c>
      <c r="K559" t="str">
        <f t="shared" ca="1" si="232"/>
        <v/>
      </c>
      <c r="L559" t="str">
        <f t="shared" ca="1" si="232"/>
        <v/>
      </c>
      <c r="M559" t="str">
        <f t="shared" ca="1" si="232"/>
        <v/>
      </c>
      <c r="N559" t="str">
        <f t="shared" ca="1" si="232"/>
        <v/>
      </c>
      <c r="O559" t="str">
        <f t="shared" ca="1" si="232"/>
        <v/>
      </c>
      <c r="P559" t="str">
        <f t="shared" ca="1" si="232"/>
        <v/>
      </c>
      <c r="Q559" t="str">
        <f t="shared" ca="1" si="232"/>
        <v/>
      </c>
      <c r="R559" t="str">
        <f t="shared" ca="1" si="232"/>
        <v/>
      </c>
      <c r="S559" t="str">
        <f t="shared" ca="1" si="232"/>
        <v/>
      </c>
      <c r="T559" t="str">
        <f t="shared" ca="1" si="232"/>
        <v/>
      </c>
      <c r="U559" t="str">
        <f t="shared" ca="1" si="232"/>
        <v/>
      </c>
      <c r="V559" t="str">
        <f t="shared" ca="1" si="232"/>
        <v/>
      </c>
      <c r="W559" t="str">
        <f t="shared" ca="1" si="232"/>
        <v/>
      </c>
      <c r="X559" t="str">
        <f t="shared" ca="1" si="232"/>
        <v/>
      </c>
      <c r="Y559" t="str">
        <f t="shared" ca="1" si="232"/>
        <v/>
      </c>
      <c r="Z559" t="str">
        <f t="shared" ca="1" si="232"/>
        <v/>
      </c>
      <c r="AA559" t="str">
        <f t="shared" ca="1" si="232"/>
        <v/>
      </c>
      <c r="AB559" t="str">
        <f t="shared" ca="1" si="232"/>
        <v/>
      </c>
      <c r="AC559" t="str">
        <f t="shared" ca="1" si="232"/>
        <v/>
      </c>
      <c r="AD559" t="str">
        <f t="shared" ca="1" si="232"/>
        <v/>
      </c>
      <c r="AE559" t="str">
        <f t="shared" ca="1" si="232"/>
        <v/>
      </c>
      <c r="AF559" t="str">
        <f t="shared" ref="AF559:AQ559" ca="1" si="235">IF(ISNUMBER(FIND("Correl",_xlfn.FORMULATEXT(AF479))),SUBSTITUTE("worksheet.write('" &amp; CELL("address",AF479) &amp; "','" &amp; _xlfn.FORMULATEXT(AF479) &amp; "')","$",""),"")</f>
        <v/>
      </c>
      <c r="AG559" t="str">
        <f t="shared" ca="1" si="235"/>
        <v/>
      </c>
      <c r="AH559" t="str">
        <f t="shared" ca="1" si="235"/>
        <v/>
      </c>
      <c r="AI559" t="str">
        <f t="shared" ca="1" si="235"/>
        <v/>
      </c>
      <c r="AJ559" t="str">
        <f t="shared" ca="1" si="235"/>
        <v/>
      </c>
      <c r="AK559" t="str">
        <f t="shared" ca="1" si="235"/>
        <v/>
      </c>
      <c r="AL559" t="str">
        <f t="shared" ca="1" si="235"/>
        <v/>
      </c>
      <c r="AM559" t="str">
        <f t="shared" ca="1" si="235"/>
        <v/>
      </c>
      <c r="AN559" t="str">
        <f t="shared" ca="1" si="235"/>
        <v/>
      </c>
      <c r="AO559" t="str">
        <f t="shared" ca="1" si="235"/>
        <v/>
      </c>
      <c r="AP559" t="str">
        <f t="shared" ca="1" si="235"/>
        <v/>
      </c>
      <c r="AQ559" t="str">
        <f t="shared" ca="1" si="235"/>
        <v/>
      </c>
    </row>
    <row r="560" spans="2:43" x14ac:dyDescent="0.3">
      <c r="B560" t="str">
        <f t="shared" ref="B560:C560" ca="1" si="236">IF(ISNUMBER(FIND("Correl",_xlfn.FORMULATEXT(B480))),SUBSTITUTE("worksheet.write('" &amp; CELL("address",B480) &amp; "','" &amp; _xlfn.FORMULATEXT(B480) &amp; "')","$",""),"")</f>
        <v/>
      </c>
      <c r="C560" t="str">
        <f t="shared" ca="1" si="236"/>
        <v/>
      </c>
      <c r="D560" t="str">
        <f t="shared" ca="1" si="206"/>
        <v/>
      </c>
      <c r="E560" t="str">
        <f t="shared" ca="1" si="232"/>
        <v/>
      </c>
      <c r="F560" t="str">
        <f t="shared" ca="1" si="232"/>
        <v/>
      </c>
      <c r="G560" t="str">
        <f t="shared" ca="1" si="232"/>
        <v/>
      </c>
      <c r="H560" t="str">
        <f t="shared" ca="1" si="232"/>
        <v/>
      </c>
      <c r="I560" t="str">
        <f t="shared" ca="1" si="232"/>
        <v/>
      </c>
      <c r="J560" t="str">
        <f t="shared" ca="1" si="232"/>
        <v/>
      </c>
      <c r="K560" t="str">
        <f t="shared" ca="1" si="232"/>
        <v/>
      </c>
      <c r="L560" t="str">
        <f t="shared" ca="1" si="232"/>
        <v/>
      </c>
      <c r="M560" t="str">
        <f t="shared" ca="1" si="232"/>
        <v/>
      </c>
      <c r="N560" t="str">
        <f t="shared" ca="1" si="232"/>
        <v/>
      </c>
      <c r="O560" t="str">
        <f t="shared" ca="1" si="232"/>
        <v/>
      </c>
      <c r="P560" t="str">
        <f t="shared" ca="1" si="232"/>
        <v/>
      </c>
      <c r="Q560" t="str">
        <f t="shared" ca="1" si="232"/>
        <v/>
      </c>
      <c r="R560" t="str">
        <f t="shared" ca="1" si="232"/>
        <v/>
      </c>
      <c r="S560" t="str">
        <f t="shared" ca="1" si="232"/>
        <v/>
      </c>
      <c r="T560" t="str">
        <f t="shared" ca="1" si="232"/>
        <v/>
      </c>
      <c r="U560" t="str">
        <f t="shared" ca="1" si="232"/>
        <v/>
      </c>
      <c r="V560" t="str">
        <f t="shared" ca="1" si="232"/>
        <v/>
      </c>
      <c r="W560" t="str">
        <f t="shared" ca="1" si="232"/>
        <v/>
      </c>
      <c r="X560" t="str">
        <f t="shared" ca="1" si="232"/>
        <v/>
      </c>
      <c r="Y560" t="str">
        <f t="shared" ca="1" si="232"/>
        <v/>
      </c>
      <c r="Z560" t="str">
        <f t="shared" ca="1" si="232"/>
        <v/>
      </c>
      <c r="AA560" t="str">
        <f t="shared" ca="1" si="232"/>
        <v/>
      </c>
      <c r="AB560" t="str">
        <f t="shared" ca="1" si="232"/>
        <v/>
      </c>
      <c r="AC560" t="str">
        <f t="shared" ca="1" si="232"/>
        <v/>
      </c>
      <c r="AD560" t="str">
        <f t="shared" ca="1" si="232"/>
        <v/>
      </c>
      <c r="AE560" t="str">
        <f t="shared" ca="1" si="232"/>
        <v/>
      </c>
      <c r="AF560" t="str">
        <f t="shared" ref="AF560:AQ560" ca="1" si="237">IF(ISNUMBER(FIND("Correl",_xlfn.FORMULATEXT(AF480))),SUBSTITUTE("worksheet.write('" &amp; CELL("address",AF480) &amp; "','" &amp; _xlfn.FORMULATEXT(AF480) &amp; "')","$",""),"")</f>
        <v/>
      </c>
      <c r="AG560" t="str">
        <f t="shared" ca="1" si="237"/>
        <v/>
      </c>
      <c r="AH560" t="str">
        <f t="shared" ca="1" si="237"/>
        <v/>
      </c>
      <c r="AI560" t="str">
        <f t="shared" ca="1" si="237"/>
        <v/>
      </c>
      <c r="AJ560" t="str">
        <f t="shared" ca="1" si="237"/>
        <v/>
      </c>
      <c r="AK560" t="str">
        <f t="shared" ca="1" si="237"/>
        <v/>
      </c>
      <c r="AL560" t="str">
        <f t="shared" ca="1" si="237"/>
        <v/>
      </c>
      <c r="AM560" t="str">
        <f t="shared" ca="1" si="237"/>
        <v/>
      </c>
      <c r="AN560" t="str">
        <f t="shared" ca="1" si="237"/>
        <v/>
      </c>
      <c r="AO560" t="str">
        <f t="shared" ca="1" si="237"/>
        <v/>
      </c>
      <c r="AP560" t="str">
        <f t="shared" ca="1" si="237"/>
        <v/>
      </c>
      <c r="AQ560" t="str">
        <f t="shared" ca="1" si="237"/>
        <v/>
      </c>
    </row>
    <row r="561" spans="2:43" x14ac:dyDescent="0.3">
      <c r="B561" t="str">
        <f t="shared" ref="B561:C561" ca="1" si="238">IF(ISNUMBER(FIND("Correl",_xlfn.FORMULATEXT(B481))),SUBSTITUTE("worksheet.write('" &amp; CELL("address",B481) &amp; "','" &amp; _xlfn.FORMULATEXT(B481) &amp; "')","$",""),"")</f>
        <v/>
      </c>
      <c r="C561" t="str">
        <f t="shared" ca="1" si="238"/>
        <v/>
      </c>
      <c r="D561" t="str">
        <f t="shared" ca="1" si="206"/>
        <v/>
      </c>
      <c r="E561" t="str">
        <f t="shared" ca="1" si="232"/>
        <v/>
      </c>
      <c r="F561" t="str">
        <f t="shared" ca="1" si="232"/>
        <v/>
      </c>
      <c r="G561" t="str">
        <f t="shared" ca="1" si="232"/>
        <v/>
      </c>
      <c r="H561" t="str">
        <f t="shared" ca="1" si="232"/>
        <v/>
      </c>
      <c r="I561" t="str">
        <f t="shared" ca="1" si="232"/>
        <v/>
      </c>
      <c r="J561" t="str">
        <f t="shared" ca="1" si="232"/>
        <v/>
      </c>
      <c r="K561" t="str">
        <f t="shared" ca="1" si="232"/>
        <v/>
      </c>
      <c r="L561" t="str">
        <f t="shared" ca="1" si="232"/>
        <v/>
      </c>
      <c r="M561" t="str">
        <f t="shared" ca="1" si="232"/>
        <v/>
      </c>
      <c r="N561" t="str">
        <f t="shared" ca="1" si="232"/>
        <v/>
      </c>
      <c r="O561" t="str">
        <f t="shared" ca="1" si="232"/>
        <v/>
      </c>
      <c r="P561" t="str">
        <f t="shared" ca="1" si="232"/>
        <v/>
      </c>
      <c r="Q561" t="str">
        <f t="shared" ca="1" si="232"/>
        <v/>
      </c>
      <c r="R561" t="str">
        <f t="shared" ca="1" si="232"/>
        <v/>
      </c>
      <c r="S561" t="str">
        <f t="shared" ca="1" si="232"/>
        <v/>
      </c>
      <c r="T561" t="str">
        <f t="shared" ca="1" si="232"/>
        <v/>
      </c>
      <c r="U561" t="str">
        <f t="shared" ca="1" si="232"/>
        <v/>
      </c>
      <c r="V561" t="str">
        <f t="shared" ca="1" si="232"/>
        <v/>
      </c>
      <c r="W561" t="str">
        <f t="shared" ca="1" si="232"/>
        <v/>
      </c>
      <c r="X561" t="str">
        <f t="shared" ca="1" si="232"/>
        <v/>
      </c>
      <c r="Y561" t="str">
        <f t="shared" ca="1" si="232"/>
        <v/>
      </c>
      <c r="Z561" t="str">
        <f t="shared" ca="1" si="232"/>
        <v/>
      </c>
      <c r="AA561" t="str">
        <f t="shared" ca="1" si="232"/>
        <v/>
      </c>
      <c r="AB561" t="str">
        <f t="shared" ca="1" si="232"/>
        <v/>
      </c>
      <c r="AC561" t="str">
        <f t="shared" ca="1" si="232"/>
        <v/>
      </c>
      <c r="AD561" t="str">
        <f t="shared" ca="1" si="232"/>
        <v/>
      </c>
      <c r="AE561" t="str">
        <f t="shared" ca="1" si="232"/>
        <v/>
      </c>
      <c r="AF561" t="str">
        <f t="shared" ref="AF561:AQ561" ca="1" si="239">IF(ISNUMBER(FIND("Correl",_xlfn.FORMULATEXT(AF481))),SUBSTITUTE("worksheet.write('" &amp; CELL("address",AF481) &amp; "','" &amp; _xlfn.FORMULATEXT(AF481) &amp; "')","$",""),"")</f>
        <v/>
      </c>
      <c r="AG561" t="str">
        <f t="shared" ca="1" si="239"/>
        <v/>
      </c>
      <c r="AH561" t="str">
        <f t="shared" ca="1" si="239"/>
        <v/>
      </c>
      <c r="AI561" t="str">
        <f t="shared" ca="1" si="239"/>
        <v/>
      </c>
      <c r="AJ561" t="str">
        <f t="shared" ca="1" si="239"/>
        <v/>
      </c>
      <c r="AK561" t="str">
        <f t="shared" ca="1" si="239"/>
        <v/>
      </c>
      <c r="AL561" t="str">
        <f t="shared" ca="1" si="239"/>
        <v/>
      </c>
      <c r="AM561" t="str">
        <f t="shared" ca="1" si="239"/>
        <v/>
      </c>
      <c r="AN561" t="str">
        <f t="shared" ca="1" si="239"/>
        <v/>
      </c>
      <c r="AO561" t="str">
        <f t="shared" ca="1" si="239"/>
        <v/>
      </c>
      <c r="AP561" t="str">
        <f t="shared" ca="1" si="239"/>
        <v/>
      </c>
      <c r="AQ561" t="str">
        <f t="shared" ca="1" si="239"/>
        <v/>
      </c>
    </row>
    <row r="562" spans="2:43" x14ac:dyDescent="0.3">
      <c r="B562" t="str">
        <f t="shared" ref="B562:C562" ca="1" si="240">IF(ISNUMBER(FIND("Correl",_xlfn.FORMULATEXT(B482))),SUBSTITUTE("worksheet.write('" &amp; CELL("address",B482) &amp; "','" &amp; _xlfn.FORMULATEXT(B482) &amp; "')","$",""),"")</f>
        <v/>
      </c>
      <c r="C562" t="str">
        <f t="shared" ca="1" si="240"/>
        <v/>
      </c>
      <c r="D562" t="str">
        <f ca="1">IF(OR(ISNUMBER(FIND("CORREL",_xlfn.FORMULATEXT(D482))),ISNUMBER(FIND("Correl",_xlfn.FORMULATEXT(D482)))),SUBSTITUTE("worksheet.write('" &amp; CELL("address",D482) &amp; "','" &amp; _xlfn.FORMULATEXT(D482) &amp; "')","$",""),"")</f>
        <v>worksheet.write('D482','="Correlation with OM"')</v>
      </c>
      <c r="E562" t="str">
        <f t="shared" ref="E562:AE571" ca="1" si="241">IF(OR(ISNUMBER(FIND("CORREL",_xlfn.FORMULATEXT(E482))),ISNUMBER(FIND("Correl",_xlfn.FORMULATEXT(E482)))),SUBSTITUTE("worksheet.write('" &amp; CELL("address",E482) &amp; "','" &amp; _xlfn.FORMULATEXT(E482) &amp; "')","$",""),"")</f>
        <v>worksheet.write('E482','=CORREL(D477:H477,Q462:U462)')</v>
      </c>
      <c r="F562" t="str">
        <f t="shared" ca="1" si="241"/>
        <v/>
      </c>
      <c r="G562" t="str">
        <f t="shared" ca="1" si="241"/>
        <v/>
      </c>
      <c r="H562" t="str">
        <f t="shared" ca="1" si="241"/>
        <v/>
      </c>
      <c r="I562" t="str">
        <f t="shared" ca="1" si="241"/>
        <v/>
      </c>
      <c r="J562" t="str">
        <f t="shared" ca="1" si="241"/>
        <v/>
      </c>
      <c r="K562" t="str">
        <f t="shared" ca="1" si="241"/>
        <v/>
      </c>
      <c r="L562" t="str">
        <f t="shared" ca="1" si="241"/>
        <v/>
      </c>
      <c r="M562" t="str">
        <f t="shared" ca="1" si="241"/>
        <v/>
      </c>
      <c r="N562" t="str">
        <f t="shared" ca="1" si="241"/>
        <v/>
      </c>
      <c r="O562" t="str">
        <f t="shared" ca="1" si="241"/>
        <v/>
      </c>
      <c r="P562" t="str">
        <f t="shared" ca="1" si="241"/>
        <v/>
      </c>
      <c r="Q562" t="str">
        <f t="shared" ca="1" si="241"/>
        <v/>
      </c>
      <c r="R562" t="str">
        <f t="shared" ca="1" si="241"/>
        <v/>
      </c>
      <c r="S562" t="str">
        <f t="shared" ca="1" si="241"/>
        <v/>
      </c>
      <c r="T562" t="str">
        <f t="shared" ca="1" si="241"/>
        <v/>
      </c>
      <c r="U562" t="str">
        <f t="shared" ca="1" si="241"/>
        <v/>
      </c>
      <c r="V562" t="str">
        <f t="shared" ca="1" si="241"/>
        <v/>
      </c>
      <c r="W562" t="str">
        <f t="shared" ca="1" si="241"/>
        <v/>
      </c>
      <c r="X562" t="str">
        <f t="shared" ca="1" si="241"/>
        <v/>
      </c>
      <c r="Y562" t="str">
        <f t="shared" ca="1" si="241"/>
        <v/>
      </c>
      <c r="Z562" t="str">
        <f t="shared" ca="1" si="241"/>
        <v/>
      </c>
      <c r="AA562" t="str">
        <f t="shared" ca="1" si="241"/>
        <v/>
      </c>
      <c r="AB562" t="str">
        <f t="shared" ca="1" si="241"/>
        <v/>
      </c>
      <c r="AC562" t="str">
        <f t="shared" ca="1" si="241"/>
        <v/>
      </c>
      <c r="AD562" t="str">
        <f t="shared" ca="1" si="241"/>
        <v/>
      </c>
      <c r="AE562" t="str">
        <f t="shared" ca="1" si="241"/>
        <v/>
      </c>
      <c r="AF562" t="str">
        <f t="shared" ref="AF562:AQ562" ca="1" si="242">IF(ISNUMBER(FIND("Correl",_xlfn.FORMULATEXT(AF482))),SUBSTITUTE("worksheet.write('" &amp; CELL("address",AF482) &amp; "','" &amp; _xlfn.FORMULATEXT(AF482) &amp; "')","$",""),"")</f>
        <v/>
      </c>
      <c r="AG562" t="str">
        <f t="shared" ca="1" si="242"/>
        <v/>
      </c>
      <c r="AH562" t="str">
        <f t="shared" ca="1" si="242"/>
        <v/>
      </c>
      <c r="AI562" t="str">
        <f t="shared" ca="1" si="242"/>
        <v/>
      </c>
      <c r="AJ562" t="str">
        <f t="shared" ca="1" si="242"/>
        <v/>
      </c>
      <c r="AK562" t="str">
        <f t="shared" ca="1" si="242"/>
        <v/>
      </c>
      <c r="AL562" t="str">
        <f t="shared" ca="1" si="242"/>
        <v/>
      </c>
      <c r="AM562" t="str">
        <f t="shared" ca="1" si="242"/>
        <v/>
      </c>
      <c r="AN562" t="str">
        <f t="shared" ca="1" si="242"/>
        <v/>
      </c>
      <c r="AO562" t="str">
        <f t="shared" ca="1" si="242"/>
        <v/>
      </c>
      <c r="AP562" t="str">
        <f t="shared" ca="1" si="242"/>
        <v/>
      </c>
      <c r="AQ562" t="str">
        <f t="shared" ca="1" si="242"/>
        <v/>
      </c>
    </row>
    <row r="563" spans="2:43" x14ac:dyDescent="0.3">
      <c r="B563" t="str">
        <f t="shared" ref="B563:C563" ca="1" si="243">IF(ISNUMBER(FIND("Correl",_xlfn.FORMULATEXT(B483))),SUBSTITUTE("worksheet.write('" &amp; CELL("address",B483) &amp; "','" &amp; _xlfn.FORMULATEXT(B483) &amp; "')","$",""),"")</f>
        <v/>
      </c>
      <c r="C563" t="str">
        <f t="shared" ca="1" si="243"/>
        <v/>
      </c>
      <c r="D563" t="str">
        <f t="shared" ref="D563:S585" ca="1" si="244">IF(OR(ISNUMBER(FIND("CORREL",_xlfn.FORMULATEXT(D483))),ISNUMBER(FIND("Correl",_xlfn.FORMULATEXT(D483)))),SUBSTITUTE("worksheet.write('" &amp; CELL("address",D483) &amp; "','" &amp; _xlfn.FORMULATEXT(D483) &amp; "')","$",""),"")</f>
        <v>worksheet.write('D483','="Correlation with IC"')</v>
      </c>
      <c r="E563" t="str">
        <f t="shared" ca="1" si="244"/>
        <v>worksheet.write('E483','=CORREL(D477:H477,Q490:U490)')</v>
      </c>
      <c r="F563" t="str">
        <f t="shared" ca="1" si="244"/>
        <v/>
      </c>
      <c r="G563" t="str">
        <f t="shared" ca="1" si="244"/>
        <v/>
      </c>
      <c r="H563" t="str">
        <f t="shared" ca="1" si="244"/>
        <v/>
      </c>
      <c r="I563" t="str">
        <f t="shared" ca="1" si="244"/>
        <v/>
      </c>
      <c r="J563" t="str">
        <f t="shared" ca="1" si="244"/>
        <v/>
      </c>
      <c r="K563" t="str">
        <f t="shared" ca="1" si="244"/>
        <v/>
      </c>
      <c r="L563" t="str">
        <f t="shared" ca="1" si="244"/>
        <v/>
      </c>
      <c r="M563" t="str">
        <f t="shared" ca="1" si="244"/>
        <v/>
      </c>
      <c r="N563" t="str">
        <f t="shared" ca="1" si="244"/>
        <v/>
      </c>
      <c r="O563" t="str">
        <f t="shared" ca="1" si="244"/>
        <v/>
      </c>
      <c r="P563" t="str">
        <f t="shared" ca="1" si="244"/>
        <v/>
      </c>
      <c r="Q563" t="str">
        <f t="shared" ca="1" si="244"/>
        <v/>
      </c>
      <c r="R563" t="str">
        <f t="shared" ca="1" si="244"/>
        <v/>
      </c>
      <c r="S563" t="str">
        <f t="shared" ca="1" si="244"/>
        <v/>
      </c>
      <c r="T563" t="str">
        <f t="shared" ca="1" si="241"/>
        <v/>
      </c>
      <c r="U563" t="str">
        <f t="shared" ca="1" si="241"/>
        <v/>
      </c>
      <c r="V563" t="str">
        <f t="shared" ca="1" si="241"/>
        <v/>
      </c>
      <c r="W563" t="str">
        <f t="shared" ca="1" si="241"/>
        <v/>
      </c>
      <c r="X563" t="str">
        <f t="shared" ca="1" si="241"/>
        <v/>
      </c>
      <c r="Y563" t="str">
        <f t="shared" ca="1" si="241"/>
        <v/>
      </c>
      <c r="Z563" t="str">
        <f t="shared" ca="1" si="241"/>
        <v/>
      </c>
      <c r="AA563" t="str">
        <f t="shared" ca="1" si="241"/>
        <v/>
      </c>
      <c r="AB563" t="str">
        <f t="shared" ca="1" si="241"/>
        <v/>
      </c>
      <c r="AC563" t="str">
        <f t="shared" ca="1" si="241"/>
        <v/>
      </c>
      <c r="AD563" t="str">
        <f t="shared" ca="1" si="241"/>
        <v/>
      </c>
      <c r="AE563" t="str">
        <f t="shared" ca="1" si="241"/>
        <v/>
      </c>
      <c r="AF563" t="str">
        <f t="shared" ref="AF563:AQ563" ca="1" si="245">IF(ISNUMBER(FIND("Correl",_xlfn.FORMULATEXT(AF483))),SUBSTITUTE("worksheet.write('" &amp; CELL("address",AF483) &amp; "','" &amp; _xlfn.FORMULATEXT(AF483) &amp; "')","$",""),"")</f>
        <v/>
      </c>
      <c r="AG563" t="str">
        <f t="shared" ca="1" si="245"/>
        <v/>
      </c>
      <c r="AH563" t="str">
        <f t="shared" ca="1" si="245"/>
        <v/>
      </c>
      <c r="AI563" t="str">
        <f t="shared" ca="1" si="245"/>
        <v/>
      </c>
      <c r="AJ563" t="str">
        <f t="shared" ca="1" si="245"/>
        <v/>
      </c>
      <c r="AK563" t="str">
        <f t="shared" ca="1" si="245"/>
        <v/>
      </c>
      <c r="AL563" t="str">
        <f t="shared" ca="1" si="245"/>
        <v/>
      </c>
      <c r="AM563" t="str">
        <f t="shared" ca="1" si="245"/>
        <v/>
      </c>
      <c r="AN563" t="str">
        <f t="shared" ca="1" si="245"/>
        <v/>
      </c>
      <c r="AO563" t="str">
        <f t="shared" ca="1" si="245"/>
        <v/>
      </c>
      <c r="AP563" t="str">
        <f t="shared" ca="1" si="245"/>
        <v/>
      </c>
      <c r="AQ563" t="str">
        <f t="shared" ca="1" si="245"/>
        <v/>
      </c>
    </row>
    <row r="564" spans="2:43" x14ac:dyDescent="0.3">
      <c r="B564" t="str">
        <f t="shared" ref="B564:C564" ca="1" si="246">IF(ISNUMBER(FIND("Correl",_xlfn.FORMULATEXT(B484))),SUBSTITUTE("worksheet.write('" &amp; CELL("address",B484) &amp; "','" &amp; _xlfn.FORMULATEXT(B484) &amp; "')","$",""),"")</f>
        <v/>
      </c>
      <c r="C564" t="str">
        <f t="shared" ca="1" si="246"/>
        <v/>
      </c>
      <c r="D564" t="str">
        <f t="shared" ca="1" si="244"/>
        <v>worksheet.write('D484','="Correlation with GM"')</v>
      </c>
      <c r="E564" t="str">
        <f t="shared" ca="1" si="241"/>
        <v>worksheet.write('E484','=CORREL(D477:H477,X455:AB455)')</v>
      </c>
      <c r="F564" t="str">
        <f t="shared" ca="1" si="241"/>
        <v/>
      </c>
      <c r="G564" t="str">
        <f t="shared" ca="1" si="241"/>
        <v/>
      </c>
      <c r="H564" t="str">
        <f t="shared" ca="1" si="241"/>
        <v/>
      </c>
      <c r="I564" t="str">
        <f t="shared" ca="1" si="241"/>
        <v/>
      </c>
      <c r="J564" t="str">
        <f t="shared" ca="1" si="241"/>
        <v/>
      </c>
      <c r="K564" t="str">
        <f t="shared" ca="1" si="241"/>
        <v/>
      </c>
      <c r="L564" t="str">
        <f t="shared" ca="1" si="241"/>
        <v/>
      </c>
      <c r="M564" t="str">
        <f t="shared" ca="1" si="241"/>
        <v/>
      </c>
      <c r="N564" t="str">
        <f t="shared" ca="1" si="241"/>
        <v/>
      </c>
      <c r="O564" t="str">
        <f t="shared" ca="1" si="241"/>
        <v/>
      </c>
      <c r="P564" t="str">
        <f t="shared" ca="1" si="241"/>
        <v/>
      </c>
      <c r="Q564" t="str">
        <f t="shared" ca="1" si="241"/>
        <v/>
      </c>
      <c r="R564" t="str">
        <f t="shared" ca="1" si="241"/>
        <v/>
      </c>
      <c r="S564" t="str">
        <f t="shared" ca="1" si="241"/>
        <v/>
      </c>
      <c r="T564" t="str">
        <f t="shared" ca="1" si="241"/>
        <v/>
      </c>
      <c r="U564" t="str">
        <f t="shared" ca="1" si="241"/>
        <v/>
      </c>
      <c r="V564" t="str">
        <f t="shared" ca="1" si="241"/>
        <v/>
      </c>
      <c r="W564" t="str">
        <f t="shared" ca="1" si="241"/>
        <v/>
      </c>
      <c r="X564" t="str">
        <f t="shared" ca="1" si="241"/>
        <v/>
      </c>
      <c r="Y564" t="str">
        <f t="shared" ca="1" si="241"/>
        <v/>
      </c>
      <c r="Z564" t="str">
        <f t="shared" ca="1" si="241"/>
        <v/>
      </c>
      <c r="AA564" t="str">
        <f t="shared" ca="1" si="241"/>
        <v/>
      </c>
      <c r="AB564" t="str">
        <f t="shared" ca="1" si="241"/>
        <v/>
      </c>
      <c r="AC564" t="str">
        <f t="shared" ca="1" si="241"/>
        <v/>
      </c>
      <c r="AD564" t="str">
        <f t="shared" ca="1" si="241"/>
        <v/>
      </c>
      <c r="AE564" t="str">
        <f t="shared" ca="1" si="241"/>
        <v/>
      </c>
      <c r="AF564" t="str">
        <f t="shared" ref="AF564:AQ564" ca="1" si="247">IF(ISNUMBER(FIND("Correl",_xlfn.FORMULATEXT(AF484))),SUBSTITUTE("worksheet.write('" &amp; CELL("address",AF484) &amp; "','" &amp; _xlfn.FORMULATEXT(AF484) &amp; "')","$",""),"")</f>
        <v/>
      </c>
      <c r="AG564" t="str">
        <f t="shared" ca="1" si="247"/>
        <v/>
      </c>
      <c r="AH564" t="str">
        <f t="shared" ca="1" si="247"/>
        <v/>
      </c>
      <c r="AI564" t="str">
        <f t="shared" ca="1" si="247"/>
        <v/>
      </c>
      <c r="AJ564" t="str">
        <f t="shared" ca="1" si="247"/>
        <v/>
      </c>
      <c r="AK564" t="str">
        <f t="shared" ca="1" si="247"/>
        <v/>
      </c>
      <c r="AL564" t="str">
        <f t="shared" ca="1" si="247"/>
        <v/>
      </c>
      <c r="AM564" t="str">
        <f t="shared" ca="1" si="247"/>
        <v/>
      </c>
      <c r="AN564" t="str">
        <f t="shared" ca="1" si="247"/>
        <v/>
      </c>
      <c r="AO564" t="str">
        <f t="shared" ca="1" si="247"/>
        <v/>
      </c>
      <c r="AP564" t="str">
        <f t="shared" ca="1" si="247"/>
        <v/>
      </c>
      <c r="AQ564" t="str">
        <f t="shared" ca="1" si="247"/>
        <v/>
      </c>
    </row>
    <row r="565" spans="2:43" x14ac:dyDescent="0.3">
      <c r="B565" t="str">
        <f t="shared" ref="B565:C565" ca="1" si="248">IF(ISNUMBER(FIND("Correl",_xlfn.FORMULATEXT(B485))),SUBSTITUTE("worksheet.write('" &amp; CELL("address",B485) &amp; "','" &amp; _xlfn.FORMULATEXT(B485) &amp; "')","$",""),"")</f>
        <v/>
      </c>
      <c r="C565" t="str">
        <f t="shared" ca="1" si="248"/>
        <v/>
      </c>
      <c r="D565" t="str">
        <f t="shared" ca="1" si="244"/>
        <v>worksheet.write('D485','="Correlation with SGA"')</v>
      </c>
      <c r="E565" t="str">
        <f t="shared" ca="1" si="241"/>
        <v>worksheet.write('E485','=CORREL(D477:H477,X463:AB463)')</v>
      </c>
      <c r="F565" t="str">
        <f t="shared" ca="1" si="241"/>
        <v/>
      </c>
      <c r="G565" t="str">
        <f t="shared" ca="1" si="241"/>
        <v/>
      </c>
      <c r="H565" t="str">
        <f t="shared" ca="1" si="241"/>
        <v/>
      </c>
      <c r="I565" t="str">
        <f t="shared" ca="1" si="241"/>
        <v/>
      </c>
      <c r="J565" t="str">
        <f t="shared" ca="1" si="241"/>
        <v/>
      </c>
      <c r="K565" t="str">
        <f t="shared" ca="1" si="241"/>
        <v/>
      </c>
      <c r="L565" t="str">
        <f t="shared" ca="1" si="241"/>
        <v/>
      </c>
      <c r="M565" t="str">
        <f t="shared" ca="1" si="241"/>
        <v/>
      </c>
      <c r="N565" t="str">
        <f t="shared" ca="1" si="241"/>
        <v/>
      </c>
      <c r="O565" t="str">
        <f t="shared" ca="1" si="241"/>
        <v/>
      </c>
      <c r="P565" t="str">
        <f t="shared" ca="1" si="241"/>
        <v/>
      </c>
      <c r="Q565" t="str">
        <f t="shared" ca="1" si="241"/>
        <v/>
      </c>
      <c r="R565" t="str">
        <f t="shared" ca="1" si="241"/>
        <v/>
      </c>
      <c r="S565" t="str">
        <f t="shared" ca="1" si="241"/>
        <v/>
      </c>
      <c r="T565" t="str">
        <f t="shared" ca="1" si="241"/>
        <v/>
      </c>
      <c r="U565" t="str">
        <f t="shared" ca="1" si="241"/>
        <v/>
      </c>
      <c r="V565" t="str">
        <f t="shared" ca="1" si="241"/>
        <v/>
      </c>
      <c r="W565" t="str">
        <f t="shared" ca="1" si="241"/>
        <v/>
      </c>
      <c r="X565" t="str">
        <f t="shared" ca="1" si="241"/>
        <v/>
      </c>
      <c r="Y565" t="str">
        <f t="shared" ca="1" si="241"/>
        <v/>
      </c>
      <c r="Z565" t="str">
        <f t="shared" ca="1" si="241"/>
        <v/>
      </c>
      <c r="AA565" t="str">
        <f t="shared" ca="1" si="241"/>
        <v/>
      </c>
      <c r="AB565" t="str">
        <f t="shared" ca="1" si="241"/>
        <v/>
      </c>
      <c r="AC565" t="str">
        <f t="shared" ca="1" si="241"/>
        <v/>
      </c>
      <c r="AD565" t="str">
        <f t="shared" ca="1" si="241"/>
        <v/>
      </c>
      <c r="AE565" t="str">
        <f t="shared" ca="1" si="241"/>
        <v/>
      </c>
      <c r="AF565" t="str">
        <f t="shared" ref="AF565:AQ565" ca="1" si="249">IF(ISNUMBER(FIND("Correl",_xlfn.FORMULATEXT(AF485))),SUBSTITUTE("worksheet.write('" &amp; CELL("address",AF485) &amp; "','" &amp; _xlfn.FORMULATEXT(AF485) &amp; "')","$",""),"")</f>
        <v/>
      </c>
      <c r="AG565" t="str">
        <f t="shared" ca="1" si="249"/>
        <v/>
      </c>
      <c r="AH565" t="str">
        <f t="shared" ca="1" si="249"/>
        <v/>
      </c>
      <c r="AI565" t="str">
        <f t="shared" ca="1" si="249"/>
        <v/>
      </c>
      <c r="AJ565" t="str">
        <f t="shared" ca="1" si="249"/>
        <v/>
      </c>
      <c r="AK565" t="str">
        <f t="shared" ca="1" si="249"/>
        <v/>
      </c>
      <c r="AL565" t="str">
        <f t="shared" ca="1" si="249"/>
        <v/>
      </c>
      <c r="AM565" t="str">
        <f t="shared" ca="1" si="249"/>
        <v/>
      </c>
      <c r="AN565" t="str">
        <f t="shared" ca="1" si="249"/>
        <v/>
      </c>
      <c r="AO565" t="str">
        <f t="shared" ca="1" si="249"/>
        <v/>
      </c>
      <c r="AP565" t="str">
        <f t="shared" ca="1" si="249"/>
        <v/>
      </c>
      <c r="AQ565" t="str">
        <f t="shared" ca="1" si="249"/>
        <v/>
      </c>
    </row>
    <row r="566" spans="2:43" x14ac:dyDescent="0.3">
      <c r="B566" t="str">
        <f t="shared" ref="B566:C566" ca="1" si="250">IF(ISNUMBER(FIND("Correl",_xlfn.FORMULATEXT(B486))),SUBSTITUTE("worksheet.write('" &amp; CELL("address",B486) &amp; "','" &amp; _xlfn.FORMULATEXT(B486) &amp; "')","$",""),"")</f>
        <v/>
      </c>
      <c r="C566" t="str">
        <f t="shared" ca="1" si="250"/>
        <v/>
      </c>
      <c r="D566" t="str">
        <f t="shared" ca="1" si="244"/>
        <v>worksheet.write('D486','="Correlation with Dep"')</v>
      </c>
      <c r="E566" t="str">
        <f t="shared" ca="1" si="241"/>
        <v>worksheet.write('E486','=CORREL(D477:H477,X471:AB471)')</v>
      </c>
      <c r="F566" t="str">
        <f t="shared" ca="1" si="241"/>
        <v/>
      </c>
      <c r="G566" t="str">
        <f t="shared" ca="1" si="241"/>
        <v/>
      </c>
      <c r="H566" t="str">
        <f t="shared" ca="1" si="241"/>
        <v/>
      </c>
      <c r="I566" t="str">
        <f t="shared" ca="1" si="241"/>
        <v/>
      </c>
      <c r="J566" t="str">
        <f t="shared" ca="1" si="241"/>
        <v/>
      </c>
      <c r="K566" t="str">
        <f t="shared" ca="1" si="241"/>
        <v/>
      </c>
      <c r="L566" t="str">
        <f t="shared" ca="1" si="241"/>
        <v/>
      </c>
      <c r="M566" t="str">
        <f t="shared" ca="1" si="241"/>
        <v/>
      </c>
      <c r="N566" t="str">
        <f t="shared" ca="1" si="241"/>
        <v/>
      </c>
      <c r="O566" t="str">
        <f t="shared" ca="1" si="241"/>
        <v/>
      </c>
      <c r="P566" t="str">
        <f t="shared" ca="1" si="241"/>
        <v/>
      </c>
      <c r="Q566" t="str">
        <f t="shared" ca="1" si="241"/>
        <v/>
      </c>
      <c r="R566" t="str">
        <f t="shared" ca="1" si="241"/>
        <v/>
      </c>
      <c r="S566" t="str">
        <f t="shared" ca="1" si="241"/>
        <v/>
      </c>
      <c r="T566" t="str">
        <f t="shared" ca="1" si="241"/>
        <v/>
      </c>
      <c r="U566" t="str">
        <f t="shared" ca="1" si="241"/>
        <v/>
      </c>
      <c r="V566" t="str">
        <f t="shared" ca="1" si="241"/>
        <v/>
      </c>
      <c r="W566" t="str">
        <f t="shared" ca="1" si="241"/>
        <v/>
      </c>
      <c r="X566" t="str">
        <f t="shared" ca="1" si="241"/>
        <v/>
      </c>
      <c r="Y566" t="str">
        <f t="shared" ca="1" si="241"/>
        <v/>
      </c>
      <c r="Z566" t="str">
        <f t="shared" ca="1" si="241"/>
        <v/>
      </c>
      <c r="AA566" t="str">
        <f t="shared" ca="1" si="241"/>
        <v/>
      </c>
      <c r="AB566" t="str">
        <f t="shared" ca="1" si="241"/>
        <v/>
      </c>
      <c r="AC566" t="str">
        <f t="shared" ca="1" si="241"/>
        <v/>
      </c>
      <c r="AD566" t="str">
        <f t="shared" ca="1" si="241"/>
        <v/>
      </c>
      <c r="AE566" t="str">
        <f t="shared" ca="1" si="241"/>
        <v/>
      </c>
      <c r="AF566" t="str">
        <f t="shared" ref="AF566:AQ566" ca="1" si="251">IF(ISNUMBER(FIND("Correl",_xlfn.FORMULATEXT(AF486))),SUBSTITUTE("worksheet.write('" &amp; CELL("address",AF486) &amp; "','" &amp; _xlfn.FORMULATEXT(AF486) &amp; "')","$",""),"")</f>
        <v/>
      </c>
      <c r="AG566" t="str">
        <f t="shared" ca="1" si="251"/>
        <v/>
      </c>
      <c r="AH566" t="str">
        <f t="shared" ca="1" si="251"/>
        <v/>
      </c>
      <c r="AI566" t="str">
        <f t="shared" ca="1" si="251"/>
        <v/>
      </c>
      <c r="AJ566" t="str">
        <f t="shared" ca="1" si="251"/>
        <v/>
      </c>
      <c r="AK566" t="str">
        <f t="shared" ca="1" si="251"/>
        <v/>
      </c>
      <c r="AL566" t="str">
        <f t="shared" ca="1" si="251"/>
        <v/>
      </c>
      <c r="AM566" t="str">
        <f t="shared" ca="1" si="251"/>
        <v/>
      </c>
      <c r="AN566" t="str">
        <f t="shared" ca="1" si="251"/>
        <v/>
      </c>
      <c r="AO566" t="str">
        <f t="shared" ca="1" si="251"/>
        <v/>
      </c>
      <c r="AP566" t="str">
        <f t="shared" ca="1" si="251"/>
        <v/>
      </c>
      <c r="AQ566" t="str">
        <f t="shared" ca="1" si="251"/>
        <v/>
      </c>
    </row>
    <row r="567" spans="2:43" x14ac:dyDescent="0.3">
      <c r="B567" t="str">
        <f t="shared" ref="B567:C567" ca="1" si="252">IF(ISNUMBER(FIND("Correl",_xlfn.FORMULATEXT(B487))),SUBSTITUTE("worksheet.write('" &amp; CELL("address",B487) &amp; "','" &amp; _xlfn.FORMULATEXT(B487) &amp; "')","$",""),"")</f>
        <v/>
      </c>
      <c r="C567" t="str">
        <f t="shared" ca="1" si="252"/>
        <v/>
      </c>
      <c r="D567" t="str">
        <f t="shared" ca="1" si="244"/>
        <v>worksheet.write('D487','="Correlation with Op WC"')</v>
      </c>
      <c r="E567" t="str">
        <f t="shared" ca="1" si="241"/>
        <v>worksheet.write('E487','=CORREL(D477:H477,X483:AB483)')</v>
      </c>
      <c r="F567" t="str">
        <f t="shared" ca="1" si="241"/>
        <v/>
      </c>
      <c r="G567" t="str">
        <f t="shared" ca="1" si="241"/>
        <v/>
      </c>
      <c r="H567" t="str">
        <f t="shared" ca="1" si="241"/>
        <v/>
      </c>
      <c r="I567" t="str">
        <f t="shared" ca="1" si="241"/>
        <v/>
      </c>
      <c r="J567" t="str">
        <f t="shared" ca="1" si="241"/>
        <v/>
      </c>
      <c r="K567" t="str">
        <f t="shared" ca="1" si="241"/>
        <v/>
      </c>
      <c r="L567" t="str">
        <f t="shared" ca="1" si="241"/>
        <v/>
      </c>
      <c r="M567" t="str">
        <f t="shared" ca="1" si="241"/>
        <v/>
      </c>
      <c r="N567" t="str">
        <f t="shared" ca="1" si="241"/>
        <v/>
      </c>
      <c r="O567" t="str">
        <f t="shared" ca="1" si="241"/>
        <v/>
      </c>
      <c r="P567" t="str">
        <f t="shared" ca="1" si="241"/>
        <v/>
      </c>
      <c r="Q567" t="str">
        <f t="shared" ca="1" si="241"/>
        <v/>
      </c>
      <c r="R567" t="str">
        <f t="shared" ca="1" si="241"/>
        <v/>
      </c>
      <c r="S567" t="str">
        <f t="shared" ca="1" si="241"/>
        <v/>
      </c>
      <c r="T567" t="str">
        <f t="shared" ca="1" si="241"/>
        <v/>
      </c>
      <c r="U567" t="str">
        <f t="shared" ca="1" si="241"/>
        <v/>
      </c>
      <c r="V567" t="str">
        <f t="shared" ca="1" si="241"/>
        <v/>
      </c>
      <c r="W567" t="str">
        <f t="shared" ca="1" si="241"/>
        <v/>
      </c>
      <c r="X567" t="str">
        <f t="shared" ca="1" si="241"/>
        <v/>
      </c>
      <c r="Y567" t="str">
        <f t="shared" ca="1" si="241"/>
        <v/>
      </c>
      <c r="Z567" t="str">
        <f t="shared" ca="1" si="241"/>
        <v/>
      </c>
      <c r="AA567" t="str">
        <f t="shared" ca="1" si="241"/>
        <v/>
      </c>
      <c r="AB567" t="str">
        <f t="shared" ca="1" si="241"/>
        <v/>
      </c>
      <c r="AC567" t="str">
        <f t="shared" ca="1" si="241"/>
        <v/>
      </c>
      <c r="AD567" t="str">
        <f t="shared" ca="1" si="241"/>
        <v/>
      </c>
      <c r="AE567" t="str">
        <f t="shared" ca="1" si="241"/>
        <v/>
      </c>
      <c r="AF567" t="str">
        <f t="shared" ref="AF567:AQ567" ca="1" si="253">IF(ISNUMBER(FIND("Correl",_xlfn.FORMULATEXT(AF487))),SUBSTITUTE("worksheet.write('" &amp; CELL("address",AF487) &amp; "','" &amp; _xlfn.FORMULATEXT(AF487) &amp; "')","$",""),"")</f>
        <v/>
      </c>
      <c r="AG567" t="str">
        <f t="shared" ca="1" si="253"/>
        <v/>
      </c>
      <c r="AH567" t="str">
        <f t="shared" ca="1" si="253"/>
        <v/>
      </c>
      <c r="AI567" t="str">
        <f t="shared" ca="1" si="253"/>
        <v/>
      </c>
      <c r="AJ567" t="str">
        <f t="shared" ca="1" si="253"/>
        <v/>
      </c>
      <c r="AK567" t="str">
        <f t="shared" ca="1" si="253"/>
        <v/>
      </c>
      <c r="AL567" t="str">
        <f t="shared" ca="1" si="253"/>
        <v/>
      </c>
      <c r="AM567" t="str">
        <f t="shared" ca="1" si="253"/>
        <v/>
      </c>
      <c r="AN567" t="str">
        <f t="shared" ca="1" si="253"/>
        <v/>
      </c>
      <c r="AO567" t="str">
        <f t="shared" ca="1" si="253"/>
        <v/>
      </c>
      <c r="AP567" t="str">
        <f t="shared" ca="1" si="253"/>
        <v/>
      </c>
      <c r="AQ567" t="str">
        <f t="shared" ca="1" si="253"/>
        <v/>
      </c>
    </row>
    <row r="568" spans="2:43" x14ac:dyDescent="0.3">
      <c r="B568" t="str">
        <f t="shared" ref="B568:C568" ca="1" si="254">IF(ISNUMBER(FIND("Correl",_xlfn.FORMULATEXT(B488))),SUBSTITUTE("worksheet.write('" &amp; CELL("address",B488) &amp; "','" &amp; _xlfn.FORMULATEXT(B488) &amp; "')","$",""),"")</f>
        <v/>
      </c>
      <c r="C568" t="str">
        <f t="shared" ca="1" si="254"/>
        <v/>
      </c>
      <c r="D568" t="str">
        <f t="shared" ca="1" si="244"/>
        <v>worksheet.write('D488','="Correlation with PPE"')</v>
      </c>
      <c r="E568" t="str">
        <f t="shared" ca="1" si="241"/>
        <v>worksheet.write('E488','=CORREL(D477:H477,X491:AB491)')</v>
      </c>
      <c r="F568" t="str">
        <f t="shared" ca="1" si="241"/>
        <v/>
      </c>
      <c r="G568" t="str">
        <f t="shared" ca="1" si="241"/>
        <v/>
      </c>
      <c r="H568" t="str">
        <f t="shared" ca="1" si="241"/>
        <v/>
      </c>
      <c r="I568" t="str">
        <f t="shared" ca="1" si="241"/>
        <v/>
      </c>
      <c r="J568" t="str">
        <f t="shared" ca="1" si="241"/>
        <v/>
      </c>
      <c r="K568" t="str">
        <f t="shared" ca="1" si="241"/>
        <v/>
      </c>
      <c r="L568" t="str">
        <f t="shared" ca="1" si="241"/>
        <v/>
      </c>
      <c r="M568" t="str">
        <f t="shared" ca="1" si="241"/>
        <v/>
      </c>
      <c r="N568" t="str">
        <f t="shared" ca="1" si="241"/>
        <v/>
      </c>
      <c r="O568" t="str">
        <f t="shared" ca="1" si="241"/>
        <v/>
      </c>
      <c r="P568" t="str">
        <f t="shared" ca="1" si="241"/>
        <v/>
      </c>
      <c r="Q568" t="str">
        <f t="shared" ca="1" si="241"/>
        <v/>
      </c>
      <c r="R568" t="str">
        <f t="shared" ca="1" si="241"/>
        <v/>
      </c>
      <c r="S568" t="str">
        <f t="shared" ca="1" si="241"/>
        <v/>
      </c>
      <c r="T568" t="str">
        <f t="shared" ca="1" si="241"/>
        <v/>
      </c>
      <c r="U568" t="str">
        <f t="shared" ca="1" si="241"/>
        <v/>
      </c>
      <c r="V568" t="str">
        <f t="shared" ca="1" si="241"/>
        <v/>
      </c>
      <c r="W568" t="str">
        <f t="shared" ca="1" si="241"/>
        <v/>
      </c>
      <c r="X568" t="str">
        <f t="shared" ca="1" si="241"/>
        <v/>
      </c>
      <c r="Y568" t="str">
        <f t="shared" ca="1" si="241"/>
        <v/>
      </c>
      <c r="Z568" t="str">
        <f t="shared" ca="1" si="241"/>
        <v/>
      </c>
      <c r="AA568" t="str">
        <f t="shared" ca="1" si="241"/>
        <v/>
      </c>
      <c r="AB568" t="str">
        <f t="shared" ca="1" si="241"/>
        <v/>
      </c>
      <c r="AC568" t="str">
        <f t="shared" ca="1" si="241"/>
        <v/>
      </c>
      <c r="AD568" t="str">
        <f t="shared" ca="1" si="241"/>
        <v/>
      </c>
      <c r="AE568" t="str">
        <f t="shared" ca="1" si="241"/>
        <v/>
      </c>
      <c r="AF568" t="str">
        <f t="shared" ref="AF568:AQ568" ca="1" si="255">IF(ISNUMBER(FIND("Correl",_xlfn.FORMULATEXT(AF488))),SUBSTITUTE("worksheet.write('" &amp; CELL("address",AF488) &amp; "','" &amp; _xlfn.FORMULATEXT(AF488) &amp; "')","$",""),"")</f>
        <v/>
      </c>
      <c r="AG568" t="str">
        <f t="shared" ca="1" si="255"/>
        <v/>
      </c>
      <c r="AH568" t="str">
        <f t="shared" ca="1" si="255"/>
        <v/>
      </c>
      <c r="AI568" t="str">
        <f t="shared" ca="1" si="255"/>
        <v/>
      </c>
      <c r="AJ568" t="str">
        <f t="shared" ca="1" si="255"/>
        <v/>
      </c>
      <c r="AK568" t="str">
        <f t="shared" ca="1" si="255"/>
        <v/>
      </c>
      <c r="AL568" t="str">
        <f t="shared" ca="1" si="255"/>
        <v/>
      </c>
      <c r="AM568" t="str">
        <f t="shared" ca="1" si="255"/>
        <v/>
      </c>
      <c r="AN568" t="str">
        <f t="shared" ca="1" si="255"/>
        <v/>
      </c>
      <c r="AO568" t="str">
        <f t="shared" ca="1" si="255"/>
        <v/>
      </c>
      <c r="AP568" t="str">
        <f t="shared" ca="1" si="255"/>
        <v/>
      </c>
      <c r="AQ568" t="str">
        <f t="shared" ca="1" si="255"/>
        <v/>
      </c>
    </row>
    <row r="569" spans="2:43" x14ac:dyDescent="0.3">
      <c r="B569" t="str">
        <f t="shared" ref="B569:C569" ca="1" si="256">IF(ISNUMBER(FIND("Correl",_xlfn.FORMULATEXT(B489))),SUBSTITUTE("worksheet.write('" &amp; CELL("address",B489) &amp; "','" &amp; _xlfn.FORMULATEXT(B489) &amp; "')","$",""),"")</f>
        <v/>
      </c>
      <c r="C569" t="str">
        <f t="shared" ca="1" si="256"/>
        <v/>
      </c>
      <c r="D569" t="str">
        <f t="shared" ca="1" si="244"/>
        <v>worksheet.write('D489','="Correlation with Intangibles"')</v>
      </c>
      <c r="E569" t="str">
        <f t="shared" ca="1" si="241"/>
        <v>worksheet.write('E489','=CORREL(D477:H477,X499:AB499)')</v>
      </c>
      <c r="F569" t="str">
        <f t="shared" ca="1" si="241"/>
        <v/>
      </c>
      <c r="G569" t="str">
        <f t="shared" ca="1" si="241"/>
        <v/>
      </c>
      <c r="H569" t="str">
        <f t="shared" ca="1" si="241"/>
        <v/>
      </c>
      <c r="I569" t="str">
        <f t="shared" ca="1" si="241"/>
        <v/>
      </c>
      <c r="J569" t="str">
        <f t="shared" ca="1" si="241"/>
        <v/>
      </c>
      <c r="K569" t="str">
        <f t="shared" ca="1" si="241"/>
        <v/>
      </c>
      <c r="L569" t="str">
        <f t="shared" ca="1" si="241"/>
        <v/>
      </c>
      <c r="M569" t="str">
        <f t="shared" ca="1" si="241"/>
        <v/>
      </c>
      <c r="N569" t="str">
        <f t="shared" ca="1" si="241"/>
        <v/>
      </c>
      <c r="O569" t="str">
        <f t="shared" ca="1" si="241"/>
        <v/>
      </c>
      <c r="P569" t="str">
        <f t="shared" ca="1" si="241"/>
        <v/>
      </c>
      <c r="Q569" t="str">
        <f t="shared" ca="1" si="241"/>
        <v/>
      </c>
      <c r="R569" t="str">
        <f t="shared" ca="1" si="241"/>
        <v/>
      </c>
      <c r="S569" t="str">
        <f t="shared" ca="1" si="241"/>
        <v/>
      </c>
      <c r="T569" t="str">
        <f t="shared" ca="1" si="241"/>
        <v/>
      </c>
      <c r="U569" t="str">
        <f t="shared" ca="1" si="241"/>
        <v/>
      </c>
      <c r="V569" t="str">
        <f t="shared" ca="1" si="241"/>
        <v/>
      </c>
      <c r="W569" t="str">
        <f t="shared" ca="1" si="241"/>
        <v/>
      </c>
      <c r="X569" t="str">
        <f t="shared" ca="1" si="241"/>
        <v/>
      </c>
      <c r="Y569" t="str">
        <f t="shared" ca="1" si="241"/>
        <v/>
      </c>
      <c r="Z569" t="str">
        <f t="shared" ca="1" si="241"/>
        <v/>
      </c>
      <c r="AA569" t="str">
        <f t="shared" ca="1" si="241"/>
        <v/>
      </c>
      <c r="AB569" t="str">
        <f t="shared" ca="1" si="241"/>
        <v/>
      </c>
      <c r="AC569" t="str">
        <f t="shared" ca="1" si="241"/>
        <v/>
      </c>
      <c r="AD569" t="str">
        <f t="shared" ca="1" si="241"/>
        <v/>
      </c>
      <c r="AE569" t="str">
        <f t="shared" ca="1" si="241"/>
        <v/>
      </c>
      <c r="AF569" t="str">
        <f t="shared" ref="AF569:AQ569" ca="1" si="257">IF(ISNUMBER(FIND("Correl",_xlfn.FORMULATEXT(AF489))),SUBSTITUTE("worksheet.write('" &amp; CELL("address",AF489) &amp; "','" &amp; _xlfn.FORMULATEXT(AF489) &amp; "')","$",""),"")</f>
        <v/>
      </c>
      <c r="AG569" t="str">
        <f t="shared" ca="1" si="257"/>
        <v/>
      </c>
      <c r="AH569" t="str">
        <f t="shared" ca="1" si="257"/>
        <v/>
      </c>
      <c r="AI569" t="str">
        <f t="shared" ca="1" si="257"/>
        <v/>
      </c>
      <c r="AJ569" t="str">
        <f t="shared" ca="1" si="257"/>
        <v/>
      </c>
      <c r="AK569" t="str">
        <f t="shared" ca="1" si="257"/>
        <v/>
      </c>
      <c r="AL569" t="str">
        <f t="shared" ca="1" si="257"/>
        <v/>
      </c>
      <c r="AM569" t="str">
        <f t="shared" ca="1" si="257"/>
        <v/>
      </c>
      <c r="AN569" t="str">
        <f t="shared" ca="1" si="257"/>
        <v/>
      </c>
      <c r="AO569" t="str">
        <f t="shared" ca="1" si="257"/>
        <v/>
      </c>
      <c r="AP569" t="str">
        <f t="shared" ca="1" si="257"/>
        <v/>
      </c>
      <c r="AQ569" t="str">
        <f t="shared" ca="1" si="257"/>
        <v/>
      </c>
    </row>
    <row r="570" spans="2:43" x14ac:dyDescent="0.3">
      <c r="B570" t="str">
        <f t="shared" ref="B570:C570" ca="1" si="258">IF(ISNUMBER(FIND("Correl",_xlfn.FORMULATEXT(B490))),SUBSTITUTE("worksheet.write('" &amp; CELL("address",B490) &amp; "','" &amp; _xlfn.FORMULATEXT(B490) &amp; "')","$",""),"")</f>
        <v/>
      </c>
      <c r="C570" t="str">
        <f t="shared" ca="1" si="258"/>
        <v/>
      </c>
      <c r="D570" t="str">
        <f t="shared" ca="1" si="244"/>
        <v/>
      </c>
      <c r="E570" t="str">
        <f t="shared" ca="1" si="241"/>
        <v/>
      </c>
      <c r="F570" t="str">
        <f t="shared" ca="1" si="241"/>
        <v/>
      </c>
      <c r="G570" t="str">
        <f t="shared" ca="1" si="241"/>
        <v/>
      </c>
      <c r="H570" t="str">
        <f t="shared" ca="1" si="241"/>
        <v/>
      </c>
      <c r="I570" t="str">
        <f t="shared" ca="1" si="241"/>
        <v/>
      </c>
      <c r="J570" t="str">
        <f t="shared" ca="1" si="241"/>
        <v/>
      </c>
      <c r="K570" t="str">
        <f t="shared" ca="1" si="241"/>
        <v/>
      </c>
      <c r="L570" t="str">
        <f t="shared" ca="1" si="241"/>
        <v/>
      </c>
      <c r="M570" t="str">
        <f t="shared" ca="1" si="241"/>
        <v/>
      </c>
      <c r="N570" t="str">
        <f t="shared" ca="1" si="241"/>
        <v/>
      </c>
      <c r="O570" t="str">
        <f t="shared" ca="1" si="241"/>
        <v/>
      </c>
      <c r="P570" t="str">
        <f t="shared" ca="1" si="241"/>
        <v/>
      </c>
      <c r="Q570" t="str">
        <f t="shared" ca="1" si="241"/>
        <v/>
      </c>
      <c r="R570" t="str">
        <f t="shared" ca="1" si="241"/>
        <v/>
      </c>
      <c r="S570" t="str">
        <f t="shared" ca="1" si="241"/>
        <v/>
      </c>
      <c r="T570" t="str">
        <f t="shared" ca="1" si="241"/>
        <v/>
      </c>
      <c r="U570" t="str">
        <f t="shared" ca="1" si="241"/>
        <v/>
      </c>
      <c r="V570" t="str">
        <f t="shared" ca="1" si="241"/>
        <v/>
      </c>
      <c r="W570" t="str">
        <f t="shared" ca="1" si="241"/>
        <v/>
      </c>
      <c r="X570" t="str">
        <f t="shared" ca="1" si="241"/>
        <v/>
      </c>
      <c r="Y570" t="str">
        <f t="shared" ca="1" si="241"/>
        <v/>
      </c>
      <c r="Z570" t="str">
        <f t="shared" ca="1" si="241"/>
        <v/>
      </c>
      <c r="AA570" t="str">
        <f t="shared" ca="1" si="241"/>
        <v/>
      </c>
      <c r="AB570" t="str">
        <f t="shared" ca="1" si="241"/>
        <v/>
      </c>
      <c r="AC570" t="str">
        <f t="shared" ca="1" si="241"/>
        <v/>
      </c>
      <c r="AD570" t="str">
        <f t="shared" ca="1" si="241"/>
        <v/>
      </c>
      <c r="AE570" t="str">
        <f t="shared" ca="1" si="241"/>
        <v/>
      </c>
      <c r="AF570" t="str">
        <f t="shared" ref="AF570:AQ570" ca="1" si="259">IF(ISNUMBER(FIND("Correl",_xlfn.FORMULATEXT(AF490))),SUBSTITUTE("worksheet.write('" &amp; CELL("address",AF490) &amp; "','" &amp; _xlfn.FORMULATEXT(AF490) &amp; "')","$",""),"")</f>
        <v/>
      </c>
      <c r="AG570" t="str">
        <f t="shared" ca="1" si="259"/>
        <v/>
      </c>
      <c r="AH570" t="str">
        <f t="shared" ca="1" si="259"/>
        <v/>
      </c>
      <c r="AI570" t="str">
        <f t="shared" ca="1" si="259"/>
        <v/>
      </c>
      <c r="AJ570" t="str">
        <f t="shared" ca="1" si="259"/>
        <v/>
      </c>
      <c r="AK570" t="str">
        <f t="shared" ca="1" si="259"/>
        <v/>
      </c>
      <c r="AL570" t="str">
        <f t="shared" ca="1" si="259"/>
        <v/>
      </c>
      <c r="AM570" t="str">
        <f t="shared" ca="1" si="259"/>
        <v/>
      </c>
      <c r="AN570" t="str">
        <f t="shared" ca="1" si="259"/>
        <v/>
      </c>
      <c r="AO570" t="str">
        <f t="shared" ca="1" si="259"/>
        <v/>
      </c>
      <c r="AP570" t="str">
        <f t="shared" ca="1" si="259"/>
        <v/>
      </c>
      <c r="AQ570" t="str">
        <f t="shared" ca="1" si="259"/>
        <v/>
      </c>
    </row>
    <row r="571" spans="2:43" x14ac:dyDescent="0.3">
      <c r="B571" t="str">
        <f t="shared" ref="B571:C571" ca="1" si="260">IF(ISNUMBER(FIND("Correl",_xlfn.FORMULATEXT(B491))),SUBSTITUTE("worksheet.write('" &amp; CELL("address",B491) &amp; "','" &amp; _xlfn.FORMULATEXT(B491) &amp; "')","$",""),"")</f>
        <v/>
      </c>
      <c r="C571" t="str">
        <f t="shared" ca="1" si="260"/>
        <v/>
      </c>
      <c r="D571" t="str">
        <f t="shared" ca="1" si="244"/>
        <v/>
      </c>
      <c r="E571" t="str">
        <f t="shared" ca="1" si="241"/>
        <v/>
      </c>
      <c r="F571" t="str">
        <f t="shared" ca="1" si="241"/>
        <v/>
      </c>
      <c r="G571" t="str">
        <f t="shared" ca="1" si="241"/>
        <v/>
      </c>
      <c r="H571" t="str">
        <f t="shared" ca="1" si="241"/>
        <v/>
      </c>
      <c r="I571" t="str">
        <f t="shared" ca="1" si="241"/>
        <v/>
      </c>
      <c r="J571" t="str">
        <f t="shared" ca="1" si="241"/>
        <v/>
      </c>
      <c r="K571" t="str">
        <f t="shared" ca="1" si="241"/>
        <v/>
      </c>
      <c r="L571" t="str">
        <f t="shared" ca="1" si="241"/>
        <v/>
      </c>
      <c r="M571" t="str">
        <f t="shared" ca="1" si="241"/>
        <v/>
      </c>
      <c r="N571" t="str">
        <f t="shared" ca="1" si="241"/>
        <v/>
      </c>
      <c r="O571" t="str">
        <f t="shared" ca="1" si="241"/>
        <v/>
      </c>
      <c r="P571" t="str">
        <f t="shared" ca="1" si="241"/>
        <v/>
      </c>
      <c r="Q571" t="str">
        <f t="shared" ca="1" si="241"/>
        <v/>
      </c>
      <c r="R571" t="str">
        <f t="shared" ca="1" si="241"/>
        <v/>
      </c>
      <c r="S571" t="str">
        <f t="shared" ca="1" si="241"/>
        <v/>
      </c>
      <c r="T571" t="str">
        <f t="shared" ca="1" si="241"/>
        <v/>
      </c>
      <c r="U571" t="str">
        <f t="shared" ca="1" si="241"/>
        <v>worksheet.write('U491','="Correlation with Op WC"')</v>
      </c>
      <c r="V571" t="str">
        <f t="shared" ca="1" si="241"/>
        <v>worksheet.write('V491','=CORREL(Q490:U490,X483:AB483)')</v>
      </c>
      <c r="W571" t="str">
        <f t="shared" ca="1" si="241"/>
        <v/>
      </c>
      <c r="X571" t="str">
        <f t="shared" ca="1" si="241"/>
        <v/>
      </c>
      <c r="Y571" t="str">
        <f t="shared" ca="1" si="241"/>
        <v/>
      </c>
      <c r="Z571" t="str">
        <f t="shared" ca="1" si="241"/>
        <v/>
      </c>
      <c r="AA571" t="str">
        <f t="shared" ca="1" si="241"/>
        <v/>
      </c>
      <c r="AB571" t="str">
        <f t="shared" ca="1" si="241"/>
        <v/>
      </c>
      <c r="AC571" t="str">
        <f t="shared" ca="1" si="241"/>
        <v/>
      </c>
      <c r="AD571" t="str">
        <f t="shared" ca="1" si="241"/>
        <v/>
      </c>
      <c r="AE571" t="str">
        <f t="shared" ca="1" si="241"/>
        <v/>
      </c>
      <c r="AF571" t="str">
        <f t="shared" ref="AF571:AQ571" ca="1" si="261">IF(ISNUMBER(FIND("Correl",_xlfn.FORMULATEXT(AF491))),SUBSTITUTE("worksheet.write('" &amp; CELL("address",AF491) &amp; "','" &amp; _xlfn.FORMULATEXT(AF491) &amp; "')","$",""),"")</f>
        <v/>
      </c>
      <c r="AG571" t="str">
        <f t="shared" ca="1" si="261"/>
        <v/>
      </c>
      <c r="AH571" t="str">
        <f t="shared" ca="1" si="261"/>
        <v/>
      </c>
      <c r="AI571" t="str">
        <f t="shared" ca="1" si="261"/>
        <v/>
      </c>
      <c r="AJ571" t="str">
        <f t="shared" ca="1" si="261"/>
        <v/>
      </c>
      <c r="AK571" t="str">
        <f t="shared" ca="1" si="261"/>
        <v/>
      </c>
      <c r="AL571" t="str">
        <f t="shared" ca="1" si="261"/>
        <v/>
      </c>
      <c r="AM571" t="str">
        <f t="shared" ca="1" si="261"/>
        <v/>
      </c>
      <c r="AN571" t="str">
        <f t="shared" ca="1" si="261"/>
        <v/>
      </c>
      <c r="AO571" t="str">
        <f t="shared" ca="1" si="261"/>
        <v/>
      </c>
      <c r="AP571" t="str">
        <f t="shared" ca="1" si="261"/>
        <v/>
      </c>
      <c r="AQ571" t="str">
        <f t="shared" ca="1" si="261"/>
        <v/>
      </c>
    </row>
    <row r="572" spans="2:43" x14ac:dyDescent="0.3">
      <c r="B572" t="str">
        <f t="shared" ref="B572:C572" ca="1" si="262">IF(ISNUMBER(FIND("Correl",_xlfn.FORMULATEXT(B492))),SUBSTITUTE("worksheet.write('" &amp; CELL("address",B492) &amp; "','" &amp; _xlfn.FORMULATEXT(B492) &amp; "')","$",""),"")</f>
        <v/>
      </c>
      <c r="C572" t="str">
        <f t="shared" ca="1" si="262"/>
        <v/>
      </c>
      <c r="D572" t="str">
        <f t="shared" ca="1" si="244"/>
        <v/>
      </c>
      <c r="E572" t="str">
        <f t="shared" ref="E572:AE581" ca="1" si="263">IF(OR(ISNUMBER(FIND("CORREL",_xlfn.FORMULATEXT(E492))),ISNUMBER(FIND("Correl",_xlfn.FORMULATEXT(E492)))),SUBSTITUTE("worksheet.write('" &amp; CELL("address",E492) &amp; "','" &amp; _xlfn.FORMULATEXT(E492) &amp; "')","$",""),"")</f>
        <v/>
      </c>
      <c r="F572" t="str">
        <f t="shared" ca="1" si="263"/>
        <v/>
      </c>
      <c r="G572" t="str">
        <f t="shared" ca="1" si="263"/>
        <v/>
      </c>
      <c r="H572" t="str">
        <f t="shared" ca="1" si="263"/>
        <v/>
      </c>
      <c r="I572" t="str">
        <f t="shared" ca="1" si="263"/>
        <v/>
      </c>
      <c r="J572" t="str">
        <f t="shared" ca="1" si="263"/>
        <v/>
      </c>
      <c r="K572" t="str">
        <f t="shared" ca="1" si="263"/>
        <v/>
      </c>
      <c r="L572" t="str">
        <f t="shared" ca="1" si="263"/>
        <v/>
      </c>
      <c r="M572" t="str">
        <f t="shared" ca="1" si="263"/>
        <v/>
      </c>
      <c r="N572" t="str">
        <f t="shared" ca="1" si="263"/>
        <v/>
      </c>
      <c r="O572" t="str">
        <f t="shared" ca="1" si="263"/>
        <v/>
      </c>
      <c r="P572" t="str">
        <f t="shared" ca="1" si="263"/>
        <v/>
      </c>
      <c r="Q572" t="str">
        <f t="shared" ca="1" si="263"/>
        <v/>
      </c>
      <c r="R572" t="str">
        <f t="shared" ca="1" si="263"/>
        <v/>
      </c>
      <c r="S572" t="str">
        <f t="shared" ca="1" si="263"/>
        <v/>
      </c>
      <c r="T572" t="str">
        <f t="shared" ca="1" si="263"/>
        <v/>
      </c>
      <c r="U572" t="str">
        <f t="shared" ca="1" si="263"/>
        <v>worksheet.write('U492','="Correlation with PPE"')</v>
      </c>
      <c r="V572" t="str">
        <f t="shared" ca="1" si="263"/>
        <v>worksheet.write('V492','=CORREL(Q490:U490,X491:AB491)')</v>
      </c>
      <c r="W572" t="str">
        <f t="shared" ca="1" si="263"/>
        <v/>
      </c>
      <c r="X572" t="str">
        <f t="shared" ca="1" si="263"/>
        <v/>
      </c>
      <c r="Y572" t="str">
        <f t="shared" ca="1" si="263"/>
        <v/>
      </c>
      <c r="Z572" t="str">
        <f t="shared" ca="1" si="263"/>
        <v/>
      </c>
      <c r="AA572" t="str">
        <f t="shared" ca="1" si="263"/>
        <v/>
      </c>
      <c r="AB572" t="str">
        <f t="shared" ca="1" si="263"/>
        <v/>
      </c>
      <c r="AC572" t="str">
        <f t="shared" ca="1" si="263"/>
        <v/>
      </c>
      <c r="AD572" t="str">
        <f t="shared" ca="1" si="263"/>
        <v/>
      </c>
      <c r="AE572" t="str">
        <f t="shared" ca="1" si="263"/>
        <v/>
      </c>
      <c r="AF572" t="str">
        <f t="shared" ref="AF572:AQ572" ca="1" si="264">IF(ISNUMBER(FIND("Correl",_xlfn.FORMULATEXT(AF492))),SUBSTITUTE("worksheet.write('" &amp; CELL("address",AF492) &amp; "','" &amp; _xlfn.FORMULATEXT(AF492) &amp; "')","$",""),"")</f>
        <v/>
      </c>
      <c r="AG572" t="str">
        <f t="shared" ca="1" si="264"/>
        <v/>
      </c>
      <c r="AH572" t="str">
        <f t="shared" ca="1" si="264"/>
        <v/>
      </c>
      <c r="AI572" t="str">
        <f t="shared" ca="1" si="264"/>
        <v/>
      </c>
      <c r="AJ572" t="str">
        <f t="shared" ca="1" si="264"/>
        <v/>
      </c>
      <c r="AK572" t="str">
        <f t="shared" ca="1" si="264"/>
        <v/>
      </c>
      <c r="AL572" t="str">
        <f t="shared" ca="1" si="264"/>
        <v/>
      </c>
      <c r="AM572" t="str">
        <f t="shared" ca="1" si="264"/>
        <v/>
      </c>
      <c r="AN572" t="str">
        <f t="shared" ca="1" si="264"/>
        <v/>
      </c>
      <c r="AO572" t="str">
        <f t="shared" ca="1" si="264"/>
        <v/>
      </c>
      <c r="AP572" t="str">
        <f t="shared" ca="1" si="264"/>
        <v/>
      </c>
      <c r="AQ572" t="str">
        <f t="shared" ca="1" si="264"/>
        <v/>
      </c>
    </row>
    <row r="573" spans="2:43" x14ac:dyDescent="0.3">
      <c r="B573" t="str">
        <f t="shared" ref="B573:C573" ca="1" si="265">IF(ISNUMBER(FIND("Correl",_xlfn.FORMULATEXT(B493))),SUBSTITUTE("worksheet.write('" &amp; CELL("address",B493) &amp; "','" &amp; _xlfn.FORMULATEXT(B493) &amp; "')","$",""),"")</f>
        <v/>
      </c>
      <c r="C573" t="str">
        <f t="shared" ca="1" si="265"/>
        <v/>
      </c>
      <c r="D573" t="str">
        <f t="shared" ca="1" si="244"/>
        <v/>
      </c>
      <c r="E573" t="str">
        <f t="shared" ca="1" si="263"/>
        <v/>
      </c>
      <c r="F573" t="str">
        <f t="shared" ca="1" si="263"/>
        <v/>
      </c>
      <c r="G573" t="str">
        <f t="shared" ca="1" si="263"/>
        <v/>
      </c>
      <c r="H573" t="str">
        <f t="shared" ca="1" si="263"/>
        <v/>
      </c>
      <c r="I573" t="str">
        <f t="shared" ca="1" si="263"/>
        <v/>
      </c>
      <c r="J573" t="str">
        <f t="shared" ca="1" si="263"/>
        <v/>
      </c>
      <c r="K573" t="str">
        <f t="shared" ca="1" si="263"/>
        <v/>
      </c>
      <c r="L573" t="str">
        <f t="shared" ca="1" si="263"/>
        <v/>
      </c>
      <c r="M573" t="str">
        <f t="shared" ca="1" si="263"/>
        <v/>
      </c>
      <c r="N573" t="str">
        <f t="shared" ca="1" si="263"/>
        <v/>
      </c>
      <c r="O573" t="str">
        <f t="shared" ca="1" si="263"/>
        <v/>
      </c>
      <c r="P573" t="str">
        <f t="shared" ca="1" si="263"/>
        <v/>
      </c>
      <c r="Q573" t="str">
        <f t="shared" ca="1" si="263"/>
        <v/>
      </c>
      <c r="R573" t="str">
        <f t="shared" ca="1" si="263"/>
        <v/>
      </c>
      <c r="S573" t="str">
        <f t="shared" ca="1" si="263"/>
        <v/>
      </c>
      <c r="T573" t="str">
        <f t="shared" ca="1" si="263"/>
        <v/>
      </c>
      <c r="U573" t="str">
        <f t="shared" ca="1" si="263"/>
        <v>worksheet.write('U493','="Correlation with Intangibles"')</v>
      </c>
      <c r="V573" t="str">
        <f t="shared" ca="1" si="263"/>
        <v>worksheet.write('V493','=CORREL(Q490:U490,X499:AB499)')</v>
      </c>
      <c r="W573" t="str">
        <f t="shared" ca="1" si="263"/>
        <v/>
      </c>
      <c r="X573" t="str">
        <f t="shared" ca="1" si="263"/>
        <v/>
      </c>
      <c r="Y573" t="str">
        <f t="shared" ca="1" si="263"/>
        <v/>
      </c>
      <c r="Z573" t="str">
        <f t="shared" ca="1" si="263"/>
        <v/>
      </c>
      <c r="AA573" t="str">
        <f t="shared" ca="1" si="263"/>
        <v/>
      </c>
      <c r="AB573" t="str">
        <f t="shared" ca="1" si="263"/>
        <v/>
      </c>
      <c r="AC573" t="str">
        <f t="shared" ca="1" si="263"/>
        <v/>
      </c>
      <c r="AD573" t="str">
        <f t="shared" ca="1" si="263"/>
        <v/>
      </c>
      <c r="AE573" t="str">
        <f t="shared" ca="1" si="263"/>
        <v/>
      </c>
      <c r="AF573" t="str">
        <f t="shared" ref="AF573:AQ573" ca="1" si="266">IF(ISNUMBER(FIND("Correl",_xlfn.FORMULATEXT(AF493))),SUBSTITUTE("worksheet.write('" &amp; CELL("address",AF493) &amp; "','" &amp; _xlfn.FORMULATEXT(AF493) &amp; "')","$",""),"")</f>
        <v/>
      </c>
      <c r="AG573" t="str">
        <f t="shared" ca="1" si="266"/>
        <v/>
      </c>
      <c r="AH573" t="str">
        <f t="shared" ca="1" si="266"/>
        <v/>
      </c>
      <c r="AI573" t="str">
        <f t="shared" ca="1" si="266"/>
        <v/>
      </c>
      <c r="AJ573" t="str">
        <f t="shared" ca="1" si="266"/>
        <v/>
      </c>
      <c r="AK573" t="str">
        <f t="shared" ca="1" si="266"/>
        <v/>
      </c>
      <c r="AL573" t="str">
        <f t="shared" ca="1" si="266"/>
        <v/>
      </c>
      <c r="AM573" t="str">
        <f t="shared" ca="1" si="266"/>
        <v/>
      </c>
      <c r="AN573" t="str">
        <f t="shared" ca="1" si="266"/>
        <v/>
      </c>
      <c r="AO573" t="str">
        <f t="shared" ca="1" si="266"/>
        <v/>
      </c>
      <c r="AP573" t="str">
        <f t="shared" ca="1" si="266"/>
        <v/>
      </c>
      <c r="AQ573" t="str">
        <f t="shared" ca="1" si="266"/>
        <v/>
      </c>
    </row>
    <row r="574" spans="2:43" x14ac:dyDescent="0.3">
      <c r="B574" t="str">
        <f t="shared" ref="B574:C574" ca="1" si="267">IF(ISNUMBER(FIND("Correl",_xlfn.FORMULATEXT(B494))),SUBSTITUTE("worksheet.write('" &amp; CELL("address",B494) &amp; "','" &amp; _xlfn.FORMULATEXT(B494) &amp; "')","$",""),"")</f>
        <v/>
      </c>
      <c r="C574" t="str">
        <f t="shared" ca="1" si="267"/>
        <v/>
      </c>
      <c r="D574" t="str">
        <f t="shared" ca="1" si="244"/>
        <v/>
      </c>
      <c r="E574" t="str">
        <f t="shared" ca="1" si="263"/>
        <v/>
      </c>
      <c r="F574" t="str">
        <f t="shared" ca="1" si="263"/>
        <v/>
      </c>
      <c r="G574" t="str">
        <f t="shared" ca="1" si="263"/>
        <v/>
      </c>
      <c r="H574" t="str">
        <f t="shared" ca="1" si="263"/>
        <v/>
      </c>
      <c r="I574" t="str">
        <f t="shared" ca="1" si="263"/>
        <v/>
      </c>
      <c r="J574" t="str">
        <f t="shared" ca="1" si="263"/>
        <v/>
      </c>
      <c r="K574" t="str">
        <f t="shared" ca="1" si="263"/>
        <v/>
      </c>
      <c r="L574" t="str">
        <f t="shared" ca="1" si="263"/>
        <v/>
      </c>
      <c r="M574" t="str">
        <f t="shared" ca="1" si="263"/>
        <v/>
      </c>
      <c r="N574" t="str">
        <f t="shared" ca="1" si="263"/>
        <v/>
      </c>
      <c r="O574" t="str">
        <f t="shared" ca="1" si="263"/>
        <v/>
      </c>
      <c r="P574" t="str">
        <f t="shared" ca="1" si="263"/>
        <v/>
      </c>
      <c r="Q574" t="str">
        <f t="shared" ca="1" si="263"/>
        <v/>
      </c>
      <c r="R574" t="str">
        <f t="shared" ca="1" si="263"/>
        <v/>
      </c>
      <c r="S574" t="str">
        <f t="shared" ca="1" si="263"/>
        <v/>
      </c>
      <c r="T574" t="str">
        <f t="shared" ca="1" si="263"/>
        <v/>
      </c>
      <c r="U574" t="str">
        <f t="shared" ca="1" si="263"/>
        <v/>
      </c>
      <c r="V574" t="str">
        <f t="shared" ca="1" si="263"/>
        <v/>
      </c>
      <c r="W574" t="str">
        <f t="shared" ca="1" si="263"/>
        <v/>
      </c>
      <c r="X574" t="str">
        <f t="shared" ca="1" si="263"/>
        <v/>
      </c>
      <c r="Y574" t="str">
        <f t="shared" ca="1" si="263"/>
        <v/>
      </c>
      <c r="Z574" t="str">
        <f t="shared" ca="1" si="263"/>
        <v/>
      </c>
      <c r="AA574" t="str">
        <f t="shared" ca="1" si="263"/>
        <v/>
      </c>
      <c r="AB574" t="str">
        <f t="shared" ca="1" si="263"/>
        <v/>
      </c>
      <c r="AC574" t="str">
        <f t="shared" ca="1" si="263"/>
        <v/>
      </c>
      <c r="AD574" t="str">
        <f t="shared" ca="1" si="263"/>
        <v/>
      </c>
      <c r="AE574" t="str">
        <f t="shared" ca="1" si="263"/>
        <v/>
      </c>
      <c r="AF574" t="str">
        <f t="shared" ref="AF574:AQ574" ca="1" si="268">IF(ISNUMBER(FIND("Correl",_xlfn.FORMULATEXT(AF494))),SUBSTITUTE("worksheet.write('" &amp; CELL("address",AF494) &amp; "','" &amp; _xlfn.FORMULATEXT(AF494) &amp; "')","$",""),"")</f>
        <v/>
      </c>
      <c r="AG574" t="str">
        <f t="shared" ca="1" si="268"/>
        <v/>
      </c>
      <c r="AH574" t="str">
        <f t="shared" ca="1" si="268"/>
        <v/>
      </c>
      <c r="AI574" t="str">
        <f t="shared" ca="1" si="268"/>
        <v/>
      </c>
      <c r="AJ574" t="str">
        <f t="shared" ca="1" si="268"/>
        <v/>
      </c>
      <c r="AK574" t="str">
        <f t="shared" ca="1" si="268"/>
        <v/>
      </c>
      <c r="AL574" t="str">
        <f t="shared" ca="1" si="268"/>
        <v/>
      </c>
      <c r="AM574" t="str">
        <f t="shared" ca="1" si="268"/>
        <v/>
      </c>
      <c r="AN574" t="str">
        <f t="shared" ca="1" si="268"/>
        <v/>
      </c>
      <c r="AO574" t="str">
        <f t="shared" ca="1" si="268"/>
        <v/>
      </c>
      <c r="AP574" t="str">
        <f t="shared" ca="1" si="268"/>
        <v/>
      </c>
      <c r="AQ574" t="str">
        <f t="shared" ca="1" si="268"/>
        <v/>
      </c>
    </row>
    <row r="575" spans="2:43" x14ac:dyDescent="0.3">
      <c r="B575" t="str">
        <f t="shared" ref="B575:C575" ca="1" si="269">IF(ISNUMBER(FIND("Correl",_xlfn.FORMULATEXT(B495))),SUBSTITUTE("worksheet.write('" &amp; CELL("address",B495) &amp; "','" &amp; _xlfn.FORMULATEXT(B495) &amp; "')","$",""),"")</f>
        <v/>
      </c>
      <c r="C575" t="str">
        <f t="shared" ca="1" si="269"/>
        <v/>
      </c>
      <c r="D575" t="str">
        <f t="shared" ca="1" si="244"/>
        <v/>
      </c>
      <c r="E575" t="str">
        <f t="shared" ca="1" si="263"/>
        <v/>
      </c>
      <c r="F575" t="str">
        <f t="shared" ca="1" si="263"/>
        <v/>
      </c>
      <c r="G575" t="str">
        <f t="shared" ca="1" si="263"/>
        <v/>
      </c>
      <c r="H575" t="str">
        <f t="shared" ca="1" si="263"/>
        <v/>
      </c>
      <c r="I575" t="str">
        <f t="shared" ca="1" si="263"/>
        <v/>
      </c>
      <c r="J575" t="str">
        <f t="shared" ca="1" si="263"/>
        <v/>
      </c>
      <c r="K575" t="str">
        <f t="shared" ca="1" si="263"/>
        <v/>
      </c>
      <c r="L575" t="str">
        <f t="shared" ca="1" si="263"/>
        <v/>
      </c>
      <c r="M575" t="str">
        <f t="shared" ca="1" si="263"/>
        <v/>
      </c>
      <c r="N575" t="str">
        <f t="shared" ca="1" si="263"/>
        <v/>
      </c>
      <c r="O575" t="str">
        <f t="shared" ca="1" si="263"/>
        <v/>
      </c>
      <c r="P575" t="str">
        <f t="shared" ca="1" si="263"/>
        <v/>
      </c>
      <c r="Q575" t="str">
        <f t="shared" ca="1" si="263"/>
        <v/>
      </c>
      <c r="R575" t="str">
        <f t="shared" ca="1" si="263"/>
        <v/>
      </c>
      <c r="S575" t="str">
        <f t="shared" ca="1" si="263"/>
        <v/>
      </c>
      <c r="T575" t="str">
        <f t="shared" ca="1" si="263"/>
        <v/>
      </c>
      <c r="U575" t="str">
        <f t="shared" ca="1" si="263"/>
        <v/>
      </c>
      <c r="V575" t="str">
        <f t="shared" ca="1" si="263"/>
        <v/>
      </c>
      <c r="W575" t="str">
        <f t="shared" ca="1" si="263"/>
        <v/>
      </c>
      <c r="X575" t="str">
        <f t="shared" ca="1" si="263"/>
        <v/>
      </c>
      <c r="Y575" t="str">
        <f t="shared" ca="1" si="263"/>
        <v/>
      </c>
      <c r="Z575" t="str">
        <f t="shared" ca="1" si="263"/>
        <v/>
      </c>
      <c r="AA575" t="str">
        <f t="shared" ca="1" si="263"/>
        <v/>
      </c>
      <c r="AB575" t="str">
        <f t="shared" ca="1" si="263"/>
        <v/>
      </c>
      <c r="AC575" t="str">
        <f t="shared" ca="1" si="263"/>
        <v/>
      </c>
      <c r="AD575" t="str">
        <f t="shared" ca="1" si="263"/>
        <v/>
      </c>
      <c r="AE575" t="str">
        <f t="shared" ca="1" si="263"/>
        <v/>
      </c>
      <c r="AF575" t="str">
        <f t="shared" ref="AF575:AQ575" ca="1" si="270">IF(ISNUMBER(FIND("Correl",_xlfn.FORMULATEXT(AF495))),SUBSTITUTE("worksheet.write('" &amp; CELL("address",AF495) &amp; "','" &amp; _xlfn.FORMULATEXT(AF495) &amp; "')","$",""),"")</f>
        <v/>
      </c>
      <c r="AG575" t="str">
        <f t="shared" ca="1" si="270"/>
        <v/>
      </c>
      <c r="AH575" t="str">
        <f t="shared" ca="1" si="270"/>
        <v/>
      </c>
      <c r="AI575" t="str">
        <f t="shared" ca="1" si="270"/>
        <v/>
      </c>
      <c r="AJ575" t="str">
        <f t="shared" ca="1" si="270"/>
        <v/>
      </c>
      <c r="AK575" t="str">
        <f t="shared" ca="1" si="270"/>
        <v/>
      </c>
      <c r="AL575" t="str">
        <f t="shared" ca="1" si="270"/>
        <v/>
      </c>
      <c r="AM575" t="str">
        <f t="shared" ca="1" si="270"/>
        <v/>
      </c>
      <c r="AN575" t="str">
        <f t="shared" ca="1" si="270"/>
        <v/>
      </c>
      <c r="AO575" t="str">
        <f t="shared" ca="1" si="270"/>
        <v/>
      </c>
      <c r="AP575" t="str">
        <f t="shared" ca="1" si="270"/>
        <v/>
      </c>
      <c r="AQ575" t="str">
        <f t="shared" ca="1" si="270"/>
        <v/>
      </c>
    </row>
    <row r="576" spans="2:43" x14ac:dyDescent="0.3">
      <c r="B576" t="str">
        <f t="shared" ref="B576:C576" ca="1" si="271">IF(ISNUMBER(FIND("Correl",_xlfn.FORMULATEXT(B496))),SUBSTITUTE("worksheet.write('" &amp; CELL("address",B496) &amp; "','" &amp; _xlfn.FORMULATEXT(B496) &amp; "')","$",""),"")</f>
        <v/>
      </c>
      <c r="C576" t="str">
        <f t="shared" ca="1" si="271"/>
        <v/>
      </c>
      <c r="D576" t="str">
        <f t="shared" ca="1" si="244"/>
        <v/>
      </c>
      <c r="E576" t="str">
        <f t="shared" ca="1" si="263"/>
        <v/>
      </c>
      <c r="F576" t="str">
        <f t="shared" ca="1" si="263"/>
        <v/>
      </c>
      <c r="G576" t="str">
        <f t="shared" ca="1" si="263"/>
        <v/>
      </c>
      <c r="H576" t="str">
        <f t="shared" ca="1" si="263"/>
        <v/>
      </c>
      <c r="I576" t="str">
        <f t="shared" ca="1" si="263"/>
        <v/>
      </c>
      <c r="J576" t="str">
        <f t="shared" ca="1" si="263"/>
        <v/>
      </c>
      <c r="K576" t="str">
        <f t="shared" ca="1" si="263"/>
        <v/>
      </c>
      <c r="L576" t="str">
        <f t="shared" ca="1" si="263"/>
        <v/>
      </c>
      <c r="M576" t="str">
        <f t="shared" ca="1" si="263"/>
        <v/>
      </c>
      <c r="N576" t="str">
        <f t="shared" ca="1" si="263"/>
        <v/>
      </c>
      <c r="O576" t="str">
        <f t="shared" ca="1" si="263"/>
        <v/>
      </c>
      <c r="P576" t="str">
        <f t="shared" ca="1" si="263"/>
        <v/>
      </c>
      <c r="Q576" t="str">
        <f t="shared" ca="1" si="263"/>
        <v/>
      </c>
      <c r="R576" t="str">
        <f t="shared" ca="1" si="263"/>
        <v/>
      </c>
      <c r="S576" t="str">
        <f t="shared" ca="1" si="263"/>
        <v/>
      </c>
      <c r="T576" t="str">
        <f t="shared" ca="1" si="263"/>
        <v/>
      </c>
      <c r="U576" t="str">
        <f t="shared" ca="1" si="263"/>
        <v/>
      </c>
      <c r="V576" t="str">
        <f t="shared" ca="1" si="263"/>
        <v/>
      </c>
      <c r="W576" t="str">
        <f t="shared" ca="1" si="263"/>
        <v/>
      </c>
      <c r="X576" t="str">
        <f t="shared" ca="1" si="263"/>
        <v/>
      </c>
      <c r="Y576" t="str">
        <f t="shared" ca="1" si="263"/>
        <v/>
      </c>
      <c r="Z576" t="str">
        <f t="shared" ca="1" si="263"/>
        <v/>
      </c>
      <c r="AA576" t="str">
        <f t="shared" ca="1" si="263"/>
        <v/>
      </c>
      <c r="AB576" t="str">
        <f t="shared" ca="1" si="263"/>
        <v/>
      </c>
      <c r="AC576" t="str">
        <f t="shared" ca="1" si="263"/>
        <v/>
      </c>
      <c r="AD576" t="str">
        <f t="shared" ca="1" si="263"/>
        <v/>
      </c>
      <c r="AE576" t="str">
        <f t="shared" ca="1" si="263"/>
        <v/>
      </c>
      <c r="AF576" t="str">
        <f t="shared" ref="AF576:AQ576" ca="1" si="272">IF(ISNUMBER(FIND("Correl",_xlfn.FORMULATEXT(AF496))),SUBSTITUTE("worksheet.write('" &amp; CELL("address",AF496) &amp; "','" &amp; _xlfn.FORMULATEXT(AF496) &amp; "')","$",""),"")</f>
        <v/>
      </c>
      <c r="AG576" t="str">
        <f t="shared" ca="1" si="272"/>
        <v/>
      </c>
      <c r="AH576" t="str">
        <f t="shared" ca="1" si="272"/>
        <v/>
      </c>
      <c r="AI576" t="str">
        <f t="shared" ca="1" si="272"/>
        <v/>
      </c>
      <c r="AJ576" t="str">
        <f t="shared" ca="1" si="272"/>
        <v/>
      </c>
      <c r="AK576" t="str">
        <f t="shared" ca="1" si="272"/>
        <v/>
      </c>
      <c r="AL576" t="str">
        <f t="shared" ca="1" si="272"/>
        <v/>
      </c>
      <c r="AM576" t="str">
        <f t="shared" ca="1" si="272"/>
        <v/>
      </c>
      <c r="AN576" t="str">
        <f t="shared" ca="1" si="272"/>
        <v/>
      </c>
      <c r="AO576" t="str">
        <f t="shared" ca="1" si="272"/>
        <v/>
      </c>
      <c r="AP576" t="str">
        <f t="shared" ca="1" si="272"/>
        <v/>
      </c>
      <c r="AQ576" t="str">
        <f t="shared" ca="1" si="272"/>
        <v/>
      </c>
    </row>
    <row r="577" spans="2:43" x14ac:dyDescent="0.3">
      <c r="B577" t="str">
        <f t="shared" ref="B577:C577" ca="1" si="273">IF(ISNUMBER(FIND("Correl",_xlfn.FORMULATEXT(B497))),SUBSTITUTE("worksheet.write('" &amp; CELL("address",B497) &amp; "','" &amp; _xlfn.FORMULATEXT(B497) &amp; "')","$",""),"")</f>
        <v/>
      </c>
      <c r="C577" t="str">
        <f t="shared" ca="1" si="273"/>
        <v/>
      </c>
      <c r="D577" t="str">
        <f t="shared" ca="1" si="244"/>
        <v/>
      </c>
      <c r="E577" t="str">
        <f t="shared" ca="1" si="263"/>
        <v/>
      </c>
      <c r="F577" t="str">
        <f t="shared" ca="1" si="263"/>
        <v/>
      </c>
      <c r="G577" t="str">
        <f t="shared" ca="1" si="263"/>
        <v/>
      </c>
      <c r="H577" t="str">
        <f t="shared" ca="1" si="263"/>
        <v/>
      </c>
      <c r="I577" t="str">
        <f t="shared" ca="1" si="263"/>
        <v/>
      </c>
      <c r="J577" t="str">
        <f t="shared" ca="1" si="263"/>
        <v/>
      </c>
      <c r="K577" t="str">
        <f t="shared" ca="1" si="263"/>
        <v/>
      </c>
      <c r="L577" t="str">
        <f t="shared" ca="1" si="263"/>
        <v/>
      </c>
      <c r="M577" t="str">
        <f t="shared" ca="1" si="263"/>
        <v/>
      </c>
      <c r="N577" t="str">
        <f t="shared" ca="1" si="263"/>
        <v/>
      </c>
      <c r="O577" t="str">
        <f t="shared" ca="1" si="263"/>
        <v/>
      </c>
      <c r="P577" t="str">
        <f t="shared" ca="1" si="263"/>
        <v/>
      </c>
      <c r="Q577" t="str">
        <f t="shared" ca="1" si="263"/>
        <v/>
      </c>
      <c r="R577" t="str">
        <f t="shared" ca="1" si="263"/>
        <v/>
      </c>
      <c r="S577" t="str">
        <f t="shared" ca="1" si="263"/>
        <v/>
      </c>
      <c r="T577" t="str">
        <f t="shared" ca="1" si="263"/>
        <v/>
      </c>
      <c r="U577" t="str">
        <f t="shared" ca="1" si="263"/>
        <v/>
      </c>
      <c r="V577" t="str">
        <f t="shared" ca="1" si="263"/>
        <v/>
      </c>
      <c r="W577" t="str">
        <f t="shared" ca="1" si="263"/>
        <v/>
      </c>
      <c r="X577" t="str">
        <f t="shared" ca="1" si="263"/>
        <v/>
      </c>
      <c r="Y577" t="str">
        <f t="shared" ca="1" si="263"/>
        <v/>
      </c>
      <c r="Z577" t="str">
        <f t="shared" ca="1" si="263"/>
        <v/>
      </c>
      <c r="AA577" t="str">
        <f t="shared" ca="1" si="263"/>
        <v/>
      </c>
      <c r="AB577" t="str">
        <f t="shared" ca="1" si="263"/>
        <v/>
      </c>
      <c r="AC577" t="str">
        <f t="shared" ca="1" si="263"/>
        <v/>
      </c>
      <c r="AD577" t="str">
        <f t="shared" ca="1" si="263"/>
        <v/>
      </c>
      <c r="AE577" t="str">
        <f t="shared" ca="1" si="263"/>
        <v/>
      </c>
      <c r="AF577" t="str">
        <f t="shared" ref="AF577:AQ577" ca="1" si="274">IF(ISNUMBER(FIND("Correl",_xlfn.FORMULATEXT(AF497))),SUBSTITUTE("worksheet.write('" &amp; CELL("address",AF497) &amp; "','" &amp; _xlfn.FORMULATEXT(AF497) &amp; "')","$",""),"")</f>
        <v/>
      </c>
      <c r="AG577" t="str">
        <f t="shared" ca="1" si="274"/>
        <v/>
      </c>
      <c r="AH577" t="str">
        <f t="shared" ca="1" si="274"/>
        <v/>
      </c>
      <c r="AI577" t="str">
        <f t="shared" ca="1" si="274"/>
        <v/>
      </c>
      <c r="AJ577" t="str">
        <f t="shared" ca="1" si="274"/>
        <v/>
      </c>
      <c r="AK577" t="str">
        <f t="shared" ca="1" si="274"/>
        <v/>
      </c>
      <c r="AL577" t="str">
        <f t="shared" ca="1" si="274"/>
        <v/>
      </c>
      <c r="AM577" t="str">
        <f t="shared" ca="1" si="274"/>
        <v/>
      </c>
      <c r="AN577" t="str">
        <f t="shared" ca="1" si="274"/>
        <v/>
      </c>
      <c r="AO577" t="str">
        <f t="shared" ca="1" si="274"/>
        <v/>
      </c>
      <c r="AP577" t="str">
        <f t="shared" ca="1" si="274"/>
        <v/>
      </c>
      <c r="AQ577" t="str">
        <f t="shared" ca="1" si="274"/>
        <v/>
      </c>
    </row>
    <row r="578" spans="2:43" x14ac:dyDescent="0.3">
      <c r="B578" t="str">
        <f t="shared" ref="B578:C578" ca="1" si="275">IF(ISNUMBER(FIND("Correl",_xlfn.FORMULATEXT(B498))),SUBSTITUTE("worksheet.write('" &amp; CELL("address",B498) &amp; "','" &amp; _xlfn.FORMULATEXT(B498) &amp; "')","$",""),"")</f>
        <v/>
      </c>
      <c r="C578" t="str">
        <f t="shared" ca="1" si="275"/>
        <v/>
      </c>
      <c r="D578" t="str">
        <f t="shared" ca="1" si="244"/>
        <v/>
      </c>
      <c r="E578" t="str">
        <f t="shared" ca="1" si="263"/>
        <v/>
      </c>
      <c r="F578" t="str">
        <f t="shared" ca="1" si="263"/>
        <v/>
      </c>
      <c r="G578" t="str">
        <f t="shared" ca="1" si="263"/>
        <v/>
      </c>
      <c r="H578" t="str">
        <f t="shared" ca="1" si="263"/>
        <v/>
      </c>
      <c r="I578" t="str">
        <f t="shared" ca="1" si="263"/>
        <v/>
      </c>
      <c r="J578" t="str">
        <f t="shared" ca="1" si="263"/>
        <v/>
      </c>
      <c r="K578" t="str">
        <f t="shared" ca="1" si="263"/>
        <v/>
      </c>
      <c r="L578" t="str">
        <f t="shared" ca="1" si="263"/>
        <v/>
      </c>
      <c r="M578" t="str">
        <f t="shared" ca="1" si="263"/>
        <v/>
      </c>
      <c r="N578" t="str">
        <f t="shared" ca="1" si="263"/>
        <v/>
      </c>
      <c r="O578" t="str">
        <f t="shared" ca="1" si="263"/>
        <v/>
      </c>
      <c r="P578" t="str">
        <f t="shared" ca="1" si="263"/>
        <v/>
      </c>
      <c r="Q578" t="str">
        <f t="shared" ca="1" si="263"/>
        <v/>
      </c>
      <c r="R578" t="str">
        <f t="shared" ca="1" si="263"/>
        <v/>
      </c>
      <c r="S578" t="str">
        <f t="shared" ca="1" si="263"/>
        <v/>
      </c>
      <c r="T578" t="str">
        <f t="shared" ca="1" si="263"/>
        <v/>
      </c>
      <c r="U578" t="str">
        <f t="shared" ca="1" si="263"/>
        <v/>
      </c>
      <c r="V578" t="str">
        <f t="shared" ca="1" si="263"/>
        <v/>
      </c>
      <c r="W578" t="str">
        <f t="shared" ca="1" si="263"/>
        <v/>
      </c>
      <c r="X578" t="str">
        <f t="shared" ca="1" si="263"/>
        <v/>
      </c>
      <c r="Y578" t="str">
        <f t="shared" ca="1" si="263"/>
        <v/>
      </c>
      <c r="Z578" t="str">
        <f t="shared" ca="1" si="263"/>
        <v/>
      </c>
      <c r="AA578" t="str">
        <f t="shared" ca="1" si="263"/>
        <v/>
      </c>
      <c r="AB578" t="str">
        <f t="shared" ca="1" si="263"/>
        <v/>
      </c>
      <c r="AC578" t="str">
        <f t="shared" ca="1" si="263"/>
        <v/>
      </c>
      <c r="AD578" t="str">
        <f t="shared" ca="1" si="263"/>
        <v/>
      </c>
      <c r="AE578" t="str">
        <f t="shared" ca="1" si="263"/>
        <v/>
      </c>
      <c r="AF578" t="str">
        <f t="shared" ref="AF578:AQ578" ca="1" si="276">IF(ISNUMBER(FIND("Correl",_xlfn.FORMULATEXT(AF498))),SUBSTITUTE("worksheet.write('" &amp; CELL("address",AF498) &amp; "','" &amp; _xlfn.FORMULATEXT(AF498) &amp; "')","$",""),"")</f>
        <v/>
      </c>
      <c r="AG578" t="str">
        <f t="shared" ca="1" si="276"/>
        <v/>
      </c>
      <c r="AH578" t="str">
        <f t="shared" ca="1" si="276"/>
        <v/>
      </c>
      <c r="AI578" t="str">
        <f t="shared" ca="1" si="276"/>
        <v/>
      </c>
      <c r="AJ578" t="str">
        <f t="shared" ca="1" si="276"/>
        <v/>
      </c>
      <c r="AK578" t="str">
        <f t="shared" ca="1" si="276"/>
        <v/>
      </c>
      <c r="AL578" t="str">
        <f t="shared" ca="1" si="276"/>
        <v/>
      </c>
      <c r="AM578" t="str">
        <f t="shared" ca="1" si="276"/>
        <v/>
      </c>
      <c r="AN578" t="str">
        <f t="shared" ca="1" si="276"/>
        <v/>
      </c>
      <c r="AO578" t="str">
        <f t="shared" ca="1" si="276"/>
        <v/>
      </c>
      <c r="AP578" t="str">
        <f t="shared" ca="1" si="276"/>
        <v/>
      </c>
      <c r="AQ578" t="str">
        <f t="shared" ca="1" si="276"/>
        <v/>
      </c>
    </row>
    <row r="579" spans="2:43" x14ac:dyDescent="0.3">
      <c r="B579" t="str">
        <f t="shared" ref="B579:C579" ca="1" si="277">IF(ISNUMBER(FIND("Correl",_xlfn.FORMULATEXT(B499))),SUBSTITUTE("worksheet.write('" &amp; CELL("address",B499) &amp; "','" &amp; _xlfn.FORMULATEXT(B499) &amp; "')","$",""),"")</f>
        <v/>
      </c>
      <c r="C579" t="str">
        <f t="shared" ca="1" si="277"/>
        <v/>
      </c>
      <c r="D579" t="str">
        <f t="shared" ca="1" si="244"/>
        <v/>
      </c>
      <c r="E579" t="str">
        <f t="shared" ca="1" si="263"/>
        <v/>
      </c>
      <c r="F579" t="str">
        <f t="shared" ca="1" si="263"/>
        <v/>
      </c>
      <c r="G579" t="str">
        <f t="shared" ca="1" si="263"/>
        <v/>
      </c>
      <c r="H579" t="str">
        <f t="shared" ca="1" si="263"/>
        <v/>
      </c>
      <c r="I579" t="str">
        <f t="shared" ca="1" si="263"/>
        <v/>
      </c>
      <c r="J579" t="str">
        <f t="shared" ca="1" si="263"/>
        <v/>
      </c>
      <c r="K579" t="str">
        <f t="shared" ca="1" si="263"/>
        <v/>
      </c>
      <c r="L579" t="str">
        <f t="shared" ca="1" si="263"/>
        <v/>
      </c>
      <c r="M579" t="str">
        <f t="shared" ca="1" si="263"/>
        <v/>
      </c>
      <c r="N579" t="str">
        <f t="shared" ca="1" si="263"/>
        <v/>
      </c>
      <c r="O579" t="str">
        <f t="shared" ca="1" si="263"/>
        <v/>
      </c>
      <c r="P579" t="str">
        <f t="shared" ca="1" si="263"/>
        <v/>
      </c>
      <c r="Q579" t="str">
        <f t="shared" ca="1" si="263"/>
        <v/>
      </c>
      <c r="R579" t="str">
        <f t="shared" ca="1" si="263"/>
        <v/>
      </c>
      <c r="S579" t="str">
        <f t="shared" ca="1" si="263"/>
        <v/>
      </c>
      <c r="T579" t="str">
        <f t="shared" ca="1" si="263"/>
        <v/>
      </c>
      <c r="U579" t="str">
        <f t="shared" ca="1" si="263"/>
        <v/>
      </c>
      <c r="V579" t="str">
        <f t="shared" ca="1" si="263"/>
        <v/>
      </c>
      <c r="W579" t="str">
        <f t="shared" ca="1" si="263"/>
        <v/>
      </c>
      <c r="X579" t="str">
        <f t="shared" ca="1" si="263"/>
        <v/>
      </c>
      <c r="Y579" t="str">
        <f t="shared" ca="1" si="263"/>
        <v/>
      </c>
      <c r="Z579" t="str">
        <f t="shared" ca="1" si="263"/>
        <v/>
      </c>
      <c r="AA579" t="str">
        <f t="shared" ca="1" si="263"/>
        <v/>
      </c>
      <c r="AB579" t="str">
        <f t="shared" ca="1" si="263"/>
        <v/>
      </c>
      <c r="AC579" t="str">
        <f t="shared" ca="1" si="263"/>
        <v/>
      </c>
      <c r="AD579" t="str">
        <f t="shared" ca="1" si="263"/>
        <v/>
      </c>
      <c r="AE579" t="str">
        <f t="shared" ca="1" si="263"/>
        <v/>
      </c>
      <c r="AF579" t="str">
        <f t="shared" ref="AF579:AQ579" ca="1" si="278">IF(ISNUMBER(FIND("Correl",_xlfn.FORMULATEXT(AF499))),SUBSTITUTE("worksheet.write('" &amp; CELL("address",AF499) &amp; "','" &amp; _xlfn.FORMULATEXT(AF499) &amp; "')","$",""),"")</f>
        <v/>
      </c>
      <c r="AG579" t="str">
        <f t="shared" ca="1" si="278"/>
        <v/>
      </c>
      <c r="AH579" t="str">
        <f t="shared" ca="1" si="278"/>
        <v/>
      </c>
      <c r="AI579" t="str">
        <f t="shared" ca="1" si="278"/>
        <v/>
      </c>
      <c r="AJ579" t="str">
        <f t="shared" ca="1" si="278"/>
        <v/>
      </c>
      <c r="AK579" t="str">
        <f t="shared" ca="1" si="278"/>
        <v/>
      </c>
      <c r="AL579" t="str">
        <f t="shared" ca="1" si="278"/>
        <v/>
      </c>
      <c r="AM579" t="str">
        <f t="shared" ca="1" si="278"/>
        <v/>
      </c>
      <c r="AN579" t="str">
        <f t="shared" ca="1" si="278"/>
        <v/>
      </c>
      <c r="AO579" t="str">
        <f t="shared" ca="1" si="278"/>
        <v/>
      </c>
      <c r="AP579" t="str">
        <f t="shared" ca="1" si="278"/>
        <v/>
      </c>
      <c r="AQ579" t="str">
        <f t="shared" ca="1" si="278"/>
        <v/>
      </c>
    </row>
    <row r="580" spans="2:43" x14ac:dyDescent="0.3">
      <c r="B580" t="str">
        <f t="shared" ref="B580:C580" ca="1" si="279">IF(ISNUMBER(FIND("Correl",_xlfn.FORMULATEXT(B500))),SUBSTITUTE("worksheet.write('" &amp; CELL("address",B500) &amp; "','" &amp; _xlfn.FORMULATEXT(B500) &amp; "')","$",""),"")</f>
        <v/>
      </c>
      <c r="C580" t="str">
        <f t="shared" ca="1" si="279"/>
        <v/>
      </c>
      <c r="D580" t="str">
        <f t="shared" ca="1" si="244"/>
        <v/>
      </c>
      <c r="E580" t="str">
        <f t="shared" ca="1" si="263"/>
        <v/>
      </c>
      <c r="F580" t="str">
        <f t="shared" ca="1" si="263"/>
        <v/>
      </c>
      <c r="G580" t="str">
        <f t="shared" ca="1" si="263"/>
        <v/>
      </c>
      <c r="H580" t="str">
        <f t="shared" ca="1" si="263"/>
        <v/>
      </c>
      <c r="I580" t="str">
        <f t="shared" ca="1" si="263"/>
        <v/>
      </c>
      <c r="J580" t="str">
        <f t="shared" ca="1" si="263"/>
        <v/>
      </c>
      <c r="K580" t="str">
        <f t="shared" ca="1" si="263"/>
        <v/>
      </c>
      <c r="L580" t="str">
        <f t="shared" ca="1" si="263"/>
        <v/>
      </c>
      <c r="M580" t="str">
        <f t="shared" ca="1" si="263"/>
        <v/>
      </c>
      <c r="N580" t="str">
        <f t="shared" ca="1" si="263"/>
        <v/>
      </c>
      <c r="O580" t="str">
        <f t="shared" ca="1" si="263"/>
        <v/>
      </c>
      <c r="P580" t="str">
        <f t="shared" ca="1" si="263"/>
        <v/>
      </c>
      <c r="Q580" t="str">
        <f t="shared" ca="1" si="263"/>
        <v/>
      </c>
      <c r="R580" t="str">
        <f t="shared" ca="1" si="263"/>
        <v/>
      </c>
      <c r="S580" t="str">
        <f t="shared" ca="1" si="263"/>
        <v/>
      </c>
      <c r="T580" t="str">
        <f t="shared" ca="1" si="263"/>
        <v/>
      </c>
      <c r="U580" t="str">
        <f t="shared" ca="1" si="263"/>
        <v/>
      </c>
      <c r="V580" t="str">
        <f t="shared" ca="1" si="263"/>
        <v/>
      </c>
      <c r="W580" t="str">
        <f t="shared" ca="1" si="263"/>
        <v/>
      </c>
      <c r="X580" t="str">
        <f t="shared" ca="1" si="263"/>
        <v/>
      </c>
      <c r="Y580" t="str">
        <f t="shared" ca="1" si="263"/>
        <v/>
      </c>
      <c r="Z580" t="str">
        <f t="shared" ca="1" si="263"/>
        <v/>
      </c>
      <c r="AA580" t="str">
        <f t="shared" ca="1" si="263"/>
        <v/>
      </c>
      <c r="AB580" t="str">
        <f t="shared" ca="1" si="263"/>
        <v/>
      </c>
      <c r="AC580" t="str">
        <f t="shared" ca="1" si="263"/>
        <v/>
      </c>
      <c r="AD580" t="str">
        <f t="shared" ca="1" si="263"/>
        <v/>
      </c>
      <c r="AE580" t="str">
        <f t="shared" ca="1" si="263"/>
        <v/>
      </c>
      <c r="AF580" t="str">
        <f t="shared" ref="AF580:AQ580" ca="1" si="280">IF(ISNUMBER(FIND("Correl",_xlfn.FORMULATEXT(AF500))),SUBSTITUTE("worksheet.write('" &amp; CELL("address",AF500) &amp; "','" &amp; _xlfn.FORMULATEXT(AF500) &amp; "')","$",""),"")</f>
        <v/>
      </c>
      <c r="AG580" t="str">
        <f t="shared" ca="1" si="280"/>
        <v/>
      </c>
      <c r="AH580" t="str">
        <f t="shared" ca="1" si="280"/>
        <v/>
      </c>
      <c r="AI580" t="str">
        <f t="shared" ca="1" si="280"/>
        <v/>
      </c>
      <c r="AJ580" t="str">
        <f t="shared" ca="1" si="280"/>
        <v/>
      </c>
      <c r="AK580" t="str">
        <f t="shared" ca="1" si="280"/>
        <v/>
      </c>
      <c r="AL580" t="str">
        <f t="shared" ca="1" si="280"/>
        <v/>
      </c>
      <c r="AM580" t="str">
        <f t="shared" ca="1" si="280"/>
        <v/>
      </c>
      <c r="AN580" t="str">
        <f t="shared" ca="1" si="280"/>
        <v/>
      </c>
      <c r="AO580" t="str">
        <f t="shared" ca="1" si="280"/>
        <v/>
      </c>
      <c r="AP580" t="str">
        <f t="shared" ca="1" si="280"/>
        <v/>
      </c>
      <c r="AQ580" t="str">
        <f t="shared" ca="1" si="280"/>
        <v/>
      </c>
    </row>
    <row r="581" spans="2:43" x14ac:dyDescent="0.3">
      <c r="B581" t="str">
        <f t="shared" ref="B581:C581" ca="1" si="281">IF(ISNUMBER(FIND("Correl",_xlfn.FORMULATEXT(B501))),SUBSTITUTE("worksheet.write('" &amp; CELL("address",B501) &amp; "','" &amp; _xlfn.FORMULATEXT(B501) &amp; "')","$",""),"")</f>
        <v/>
      </c>
      <c r="C581" t="str">
        <f t="shared" ca="1" si="281"/>
        <v/>
      </c>
      <c r="D581" t="str">
        <f t="shared" ca="1" si="244"/>
        <v/>
      </c>
      <c r="E581" t="str">
        <f t="shared" ca="1" si="263"/>
        <v/>
      </c>
      <c r="F581" t="str">
        <f t="shared" ca="1" si="263"/>
        <v/>
      </c>
      <c r="G581" t="str">
        <f t="shared" ca="1" si="263"/>
        <v/>
      </c>
      <c r="H581" t="str">
        <f t="shared" ca="1" si="263"/>
        <v/>
      </c>
      <c r="I581" t="str">
        <f t="shared" ca="1" si="263"/>
        <v/>
      </c>
      <c r="J581" t="str">
        <f t="shared" ca="1" si="263"/>
        <v/>
      </c>
      <c r="K581" t="str">
        <f t="shared" ca="1" si="263"/>
        <v/>
      </c>
      <c r="L581" t="str">
        <f t="shared" ca="1" si="263"/>
        <v/>
      </c>
      <c r="M581" t="str">
        <f t="shared" ca="1" si="263"/>
        <v/>
      </c>
      <c r="N581" t="str">
        <f t="shared" ca="1" si="263"/>
        <v/>
      </c>
      <c r="O581" t="str">
        <f t="shared" ca="1" si="263"/>
        <v/>
      </c>
      <c r="P581" t="str">
        <f t="shared" ca="1" si="263"/>
        <v/>
      </c>
      <c r="Q581" t="str">
        <f t="shared" ref="E581:AE585" ca="1" si="282">IF(OR(ISNUMBER(FIND("CORREL",_xlfn.FORMULATEXT(Q501))),ISNUMBER(FIND("Correl",_xlfn.FORMULATEXT(Q501)))),SUBSTITUTE("worksheet.write('" &amp; CELL("address",Q501) &amp; "','" &amp; _xlfn.FORMULATEXT(Q501) &amp; "')","$",""),"")</f>
        <v/>
      </c>
      <c r="R581" t="str">
        <f t="shared" ca="1" si="282"/>
        <v/>
      </c>
      <c r="S581" t="str">
        <f t="shared" ca="1" si="282"/>
        <v/>
      </c>
      <c r="T581" t="str">
        <f t="shared" ca="1" si="282"/>
        <v/>
      </c>
      <c r="U581" t="str">
        <f t="shared" ca="1" si="282"/>
        <v/>
      </c>
      <c r="V581" t="str">
        <f t="shared" ca="1" si="282"/>
        <v/>
      </c>
      <c r="W581" t="str">
        <f t="shared" ca="1" si="282"/>
        <v/>
      </c>
      <c r="X581" t="str">
        <f t="shared" ca="1" si="282"/>
        <v/>
      </c>
      <c r="Y581" t="str">
        <f t="shared" ca="1" si="282"/>
        <v/>
      </c>
      <c r="Z581" t="str">
        <f t="shared" ca="1" si="282"/>
        <v/>
      </c>
      <c r="AA581" t="str">
        <f t="shared" ca="1" si="282"/>
        <v/>
      </c>
      <c r="AB581" t="str">
        <f t="shared" ca="1" si="282"/>
        <v/>
      </c>
      <c r="AC581" t="str">
        <f t="shared" ca="1" si="282"/>
        <v/>
      </c>
      <c r="AD581" t="str">
        <f t="shared" ca="1" si="282"/>
        <v/>
      </c>
      <c r="AE581" t="str">
        <f t="shared" ca="1" si="282"/>
        <v/>
      </c>
      <c r="AF581" t="str">
        <f t="shared" ref="AF581:AQ581" ca="1" si="283">IF(ISNUMBER(FIND("Correl",_xlfn.FORMULATEXT(AF501))),SUBSTITUTE("worksheet.write('" &amp; CELL("address",AF501) &amp; "','" &amp; _xlfn.FORMULATEXT(AF501) &amp; "')","$",""),"")</f>
        <v/>
      </c>
      <c r="AG581" t="str">
        <f t="shared" ca="1" si="283"/>
        <v/>
      </c>
      <c r="AH581" t="str">
        <f t="shared" ca="1" si="283"/>
        <v/>
      </c>
      <c r="AI581" t="str">
        <f t="shared" ca="1" si="283"/>
        <v/>
      </c>
      <c r="AJ581" t="str">
        <f t="shared" ca="1" si="283"/>
        <v/>
      </c>
      <c r="AK581" t="str">
        <f t="shared" ca="1" si="283"/>
        <v/>
      </c>
      <c r="AL581" t="str">
        <f t="shared" ca="1" si="283"/>
        <v/>
      </c>
      <c r="AM581" t="str">
        <f t="shared" ca="1" si="283"/>
        <v/>
      </c>
      <c r="AN581" t="str">
        <f t="shared" ca="1" si="283"/>
        <v/>
      </c>
      <c r="AO581" t="str">
        <f t="shared" ca="1" si="283"/>
        <v/>
      </c>
      <c r="AP581" t="str">
        <f t="shared" ca="1" si="283"/>
        <v/>
      </c>
      <c r="AQ581" t="str">
        <f t="shared" ca="1" si="283"/>
        <v/>
      </c>
    </row>
    <row r="582" spans="2:43" x14ac:dyDescent="0.3">
      <c r="B582" t="str">
        <f t="shared" ref="B582:C582" ca="1" si="284">IF(ISNUMBER(FIND("Correl",_xlfn.FORMULATEXT(B502))),SUBSTITUTE("worksheet.write('" &amp; CELL("address",B502) &amp; "','" &amp; _xlfn.FORMULATEXT(B502) &amp; "')","$",""),"")</f>
        <v/>
      </c>
      <c r="C582" t="str">
        <f t="shared" ca="1" si="284"/>
        <v/>
      </c>
      <c r="D582" t="str">
        <f t="shared" ca="1" si="244"/>
        <v/>
      </c>
      <c r="E582" t="str">
        <f t="shared" ca="1" si="282"/>
        <v/>
      </c>
      <c r="F582" t="str">
        <f t="shared" ca="1" si="282"/>
        <v/>
      </c>
      <c r="G582" t="str">
        <f t="shared" ca="1" si="282"/>
        <v/>
      </c>
      <c r="H582" t="str">
        <f t="shared" ca="1" si="282"/>
        <v/>
      </c>
      <c r="I582" t="str">
        <f t="shared" ca="1" si="282"/>
        <v/>
      </c>
      <c r="J582" t="str">
        <f t="shared" ca="1" si="282"/>
        <v/>
      </c>
      <c r="K582" t="str">
        <f t="shared" ca="1" si="282"/>
        <v/>
      </c>
      <c r="L582" t="str">
        <f t="shared" ca="1" si="282"/>
        <v/>
      </c>
      <c r="M582" t="str">
        <f t="shared" ca="1" si="282"/>
        <v/>
      </c>
      <c r="N582" t="str">
        <f t="shared" ca="1" si="282"/>
        <v/>
      </c>
      <c r="O582" t="str">
        <f t="shared" ca="1" si="282"/>
        <v/>
      </c>
      <c r="P582" t="str">
        <f t="shared" ca="1" si="282"/>
        <v/>
      </c>
      <c r="Q582" t="str">
        <f t="shared" ca="1" si="282"/>
        <v/>
      </c>
      <c r="R582" t="str">
        <f t="shared" ca="1" si="282"/>
        <v/>
      </c>
      <c r="S582" t="str">
        <f t="shared" ca="1" si="282"/>
        <v/>
      </c>
      <c r="T582" t="str">
        <f t="shared" ca="1" si="282"/>
        <v/>
      </c>
      <c r="U582" t="str">
        <f t="shared" ca="1" si="282"/>
        <v/>
      </c>
      <c r="V582" t="str">
        <f t="shared" ca="1" si="282"/>
        <v/>
      </c>
      <c r="W582" t="str">
        <f t="shared" ca="1" si="282"/>
        <v/>
      </c>
      <c r="X582" t="str">
        <f t="shared" ca="1" si="282"/>
        <v/>
      </c>
      <c r="Y582" t="str">
        <f t="shared" ca="1" si="282"/>
        <v/>
      </c>
      <c r="Z582" t="str">
        <f t="shared" ca="1" si="282"/>
        <v/>
      </c>
      <c r="AA582" t="str">
        <f t="shared" ca="1" si="282"/>
        <v/>
      </c>
      <c r="AB582" t="str">
        <f t="shared" ca="1" si="282"/>
        <v/>
      </c>
      <c r="AC582" t="str">
        <f t="shared" ca="1" si="282"/>
        <v/>
      </c>
      <c r="AD582" t="str">
        <f t="shared" ca="1" si="282"/>
        <v/>
      </c>
      <c r="AE582" t="str">
        <f t="shared" ca="1" si="282"/>
        <v/>
      </c>
      <c r="AF582" t="str">
        <f t="shared" ref="AF582:AQ582" ca="1" si="285">IF(ISNUMBER(FIND("Correl",_xlfn.FORMULATEXT(AF502))),SUBSTITUTE("worksheet.write('" &amp; CELL("address",AF502) &amp; "','" &amp; _xlfn.FORMULATEXT(AF502) &amp; "')","$",""),"")</f>
        <v/>
      </c>
      <c r="AG582" t="str">
        <f t="shared" ca="1" si="285"/>
        <v/>
      </c>
      <c r="AH582" t="str">
        <f t="shared" ca="1" si="285"/>
        <v/>
      </c>
      <c r="AI582" t="str">
        <f t="shared" ca="1" si="285"/>
        <v/>
      </c>
      <c r="AJ582" t="str">
        <f t="shared" ca="1" si="285"/>
        <v/>
      </c>
      <c r="AK582" t="str">
        <f t="shared" ca="1" si="285"/>
        <v/>
      </c>
      <c r="AL582" t="str">
        <f t="shared" ca="1" si="285"/>
        <v/>
      </c>
      <c r="AM582" t="str">
        <f t="shared" ca="1" si="285"/>
        <v/>
      </c>
      <c r="AN582" t="str">
        <f t="shared" ca="1" si="285"/>
        <v/>
      </c>
      <c r="AO582" t="str">
        <f t="shared" ca="1" si="285"/>
        <v/>
      </c>
      <c r="AP582" t="str">
        <f t="shared" ca="1" si="285"/>
        <v/>
      </c>
      <c r="AQ582" t="str">
        <f t="shared" ca="1" si="285"/>
        <v/>
      </c>
    </row>
    <row r="583" spans="2:43" x14ac:dyDescent="0.3">
      <c r="B583" t="str">
        <f t="shared" ref="B583:C583" ca="1" si="286">IF(ISNUMBER(FIND("Correl",_xlfn.FORMULATEXT(B503))),SUBSTITUTE("worksheet.write('" &amp; CELL("address",B503) &amp; "','" &amp; _xlfn.FORMULATEXT(B503) &amp; "')","$",""),"")</f>
        <v/>
      </c>
      <c r="C583" t="str">
        <f t="shared" ca="1" si="286"/>
        <v/>
      </c>
      <c r="D583" t="str">
        <f t="shared" ca="1" si="244"/>
        <v/>
      </c>
      <c r="E583" t="str">
        <f t="shared" ca="1" si="282"/>
        <v/>
      </c>
      <c r="F583" t="str">
        <f t="shared" ca="1" si="282"/>
        <v/>
      </c>
      <c r="G583" t="str">
        <f t="shared" ca="1" si="282"/>
        <v/>
      </c>
      <c r="H583" t="str">
        <f t="shared" ca="1" si="282"/>
        <v/>
      </c>
      <c r="I583" t="str">
        <f t="shared" ca="1" si="282"/>
        <v/>
      </c>
      <c r="J583" t="str">
        <f t="shared" ca="1" si="282"/>
        <v/>
      </c>
      <c r="K583" t="str">
        <f t="shared" ca="1" si="282"/>
        <v/>
      </c>
      <c r="L583" t="str">
        <f t="shared" ca="1" si="282"/>
        <v/>
      </c>
      <c r="M583" t="str">
        <f t="shared" ca="1" si="282"/>
        <v/>
      </c>
      <c r="N583" t="str">
        <f t="shared" ca="1" si="282"/>
        <v/>
      </c>
      <c r="O583" t="str">
        <f t="shared" ca="1" si="282"/>
        <v/>
      </c>
      <c r="P583" t="str">
        <f t="shared" ca="1" si="282"/>
        <v/>
      </c>
      <c r="Q583" t="str">
        <f t="shared" ca="1" si="282"/>
        <v/>
      </c>
      <c r="R583" t="str">
        <f t="shared" ca="1" si="282"/>
        <v/>
      </c>
      <c r="S583" t="str">
        <f t="shared" ca="1" si="282"/>
        <v/>
      </c>
      <c r="T583" t="str">
        <f t="shared" ca="1" si="282"/>
        <v/>
      </c>
      <c r="U583" t="str">
        <f t="shared" ca="1" si="282"/>
        <v/>
      </c>
      <c r="V583" t="str">
        <f t="shared" ca="1" si="282"/>
        <v/>
      </c>
      <c r="W583" t="str">
        <f t="shared" ca="1" si="282"/>
        <v/>
      </c>
      <c r="X583" t="str">
        <f t="shared" ca="1" si="282"/>
        <v/>
      </c>
      <c r="Y583" t="str">
        <f t="shared" ca="1" si="282"/>
        <v/>
      </c>
      <c r="Z583" t="str">
        <f t="shared" ca="1" si="282"/>
        <v/>
      </c>
      <c r="AA583" t="str">
        <f t="shared" ca="1" si="282"/>
        <v/>
      </c>
      <c r="AB583" t="str">
        <f t="shared" ca="1" si="282"/>
        <v/>
      </c>
      <c r="AC583" t="str">
        <f t="shared" ca="1" si="282"/>
        <v/>
      </c>
      <c r="AD583" t="str">
        <f t="shared" ca="1" si="282"/>
        <v/>
      </c>
      <c r="AE583" t="str">
        <f t="shared" ca="1" si="282"/>
        <v/>
      </c>
      <c r="AF583" t="str">
        <f t="shared" ref="AF583:AQ583" ca="1" si="287">IF(ISNUMBER(FIND("Correl",_xlfn.FORMULATEXT(AF503))),SUBSTITUTE("worksheet.write('" &amp; CELL("address",AF503) &amp; "','" &amp; _xlfn.FORMULATEXT(AF503) &amp; "')","$",""),"")</f>
        <v/>
      </c>
      <c r="AG583" t="str">
        <f t="shared" ca="1" si="287"/>
        <v/>
      </c>
      <c r="AH583" t="str">
        <f t="shared" ca="1" si="287"/>
        <v/>
      </c>
      <c r="AI583" t="str">
        <f t="shared" ca="1" si="287"/>
        <v/>
      </c>
      <c r="AJ583" t="str">
        <f t="shared" ca="1" si="287"/>
        <v/>
      </c>
      <c r="AK583" t="str">
        <f t="shared" ca="1" si="287"/>
        <v/>
      </c>
      <c r="AL583" t="str">
        <f t="shared" ca="1" si="287"/>
        <v/>
      </c>
      <c r="AM583" t="str">
        <f t="shared" ca="1" si="287"/>
        <v/>
      </c>
      <c r="AN583" t="str">
        <f t="shared" ca="1" si="287"/>
        <v/>
      </c>
      <c r="AO583" t="str">
        <f t="shared" ca="1" si="287"/>
        <v/>
      </c>
      <c r="AP583" t="str">
        <f t="shared" ca="1" si="287"/>
        <v/>
      </c>
      <c r="AQ583" t="str">
        <f t="shared" ca="1" si="287"/>
        <v/>
      </c>
    </row>
    <row r="584" spans="2:43" x14ac:dyDescent="0.3">
      <c r="B584" t="str">
        <f t="shared" ref="B584:C584" ca="1" si="288">IF(ISNUMBER(FIND("Correl",_xlfn.FORMULATEXT(B504))),SUBSTITUTE("worksheet.write('" &amp; CELL("address",B504) &amp; "','" &amp; _xlfn.FORMULATEXT(B504) &amp; "')","$",""),"")</f>
        <v/>
      </c>
      <c r="C584" t="str">
        <f t="shared" ca="1" si="288"/>
        <v/>
      </c>
      <c r="D584" t="str">
        <f t="shared" ca="1" si="244"/>
        <v/>
      </c>
      <c r="E584" t="str">
        <f t="shared" ca="1" si="282"/>
        <v/>
      </c>
      <c r="F584" t="str">
        <f t="shared" ca="1" si="282"/>
        <v/>
      </c>
      <c r="G584" t="str">
        <f t="shared" ca="1" si="282"/>
        <v/>
      </c>
      <c r="H584" t="str">
        <f t="shared" ca="1" si="282"/>
        <v/>
      </c>
      <c r="I584" t="str">
        <f t="shared" ca="1" si="282"/>
        <v/>
      </c>
      <c r="J584" t="str">
        <f t="shared" ca="1" si="282"/>
        <v/>
      </c>
      <c r="K584" t="str">
        <f t="shared" ca="1" si="282"/>
        <v/>
      </c>
      <c r="L584" t="str">
        <f t="shared" ca="1" si="282"/>
        <v/>
      </c>
      <c r="M584" t="str">
        <f t="shared" ca="1" si="282"/>
        <v/>
      </c>
      <c r="N584" t="str">
        <f t="shared" ca="1" si="282"/>
        <v/>
      </c>
      <c r="O584" t="str">
        <f t="shared" ca="1" si="282"/>
        <v/>
      </c>
      <c r="P584" t="str">
        <f t="shared" ca="1" si="282"/>
        <v/>
      </c>
      <c r="Q584" t="str">
        <f t="shared" ca="1" si="282"/>
        <v/>
      </c>
      <c r="R584" t="str">
        <f t="shared" ca="1" si="282"/>
        <v/>
      </c>
      <c r="S584" t="str">
        <f t="shared" ca="1" si="282"/>
        <v/>
      </c>
      <c r="T584" t="str">
        <f t="shared" ca="1" si="282"/>
        <v/>
      </c>
      <c r="U584" t="str">
        <f t="shared" ca="1" si="282"/>
        <v/>
      </c>
      <c r="V584" t="str">
        <f t="shared" ca="1" si="282"/>
        <v/>
      </c>
      <c r="W584" t="str">
        <f t="shared" ca="1" si="282"/>
        <v/>
      </c>
      <c r="X584" t="str">
        <f t="shared" ca="1" si="282"/>
        <v/>
      </c>
      <c r="Y584" t="str">
        <f t="shared" ca="1" si="282"/>
        <v/>
      </c>
      <c r="Z584" t="str">
        <f t="shared" ca="1" si="282"/>
        <v/>
      </c>
      <c r="AA584" t="str">
        <f t="shared" ca="1" si="282"/>
        <v/>
      </c>
      <c r="AB584" t="str">
        <f t="shared" ca="1" si="282"/>
        <v/>
      </c>
      <c r="AC584" t="str">
        <f t="shared" ca="1" si="282"/>
        <v/>
      </c>
      <c r="AD584" t="str">
        <f t="shared" ca="1" si="282"/>
        <v/>
      </c>
      <c r="AE584" t="str">
        <f t="shared" ca="1" si="282"/>
        <v/>
      </c>
      <c r="AF584" t="str">
        <f t="shared" ref="AF584:AQ584" ca="1" si="289">IF(ISNUMBER(FIND("Correl",_xlfn.FORMULATEXT(AF504))),SUBSTITUTE("worksheet.write('" &amp; CELL("address",AF504) &amp; "','" &amp; _xlfn.FORMULATEXT(AF504) &amp; "')","$",""),"")</f>
        <v/>
      </c>
      <c r="AG584" t="str">
        <f t="shared" ca="1" si="289"/>
        <v/>
      </c>
      <c r="AH584" t="str">
        <f t="shared" ca="1" si="289"/>
        <v/>
      </c>
      <c r="AI584" t="str">
        <f t="shared" ca="1" si="289"/>
        <v/>
      </c>
      <c r="AJ584" t="str">
        <f t="shared" ca="1" si="289"/>
        <v/>
      </c>
      <c r="AK584" t="str">
        <f t="shared" ca="1" si="289"/>
        <v/>
      </c>
      <c r="AL584" t="str">
        <f t="shared" ca="1" si="289"/>
        <v/>
      </c>
      <c r="AM584" t="str">
        <f t="shared" ca="1" si="289"/>
        <v/>
      </c>
      <c r="AN584" t="str">
        <f t="shared" ca="1" si="289"/>
        <v/>
      </c>
      <c r="AO584" t="str">
        <f t="shared" ca="1" si="289"/>
        <v/>
      </c>
      <c r="AP584" t="str">
        <f t="shared" ca="1" si="289"/>
        <v/>
      </c>
      <c r="AQ584" t="str">
        <f t="shared" ca="1" si="289"/>
        <v/>
      </c>
    </row>
    <row r="585" spans="2:43" x14ac:dyDescent="0.3">
      <c r="B585" t="str">
        <f t="shared" ref="B585:C585" ca="1" si="290">IF(ISNUMBER(FIND("Correl",_xlfn.FORMULATEXT(B505))),SUBSTITUTE("worksheet.write('" &amp; CELL("address",B505) &amp; "','" &amp; _xlfn.FORMULATEXT(B505) &amp; "')","$",""),"")</f>
        <v/>
      </c>
      <c r="C585" t="str">
        <f t="shared" ca="1" si="290"/>
        <v/>
      </c>
      <c r="D585" t="str">
        <f t="shared" ca="1" si="244"/>
        <v/>
      </c>
      <c r="E585" t="str">
        <f t="shared" ca="1" si="282"/>
        <v/>
      </c>
      <c r="F585" t="str">
        <f t="shared" ca="1" si="282"/>
        <v/>
      </c>
      <c r="G585" t="str">
        <f t="shared" ca="1" si="282"/>
        <v/>
      </c>
      <c r="H585" t="str">
        <f t="shared" ca="1" si="282"/>
        <v/>
      </c>
      <c r="I585" t="str">
        <f t="shared" ca="1" si="282"/>
        <v/>
      </c>
      <c r="J585" t="str">
        <f t="shared" ca="1" si="282"/>
        <v/>
      </c>
      <c r="K585" t="str">
        <f t="shared" ca="1" si="282"/>
        <v/>
      </c>
      <c r="L585" t="str">
        <f t="shared" ca="1" si="282"/>
        <v/>
      </c>
      <c r="M585" t="str">
        <f t="shared" ca="1" si="282"/>
        <v/>
      </c>
      <c r="N585" t="str">
        <f t="shared" ca="1" si="282"/>
        <v/>
      </c>
      <c r="O585" t="str">
        <f t="shared" ca="1" si="282"/>
        <v/>
      </c>
      <c r="P585" t="str">
        <f t="shared" ca="1" si="282"/>
        <v/>
      </c>
      <c r="Q585" t="str">
        <f t="shared" ca="1" si="282"/>
        <v/>
      </c>
      <c r="R585" t="str">
        <f t="shared" ca="1" si="282"/>
        <v/>
      </c>
      <c r="S585" t="str">
        <f t="shared" ca="1" si="282"/>
        <v/>
      </c>
      <c r="T585" t="str">
        <f t="shared" ca="1" si="282"/>
        <v/>
      </c>
      <c r="U585" t="str">
        <f t="shared" ca="1" si="282"/>
        <v/>
      </c>
      <c r="V585" t="str">
        <f t="shared" ca="1" si="282"/>
        <v/>
      </c>
      <c r="W585" t="str">
        <f t="shared" ca="1" si="282"/>
        <v/>
      </c>
      <c r="X585" t="str">
        <f t="shared" ca="1" si="282"/>
        <v/>
      </c>
      <c r="Y585" t="str">
        <f t="shared" ca="1" si="282"/>
        <v/>
      </c>
      <c r="Z585" t="str">
        <f t="shared" ca="1" si="282"/>
        <v/>
      </c>
      <c r="AA585" t="str">
        <f t="shared" ca="1" si="282"/>
        <v/>
      </c>
      <c r="AB585" t="str">
        <f t="shared" ca="1" si="282"/>
        <v/>
      </c>
      <c r="AC585" t="str">
        <f t="shared" ca="1" si="282"/>
        <v/>
      </c>
      <c r="AD585" t="str">
        <f t="shared" ca="1" si="282"/>
        <v/>
      </c>
      <c r="AE585" t="str">
        <f t="shared" ca="1" si="282"/>
        <v/>
      </c>
      <c r="AF585" t="str">
        <f t="shared" ref="AF585:AQ585" ca="1" si="291">IF(ISNUMBER(FIND("Correl",_xlfn.FORMULATEXT(AF505))),SUBSTITUTE("worksheet.write('" &amp; CELL("address",AF505) &amp; "','" &amp; _xlfn.FORMULATEXT(AF505) &amp; "')","$",""),"")</f>
        <v/>
      </c>
      <c r="AG585" t="str">
        <f t="shared" ca="1" si="291"/>
        <v/>
      </c>
      <c r="AH585" t="str">
        <f t="shared" ca="1" si="291"/>
        <v/>
      </c>
      <c r="AI585" t="str">
        <f t="shared" ca="1" si="291"/>
        <v/>
      </c>
      <c r="AJ585" t="str">
        <f t="shared" ca="1" si="291"/>
        <v/>
      </c>
      <c r="AK585" t="str">
        <f t="shared" ca="1" si="291"/>
        <v/>
      </c>
      <c r="AL585" t="str">
        <f t="shared" ca="1" si="291"/>
        <v/>
      </c>
      <c r="AM585" t="str">
        <f t="shared" ca="1" si="291"/>
        <v/>
      </c>
      <c r="AN585" t="str">
        <f t="shared" ca="1" si="291"/>
        <v/>
      </c>
      <c r="AO585" t="str">
        <f t="shared" ca="1" si="291"/>
        <v/>
      </c>
      <c r="AP585" t="str">
        <f t="shared" ca="1" si="291"/>
        <v/>
      </c>
      <c r="AQ585" t="str">
        <f t="shared" ca="1" si="291"/>
        <v/>
      </c>
    </row>
    <row r="586" spans="2:43" x14ac:dyDescent="0.3">
      <c r="B586" t="str">
        <f t="shared" ref="B586:C586" ca="1" si="292">IF(ISNUMBER(FIND("Correl",_xlfn.FORMULATEXT(B506))),SUBSTITUTE("worksheet.write('" &amp; CELL("address",B506) &amp; "','" &amp; _xlfn.FORMULATEXT(B506) &amp; "')","$",""),"")</f>
        <v/>
      </c>
      <c r="C586" t="str">
        <f t="shared" ca="1" si="292"/>
        <v/>
      </c>
      <c r="D586" t="str">
        <f t="shared" ref="D586" ca="1" si="293">IF(ISNUMBER(FIND("Correl",_xlfn.FORMULATEXT(D506))),SUBSTITUTE("worksheet.write('" &amp; CELL("address",D506) &amp; "','" &amp; _xlfn.FORMULATEXT(D506) &amp; "')","$",""),"")</f>
        <v/>
      </c>
      <c r="E586" t="str">
        <f t="shared" ref="E586:AQ586" ca="1" si="294">IF(ISNUMBER(FIND("Correl",_xlfn.FORMULATEXT(E506))),SUBSTITUTE("worksheet.write('" &amp; CELL("address",E506) &amp; "','" &amp; _xlfn.FORMULATEXT(E506) &amp; "')","$",""),"")</f>
        <v/>
      </c>
      <c r="F586" t="str">
        <f t="shared" ca="1" si="294"/>
        <v/>
      </c>
      <c r="G586" t="str">
        <f t="shared" ca="1" si="294"/>
        <v/>
      </c>
      <c r="H586" t="str">
        <f t="shared" ca="1" si="294"/>
        <v/>
      </c>
      <c r="I586" t="str">
        <f t="shared" ca="1" si="294"/>
        <v/>
      </c>
      <c r="J586" t="str">
        <f t="shared" ca="1" si="294"/>
        <v/>
      </c>
      <c r="K586" t="str">
        <f t="shared" ca="1" si="294"/>
        <v/>
      </c>
      <c r="L586" t="str">
        <f t="shared" ca="1" si="294"/>
        <v/>
      </c>
      <c r="M586" t="str">
        <f t="shared" ca="1" si="294"/>
        <v/>
      </c>
      <c r="N586" t="str">
        <f t="shared" ca="1" si="294"/>
        <v/>
      </c>
      <c r="O586" t="str">
        <f t="shared" ca="1" si="294"/>
        <v/>
      </c>
      <c r="P586" t="str">
        <f t="shared" ca="1" si="294"/>
        <v/>
      </c>
      <c r="Q586" t="str">
        <f t="shared" ca="1" si="294"/>
        <v/>
      </c>
      <c r="R586" t="str">
        <f t="shared" ca="1" si="294"/>
        <v/>
      </c>
      <c r="S586" t="str">
        <f t="shared" ca="1" si="294"/>
        <v/>
      </c>
      <c r="T586" t="str">
        <f t="shared" ca="1" si="294"/>
        <v/>
      </c>
      <c r="U586" t="str">
        <f t="shared" ca="1" si="294"/>
        <v/>
      </c>
      <c r="V586" t="str">
        <f t="shared" ca="1" si="294"/>
        <v/>
      </c>
      <c r="W586" t="str">
        <f t="shared" ca="1" si="294"/>
        <v/>
      </c>
      <c r="X586" t="str">
        <f t="shared" ca="1" si="294"/>
        <v/>
      </c>
      <c r="Y586" t="str">
        <f t="shared" ca="1" si="294"/>
        <v/>
      </c>
      <c r="Z586" t="str">
        <f t="shared" ca="1" si="294"/>
        <v/>
      </c>
      <c r="AA586" t="str">
        <f t="shared" ca="1" si="294"/>
        <v/>
      </c>
      <c r="AB586" t="str">
        <f t="shared" ca="1" si="294"/>
        <v/>
      </c>
      <c r="AC586" t="str">
        <f t="shared" ca="1" si="294"/>
        <v/>
      </c>
      <c r="AD586" t="str">
        <f t="shared" ca="1" si="294"/>
        <v/>
      </c>
      <c r="AE586" t="str">
        <f t="shared" ca="1" si="294"/>
        <v/>
      </c>
      <c r="AF586" t="str">
        <f t="shared" ca="1" si="294"/>
        <v/>
      </c>
      <c r="AG586" t="str">
        <f t="shared" ca="1" si="294"/>
        <v/>
      </c>
      <c r="AH586" t="str">
        <f t="shared" ca="1" si="294"/>
        <v/>
      </c>
      <c r="AI586" t="str">
        <f t="shared" ca="1" si="294"/>
        <v/>
      </c>
      <c r="AJ586" t="str">
        <f t="shared" ca="1" si="294"/>
        <v/>
      </c>
      <c r="AK586" t="str">
        <f t="shared" ca="1" si="294"/>
        <v/>
      </c>
      <c r="AL586" t="str">
        <f t="shared" ca="1" si="294"/>
        <v/>
      </c>
      <c r="AM586" t="str">
        <f t="shared" ca="1" si="294"/>
        <v/>
      </c>
      <c r="AN586" t="str">
        <f t="shared" ca="1" si="294"/>
        <v/>
      </c>
      <c r="AO586" t="str">
        <f t="shared" ca="1" si="294"/>
        <v/>
      </c>
      <c r="AP586" t="str">
        <f t="shared" ca="1" si="294"/>
        <v/>
      </c>
      <c r="AQ586" t="str">
        <f t="shared" ca="1" si="294"/>
        <v/>
      </c>
    </row>
    <row r="587" spans="2:43" x14ac:dyDescent="0.3">
      <c r="D587" t="str">
        <f t="shared" ref="D587:O587" ca="1" si="295">SUBSTITUTE("worksheet.write('" &amp; CELL("address",D507) &amp; "','" &amp; _xlfn.FORMULATEXT(D507) &amp; "')","$","")</f>
        <v>worksheet.write('D507','=D476')</v>
      </c>
      <c r="E587" t="str">
        <f t="shared" ca="1" si="295"/>
        <v>worksheet.write('E507','=E476')</v>
      </c>
      <c r="F587" t="str">
        <f t="shared" ca="1" si="295"/>
        <v>worksheet.write('F507','=F476')</v>
      </c>
      <c r="G587" t="str">
        <f t="shared" ca="1" si="295"/>
        <v>worksheet.write('G507','=G476')</v>
      </c>
      <c r="H587" t="str">
        <f t="shared" ca="1" si="295"/>
        <v>worksheet.write('H507','=H476')</v>
      </c>
      <c r="I587" t="str">
        <f t="shared" ca="1" si="295"/>
        <v>worksheet.write('I507','="Average"')</v>
      </c>
      <c r="J587" t="str">
        <f t="shared" ca="1" si="295"/>
        <v>worksheet.write('J507','="SD"')</v>
      </c>
      <c r="K587" t="str">
        <f t="shared" ca="1" si="295"/>
        <v>worksheet.write('K507','=D507')</v>
      </c>
      <c r="L587" t="str">
        <f t="shared" ca="1" si="295"/>
        <v>worksheet.write('L507','=E507')</v>
      </c>
      <c r="M587" t="str">
        <f t="shared" ca="1" si="295"/>
        <v>worksheet.write('M507','=F507')</v>
      </c>
      <c r="N587" t="str">
        <f t="shared" ca="1" si="295"/>
        <v>worksheet.write('N507','=G507')</v>
      </c>
      <c r="O587" t="str">
        <f t="shared" ca="1" si="295"/>
        <v>worksheet.write('O507','=H507')</v>
      </c>
    </row>
    <row r="588" spans="2:43" x14ac:dyDescent="0.3">
      <c r="B588" t="str">
        <f t="shared" ref="B588:P588" ca="1" si="296">SUBSTITUTE("worksheet.write('" &amp; CELL("address",B508) &amp; "','" &amp; _xlfn.FORMULATEXT(B508) &amp; "')","$","")</f>
        <v>worksheet.write('B508','="Relationship to ROIC"')</v>
      </c>
      <c r="C588" t="str">
        <f t="shared" ca="1" si="296"/>
        <v>worksheet.write('C508','=D475')</v>
      </c>
      <c r="D588" t="str">
        <f t="shared" ca="1" si="296"/>
        <v>worksheet.write('D508','=D477')</v>
      </c>
      <c r="E588" t="str">
        <f t="shared" ca="1" si="296"/>
        <v>worksheet.write('E508','=E477')</v>
      </c>
      <c r="F588" t="str">
        <f t="shared" ca="1" si="296"/>
        <v>worksheet.write('F508','=F477')</v>
      </c>
      <c r="G588" t="str">
        <f t="shared" ca="1" si="296"/>
        <v>worksheet.write('G508','=G477')</v>
      </c>
      <c r="H588" t="str">
        <f t="shared" ca="1" si="296"/>
        <v>worksheet.write('H508','=H477')</v>
      </c>
      <c r="I588" t="str">
        <f t="shared" ca="1" si="296"/>
        <v>worksheet.write('I508','=AVERAGE(D508:H508)')</v>
      </c>
      <c r="J588" t="str">
        <f t="shared" ca="1" si="296"/>
        <v>worksheet.write('J508','=STDEV.S(D508:H508)')</v>
      </c>
      <c r="K588" t="str">
        <f t="shared" ca="1" si="296"/>
        <v>worksheet.write('K508','=(D508-I508)/J508')</v>
      </c>
      <c r="L588" t="str">
        <f t="shared" ca="1" si="296"/>
        <v>worksheet.write('L508','=(E508-I508)/J508')</v>
      </c>
      <c r="M588" t="str">
        <f t="shared" ca="1" si="296"/>
        <v>worksheet.write('M508','=(F508-I508)/J508')</v>
      </c>
      <c r="N588" t="str">
        <f t="shared" ca="1" si="296"/>
        <v>worksheet.write('N508','=(G508-I508)/J508')</v>
      </c>
      <c r="O588" t="str">
        <f t="shared" ca="1" si="296"/>
        <v>worksheet.write('O508','=(H508-I508)/J508')</v>
      </c>
      <c r="P588" t="str">
        <f t="shared" ca="1" si="296"/>
        <v>worksheet.write('P508','=K507 + MATCH(IF(MAX(MAX(K508:O508),ABS(MIN(K508:O508)))=ABS(MIN(K508:O508)), MIN(K508:O508),MAX(K508:O508)),K508:O508,0) - 1')</v>
      </c>
    </row>
    <row r="589" spans="2:43" x14ac:dyDescent="0.3">
      <c r="B589" t="str">
        <f t="shared" ref="B589:P589" ca="1" si="297">SUBSTITUTE("worksheet.write('" &amp; CELL("address",B509) &amp; "','" &amp; _xlfn.FORMULATEXT(B509) &amp; "')","$","")</f>
        <v>worksheet.write('B509','="+"')</v>
      </c>
      <c r="C589" t="str">
        <f t="shared" ca="1" si="297"/>
        <v>worksheet.write('C509','=J465')</v>
      </c>
      <c r="D589" t="str">
        <f t="shared" ca="1" si="297"/>
        <v>worksheet.write('D509','=J467')</v>
      </c>
      <c r="E589" t="str">
        <f t="shared" ca="1" si="297"/>
        <v>worksheet.write('E509','=K467')</v>
      </c>
      <c r="F589" t="str">
        <f t="shared" ca="1" si="297"/>
        <v>worksheet.write('F509','=L467')</v>
      </c>
      <c r="G589" t="str">
        <f t="shared" ca="1" si="297"/>
        <v>worksheet.write('G509','=M467')</v>
      </c>
      <c r="H589" t="str">
        <f t="shared" ca="1" si="297"/>
        <v>worksheet.write('H509','=N467')</v>
      </c>
      <c r="I589" t="str">
        <f t="shared" ca="1" si="297"/>
        <v>worksheet.write('I509','=AVERAGE(D509:H509)')</v>
      </c>
      <c r="J589" t="str">
        <f t="shared" ca="1" si="297"/>
        <v>worksheet.write('J509','=STDEV.S(D509:H509)')</v>
      </c>
      <c r="K589" t="str">
        <f t="shared" ca="1" si="297"/>
        <v>worksheet.write('K509','=(D509-I509)/J509')</v>
      </c>
      <c r="L589" t="str">
        <f t="shared" ca="1" si="297"/>
        <v>worksheet.write('L509','=(E509-I509)/J509')</v>
      </c>
      <c r="M589" t="str">
        <f t="shared" ca="1" si="297"/>
        <v>worksheet.write('M509','=(F509-I509)/J509')</v>
      </c>
      <c r="N589" t="str">
        <f t="shared" ca="1" si="297"/>
        <v>worksheet.write('N509','=(G509-I509)/J509')</v>
      </c>
      <c r="O589" t="str">
        <f t="shared" ca="1" si="297"/>
        <v>worksheet.write('O509','=(H509-I509)/J509')</v>
      </c>
      <c r="P589" t="str">
        <f t="shared" ca="1" si="297"/>
        <v>worksheet.write('P509','=K507 + MATCH(IF(MAX(MAX(K509:O509),ABS(MIN(K509:O509)))=ABS(MIN(K509:O509)), MIN(K509:O509),MAX(K509:O509)),K509:O509,0) - 1')</v>
      </c>
    </row>
    <row r="590" spans="2:43" x14ac:dyDescent="0.3">
      <c r="B590" t="str">
        <f t="shared" ref="B590:P590" ca="1" si="298">SUBSTITUTE("worksheet.write('" &amp; CELL("address",B510) &amp; "','" &amp; _xlfn.FORMULATEXT(B510) &amp; "')","$","")</f>
        <v>worksheet.write('B510','="-"')</v>
      </c>
      <c r="C590" t="str">
        <f t="shared" ca="1" si="298"/>
        <v>worksheet.write('C510','=J485')</v>
      </c>
      <c r="D590" t="str">
        <f t="shared" ca="1" si="298"/>
        <v>worksheet.write('D510','=J487')</v>
      </c>
      <c r="E590" t="str">
        <f t="shared" ca="1" si="298"/>
        <v>worksheet.write('E510','=K487')</v>
      </c>
      <c r="F590" t="str">
        <f t="shared" ca="1" si="298"/>
        <v>worksheet.write('F510','=L487')</v>
      </c>
      <c r="G590" t="str">
        <f t="shared" ca="1" si="298"/>
        <v>worksheet.write('G510','=M487')</v>
      </c>
      <c r="H590" t="str">
        <f t="shared" ca="1" si="298"/>
        <v>worksheet.write('H510','=N487')</v>
      </c>
      <c r="I590" t="str">
        <f t="shared" ca="1" si="298"/>
        <v>worksheet.write('I510','=AVERAGE(D510:H510)')</v>
      </c>
      <c r="J590" t="str">
        <f t="shared" ca="1" si="298"/>
        <v>worksheet.write('J510','=STDEV.S(D510:H510)')</v>
      </c>
      <c r="K590" t="str">
        <f t="shared" ca="1" si="298"/>
        <v>worksheet.write('K510','=(D510-I510)/J510')</v>
      </c>
      <c r="L590" t="str">
        <f t="shared" ca="1" si="298"/>
        <v>worksheet.write('L510','=(E510-I510)/J510')</v>
      </c>
      <c r="M590" t="str">
        <f t="shared" ca="1" si="298"/>
        <v>worksheet.write('M510','=(F510-I510)/J510')</v>
      </c>
      <c r="N590" t="str">
        <f t="shared" ca="1" si="298"/>
        <v>worksheet.write('N510','=(G510-I510)/J510')</v>
      </c>
      <c r="O590" t="str">
        <f t="shared" ca="1" si="298"/>
        <v>worksheet.write('O510','=(H510-I510)/J510')</v>
      </c>
      <c r="P590" t="str">
        <f t="shared" ca="1" si="298"/>
        <v>worksheet.write('P510','=K507 + MATCH(IF(MAX(MAX(K510:O510),ABS(MIN(K510:O510)))=ABS(MIN(K510:O510)), MIN(K510:O510),MAX(K510:O510)),K510:O510,0) - 1')</v>
      </c>
    </row>
    <row r="591" spans="2:43" x14ac:dyDescent="0.3">
      <c r="B591" t="str">
        <f t="shared" ref="B591:P591" ca="1" si="299">SUBSTITUTE("worksheet.write('" &amp; CELL("address",B511) &amp; "','" &amp; _xlfn.FORMULATEXT(B511) &amp; "')","$","")</f>
        <v>worksheet.write('B511','="+"')</v>
      </c>
      <c r="C591" t="str">
        <f t="shared" ca="1" si="299"/>
        <v>worksheet.write('C511','=Q460')</v>
      </c>
      <c r="D591" t="str">
        <f t="shared" ca="1" si="299"/>
        <v>worksheet.write('D511','=Q462')</v>
      </c>
      <c r="E591" t="str">
        <f t="shared" ca="1" si="299"/>
        <v>worksheet.write('E511','=R462')</v>
      </c>
      <c r="F591" t="str">
        <f t="shared" ca="1" si="299"/>
        <v>worksheet.write('F511','=S462')</v>
      </c>
      <c r="G591" t="str">
        <f t="shared" ca="1" si="299"/>
        <v>worksheet.write('G511','=T462')</v>
      </c>
      <c r="H591" t="str">
        <f t="shared" ca="1" si="299"/>
        <v>worksheet.write('H511','=U462')</v>
      </c>
      <c r="I591" t="str">
        <f t="shared" ca="1" si="299"/>
        <v>worksheet.write('I511','=AVERAGE(D511:H511)')</v>
      </c>
      <c r="J591" t="str">
        <f t="shared" ca="1" si="299"/>
        <v>worksheet.write('J511','=STDEV.S(D511:H511)')</v>
      </c>
      <c r="K591" t="str">
        <f t="shared" ca="1" si="299"/>
        <v>worksheet.write('K511','=(D511-I511)/J511')</v>
      </c>
      <c r="L591" t="str">
        <f t="shared" ca="1" si="299"/>
        <v>worksheet.write('L511','=(E511-I511)/J511')</v>
      </c>
      <c r="M591" t="str">
        <f t="shared" ca="1" si="299"/>
        <v>worksheet.write('M511','=(F511-I511)/J511')</v>
      </c>
      <c r="N591" t="str">
        <f t="shared" ca="1" si="299"/>
        <v>worksheet.write('N511','=(G511-I511)/J511')</v>
      </c>
      <c r="O591" t="str">
        <f t="shared" ca="1" si="299"/>
        <v>worksheet.write('O511','=(H511-I511)/J511')</v>
      </c>
      <c r="P591" t="str">
        <f t="shared" ca="1" si="299"/>
        <v>worksheet.write('P511','=K507 + MATCH(IF(MAX(MAX(K511:O511),ABS(MIN(K511:O511)))=ABS(MIN(K511:O511)), MIN(K511:O511),MAX(K511:O511)),K511:O511,0) - 1')</v>
      </c>
    </row>
    <row r="592" spans="2:43" x14ac:dyDescent="0.3">
      <c r="B592" t="str">
        <f t="shared" ref="B592:P592" ca="1" si="300">SUBSTITUTE("worksheet.write('" &amp; CELL("address",B512) &amp; "','" &amp; _xlfn.FORMULATEXT(B512) &amp; "')","$","")</f>
        <v>worksheet.write('B512','="-"')</v>
      </c>
      <c r="C592" t="str">
        <f t="shared" ca="1" si="300"/>
        <v>worksheet.write('C512','=Q488')</v>
      </c>
      <c r="D592" t="str">
        <f t="shared" ca="1" si="300"/>
        <v>worksheet.write('D512','=Q490')</v>
      </c>
      <c r="E592" t="str">
        <f t="shared" ca="1" si="300"/>
        <v>worksheet.write('E512','=R490')</v>
      </c>
      <c r="F592" t="str">
        <f t="shared" ca="1" si="300"/>
        <v>worksheet.write('F512','=S490')</v>
      </c>
      <c r="G592" t="str">
        <f t="shared" ca="1" si="300"/>
        <v>worksheet.write('G512','=T490')</v>
      </c>
      <c r="H592" t="str">
        <f t="shared" ca="1" si="300"/>
        <v>worksheet.write('H512','=U490')</v>
      </c>
      <c r="I592" t="str">
        <f t="shared" ca="1" si="300"/>
        <v>worksheet.write('I512','=AVERAGE(D512:H512)')</v>
      </c>
      <c r="J592" t="str">
        <f t="shared" ca="1" si="300"/>
        <v>worksheet.write('J512','=STDEV.S(D512:H512)')</v>
      </c>
      <c r="K592" t="str">
        <f t="shared" ca="1" si="300"/>
        <v>worksheet.write('K512','=(D512-I512)/J512')</v>
      </c>
      <c r="L592" t="str">
        <f t="shared" ca="1" si="300"/>
        <v>worksheet.write('L512','=(E512-I512)/J512')</v>
      </c>
      <c r="M592" t="str">
        <f t="shared" ca="1" si="300"/>
        <v>worksheet.write('M512','=(F512-I512)/J512')</v>
      </c>
      <c r="N592" t="str">
        <f t="shared" ca="1" si="300"/>
        <v>worksheet.write('N512','=(G512-I512)/J512')</v>
      </c>
      <c r="O592" t="str">
        <f t="shared" ca="1" si="300"/>
        <v>worksheet.write('O512','=(H512-I512)/J512')</v>
      </c>
      <c r="P592" t="str">
        <f t="shared" ca="1" si="300"/>
        <v>worksheet.write('P512','=K507 + MATCH(IF(MAX(MAX(K512:O512),ABS(MIN(K512:O512)))=ABS(MIN(K512:O512)), MIN(K512:O512),MAX(K512:O512)),K512:O512,0) - 1')</v>
      </c>
    </row>
    <row r="593" spans="2:16" x14ac:dyDescent="0.3">
      <c r="B593" t="str">
        <f t="shared" ref="B593:P593" ca="1" si="301">SUBSTITUTE("worksheet.write('" &amp; CELL("address",B513) &amp; "','" &amp; _xlfn.FORMULATEXT(B513) &amp; "')","$","")</f>
        <v>worksheet.write('B513','="+"')</v>
      </c>
      <c r="C593" t="str">
        <f t="shared" ca="1" si="301"/>
        <v>worksheet.write('C513','=X453')</v>
      </c>
      <c r="D593" t="str">
        <f t="shared" ca="1" si="301"/>
        <v>worksheet.write('D513','=X455')</v>
      </c>
      <c r="E593" t="str">
        <f t="shared" ca="1" si="301"/>
        <v>worksheet.write('E513','=Y455')</v>
      </c>
      <c r="F593" t="str">
        <f t="shared" ca="1" si="301"/>
        <v>worksheet.write('F513','=Z455')</v>
      </c>
      <c r="G593" t="str">
        <f t="shared" ca="1" si="301"/>
        <v>worksheet.write('G513','=AA455')</v>
      </c>
      <c r="H593" t="str">
        <f t="shared" ca="1" si="301"/>
        <v>worksheet.write('H513','=AB455')</v>
      </c>
      <c r="I593" t="str">
        <f t="shared" ca="1" si="301"/>
        <v>worksheet.write('I513','=AVERAGE(D513:H513)')</v>
      </c>
      <c r="J593" t="str">
        <f t="shared" ca="1" si="301"/>
        <v>worksheet.write('J513','=STDEV.S(D513:H513)')</v>
      </c>
      <c r="K593" t="str">
        <f t="shared" ca="1" si="301"/>
        <v>worksheet.write('K513','=(D513-I513)/J513')</v>
      </c>
      <c r="L593" t="str">
        <f t="shared" ca="1" si="301"/>
        <v>worksheet.write('L513','=(E513-I513)/J513')</v>
      </c>
      <c r="M593" t="str">
        <f t="shared" ca="1" si="301"/>
        <v>worksheet.write('M513','=(F513-I513)/J513')</v>
      </c>
      <c r="N593" t="str">
        <f t="shared" ca="1" si="301"/>
        <v>worksheet.write('N513','=(G513-I513)/J513')</v>
      </c>
      <c r="O593" t="str">
        <f t="shared" ca="1" si="301"/>
        <v>worksheet.write('O513','=(H513-I513)/J513')</v>
      </c>
      <c r="P593" t="str">
        <f t="shared" ca="1" si="301"/>
        <v>worksheet.write('P513','=K507 + MATCH(IF(MAX(MAX(K513:O513),ABS(MIN(K513:O513)))=ABS(MIN(K513:O513)), MIN(K513:O513),MAX(K513:O513)),K513:O513,0) - 1')</v>
      </c>
    </row>
    <row r="594" spans="2:16" x14ac:dyDescent="0.3">
      <c r="B594" t="str">
        <f t="shared" ref="B594:P594" ca="1" si="302">SUBSTITUTE("worksheet.write('" &amp; CELL("address",B514) &amp; "','" &amp; _xlfn.FORMULATEXT(B514) &amp; "')","$","")</f>
        <v>worksheet.write('B514','="-"')</v>
      </c>
      <c r="C594" t="str">
        <f t="shared" ca="1" si="302"/>
        <v>worksheet.write('C514','=X461')</v>
      </c>
      <c r="D594" t="str">
        <f t="shared" ca="1" si="302"/>
        <v>worksheet.write('D514','=X463')</v>
      </c>
      <c r="E594" t="str">
        <f t="shared" ca="1" si="302"/>
        <v>worksheet.write('E514','=Y463')</v>
      </c>
      <c r="F594" t="str">
        <f t="shared" ca="1" si="302"/>
        <v>worksheet.write('F514','=Z463')</v>
      </c>
      <c r="G594" t="str">
        <f t="shared" ca="1" si="302"/>
        <v>worksheet.write('G514','=AA463')</v>
      </c>
      <c r="H594" t="str">
        <f t="shared" ca="1" si="302"/>
        <v>worksheet.write('H514','=AB463')</v>
      </c>
      <c r="I594" t="str">
        <f t="shared" ca="1" si="302"/>
        <v>worksheet.write('I514','=AVERAGE(D514:H514)')</v>
      </c>
      <c r="J594" t="str">
        <f t="shared" ca="1" si="302"/>
        <v>worksheet.write('J514','=STDEV.S(D514:H514)')</v>
      </c>
      <c r="K594" t="str">
        <f t="shared" ca="1" si="302"/>
        <v>worksheet.write('K514','=(D514-I514)/J514')</v>
      </c>
      <c r="L594" t="str">
        <f t="shared" ca="1" si="302"/>
        <v>worksheet.write('L514','=(E514-I514)/J514')</v>
      </c>
      <c r="M594" t="str">
        <f t="shared" ca="1" si="302"/>
        <v>worksheet.write('M514','=(F514-I514)/J514')</v>
      </c>
      <c r="N594" t="str">
        <f t="shared" ca="1" si="302"/>
        <v>worksheet.write('N514','=(G514-I514)/J514')</v>
      </c>
      <c r="O594" t="str">
        <f t="shared" ca="1" si="302"/>
        <v>worksheet.write('O514','=(H514-I514)/J514')</v>
      </c>
      <c r="P594" t="str">
        <f t="shared" ca="1" si="302"/>
        <v>worksheet.write('P514','=K507 + MATCH(IF(MAX(MAX(K514:O514),ABS(MIN(K514:O514)))=ABS(MIN(K514:O514)), MIN(K514:O514),MAX(K514:O514)),K514:O514,0) - 1')</v>
      </c>
    </row>
    <row r="595" spans="2:16" x14ac:dyDescent="0.3">
      <c r="B595" t="str">
        <f t="shared" ref="B595:P595" ca="1" si="303">SUBSTITUTE("worksheet.write('" &amp; CELL("address",B515) &amp; "','" &amp; _xlfn.FORMULATEXT(B515) &amp; "')","$","")</f>
        <v>worksheet.write('B515','="-"')</v>
      </c>
      <c r="C595" t="str">
        <f t="shared" ca="1" si="303"/>
        <v>worksheet.write('C515','=X469')</v>
      </c>
      <c r="D595" t="str">
        <f t="shared" ca="1" si="303"/>
        <v>worksheet.write('D515','=X471')</v>
      </c>
      <c r="E595" t="str">
        <f t="shared" ca="1" si="303"/>
        <v>worksheet.write('E515','=Y471')</v>
      </c>
      <c r="F595" t="str">
        <f t="shared" ca="1" si="303"/>
        <v>worksheet.write('F515','=Z471')</v>
      </c>
      <c r="G595" t="str">
        <f t="shared" ca="1" si="303"/>
        <v>worksheet.write('G515','=AA471')</v>
      </c>
      <c r="H595" t="str">
        <f t="shared" ca="1" si="303"/>
        <v>worksheet.write('H515','=AB471')</v>
      </c>
      <c r="I595" t="str">
        <f t="shared" ca="1" si="303"/>
        <v>worksheet.write('I515','=AVERAGE(D515:H515)')</v>
      </c>
      <c r="J595" t="str">
        <f t="shared" ca="1" si="303"/>
        <v>worksheet.write('J515','=STDEV.S(D515:H515)')</v>
      </c>
      <c r="K595" t="str">
        <f t="shared" ca="1" si="303"/>
        <v>worksheet.write('K515','=(D515-I515)/J515')</v>
      </c>
      <c r="L595" t="str">
        <f t="shared" ca="1" si="303"/>
        <v>worksheet.write('L515','=(E515-I515)/J515')</v>
      </c>
      <c r="M595" t="str">
        <f t="shared" ca="1" si="303"/>
        <v>worksheet.write('M515','=(F515-I515)/J515')</v>
      </c>
      <c r="N595" t="str">
        <f t="shared" ca="1" si="303"/>
        <v>worksheet.write('N515','=(G515-I515)/J515')</v>
      </c>
      <c r="O595" t="str">
        <f t="shared" ca="1" si="303"/>
        <v>worksheet.write('O515','=(H515-I515)/J515')</v>
      </c>
      <c r="P595" t="str">
        <f t="shared" ca="1" si="303"/>
        <v>worksheet.write('P515','=K507 + MATCH(IF(MAX(MAX(K515:O515),ABS(MIN(K515:O515)))=ABS(MIN(K515:O515)), MIN(K515:O515),MAX(K515:O515)),K515:O515,0) - 1')</v>
      </c>
    </row>
    <row r="596" spans="2:16" x14ac:dyDescent="0.3">
      <c r="B596" t="str">
        <f t="shared" ref="B596:P596" ca="1" si="304">SUBSTITUTE("worksheet.write('" &amp; CELL("address",B516) &amp; "','" &amp; _xlfn.FORMULATEXT(B516) &amp; "')","$","")</f>
        <v>worksheet.write('B516','="+"')</v>
      </c>
      <c r="C596" t="str">
        <f t="shared" ca="1" si="304"/>
        <v>worksheet.write('C516','=X481')</v>
      </c>
      <c r="D596" t="str">
        <f t="shared" ca="1" si="304"/>
        <v>worksheet.write('D516','=X483')</v>
      </c>
      <c r="E596" t="str">
        <f t="shared" ca="1" si="304"/>
        <v>worksheet.write('E516','=Y483')</v>
      </c>
      <c r="F596" t="str">
        <f t="shared" ca="1" si="304"/>
        <v>worksheet.write('F516','=Z483')</v>
      </c>
      <c r="G596" t="str">
        <f t="shared" ca="1" si="304"/>
        <v>worksheet.write('G516','=AA483')</v>
      </c>
      <c r="H596" t="str">
        <f t="shared" ca="1" si="304"/>
        <v>worksheet.write('H516','=AB483')</v>
      </c>
      <c r="I596" t="str">
        <f t="shared" ca="1" si="304"/>
        <v>worksheet.write('I516','=AVERAGE(D516:H516)')</v>
      </c>
      <c r="J596" t="str">
        <f t="shared" ca="1" si="304"/>
        <v>worksheet.write('J516','=STDEV.S(D516:H516)')</v>
      </c>
      <c r="K596" t="str">
        <f t="shared" ca="1" si="304"/>
        <v>worksheet.write('K516','=(D516-I516)/J516')</v>
      </c>
      <c r="L596" t="str">
        <f t="shared" ca="1" si="304"/>
        <v>worksheet.write('L516','=(E516-I516)/J516')</v>
      </c>
      <c r="M596" t="str">
        <f t="shared" ca="1" si="304"/>
        <v>worksheet.write('M516','=(F516-I516)/J516')</v>
      </c>
      <c r="N596" t="str">
        <f t="shared" ca="1" si="304"/>
        <v>worksheet.write('N516','=(G516-I516)/J516')</v>
      </c>
      <c r="O596" t="str">
        <f t="shared" ca="1" si="304"/>
        <v>worksheet.write('O516','=(H516-I516)/J516')</v>
      </c>
      <c r="P596" t="str">
        <f t="shared" ca="1" si="304"/>
        <v>worksheet.write('P516','=K507 + MATCH(IF(MAX(MAX(K516:O516),ABS(MIN(K516:O516)))=ABS(MIN(K516:O516)), MIN(K516:O516),MAX(K516:O516)),K516:O516,0) - 1')</v>
      </c>
    </row>
    <row r="597" spans="2:16" x14ac:dyDescent="0.3">
      <c r="B597" t="str">
        <f t="shared" ref="B597:P597" ca="1" si="305">SUBSTITUTE("worksheet.write('" &amp; CELL("address",B517) &amp; "','" &amp; _xlfn.FORMULATEXT(B517) &amp; "')","$","")</f>
        <v>worksheet.write('B517','="+"')</v>
      </c>
      <c r="C597" t="str">
        <f t="shared" ca="1" si="305"/>
        <v>worksheet.write('C517','=X489')</v>
      </c>
      <c r="D597" t="str">
        <f t="shared" ca="1" si="305"/>
        <v>worksheet.write('D517','=X491')</v>
      </c>
      <c r="E597" t="str">
        <f t="shared" ca="1" si="305"/>
        <v>worksheet.write('E517','=Y491')</v>
      </c>
      <c r="F597" t="str">
        <f t="shared" ca="1" si="305"/>
        <v>worksheet.write('F517','=Z491')</v>
      </c>
      <c r="G597" t="str">
        <f t="shared" ca="1" si="305"/>
        <v>worksheet.write('G517','=AA491')</v>
      </c>
      <c r="H597" t="str">
        <f t="shared" ca="1" si="305"/>
        <v>worksheet.write('H517','=AB491')</v>
      </c>
      <c r="I597" t="str">
        <f t="shared" ca="1" si="305"/>
        <v>worksheet.write('I517','=AVERAGE(D517:H517)')</v>
      </c>
      <c r="J597" t="str">
        <f t="shared" ca="1" si="305"/>
        <v>worksheet.write('J517','=STDEV.S(D517:H517)')</v>
      </c>
      <c r="K597" t="str">
        <f t="shared" ca="1" si="305"/>
        <v>worksheet.write('K517','=(D517-I517)/J517')</v>
      </c>
      <c r="L597" t="str">
        <f t="shared" ca="1" si="305"/>
        <v>worksheet.write('L517','=(E517-I517)/J517')</v>
      </c>
      <c r="M597" t="str">
        <f t="shared" ca="1" si="305"/>
        <v>worksheet.write('M517','=(F517-I517)/J517')</v>
      </c>
      <c r="N597" t="str">
        <f t="shared" ca="1" si="305"/>
        <v>worksheet.write('N517','=(G517-I517)/J517')</v>
      </c>
      <c r="O597" t="str">
        <f t="shared" ca="1" si="305"/>
        <v>worksheet.write('O517','=(H517-I517)/J517')</v>
      </c>
      <c r="P597" t="str">
        <f t="shared" ca="1" si="305"/>
        <v>worksheet.write('P517','=K507 + MATCH(IF(MAX(MAX(K517:O517),ABS(MIN(K517:O517)))=ABS(MIN(K517:O517)), MIN(K517:O517),MAX(K517:O517)),K517:O517,0) - 1')</v>
      </c>
    </row>
    <row r="598" spans="2:16" x14ac:dyDescent="0.3">
      <c r="B598" t="str">
        <f t="shared" ref="B598:P598" ca="1" si="306">SUBSTITUTE("worksheet.write('" &amp; CELL("address",B518) &amp; "','" &amp; _xlfn.FORMULATEXT(B518) &amp; "')","$","")</f>
        <v>worksheet.write('B518','="+"')</v>
      </c>
      <c r="C598" t="str">
        <f t="shared" ca="1" si="306"/>
        <v>worksheet.write('C518','=X497')</v>
      </c>
      <c r="D598" t="str">
        <f t="shared" ca="1" si="306"/>
        <v>worksheet.write('D518','=X499')</v>
      </c>
      <c r="E598" t="str">
        <f t="shared" ca="1" si="306"/>
        <v>worksheet.write('E518','=Y499')</v>
      </c>
      <c r="F598" t="str">
        <f t="shared" ca="1" si="306"/>
        <v>worksheet.write('F518','=Z499')</v>
      </c>
      <c r="G598" t="str">
        <f t="shared" ca="1" si="306"/>
        <v>worksheet.write('G518','=AA499')</v>
      </c>
      <c r="H598" t="str">
        <f t="shared" ca="1" si="306"/>
        <v>worksheet.write('H518','=AB499')</v>
      </c>
      <c r="I598" t="str">
        <f t="shared" ca="1" si="306"/>
        <v>worksheet.write('I518','=AVERAGE(D518:H518)')</v>
      </c>
      <c r="J598" t="str">
        <f t="shared" ca="1" si="306"/>
        <v>worksheet.write('J518','=STDEV.S(D518:H518)')</v>
      </c>
      <c r="K598" t="str">
        <f t="shared" ca="1" si="306"/>
        <v>worksheet.write('K518','=(D518-I518)/J518')</v>
      </c>
      <c r="L598" t="str">
        <f t="shared" ca="1" si="306"/>
        <v>worksheet.write('L518','=(E518-I518)/J518')</v>
      </c>
      <c r="M598" t="str">
        <f t="shared" ca="1" si="306"/>
        <v>worksheet.write('M518','=(F518-I518)/J518')</v>
      </c>
      <c r="N598" t="str">
        <f t="shared" ca="1" si="306"/>
        <v>worksheet.write('N518','=(G518-I518)/J518')</v>
      </c>
      <c r="O598" t="str">
        <f t="shared" ca="1" si="306"/>
        <v>worksheet.write('O518','=(H518-I518)/J518')</v>
      </c>
      <c r="P598" t="str">
        <f t="shared" ca="1" si="306"/>
        <v>worksheet.write('P518','=K507 + MATCH(IF(MAX(MAX(K518:O518),ABS(MIN(K518:O518)))=ABS(MIN(K518:O518)), MIN(K518:O518),MAX(K518:O518)),K518:O518,0) - 1')</v>
      </c>
    </row>
    <row r="599" spans="2:16" x14ac:dyDescent="0.3">
      <c r="I599" t="str">
        <f t="shared" ref="I599:J599" ca="1" si="307">SUBSTITUTE("worksheet.write('" &amp; CELL("address",I519) &amp; "','" &amp; _xlfn.FORMULATEXT(I519) &amp; "')","$","")</f>
        <v>worksheet.write('I519','="Max SD"')</v>
      </c>
      <c r="J599" t="str">
        <f t="shared" ca="1" si="307"/>
        <v>worksheet.write('J519','=MAX(J508:J518)')</v>
      </c>
    </row>
    <row r="600" spans="2:16" x14ac:dyDescent="0.3">
      <c r="I600" t="str">
        <f t="shared" ref="I600:J600" ca="1" si="308">SUBSTITUTE("worksheet.write('" &amp; CELL("address",I520) &amp; "','" &amp; _xlfn.FORMULATEXT(I520) &amp; "')","$","")</f>
        <v>worksheet.write('I520','="Max SD Item"')</v>
      </c>
      <c r="J600" t="str">
        <f t="shared" ca="1" si="308"/>
        <v>worksheet.write('J520','=INDIRECT("C" &amp; 507 + MATCH(J519,J508:J518,0))')</v>
      </c>
    </row>
    <row r="601" spans="2:16" x14ac:dyDescent="0.3">
      <c r="I601" t="str">
        <f t="shared" ref="I601:J601" ca="1" si="309">SUBSTITUTE("worksheet.write('" &amp; CELL("address",I521) &amp; "','" &amp; _xlfn.FORMULATEXT(I521) &amp; "')","$","")</f>
        <v>worksheet.write('I521','="Min SD"')</v>
      </c>
      <c r="J601" t="str">
        <f t="shared" ca="1" si="309"/>
        <v>worksheet.write('J521','=MIN(J508:J518)')</v>
      </c>
    </row>
    <row r="602" spans="2:16" x14ac:dyDescent="0.3">
      <c r="I602" t="str">
        <f t="shared" ref="I602:J602" ca="1" si="310">SUBSTITUTE("worksheet.write('" &amp; CELL("address",I522) &amp; "','" &amp; _xlfn.FORMULATEXT(I522) &amp; "')","$","")</f>
        <v>worksheet.write('I522','="Min SD Item"')</v>
      </c>
      <c r="J602" t="str">
        <f t="shared" ca="1" si="310"/>
        <v>worksheet.write('J522','=INDIRECT("C" &amp; 507 + MATCH(J521,J508:J518,0))')</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06"/>
  <sheetViews>
    <sheetView zoomScale="62" workbookViewId="0">
      <selection activeCell="D3" sqref="D3"/>
    </sheetView>
  </sheetViews>
  <sheetFormatPr defaultRowHeight="14.4" x14ac:dyDescent="0.3"/>
  <sheetData>
    <row r="1" spans="1:32" x14ac:dyDescent="0.3">
      <c r="A1" t="s">
        <v>10785</v>
      </c>
      <c r="C1" t="s">
        <v>10774</v>
      </c>
      <c r="D1" t="s">
        <v>10774</v>
      </c>
      <c r="E1" t="s">
        <v>10774</v>
      </c>
      <c r="F1" t="s">
        <v>10774</v>
      </c>
      <c r="G1" t="s">
        <v>10774</v>
      </c>
      <c r="H1" t="s">
        <v>10774</v>
      </c>
      <c r="I1" t="s">
        <v>10774</v>
      </c>
      <c r="J1" t="s">
        <v>10774</v>
      </c>
      <c r="K1" t="s">
        <v>10774</v>
      </c>
      <c r="L1" t="s">
        <v>10774</v>
      </c>
      <c r="M1" t="s">
        <v>10774</v>
      </c>
      <c r="N1" t="s">
        <v>10774</v>
      </c>
      <c r="O1" t="s">
        <v>10774</v>
      </c>
      <c r="P1" t="s">
        <v>10774</v>
      </c>
      <c r="Q1" t="s">
        <v>10774</v>
      </c>
      <c r="R1" t="s">
        <v>10774</v>
      </c>
      <c r="S1" t="s">
        <v>10774</v>
      </c>
      <c r="T1" t="s">
        <v>10774</v>
      </c>
      <c r="U1" t="s">
        <v>10774</v>
      </c>
      <c r="V1" t="s">
        <v>10774</v>
      </c>
      <c r="W1" t="s">
        <v>10774</v>
      </c>
      <c r="X1" t="s">
        <v>10774</v>
      </c>
      <c r="Y1" t="s">
        <v>10774</v>
      </c>
      <c r="Z1" t="s">
        <v>10774</v>
      </c>
      <c r="AA1" t="s">
        <v>10774</v>
      </c>
      <c r="AB1" t="s">
        <v>10774</v>
      </c>
      <c r="AC1" t="s">
        <v>10774</v>
      </c>
      <c r="AD1" t="s">
        <v>10774</v>
      </c>
      <c r="AE1" t="s">
        <v>10774</v>
      </c>
      <c r="AF1" t="s">
        <v>10774</v>
      </c>
    </row>
    <row r="2" spans="1:32" x14ac:dyDescent="0.3">
      <c r="A2" t="s">
        <v>10787</v>
      </c>
      <c r="C2" t="s">
        <v>10774</v>
      </c>
      <c r="D2" t="s">
        <v>10774</v>
      </c>
      <c r="E2" t="s">
        <v>10774</v>
      </c>
      <c r="F2" t="s">
        <v>10774</v>
      </c>
      <c r="G2" t="s">
        <v>10774</v>
      </c>
      <c r="H2" t="s">
        <v>10774</v>
      </c>
      <c r="I2" t="s">
        <v>10774</v>
      </c>
      <c r="J2" t="s">
        <v>10774</v>
      </c>
      <c r="K2" t="s">
        <v>10774</v>
      </c>
      <c r="L2" t="s">
        <v>10774</v>
      </c>
      <c r="M2" t="s">
        <v>10774</v>
      </c>
      <c r="N2" t="s">
        <v>10774</v>
      </c>
      <c r="O2" t="s">
        <v>10774</v>
      </c>
      <c r="P2" t="s">
        <v>10774</v>
      </c>
      <c r="Q2" t="s">
        <v>10774</v>
      </c>
      <c r="R2" t="s">
        <v>10774</v>
      </c>
      <c r="S2" t="s">
        <v>10774</v>
      </c>
      <c r="T2" t="s">
        <v>10774</v>
      </c>
      <c r="U2" t="s">
        <v>10774</v>
      </c>
      <c r="V2" t="s">
        <v>10774</v>
      </c>
      <c r="W2" t="s">
        <v>10774</v>
      </c>
      <c r="X2" t="s">
        <v>10774</v>
      </c>
      <c r="Y2" t="s">
        <v>10774</v>
      </c>
      <c r="Z2" t="s">
        <v>10774</v>
      </c>
      <c r="AA2" t="s">
        <v>10774</v>
      </c>
      <c r="AB2" t="s">
        <v>10774</v>
      </c>
      <c r="AC2" t="s">
        <v>10774</v>
      </c>
      <c r="AD2" t="s">
        <v>10774</v>
      </c>
      <c r="AE2" t="s">
        <v>10774</v>
      </c>
      <c r="AF2" t="s">
        <v>10774</v>
      </c>
    </row>
    <row r="3" spans="1:32" x14ac:dyDescent="0.3">
      <c r="A3" t="s">
        <v>10789</v>
      </c>
      <c r="C3" t="s">
        <v>10774</v>
      </c>
      <c r="D3" t="s">
        <v>10774</v>
      </c>
      <c r="E3" t="s">
        <v>10774</v>
      </c>
      <c r="F3" t="s">
        <v>10774</v>
      </c>
      <c r="G3" t="s">
        <v>10774</v>
      </c>
      <c r="H3" t="s">
        <v>10774</v>
      </c>
      <c r="I3" t="s">
        <v>10774</v>
      </c>
      <c r="J3" t="s">
        <v>10774</v>
      </c>
      <c r="K3" t="s">
        <v>10774</v>
      </c>
      <c r="L3" t="s">
        <v>10774</v>
      </c>
      <c r="M3" t="s">
        <v>10774</v>
      </c>
      <c r="N3" t="s">
        <v>10774</v>
      </c>
      <c r="O3" t="s">
        <v>10774</v>
      </c>
      <c r="P3" t="s">
        <v>10774</v>
      </c>
      <c r="Q3" t="s">
        <v>10774</v>
      </c>
      <c r="R3" t="s">
        <v>10774</v>
      </c>
      <c r="S3" t="s">
        <v>10774</v>
      </c>
      <c r="T3" t="s">
        <v>10774</v>
      </c>
      <c r="U3" t="s">
        <v>10774</v>
      </c>
      <c r="V3" t="s">
        <v>10774</v>
      </c>
      <c r="W3" t="s">
        <v>10774</v>
      </c>
      <c r="X3" t="s">
        <v>10774</v>
      </c>
      <c r="Y3" t="s">
        <v>10774</v>
      </c>
      <c r="Z3" t="s">
        <v>10774</v>
      </c>
      <c r="AA3" t="s">
        <v>10774</v>
      </c>
      <c r="AB3" t="s">
        <v>10774</v>
      </c>
      <c r="AC3" t="s">
        <v>10774</v>
      </c>
      <c r="AD3" t="s">
        <v>10774</v>
      </c>
      <c r="AE3" t="s">
        <v>10774</v>
      </c>
      <c r="AF3" t="s">
        <v>10774</v>
      </c>
    </row>
    <row r="4" spans="1:32" x14ac:dyDescent="0.3">
      <c r="A4" t="s">
        <v>10791</v>
      </c>
      <c r="C4" t="s">
        <v>10774</v>
      </c>
      <c r="D4" t="s">
        <v>10774</v>
      </c>
      <c r="E4" t="s">
        <v>10774</v>
      </c>
      <c r="F4" t="s">
        <v>10774</v>
      </c>
      <c r="G4" t="s">
        <v>10774</v>
      </c>
      <c r="H4" t="s">
        <v>10774</v>
      </c>
      <c r="I4" t="s">
        <v>10774</v>
      </c>
      <c r="J4" t="s">
        <v>10774</v>
      </c>
      <c r="K4" t="s">
        <v>10774</v>
      </c>
      <c r="L4" t="s">
        <v>10774</v>
      </c>
      <c r="M4" t="s">
        <v>10774</v>
      </c>
      <c r="N4" t="s">
        <v>10774</v>
      </c>
      <c r="O4" t="s">
        <v>10774</v>
      </c>
      <c r="P4" t="s">
        <v>10774</v>
      </c>
      <c r="Q4" t="s">
        <v>10774</v>
      </c>
      <c r="R4" t="s">
        <v>10774</v>
      </c>
      <c r="U4" t="s">
        <v>10774</v>
      </c>
      <c r="V4" t="s">
        <v>10774</v>
      </c>
      <c r="W4" t="s">
        <v>10774</v>
      </c>
      <c r="X4" t="s">
        <v>10774</v>
      </c>
      <c r="Y4" t="s">
        <v>10774</v>
      </c>
      <c r="Z4" t="s">
        <v>10774</v>
      </c>
      <c r="AA4" t="s">
        <v>10774</v>
      </c>
      <c r="AB4" t="s">
        <v>10774</v>
      </c>
      <c r="AC4" t="s">
        <v>10774</v>
      </c>
      <c r="AD4" t="s">
        <v>10774</v>
      </c>
      <c r="AE4" t="s">
        <v>10774</v>
      </c>
      <c r="AF4" t="s">
        <v>10774</v>
      </c>
    </row>
    <row r="5" spans="1:32" x14ac:dyDescent="0.3">
      <c r="A5" t="s">
        <v>10793</v>
      </c>
      <c r="C5" t="s">
        <v>10774</v>
      </c>
      <c r="D5" t="s">
        <v>10774</v>
      </c>
      <c r="E5" t="s">
        <v>10774</v>
      </c>
      <c r="F5" t="s">
        <v>10774</v>
      </c>
      <c r="G5" t="s">
        <v>10774</v>
      </c>
      <c r="H5" t="s">
        <v>10774</v>
      </c>
      <c r="I5" t="s">
        <v>10774</v>
      </c>
      <c r="J5" t="s">
        <v>10774</v>
      </c>
      <c r="K5" t="s">
        <v>10774</v>
      </c>
      <c r="L5" t="s">
        <v>10774</v>
      </c>
      <c r="M5" t="s">
        <v>10774</v>
      </c>
      <c r="N5" t="s">
        <v>10774</v>
      </c>
      <c r="O5" t="s">
        <v>10774</v>
      </c>
      <c r="P5" t="s">
        <v>10774</v>
      </c>
      <c r="Q5" t="s">
        <v>10774</v>
      </c>
      <c r="R5" t="s">
        <v>10774</v>
      </c>
      <c r="U5" t="s">
        <v>10774</v>
      </c>
      <c r="V5" t="s">
        <v>10774</v>
      </c>
      <c r="W5" t="s">
        <v>10774</v>
      </c>
      <c r="X5" t="s">
        <v>10774</v>
      </c>
      <c r="Y5" t="s">
        <v>10774</v>
      </c>
      <c r="Z5" t="s">
        <v>10774</v>
      </c>
      <c r="AA5" t="s">
        <v>10774</v>
      </c>
      <c r="AB5" t="s">
        <v>10774</v>
      </c>
      <c r="AC5" t="s">
        <v>10774</v>
      </c>
      <c r="AD5" t="s">
        <v>10774</v>
      </c>
      <c r="AE5" t="s">
        <v>10774</v>
      </c>
      <c r="AF5" t="s">
        <v>10774</v>
      </c>
    </row>
    <row r="6" spans="1:32" x14ac:dyDescent="0.3">
      <c r="A6" t="s">
        <v>10795</v>
      </c>
      <c r="C6" t="s">
        <v>10774</v>
      </c>
      <c r="D6" t="s">
        <v>10774</v>
      </c>
      <c r="E6" t="s">
        <v>10774</v>
      </c>
      <c r="F6" t="s">
        <v>10774</v>
      </c>
      <c r="G6" t="s">
        <v>10774</v>
      </c>
      <c r="H6" t="s">
        <v>10774</v>
      </c>
      <c r="I6" t="s">
        <v>10774</v>
      </c>
      <c r="J6" t="s">
        <v>10774</v>
      </c>
      <c r="K6" t="s">
        <v>10774</v>
      </c>
      <c r="L6" t="s">
        <v>10774</v>
      </c>
      <c r="M6" t="s">
        <v>10774</v>
      </c>
      <c r="N6" t="s">
        <v>10774</v>
      </c>
      <c r="O6" t="s">
        <v>10774</v>
      </c>
      <c r="P6" t="s">
        <v>10774</v>
      </c>
      <c r="Q6" t="s">
        <v>10774</v>
      </c>
      <c r="R6" t="s">
        <v>10774</v>
      </c>
      <c r="U6" t="s">
        <v>10774</v>
      </c>
      <c r="V6" t="s">
        <v>10774</v>
      </c>
      <c r="W6" t="s">
        <v>10774</v>
      </c>
      <c r="X6" t="s">
        <v>10774</v>
      </c>
      <c r="Y6" t="s">
        <v>10774</v>
      </c>
      <c r="Z6" t="s">
        <v>10774</v>
      </c>
      <c r="AA6" t="s">
        <v>10774</v>
      </c>
      <c r="AB6" t="s">
        <v>10774</v>
      </c>
      <c r="AC6" t="s">
        <v>10774</v>
      </c>
      <c r="AD6" t="s">
        <v>10774</v>
      </c>
      <c r="AE6" t="s">
        <v>10774</v>
      </c>
      <c r="AF6" t="s">
        <v>10774</v>
      </c>
    </row>
    <row r="7" spans="1:32" x14ac:dyDescent="0.3">
      <c r="A7" t="s">
        <v>10797</v>
      </c>
      <c r="C7" t="s">
        <v>10774</v>
      </c>
      <c r="D7" t="s">
        <v>10774</v>
      </c>
      <c r="E7" t="s">
        <v>10774</v>
      </c>
      <c r="F7" t="s">
        <v>10774</v>
      </c>
      <c r="G7" t="s">
        <v>10774</v>
      </c>
      <c r="H7" t="s">
        <v>10774</v>
      </c>
      <c r="I7" t="s">
        <v>10774</v>
      </c>
      <c r="J7" t="s">
        <v>10774</v>
      </c>
      <c r="K7" t="s">
        <v>10774</v>
      </c>
      <c r="L7" t="s">
        <v>10774</v>
      </c>
      <c r="M7" t="s">
        <v>10774</v>
      </c>
      <c r="N7" t="s">
        <v>10774</v>
      </c>
      <c r="O7" t="s">
        <v>10774</v>
      </c>
      <c r="P7" t="s">
        <v>10774</v>
      </c>
      <c r="Q7" t="s">
        <v>10774</v>
      </c>
      <c r="R7" t="s">
        <v>10774</v>
      </c>
      <c r="S7" t="s">
        <v>10774</v>
      </c>
      <c r="T7" t="s">
        <v>10774</v>
      </c>
      <c r="U7" t="s">
        <v>10774</v>
      </c>
      <c r="V7" t="s">
        <v>10774</v>
      </c>
      <c r="W7" t="s">
        <v>10774</v>
      </c>
      <c r="X7" t="s">
        <v>10774</v>
      </c>
      <c r="Y7" t="s">
        <v>10774</v>
      </c>
      <c r="Z7" t="s">
        <v>10774</v>
      </c>
      <c r="AA7" t="s">
        <v>10774</v>
      </c>
      <c r="AB7" t="s">
        <v>10774</v>
      </c>
      <c r="AC7" t="s">
        <v>10774</v>
      </c>
      <c r="AD7" t="s">
        <v>10774</v>
      </c>
      <c r="AE7" t="s">
        <v>10774</v>
      </c>
      <c r="AF7" t="s">
        <v>10774</v>
      </c>
    </row>
    <row r="8" spans="1:32" x14ac:dyDescent="0.3">
      <c r="A8" t="s">
        <v>10799</v>
      </c>
      <c r="C8" t="s">
        <v>10774</v>
      </c>
      <c r="D8" t="s">
        <v>10774</v>
      </c>
      <c r="E8" t="s">
        <v>10774</v>
      </c>
      <c r="F8" t="s">
        <v>10774</v>
      </c>
      <c r="G8" t="s">
        <v>10774</v>
      </c>
      <c r="H8" t="s">
        <v>10774</v>
      </c>
      <c r="I8" t="s">
        <v>10774</v>
      </c>
      <c r="J8" t="s">
        <v>10774</v>
      </c>
      <c r="K8" t="s">
        <v>10774</v>
      </c>
      <c r="L8" t="s">
        <v>10774</v>
      </c>
      <c r="M8" t="s">
        <v>10774</v>
      </c>
      <c r="N8" t="s">
        <v>10774</v>
      </c>
      <c r="O8" t="s">
        <v>10774</v>
      </c>
      <c r="P8" t="s">
        <v>10774</v>
      </c>
      <c r="Q8" t="s">
        <v>10774</v>
      </c>
      <c r="R8" t="s">
        <v>10774</v>
      </c>
      <c r="S8" t="s">
        <v>10774</v>
      </c>
      <c r="T8" t="s">
        <v>10774</v>
      </c>
      <c r="U8" t="s">
        <v>10774</v>
      </c>
      <c r="V8" t="s">
        <v>10774</v>
      </c>
      <c r="W8" t="s">
        <v>10774</v>
      </c>
      <c r="X8" t="s">
        <v>10774</v>
      </c>
      <c r="Y8" t="s">
        <v>10774</v>
      </c>
      <c r="Z8" t="s">
        <v>10774</v>
      </c>
      <c r="AA8" t="s">
        <v>10774</v>
      </c>
      <c r="AB8" t="s">
        <v>10774</v>
      </c>
      <c r="AC8" t="s">
        <v>10774</v>
      </c>
      <c r="AD8" t="s">
        <v>10774</v>
      </c>
      <c r="AE8" t="s">
        <v>10774</v>
      </c>
      <c r="AF8" t="s">
        <v>10774</v>
      </c>
    </row>
    <row r="9" spans="1:32" x14ac:dyDescent="0.3">
      <c r="A9" t="s">
        <v>10786</v>
      </c>
      <c r="B9" t="s">
        <v>10774</v>
      </c>
      <c r="C9" t="s">
        <v>10774</v>
      </c>
      <c r="D9" t="s">
        <v>10774</v>
      </c>
      <c r="E9" t="s">
        <v>10774</v>
      </c>
      <c r="F9" t="s">
        <v>10774</v>
      </c>
      <c r="G9" t="s">
        <v>10774</v>
      </c>
      <c r="H9" t="s">
        <v>10774</v>
      </c>
      <c r="I9" t="s">
        <v>10774</v>
      </c>
      <c r="J9" t="s">
        <v>10774</v>
      </c>
      <c r="K9" t="s">
        <v>10774</v>
      </c>
      <c r="N9" t="s">
        <v>10774</v>
      </c>
      <c r="O9" t="s">
        <v>10774</v>
      </c>
      <c r="P9" t="s">
        <v>10774</v>
      </c>
      <c r="Q9" t="s">
        <v>10774</v>
      </c>
      <c r="R9" t="s">
        <v>10774</v>
      </c>
      <c r="S9" t="s">
        <v>10774</v>
      </c>
      <c r="T9" t="s">
        <v>10774</v>
      </c>
      <c r="U9" t="s">
        <v>10774</v>
      </c>
      <c r="V9" t="s">
        <v>10774</v>
      </c>
      <c r="W9" t="s">
        <v>10774</v>
      </c>
      <c r="X9" t="s">
        <v>10774</v>
      </c>
      <c r="Y9" t="s">
        <v>10774</v>
      </c>
      <c r="Z9" t="s">
        <v>10774</v>
      </c>
      <c r="AA9" t="s">
        <v>10774</v>
      </c>
      <c r="AB9" t="s">
        <v>10774</v>
      </c>
      <c r="AC9" t="s">
        <v>10774</v>
      </c>
      <c r="AD9" t="s">
        <v>10774</v>
      </c>
      <c r="AE9" t="s">
        <v>10774</v>
      </c>
      <c r="AF9" t="s">
        <v>10774</v>
      </c>
    </row>
    <row r="10" spans="1:32" x14ac:dyDescent="0.3">
      <c r="A10" t="s">
        <v>10788</v>
      </c>
      <c r="B10" t="s">
        <v>10774</v>
      </c>
      <c r="C10" t="s">
        <v>10774</v>
      </c>
      <c r="D10" t="s">
        <v>10774</v>
      </c>
      <c r="E10" t="s">
        <v>10774</v>
      </c>
      <c r="F10" t="s">
        <v>10774</v>
      </c>
      <c r="G10" t="s">
        <v>10774</v>
      </c>
      <c r="H10" t="s">
        <v>10774</v>
      </c>
      <c r="I10" t="s">
        <v>10774</v>
      </c>
      <c r="J10" t="s">
        <v>10774</v>
      </c>
      <c r="K10" t="s">
        <v>10774</v>
      </c>
      <c r="N10" t="s">
        <v>10774</v>
      </c>
      <c r="O10" t="s">
        <v>10774</v>
      </c>
      <c r="P10" t="s">
        <v>10774</v>
      </c>
      <c r="Q10" t="s">
        <v>10774</v>
      </c>
      <c r="R10" t="s">
        <v>10774</v>
      </c>
      <c r="S10" t="s">
        <v>10774</v>
      </c>
      <c r="T10" t="s">
        <v>10774</v>
      </c>
      <c r="U10" t="s">
        <v>10774</v>
      </c>
      <c r="V10" t="s">
        <v>10774</v>
      </c>
      <c r="W10" t="s">
        <v>10774</v>
      </c>
      <c r="X10" t="s">
        <v>10774</v>
      </c>
      <c r="Y10" t="s">
        <v>10774</v>
      </c>
      <c r="Z10" t="s">
        <v>10774</v>
      </c>
      <c r="AA10" t="s">
        <v>10774</v>
      </c>
      <c r="AB10" t="s">
        <v>10774</v>
      </c>
      <c r="AC10" t="s">
        <v>10774</v>
      </c>
      <c r="AD10" t="s">
        <v>10774</v>
      </c>
      <c r="AE10" t="s">
        <v>10774</v>
      </c>
      <c r="AF10" t="s">
        <v>10774</v>
      </c>
    </row>
    <row r="11" spans="1:32" x14ac:dyDescent="0.3">
      <c r="A11" t="s">
        <v>10790</v>
      </c>
      <c r="B11" t="s">
        <v>10774</v>
      </c>
      <c r="C11" t="s">
        <v>10774</v>
      </c>
      <c r="D11" t="s">
        <v>10774</v>
      </c>
      <c r="E11" t="s">
        <v>10774</v>
      </c>
      <c r="F11" t="s">
        <v>10774</v>
      </c>
      <c r="G11" t="s">
        <v>10774</v>
      </c>
      <c r="H11" t="s">
        <v>10774</v>
      </c>
      <c r="I11" t="s">
        <v>10774</v>
      </c>
      <c r="J11" t="s">
        <v>10774</v>
      </c>
      <c r="K11" t="s">
        <v>10774</v>
      </c>
      <c r="L11" t="s">
        <v>10774</v>
      </c>
      <c r="M11" t="s">
        <v>10774</v>
      </c>
      <c r="N11" t="s">
        <v>10774</v>
      </c>
      <c r="O11" t="s">
        <v>10774</v>
      </c>
      <c r="P11" t="s">
        <v>10774</v>
      </c>
      <c r="Q11" t="s">
        <v>10774</v>
      </c>
      <c r="R11" t="s">
        <v>10774</v>
      </c>
      <c r="S11" t="s">
        <v>10774</v>
      </c>
      <c r="T11" t="s">
        <v>10774</v>
      </c>
      <c r="U11" t="s">
        <v>10774</v>
      </c>
      <c r="V11" t="s">
        <v>10774</v>
      </c>
      <c r="W11" t="s">
        <v>10774</v>
      </c>
      <c r="X11" t="s">
        <v>10774</v>
      </c>
      <c r="Y11" t="s">
        <v>10774</v>
      </c>
      <c r="Z11" t="s">
        <v>10774</v>
      </c>
      <c r="AA11" t="s">
        <v>10774</v>
      </c>
      <c r="AB11" t="s">
        <v>10774</v>
      </c>
      <c r="AC11" t="s">
        <v>10774</v>
      </c>
      <c r="AD11" t="s">
        <v>10774</v>
      </c>
      <c r="AE11" t="s">
        <v>10774</v>
      </c>
      <c r="AF11" t="s">
        <v>10774</v>
      </c>
    </row>
    <row r="12" spans="1:32" x14ac:dyDescent="0.3">
      <c r="A12" t="s">
        <v>10792</v>
      </c>
      <c r="B12" t="s">
        <v>10774</v>
      </c>
      <c r="C12" t="s">
        <v>10774</v>
      </c>
      <c r="D12" t="s">
        <v>10774</v>
      </c>
      <c r="E12" t="s">
        <v>10774</v>
      </c>
      <c r="F12" t="s">
        <v>10774</v>
      </c>
      <c r="G12" t="s">
        <v>10774</v>
      </c>
      <c r="H12" t="s">
        <v>10774</v>
      </c>
      <c r="I12" t="s">
        <v>10774</v>
      </c>
      <c r="J12" t="s">
        <v>10774</v>
      </c>
      <c r="K12" t="s">
        <v>10774</v>
      </c>
      <c r="L12" t="s">
        <v>10774</v>
      </c>
      <c r="M12" t="s">
        <v>10774</v>
      </c>
      <c r="N12" t="s">
        <v>10774</v>
      </c>
      <c r="O12" t="s">
        <v>10774</v>
      </c>
      <c r="P12" t="s">
        <v>10774</v>
      </c>
      <c r="Q12" t="s">
        <v>10774</v>
      </c>
      <c r="R12" t="s">
        <v>10774</v>
      </c>
      <c r="S12" t="s">
        <v>10774</v>
      </c>
      <c r="T12" t="s">
        <v>10774</v>
      </c>
      <c r="U12" t="s">
        <v>10774</v>
      </c>
      <c r="V12" t="s">
        <v>10774</v>
      </c>
      <c r="W12" t="s">
        <v>10774</v>
      </c>
      <c r="X12" t="s">
        <v>10774</v>
      </c>
      <c r="Y12" t="s">
        <v>10774</v>
      </c>
      <c r="Z12" t="s">
        <v>10774</v>
      </c>
      <c r="AA12" t="s">
        <v>10774</v>
      </c>
      <c r="AB12" t="s">
        <v>10774</v>
      </c>
      <c r="AC12" t="s">
        <v>10774</v>
      </c>
      <c r="AD12" t="s">
        <v>10774</v>
      </c>
      <c r="AE12" t="s">
        <v>10774</v>
      </c>
      <c r="AF12" t="s">
        <v>10774</v>
      </c>
    </row>
    <row r="13" spans="1:32" x14ac:dyDescent="0.3">
      <c r="A13" t="s">
        <v>10794</v>
      </c>
      <c r="B13" t="s">
        <v>10774</v>
      </c>
      <c r="C13" t="s">
        <v>10774</v>
      </c>
      <c r="D13" t="s">
        <v>10774</v>
      </c>
      <c r="E13" t="s">
        <v>10774</v>
      </c>
      <c r="F13" t="s">
        <v>10774</v>
      </c>
      <c r="G13" t="s">
        <v>10774</v>
      </c>
      <c r="H13" t="s">
        <v>10774</v>
      </c>
      <c r="I13" t="s">
        <v>10774</v>
      </c>
      <c r="J13" t="s">
        <v>10774</v>
      </c>
      <c r="K13" t="s">
        <v>10774</v>
      </c>
      <c r="L13" t="s">
        <v>10774</v>
      </c>
      <c r="M13" t="s">
        <v>10774</v>
      </c>
      <c r="N13" t="s">
        <v>10774</v>
      </c>
      <c r="O13" t="s">
        <v>10774</v>
      </c>
      <c r="P13" t="s">
        <v>10774</v>
      </c>
      <c r="Q13" t="s">
        <v>10774</v>
      </c>
      <c r="R13" t="s">
        <v>10774</v>
      </c>
      <c r="S13" t="s">
        <v>10774</v>
      </c>
      <c r="T13" t="s">
        <v>10774</v>
      </c>
      <c r="U13" t="s">
        <v>10774</v>
      </c>
      <c r="V13" t="s">
        <v>10774</v>
      </c>
      <c r="W13" t="s">
        <v>10774</v>
      </c>
      <c r="X13" t="s">
        <v>10774</v>
      </c>
      <c r="Y13" t="s">
        <v>10774</v>
      </c>
      <c r="Z13" t="s">
        <v>10774</v>
      </c>
      <c r="AA13" t="s">
        <v>10774</v>
      </c>
      <c r="AB13" t="s">
        <v>10774</v>
      </c>
      <c r="AC13" t="s">
        <v>10774</v>
      </c>
      <c r="AD13" t="s">
        <v>10774</v>
      </c>
      <c r="AE13" t="s">
        <v>10774</v>
      </c>
      <c r="AF13" t="s">
        <v>10774</v>
      </c>
    </row>
    <row r="14" spans="1:32" x14ac:dyDescent="0.3">
      <c r="A14" t="s">
        <v>10796</v>
      </c>
      <c r="B14" t="s">
        <v>10774</v>
      </c>
      <c r="C14" t="s">
        <v>10774</v>
      </c>
      <c r="D14" t="s">
        <v>10774</v>
      </c>
      <c r="E14" t="s">
        <v>10774</v>
      </c>
      <c r="F14" t="s">
        <v>10774</v>
      </c>
      <c r="G14" t="s">
        <v>10774</v>
      </c>
      <c r="H14" t="s">
        <v>10774</v>
      </c>
      <c r="I14" t="s">
        <v>10774</v>
      </c>
      <c r="J14" t="s">
        <v>10774</v>
      </c>
      <c r="K14" t="s">
        <v>10774</v>
      </c>
      <c r="L14" t="s">
        <v>10774</v>
      </c>
      <c r="M14" t="s">
        <v>10774</v>
      </c>
      <c r="N14" t="s">
        <v>10774</v>
      </c>
      <c r="O14" t="s">
        <v>10774</v>
      </c>
      <c r="P14" t="s">
        <v>10774</v>
      </c>
      <c r="Q14" t="s">
        <v>10774</v>
      </c>
      <c r="R14" t="s">
        <v>10774</v>
      </c>
      <c r="S14" t="s">
        <v>10774</v>
      </c>
      <c r="T14" t="s">
        <v>10774</v>
      </c>
      <c r="U14" t="s">
        <v>10774</v>
      </c>
      <c r="V14" t="s">
        <v>10774</v>
      </c>
      <c r="W14" t="s">
        <v>10774</v>
      </c>
      <c r="X14" t="s">
        <v>10774</v>
      </c>
      <c r="Y14" t="s">
        <v>10774</v>
      </c>
      <c r="Z14" t="s">
        <v>10774</v>
      </c>
      <c r="AA14" t="s">
        <v>10774</v>
      </c>
      <c r="AB14" t="s">
        <v>10774</v>
      </c>
      <c r="AC14" t="s">
        <v>10774</v>
      </c>
      <c r="AD14" t="s">
        <v>10774</v>
      </c>
      <c r="AE14" t="s">
        <v>10774</v>
      </c>
      <c r="AF14" t="s">
        <v>10774</v>
      </c>
    </row>
    <row r="15" spans="1:32" x14ac:dyDescent="0.3">
      <c r="A15" t="s">
        <v>10798</v>
      </c>
      <c r="B15" t="s">
        <v>10774</v>
      </c>
      <c r="C15" t="s">
        <v>10774</v>
      </c>
      <c r="D15" t="s">
        <v>10774</v>
      </c>
      <c r="E15" t="s">
        <v>10774</v>
      </c>
      <c r="F15" t="s">
        <v>10774</v>
      </c>
      <c r="G15" t="s">
        <v>10774</v>
      </c>
      <c r="H15" t="s">
        <v>10774</v>
      </c>
      <c r="I15" t="s">
        <v>10774</v>
      </c>
      <c r="J15" t="s">
        <v>10774</v>
      </c>
      <c r="K15" t="s">
        <v>10774</v>
      </c>
      <c r="L15" t="s">
        <v>10774</v>
      </c>
      <c r="M15" t="s">
        <v>10774</v>
      </c>
      <c r="N15" t="s">
        <v>10774</v>
      </c>
      <c r="O15" t="s">
        <v>10774</v>
      </c>
      <c r="P15" t="s">
        <v>10774</v>
      </c>
      <c r="Q15" t="s">
        <v>10774</v>
      </c>
      <c r="R15" t="s">
        <v>10774</v>
      </c>
      <c r="S15" t="s">
        <v>10774</v>
      </c>
      <c r="T15" t="s">
        <v>10774</v>
      </c>
      <c r="U15" t="s">
        <v>10774</v>
      </c>
      <c r="V15" t="s">
        <v>10774</v>
      </c>
      <c r="W15" t="s">
        <v>10774</v>
      </c>
      <c r="X15" t="s">
        <v>10774</v>
      </c>
      <c r="Y15" t="s">
        <v>10774</v>
      </c>
      <c r="Z15" t="s">
        <v>10774</v>
      </c>
      <c r="AA15" t="s">
        <v>10774</v>
      </c>
      <c r="AB15" t="s">
        <v>10774</v>
      </c>
      <c r="AC15" t="s">
        <v>10774</v>
      </c>
      <c r="AD15" t="s">
        <v>10774</v>
      </c>
      <c r="AE15" t="s">
        <v>10774</v>
      </c>
      <c r="AF15" t="s">
        <v>10774</v>
      </c>
    </row>
    <row r="16" spans="1:32" x14ac:dyDescent="0.3">
      <c r="A16" t="s">
        <v>10800</v>
      </c>
      <c r="B16" t="s">
        <v>10774</v>
      </c>
      <c r="C16" t="s">
        <v>10774</v>
      </c>
      <c r="D16" t="s">
        <v>10774</v>
      </c>
      <c r="E16" t="s">
        <v>10774</v>
      </c>
      <c r="F16" t="s">
        <v>10774</v>
      </c>
      <c r="G16" t="s">
        <v>10774</v>
      </c>
      <c r="H16" t="s">
        <v>10774</v>
      </c>
      <c r="I16" t="s">
        <v>10774</v>
      </c>
      <c r="J16" t="s">
        <v>10774</v>
      </c>
      <c r="K16" t="s">
        <v>10774</v>
      </c>
      <c r="L16" t="s">
        <v>10774</v>
      </c>
      <c r="M16" t="s">
        <v>10774</v>
      </c>
      <c r="N16" t="s">
        <v>10774</v>
      </c>
      <c r="O16" t="s">
        <v>10774</v>
      </c>
      <c r="P16" t="s">
        <v>10774</v>
      </c>
      <c r="Q16" t="s">
        <v>10774</v>
      </c>
      <c r="R16" t="s">
        <v>10774</v>
      </c>
      <c r="S16" t="s">
        <v>10774</v>
      </c>
      <c r="T16" t="s">
        <v>10774</v>
      </c>
      <c r="U16" t="s">
        <v>10774</v>
      </c>
      <c r="V16" t="s">
        <v>10774</v>
      </c>
      <c r="W16" t="s">
        <v>10774</v>
      </c>
      <c r="X16" t="s">
        <v>10774</v>
      </c>
      <c r="Y16" t="s">
        <v>10774</v>
      </c>
      <c r="Z16" t="s">
        <v>10774</v>
      </c>
      <c r="AA16" t="s">
        <v>10774</v>
      </c>
      <c r="AB16" t="s">
        <v>10774</v>
      </c>
      <c r="AC16" t="s">
        <v>10774</v>
      </c>
      <c r="AD16" t="s">
        <v>10774</v>
      </c>
      <c r="AE16" t="s">
        <v>10774</v>
      </c>
      <c r="AF16" t="s">
        <v>10774</v>
      </c>
    </row>
    <row r="17" spans="1:32" x14ac:dyDescent="0.3">
      <c r="A17" t="s">
        <v>10781</v>
      </c>
      <c r="C17" t="s">
        <v>10774</v>
      </c>
      <c r="D17" t="s">
        <v>10774</v>
      </c>
      <c r="E17" t="s">
        <v>10774</v>
      </c>
      <c r="F17" t="s">
        <v>10774</v>
      </c>
      <c r="G17" t="s">
        <v>10774</v>
      </c>
      <c r="H17" t="s">
        <v>10774</v>
      </c>
      <c r="I17" t="s">
        <v>10774</v>
      </c>
      <c r="J17" t="s">
        <v>10774</v>
      </c>
      <c r="K17" t="s">
        <v>10774</v>
      </c>
      <c r="L17" t="s">
        <v>10774</v>
      </c>
      <c r="M17" t="s">
        <v>10774</v>
      </c>
      <c r="N17" t="s">
        <v>10774</v>
      </c>
      <c r="O17" t="s">
        <v>10774</v>
      </c>
      <c r="P17" t="s">
        <v>10774</v>
      </c>
      <c r="Q17" t="s">
        <v>10774</v>
      </c>
      <c r="R17" t="s">
        <v>10774</v>
      </c>
      <c r="S17" t="s">
        <v>10774</v>
      </c>
      <c r="T17" t="s">
        <v>10774</v>
      </c>
      <c r="U17" t="s">
        <v>10774</v>
      </c>
      <c r="V17" t="s">
        <v>10774</v>
      </c>
      <c r="W17" t="s">
        <v>10774</v>
      </c>
      <c r="X17" t="s">
        <v>10774</v>
      </c>
      <c r="Y17" t="s">
        <v>10774</v>
      </c>
      <c r="Z17" t="s">
        <v>10774</v>
      </c>
      <c r="AA17" t="s">
        <v>10774</v>
      </c>
      <c r="AB17" t="s">
        <v>10774</v>
      </c>
      <c r="AC17" t="s">
        <v>10774</v>
      </c>
      <c r="AD17" t="s">
        <v>10774</v>
      </c>
      <c r="AE17" t="s">
        <v>10774</v>
      </c>
      <c r="AF17" t="s">
        <v>10774</v>
      </c>
    </row>
    <row r="18" spans="1:32" x14ac:dyDescent="0.3">
      <c r="A18" t="s">
        <v>10783</v>
      </c>
      <c r="C18" t="s">
        <v>10774</v>
      </c>
      <c r="D18" t="s">
        <v>10774</v>
      </c>
      <c r="E18" t="s">
        <v>10774</v>
      </c>
      <c r="F18" t="s">
        <v>10774</v>
      </c>
      <c r="G18" t="s">
        <v>10774</v>
      </c>
      <c r="H18" t="s">
        <v>10774</v>
      </c>
      <c r="I18" t="s">
        <v>10774</v>
      </c>
      <c r="J18" t="s">
        <v>10774</v>
      </c>
      <c r="K18" t="s">
        <v>10774</v>
      </c>
      <c r="L18" t="s">
        <v>10774</v>
      </c>
      <c r="M18" t="s">
        <v>10774</v>
      </c>
      <c r="N18" t="s">
        <v>10774</v>
      </c>
      <c r="O18" t="s">
        <v>10774</v>
      </c>
      <c r="P18" t="s">
        <v>10774</v>
      </c>
      <c r="Q18" t="s">
        <v>10774</v>
      </c>
      <c r="R18" t="s">
        <v>10774</v>
      </c>
      <c r="S18" t="s">
        <v>10774</v>
      </c>
      <c r="T18" t="s">
        <v>10774</v>
      </c>
      <c r="U18" t="s">
        <v>10774</v>
      </c>
      <c r="V18" t="s">
        <v>10774</v>
      </c>
      <c r="W18" t="s">
        <v>10774</v>
      </c>
      <c r="X18" t="s">
        <v>10774</v>
      </c>
      <c r="Y18" t="s">
        <v>10774</v>
      </c>
      <c r="Z18" t="s">
        <v>10774</v>
      </c>
      <c r="AA18" t="s">
        <v>10774</v>
      </c>
      <c r="AB18" t="s">
        <v>10774</v>
      </c>
      <c r="AC18" t="s">
        <v>10774</v>
      </c>
      <c r="AD18" t="s">
        <v>10774</v>
      </c>
      <c r="AE18" t="s">
        <v>10774</v>
      </c>
      <c r="AF18" t="s">
        <v>10774</v>
      </c>
    </row>
    <row r="19" spans="1:32" x14ac:dyDescent="0.3">
      <c r="A19" t="s">
        <v>10782</v>
      </c>
      <c r="B19" t="s">
        <v>10774</v>
      </c>
      <c r="C19" t="s">
        <v>10774</v>
      </c>
      <c r="D19" t="s">
        <v>10774</v>
      </c>
      <c r="E19" t="s">
        <v>10774</v>
      </c>
      <c r="F19" t="s">
        <v>10774</v>
      </c>
      <c r="G19" t="s">
        <v>10774</v>
      </c>
      <c r="H19" t="s">
        <v>10774</v>
      </c>
      <c r="I19" t="s">
        <v>10774</v>
      </c>
      <c r="J19" t="s">
        <v>10774</v>
      </c>
      <c r="K19" t="s">
        <v>10774</v>
      </c>
      <c r="L19" t="s">
        <v>10774</v>
      </c>
      <c r="M19" t="s">
        <v>10774</v>
      </c>
      <c r="N19" t="s">
        <v>10774</v>
      </c>
      <c r="O19" t="s">
        <v>10774</v>
      </c>
      <c r="P19" t="s">
        <v>10774</v>
      </c>
      <c r="Q19" t="s">
        <v>10774</v>
      </c>
      <c r="R19" t="s">
        <v>10774</v>
      </c>
      <c r="S19" t="s">
        <v>10774</v>
      </c>
      <c r="T19" t="s">
        <v>10774</v>
      </c>
      <c r="U19" t="s">
        <v>10774</v>
      </c>
      <c r="V19" t="s">
        <v>10774</v>
      </c>
      <c r="W19" t="s">
        <v>10774</v>
      </c>
      <c r="X19" t="s">
        <v>10774</v>
      </c>
      <c r="Y19" t="s">
        <v>10774</v>
      </c>
      <c r="Z19" t="s">
        <v>10774</v>
      </c>
      <c r="AA19" t="s">
        <v>10774</v>
      </c>
      <c r="AB19" t="s">
        <v>10774</v>
      </c>
      <c r="AC19" t="s">
        <v>10774</v>
      </c>
      <c r="AD19" t="s">
        <v>10774</v>
      </c>
      <c r="AE19" t="s">
        <v>10774</v>
      </c>
      <c r="AF19" t="s">
        <v>10774</v>
      </c>
    </row>
    <row r="20" spans="1:32" x14ac:dyDescent="0.3">
      <c r="A20" t="s">
        <v>10784</v>
      </c>
      <c r="B20" t="s">
        <v>10774</v>
      </c>
      <c r="C20" t="s">
        <v>10774</v>
      </c>
      <c r="D20" t="s">
        <v>10774</v>
      </c>
      <c r="E20" t="s">
        <v>10774</v>
      </c>
      <c r="F20" t="s">
        <v>10774</v>
      </c>
      <c r="G20" t="s">
        <v>10774</v>
      </c>
      <c r="H20" t="s">
        <v>10774</v>
      </c>
      <c r="I20" t="s">
        <v>10774</v>
      </c>
      <c r="J20" t="s">
        <v>10774</v>
      </c>
      <c r="K20" t="s">
        <v>10774</v>
      </c>
      <c r="L20" t="s">
        <v>10774</v>
      </c>
      <c r="M20" t="s">
        <v>10774</v>
      </c>
      <c r="N20" t="s">
        <v>10774</v>
      </c>
      <c r="O20" t="s">
        <v>10774</v>
      </c>
      <c r="P20" t="s">
        <v>10774</v>
      </c>
      <c r="Q20" t="s">
        <v>10774</v>
      </c>
      <c r="R20" t="s">
        <v>10774</v>
      </c>
      <c r="S20" t="s">
        <v>10774</v>
      </c>
      <c r="T20" t="s">
        <v>10774</v>
      </c>
      <c r="U20" t="s">
        <v>10774</v>
      </c>
      <c r="V20" t="s">
        <v>10774</v>
      </c>
      <c r="W20" t="s">
        <v>10774</v>
      </c>
      <c r="X20" t="s">
        <v>10774</v>
      </c>
      <c r="Y20" t="s">
        <v>10774</v>
      </c>
      <c r="Z20" t="s">
        <v>10774</v>
      </c>
      <c r="AA20" t="s">
        <v>10774</v>
      </c>
      <c r="AB20" t="s">
        <v>10774</v>
      </c>
      <c r="AC20" t="s">
        <v>10774</v>
      </c>
      <c r="AD20" t="s">
        <v>10774</v>
      </c>
      <c r="AE20" t="s">
        <v>10774</v>
      </c>
      <c r="AF20" t="s">
        <v>10774</v>
      </c>
    </row>
    <row r="21" spans="1:32" x14ac:dyDescent="0.3">
      <c r="A21" t="s">
        <v>10775</v>
      </c>
      <c r="C21" t="s">
        <v>10774</v>
      </c>
      <c r="D21" t="s">
        <v>10774</v>
      </c>
      <c r="E21" t="s">
        <v>10774</v>
      </c>
      <c r="F21" t="s">
        <v>10774</v>
      </c>
      <c r="G21" t="s">
        <v>10774</v>
      </c>
      <c r="H21" t="s">
        <v>10774</v>
      </c>
      <c r="I21" t="s">
        <v>10774</v>
      </c>
      <c r="J21" t="s">
        <v>10774</v>
      </c>
      <c r="K21" t="s">
        <v>10774</v>
      </c>
      <c r="L21" t="s">
        <v>10774</v>
      </c>
      <c r="M21" t="s">
        <v>10774</v>
      </c>
      <c r="N21" t="s">
        <v>10774</v>
      </c>
      <c r="O21" t="s">
        <v>10774</v>
      </c>
      <c r="P21" t="s">
        <v>10774</v>
      </c>
      <c r="Q21" t="s">
        <v>10774</v>
      </c>
      <c r="R21" t="s">
        <v>10774</v>
      </c>
      <c r="S21" t="s">
        <v>10774</v>
      </c>
      <c r="T21" t="s">
        <v>10774</v>
      </c>
      <c r="U21" t="s">
        <v>10774</v>
      </c>
      <c r="V21" t="s">
        <v>10774</v>
      </c>
      <c r="W21" t="s">
        <v>10774</v>
      </c>
      <c r="X21" t="s">
        <v>10774</v>
      </c>
      <c r="Y21" t="s">
        <v>10774</v>
      </c>
      <c r="Z21" t="s">
        <v>10774</v>
      </c>
      <c r="AA21" t="s">
        <v>10774</v>
      </c>
      <c r="AB21" t="s">
        <v>10774</v>
      </c>
      <c r="AC21" t="s">
        <v>10774</v>
      </c>
      <c r="AD21" t="s">
        <v>10774</v>
      </c>
      <c r="AE21" t="s">
        <v>10774</v>
      </c>
      <c r="AF21" t="s">
        <v>10774</v>
      </c>
    </row>
    <row r="22" spans="1:32" x14ac:dyDescent="0.3">
      <c r="A22" t="s">
        <v>10777</v>
      </c>
      <c r="C22" t="s">
        <v>10774</v>
      </c>
      <c r="D22" t="s">
        <v>10774</v>
      </c>
      <c r="E22" t="s">
        <v>10774</v>
      </c>
      <c r="F22" t="s">
        <v>10774</v>
      </c>
      <c r="G22" t="s">
        <v>10774</v>
      </c>
      <c r="H22" t="s">
        <v>10774</v>
      </c>
      <c r="I22" t="s">
        <v>10774</v>
      </c>
      <c r="J22" t="s">
        <v>10774</v>
      </c>
      <c r="K22" t="s">
        <v>10774</v>
      </c>
      <c r="L22" t="s">
        <v>10774</v>
      </c>
      <c r="M22" t="s">
        <v>10774</v>
      </c>
      <c r="N22" t="s">
        <v>10774</v>
      </c>
      <c r="O22" t="s">
        <v>10774</v>
      </c>
      <c r="P22" t="s">
        <v>10774</v>
      </c>
      <c r="Q22" t="s">
        <v>10774</v>
      </c>
      <c r="R22" t="s">
        <v>10774</v>
      </c>
      <c r="S22" t="s">
        <v>10774</v>
      </c>
      <c r="T22" t="s">
        <v>10774</v>
      </c>
      <c r="U22" t="s">
        <v>10774</v>
      </c>
      <c r="V22" t="s">
        <v>10774</v>
      </c>
      <c r="W22" t="s">
        <v>10774</v>
      </c>
      <c r="X22" t="s">
        <v>10774</v>
      </c>
      <c r="Y22" t="s">
        <v>10774</v>
      </c>
      <c r="Z22" t="s">
        <v>10774</v>
      </c>
      <c r="AA22" t="s">
        <v>10774</v>
      </c>
      <c r="AB22" t="s">
        <v>10774</v>
      </c>
      <c r="AC22" t="s">
        <v>10774</v>
      </c>
      <c r="AD22" t="s">
        <v>10774</v>
      </c>
      <c r="AE22" t="s">
        <v>10774</v>
      </c>
      <c r="AF22" t="s">
        <v>10774</v>
      </c>
    </row>
    <row r="23" spans="1:32" x14ac:dyDescent="0.3">
      <c r="A23" t="s">
        <v>10779</v>
      </c>
      <c r="D23" t="s">
        <v>10774</v>
      </c>
      <c r="E23" t="s">
        <v>10774</v>
      </c>
      <c r="F23" t="s">
        <v>10774</v>
      </c>
      <c r="G23" t="s">
        <v>10774</v>
      </c>
      <c r="H23" t="s">
        <v>10774</v>
      </c>
      <c r="I23" t="s">
        <v>10774</v>
      </c>
      <c r="J23" t="s">
        <v>10774</v>
      </c>
      <c r="K23" t="s">
        <v>10774</v>
      </c>
      <c r="L23" t="s">
        <v>10774</v>
      </c>
      <c r="M23" t="s">
        <v>10774</v>
      </c>
      <c r="N23" t="s">
        <v>10774</v>
      </c>
      <c r="O23" t="s">
        <v>10774</v>
      </c>
      <c r="P23" t="s">
        <v>10774</v>
      </c>
      <c r="Q23" t="s">
        <v>10774</v>
      </c>
      <c r="R23" t="s">
        <v>10774</v>
      </c>
      <c r="S23" t="s">
        <v>10774</v>
      </c>
      <c r="T23" t="s">
        <v>10774</v>
      </c>
      <c r="U23" t="s">
        <v>10774</v>
      </c>
      <c r="V23" t="s">
        <v>10774</v>
      </c>
      <c r="W23" t="s">
        <v>10774</v>
      </c>
      <c r="X23" t="s">
        <v>10774</v>
      </c>
      <c r="Y23" t="s">
        <v>10774</v>
      </c>
      <c r="Z23" t="s">
        <v>10774</v>
      </c>
      <c r="AA23" t="s">
        <v>10774</v>
      </c>
      <c r="AB23" t="s">
        <v>10774</v>
      </c>
      <c r="AC23" t="s">
        <v>10774</v>
      </c>
      <c r="AD23" t="s">
        <v>10774</v>
      </c>
      <c r="AE23" t="s">
        <v>10774</v>
      </c>
      <c r="AF23" t="s">
        <v>10774</v>
      </c>
    </row>
    <row r="24" spans="1:32" x14ac:dyDescent="0.3">
      <c r="A24" t="s">
        <v>10776</v>
      </c>
      <c r="D24" t="s">
        <v>10774</v>
      </c>
      <c r="E24" t="s">
        <v>10774</v>
      </c>
      <c r="F24" t="s">
        <v>10774</v>
      </c>
      <c r="G24" t="s">
        <v>10774</v>
      </c>
      <c r="H24" t="s">
        <v>10774</v>
      </c>
      <c r="I24" t="s">
        <v>10774</v>
      </c>
      <c r="J24" t="s">
        <v>10774</v>
      </c>
      <c r="K24" t="s">
        <v>10774</v>
      </c>
      <c r="L24" t="s">
        <v>10774</v>
      </c>
      <c r="M24" t="s">
        <v>10774</v>
      </c>
      <c r="N24" t="s">
        <v>10774</v>
      </c>
      <c r="O24" t="s">
        <v>10774</v>
      </c>
      <c r="P24" t="s">
        <v>10774</v>
      </c>
      <c r="Q24" t="s">
        <v>10774</v>
      </c>
      <c r="R24" t="s">
        <v>10774</v>
      </c>
      <c r="S24" t="s">
        <v>10774</v>
      </c>
      <c r="T24" t="s">
        <v>10774</v>
      </c>
      <c r="U24" t="s">
        <v>10774</v>
      </c>
      <c r="V24" t="s">
        <v>10774</v>
      </c>
      <c r="W24" t="s">
        <v>10774</v>
      </c>
      <c r="X24" t="s">
        <v>10774</v>
      </c>
      <c r="Y24" t="s">
        <v>10774</v>
      </c>
      <c r="Z24" t="s">
        <v>10774</v>
      </c>
      <c r="AA24" t="s">
        <v>10774</v>
      </c>
      <c r="AB24" t="s">
        <v>10774</v>
      </c>
      <c r="AC24" t="s">
        <v>10774</v>
      </c>
      <c r="AD24" t="s">
        <v>10774</v>
      </c>
      <c r="AE24" t="s">
        <v>10774</v>
      </c>
      <c r="AF24" t="s">
        <v>10774</v>
      </c>
    </row>
    <row r="25" spans="1:32" x14ac:dyDescent="0.3">
      <c r="A25" t="s">
        <v>10778</v>
      </c>
      <c r="D25" t="s">
        <v>10774</v>
      </c>
      <c r="E25" t="s">
        <v>10774</v>
      </c>
      <c r="F25" t="s">
        <v>10774</v>
      </c>
      <c r="G25" t="s">
        <v>10774</v>
      </c>
      <c r="H25" t="s">
        <v>10774</v>
      </c>
      <c r="I25" t="s">
        <v>10774</v>
      </c>
      <c r="J25" t="s">
        <v>10774</v>
      </c>
      <c r="K25" t="s">
        <v>10774</v>
      </c>
      <c r="L25" t="s">
        <v>10774</v>
      </c>
      <c r="M25" t="s">
        <v>10774</v>
      </c>
      <c r="N25" t="s">
        <v>10774</v>
      </c>
      <c r="O25" t="s">
        <v>10774</v>
      </c>
      <c r="P25" t="s">
        <v>10774</v>
      </c>
      <c r="Q25" t="s">
        <v>10774</v>
      </c>
      <c r="R25" t="s">
        <v>10774</v>
      </c>
      <c r="S25" t="s">
        <v>10774</v>
      </c>
      <c r="T25" t="s">
        <v>10774</v>
      </c>
      <c r="U25" t="s">
        <v>10774</v>
      </c>
      <c r="V25" t="s">
        <v>10774</v>
      </c>
      <c r="W25" t="s">
        <v>10774</v>
      </c>
      <c r="X25" t="s">
        <v>10774</v>
      </c>
      <c r="Y25" t="s">
        <v>10774</v>
      </c>
      <c r="Z25" t="s">
        <v>10774</v>
      </c>
      <c r="AA25" t="s">
        <v>10774</v>
      </c>
      <c r="AB25" t="s">
        <v>10774</v>
      </c>
      <c r="AC25" t="s">
        <v>10774</v>
      </c>
      <c r="AD25" t="s">
        <v>10774</v>
      </c>
      <c r="AE25" t="s">
        <v>10774</v>
      </c>
      <c r="AF25" t="s">
        <v>10774</v>
      </c>
    </row>
    <row r="26" spans="1:32" x14ac:dyDescent="0.3">
      <c r="A26" t="s">
        <v>10780</v>
      </c>
      <c r="D26" t="s">
        <v>10774</v>
      </c>
      <c r="E26" t="s">
        <v>10774</v>
      </c>
      <c r="F26" t="s">
        <v>10774</v>
      </c>
      <c r="G26" t="s">
        <v>10774</v>
      </c>
      <c r="H26" t="s">
        <v>10774</v>
      </c>
      <c r="I26" t="s">
        <v>10774</v>
      </c>
      <c r="J26" t="s">
        <v>10774</v>
      </c>
      <c r="K26" t="s">
        <v>10774</v>
      </c>
      <c r="L26" t="s">
        <v>10774</v>
      </c>
      <c r="M26" t="s">
        <v>10774</v>
      </c>
      <c r="N26" t="s">
        <v>10774</v>
      </c>
      <c r="O26" t="s">
        <v>10774</v>
      </c>
      <c r="P26" t="s">
        <v>10774</v>
      </c>
      <c r="Q26" t="s">
        <v>10774</v>
      </c>
      <c r="R26" t="s">
        <v>10774</v>
      </c>
      <c r="S26" t="s">
        <v>10774</v>
      </c>
      <c r="T26" t="s">
        <v>10774</v>
      </c>
      <c r="U26" t="s">
        <v>10774</v>
      </c>
      <c r="V26" t="s">
        <v>10774</v>
      </c>
      <c r="W26" t="s">
        <v>10774</v>
      </c>
      <c r="X26" t="s">
        <v>10774</v>
      </c>
      <c r="Y26" t="s">
        <v>10774</v>
      </c>
      <c r="Z26" t="s">
        <v>10774</v>
      </c>
      <c r="AA26" t="s">
        <v>10774</v>
      </c>
      <c r="AB26" t="s">
        <v>10774</v>
      </c>
      <c r="AC26" t="s">
        <v>10774</v>
      </c>
      <c r="AD26" t="s">
        <v>10774</v>
      </c>
      <c r="AE26" t="s">
        <v>10774</v>
      </c>
      <c r="AF26" t="s">
        <v>10774</v>
      </c>
    </row>
    <row r="27" spans="1:32" x14ac:dyDescent="0.3">
      <c r="A27" t="s">
        <v>10801</v>
      </c>
      <c r="D27" t="s">
        <v>10774</v>
      </c>
      <c r="E27" t="s">
        <v>10774</v>
      </c>
      <c r="F27" t="s">
        <v>10774</v>
      </c>
      <c r="G27" t="s">
        <v>10774</v>
      </c>
      <c r="H27" t="s">
        <v>10774</v>
      </c>
      <c r="I27" t="s">
        <v>10774</v>
      </c>
      <c r="J27" t="s">
        <v>10774</v>
      </c>
      <c r="K27" t="s">
        <v>10774</v>
      </c>
      <c r="L27" t="s">
        <v>10774</v>
      </c>
      <c r="M27" t="s">
        <v>10774</v>
      </c>
      <c r="N27" t="s">
        <v>10774</v>
      </c>
      <c r="O27" t="s">
        <v>10774</v>
      </c>
      <c r="P27" t="s">
        <v>10774</v>
      </c>
      <c r="Q27" t="s">
        <v>10774</v>
      </c>
      <c r="R27" t="s">
        <v>10774</v>
      </c>
      <c r="S27" t="s">
        <v>10774</v>
      </c>
      <c r="T27" t="s">
        <v>10774</v>
      </c>
      <c r="U27" t="s">
        <v>10774</v>
      </c>
      <c r="V27" t="s">
        <v>10774</v>
      </c>
      <c r="W27" t="s">
        <v>10774</v>
      </c>
      <c r="X27" t="s">
        <v>10774</v>
      </c>
      <c r="Y27" t="s">
        <v>10774</v>
      </c>
      <c r="Z27" t="s">
        <v>10774</v>
      </c>
      <c r="AA27" t="s">
        <v>10774</v>
      </c>
      <c r="AB27" t="s">
        <v>10774</v>
      </c>
      <c r="AC27" t="s">
        <v>10774</v>
      </c>
      <c r="AD27" t="s">
        <v>10774</v>
      </c>
      <c r="AE27" t="s">
        <v>10774</v>
      </c>
      <c r="AF27" t="s">
        <v>10774</v>
      </c>
    </row>
    <row r="28" spans="1:32" x14ac:dyDescent="0.3">
      <c r="A28" t="s">
        <v>10803</v>
      </c>
      <c r="D28" t="s">
        <v>10774</v>
      </c>
      <c r="E28" t="s">
        <v>10774</v>
      </c>
      <c r="F28" t="s">
        <v>10774</v>
      </c>
      <c r="G28" t="s">
        <v>10774</v>
      </c>
      <c r="H28" t="s">
        <v>10774</v>
      </c>
      <c r="I28" t="s">
        <v>10774</v>
      </c>
      <c r="J28" t="s">
        <v>10774</v>
      </c>
      <c r="K28" t="s">
        <v>10774</v>
      </c>
      <c r="L28" t="s">
        <v>10774</v>
      </c>
      <c r="M28" t="s">
        <v>10774</v>
      </c>
      <c r="N28" t="s">
        <v>10774</v>
      </c>
      <c r="O28" t="s">
        <v>10774</v>
      </c>
      <c r="P28" t="s">
        <v>10774</v>
      </c>
      <c r="Q28" t="s">
        <v>10774</v>
      </c>
      <c r="R28" t="s">
        <v>10774</v>
      </c>
      <c r="S28" t="s">
        <v>10774</v>
      </c>
      <c r="T28" t="s">
        <v>10774</v>
      </c>
      <c r="U28" t="s">
        <v>10774</v>
      </c>
      <c r="V28" t="s">
        <v>10774</v>
      </c>
      <c r="W28" t="s">
        <v>10774</v>
      </c>
      <c r="X28" t="s">
        <v>10774</v>
      </c>
      <c r="Y28" t="s">
        <v>10774</v>
      </c>
      <c r="Z28" t="s">
        <v>10774</v>
      </c>
      <c r="AA28" t="s">
        <v>10774</v>
      </c>
      <c r="AB28" t="s">
        <v>10774</v>
      </c>
      <c r="AC28" t="s">
        <v>10774</v>
      </c>
      <c r="AD28" t="s">
        <v>10774</v>
      </c>
      <c r="AE28" t="s">
        <v>10774</v>
      </c>
      <c r="AF28" t="s">
        <v>10774</v>
      </c>
    </row>
    <row r="29" spans="1:32" x14ac:dyDescent="0.3">
      <c r="A29" t="s">
        <v>10805</v>
      </c>
      <c r="D29" t="s">
        <v>10774</v>
      </c>
      <c r="E29" t="s">
        <v>10774</v>
      </c>
      <c r="F29" t="s">
        <v>10774</v>
      </c>
      <c r="G29" t="s">
        <v>10774</v>
      </c>
      <c r="H29" t="s">
        <v>10774</v>
      </c>
      <c r="I29" t="s">
        <v>10774</v>
      </c>
      <c r="J29" t="s">
        <v>10774</v>
      </c>
      <c r="K29" t="s">
        <v>10774</v>
      </c>
      <c r="L29" t="s">
        <v>10774</v>
      </c>
      <c r="M29" t="s">
        <v>10774</v>
      </c>
      <c r="N29" t="s">
        <v>10774</v>
      </c>
      <c r="O29" t="s">
        <v>10774</v>
      </c>
      <c r="P29" t="s">
        <v>10774</v>
      </c>
      <c r="Q29" t="s">
        <v>10774</v>
      </c>
      <c r="R29" t="s">
        <v>10774</v>
      </c>
      <c r="S29" t="s">
        <v>10774</v>
      </c>
      <c r="T29" t="s">
        <v>10774</v>
      </c>
      <c r="U29" t="s">
        <v>10774</v>
      </c>
      <c r="V29" t="s">
        <v>10774</v>
      </c>
      <c r="W29" t="s">
        <v>10774</v>
      </c>
      <c r="X29" t="s">
        <v>10774</v>
      </c>
      <c r="Y29" t="s">
        <v>10774</v>
      </c>
      <c r="Z29" t="s">
        <v>10774</v>
      </c>
      <c r="AA29" t="s">
        <v>10774</v>
      </c>
      <c r="AB29" t="s">
        <v>10774</v>
      </c>
      <c r="AC29" t="s">
        <v>10774</v>
      </c>
      <c r="AD29" t="s">
        <v>10774</v>
      </c>
      <c r="AE29" t="s">
        <v>10774</v>
      </c>
      <c r="AF29" t="s">
        <v>10774</v>
      </c>
    </row>
    <row r="30" spans="1:32" x14ac:dyDescent="0.3">
      <c r="A30" t="s">
        <v>10802</v>
      </c>
      <c r="D30" t="s">
        <v>10774</v>
      </c>
      <c r="E30" t="s">
        <v>10774</v>
      </c>
      <c r="F30" t="s">
        <v>10774</v>
      </c>
      <c r="G30" t="s">
        <v>10774</v>
      </c>
      <c r="H30" t="s">
        <v>10774</v>
      </c>
      <c r="I30" t="s">
        <v>10774</v>
      </c>
      <c r="J30" t="s">
        <v>10774</v>
      </c>
      <c r="K30" t="s">
        <v>10774</v>
      </c>
      <c r="L30" t="s">
        <v>10774</v>
      </c>
      <c r="M30" t="s">
        <v>10774</v>
      </c>
      <c r="N30" t="s">
        <v>10774</v>
      </c>
      <c r="O30" t="s">
        <v>10774</v>
      </c>
      <c r="P30" t="s">
        <v>10774</v>
      </c>
      <c r="Q30" t="s">
        <v>10774</v>
      </c>
      <c r="R30" t="s">
        <v>10774</v>
      </c>
      <c r="S30" t="s">
        <v>10774</v>
      </c>
      <c r="T30" t="s">
        <v>10774</v>
      </c>
      <c r="U30" t="s">
        <v>10774</v>
      </c>
      <c r="V30" t="s">
        <v>10774</v>
      </c>
      <c r="W30" t="s">
        <v>10774</v>
      </c>
      <c r="X30" t="s">
        <v>10774</v>
      </c>
      <c r="Y30" t="s">
        <v>10774</v>
      </c>
      <c r="Z30" t="s">
        <v>10774</v>
      </c>
      <c r="AA30" t="s">
        <v>10774</v>
      </c>
      <c r="AB30" t="s">
        <v>10774</v>
      </c>
      <c r="AC30" t="s">
        <v>10774</v>
      </c>
      <c r="AD30" t="s">
        <v>10774</v>
      </c>
      <c r="AE30" t="s">
        <v>10774</v>
      </c>
      <c r="AF30" t="s">
        <v>10774</v>
      </c>
    </row>
    <row r="31" spans="1:32" x14ac:dyDescent="0.3">
      <c r="A31" t="s">
        <v>10804</v>
      </c>
      <c r="B31" t="s">
        <v>10774</v>
      </c>
      <c r="C31" t="s">
        <v>10774</v>
      </c>
      <c r="D31" t="s">
        <v>10774</v>
      </c>
      <c r="E31" t="s">
        <v>10774</v>
      </c>
      <c r="F31" t="s">
        <v>10774</v>
      </c>
      <c r="G31" t="s">
        <v>10774</v>
      </c>
      <c r="H31" t="s">
        <v>10774</v>
      </c>
      <c r="I31" t="s">
        <v>10774</v>
      </c>
      <c r="J31" t="s">
        <v>10774</v>
      </c>
      <c r="K31" t="s">
        <v>10774</v>
      </c>
      <c r="L31" t="s">
        <v>10774</v>
      </c>
      <c r="M31" t="s">
        <v>10774</v>
      </c>
      <c r="N31" t="s">
        <v>10774</v>
      </c>
      <c r="O31" t="s">
        <v>10774</v>
      </c>
      <c r="P31" t="s">
        <v>10774</v>
      </c>
      <c r="Q31" t="s">
        <v>10774</v>
      </c>
      <c r="R31" t="s">
        <v>10774</v>
      </c>
      <c r="S31" t="s">
        <v>10774</v>
      </c>
      <c r="T31" t="s">
        <v>10774</v>
      </c>
      <c r="U31" t="s">
        <v>10774</v>
      </c>
      <c r="V31" t="s">
        <v>10774</v>
      </c>
      <c r="W31" t="s">
        <v>10774</v>
      </c>
      <c r="X31" t="s">
        <v>10774</v>
      </c>
      <c r="Y31" t="s">
        <v>10774</v>
      </c>
      <c r="Z31" t="s">
        <v>10774</v>
      </c>
      <c r="AA31" t="s">
        <v>10774</v>
      </c>
      <c r="AB31" t="s">
        <v>10774</v>
      </c>
      <c r="AC31" t="s">
        <v>10774</v>
      </c>
      <c r="AD31" t="s">
        <v>10774</v>
      </c>
      <c r="AE31" t="s">
        <v>10774</v>
      </c>
      <c r="AF31" t="s">
        <v>10774</v>
      </c>
    </row>
    <row r="32" spans="1:32" x14ac:dyDescent="0.3">
      <c r="A32" t="s">
        <v>10806</v>
      </c>
      <c r="B32" t="s">
        <v>10774</v>
      </c>
      <c r="C32" t="s">
        <v>10774</v>
      </c>
      <c r="D32" t="s">
        <v>10774</v>
      </c>
      <c r="E32" t="s">
        <v>10774</v>
      </c>
      <c r="F32" t="s">
        <v>10774</v>
      </c>
      <c r="G32" t="s">
        <v>10774</v>
      </c>
      <c r="H32" t="s">
        <v>10774</v>
      </c>
      <c r="I32" t="s">
        <v>10774</v>
      </c>
      <c r="J32" t="s">
        <v>10774</v>
      </c>
      <c r="K32" t="s">
        <v>10774</v>
      </c>
      <c r="L32" t="s">
        <v>10774</v>
      </c>
      <c r="M32" t="s">
        <v>10774</v>
      </c>
      <c r="N32" t="s">
        <v>10774</v>
      </c>
      <c r="O32" t="s">
        <v>10774</v>
      </c>
      <c r="P32" t="s">
        <v>10774</v>
      </c>
      <c r="Q32" t="s">
        <v>10774</v>
      </c>
      <c r="R32" t="s">
        <v>10774</v>
      </c>
      <c r="U32" t="s">
        <v>10774</v>
      </c>
      <c r="V32" t="s">
        <v>10774</v>
      </c>
      <c r="W32" t="s">
        <v>10774</v>
      </c>
      <c r="X32" t="s">
        <v>10774</v>
      </c>
      <c r="Y32" t="s">
        <v>10774</v>
      </c>
      <c r="Z32" t="s">
        <v>10774</v>
      </c>
      <c r="AA32" t="s">
        <v>10774</v>
      </c>
      <c r="AB32" t="s">
        <v>10774</v>
      </c>
      <c r="AC32" t="s">
        <v>10774</v>
      </c>
      <c r="AD32" t="s">
        <v>10774</v>
      </c>
      <c r="AE32" t="s">
        <v>10774</v>
      </c>
      <c r="AF32" t="s">
        <v>10774</v>
      </c>
    </row>
    <row r="33" spans="1:32" x14ac:dyDescent="0.3">
      <c r="A33" t="s">
        <v>10819</v>
      </c>
      <c r="B33" t="s">
        <v>10774</v>
      </c>
      <c r="C33" t="s">
        <v>10774</v>
      </c>
      <c r="D33" t="s">
        <v>10774</v>
      </c>
      <c r="E33" t="s">
        <v>10774</v>
      </c>
      <c r="F33" t="s">
        <v>10774</v>
      </c>
      <c r="G33" t="s">
        <v>10774</v>
      </c>
      <c r="H33" t="s">
        <v>10774</v>
      </c>
      <c r="I33" t="s">
        <v>10774</v>
      </c>
      <c r="J33" t="s">
        <v>10774</v>
      </c>
      <c r="K33" t="s">
        <v>10774</v>
      </c>
      <c r="L33" t="s">
        <v>10774</v>
      </c>
      <c r="M33" t="s">
        <v>10774</v>
      </c>
      <c r="N33" t="s">
        <v>10774</v>
      </c>
      <c r="O33" t="s">
        <v>10774</v>
      </c>
      <c r="P33" t="s">
        <v>10774</v>
      </c>
      <c r="Q33" t="s">
        <v>10774</v>
      </c>
      <c r="R33" t="s">
        <v>10774</v>
      </c>
      <c r="U33" t="s">
        <v>10774</v>
      </c>
      <c r="V33" t="s">
        <v>10774</v>
      </c>
      <c r="W33" t="s">
        <v>10774</v>
      </c>
      <c r="X33" t="s">
        <v>10774</v>
      </c>
      <c r="Y33" t="s">
        <v>10774</v>
      </c>
      <c r="Z33" t="s">
        <v>10774</v>
      </c>
      <c r="AA33" t="s">
        <v>10774</v>
      </c>
      <c r="AB33" t="s">
        <v>10774</v>
      </c>
      <c r="AC33" t="s">
        <v>10774</v>
      </c>
      <c r="AD33" t="s">
        <v>10774</v>
      </c>
      <c r="AE33" t="s">
        <v>10774</v>
      </c>
      <c r="AF33" t="s">
        <v>10774</v>
      </c>
    </row>
    <row r="34" spans="1:32" x14ac:dyDescent="0.3">
      <c r="A34" t="s">
        <v>10833</v>
      </c>
      <c r="B34" t="s">
        <v>10774</v>
      </c>
      <c r="C34" t="s">
        <v>10774</v>
      </c>
      <c r="D34" t="s">
        <v>10774</v>
      </c>
      <c r="E34" t="s">
        <v>10774</v>
      </c>
      <c r="F34" t="s">
        <v>10774</v>
      </c>
      <c r="G34" t="s">
        <v>10774</v>
      </c>
      <c r="H34" t="s">
        <v>10774</v>
      </c>
      <c r="I34" t="s">
        <v>10774</v>
      </c>
      <c r="J34" t="s">
        <v>10774</v>
      </c>
      <c r="K34" t="s">
        <v>10774</v>
      </c>
      <c r="L34" t="s">
        <v>10774</v>
      </c>
      <c r="M34" t="s">
        <v>10774</v>
      </c>
      <c r="N34" t="s">
        <v>10774</v>
      </c>
      <c r="O34" t="s">
        <v>10774</v>
      </c>
      <c r="P34" t="s">
        <v>10774</v>
      </c>
      <c r="Q34" t="s">
        <v>10774</v>
      </c>
      <c r="R34" t="s">
        <v>10774</v>
      </c>
      <c r="U34" t="s">
        <v>10774</v>
      </c>
      <c r="V34" t="s">
        <v>10774</v>
      </c>
      <c r="W34" t="s">
        <v>10774</v>
      </c>
      <c r="X34" t="s">
        <v>10774</v>
      </c>
      <c r="Y34" t="s">
        <v>10774</v>
      </c>
      <c r="Z34" t="s">
        <v>10774</v>
      </c>
      <c r="AA34" t="s">
        <v>10774</v>
      </c>
      <c r="AB34" t="s">
        <v>10774</v>
      </c>
      <c r="AC34" t="s">
        <v>10774</v>
      </c>
      <c r="AD34" t="s">
        <v>10774</v>
      </c>
      <c r="AE34" t="s">
        <v>10774</v>
      </c>
      <c r="AF34" t="s">
        <v>10774</v>
      </c>
    </row>
    <row r="35" spans="1:32" x14ac:dyDescent="0.3">
      <c r="A35" t="s">
        <v>10847</v>
      </c>
      <c r="B35" t="s">
        <v>10774</v>
      </c>
      <c r="C35" t="s">
        <v>10774</v>
      </c>
      <c r="D35" t="s">
        <v>10774</v>
      </c>
      <c r="E35" t="s">
        <v>10774</v>
      </c>
      <c r="F35" t="s">
        <v>10774</v>
      </c>
      <c r="G35" t="s">
        <v>10774</v>
      </c>
      <c r="H35" t="s">
        <v>10774</v>
      </c>
      <c r="I35" t="s">
        <v>10774</v>
      </c>
      <c r="J35" t="s">
        <v>10774</v>
      </c>
      <c r="K35" t="s">
        <v>10774</v>
      </c>
      <c r="L35" t="s">
        <v>10774</v>
      </c>
      <c r="M35" t="s">
        <v>10774</v>
      </c>
      <c r="N35" t="s">
        <v>10774</v>
      </c>
      <c r="O35" t="s">
        <v>10774</v>
      </c>
      <c r="P35" t="s">
        <v>10774</v>
      </c>
      <c r="Q35" t="s">
        <v>10774</v>
      </c>
      <c r="R35" t="s">
        <v>10774</v>
      </c>
      <c r="S35" t="s">
        <v>10774</v>
      </c>
      <c r="T35" t="s">
        <v>10774</v>
      </c>
      <c r="U35" t="s">
        <v>10774</v>
      </c>
      <c r="V35" t="s">
        <v>10774</v>
      </c>
      <c r="W35" t="s">
        <v>10774</v>
      </c>
      <c r="X35" t="s">
        <v>10774</v>
      </c>
      <c r="Y35" t="s">
        <v>10774</v>
      </c>
      <c r="Z35" t="s">
        <v>10774</v>
      </c>
      <c r="AA35" t="s">
        <v>10774</v>
      </c>
      <c r="AB35" t="s">
        <v>10774</v>
      </c>
      <c r="AC35" t="s">
        <v>10774</v>
      </c>
      <c r="AD35" t="s">
        <v>10774</v>
      </c>
      <c r="AE35" t="s">
        <v>10774</v>
      </c>
      <c r="AF35" t="s">
        <v>10774</v>
      </c>
    </row>
    <row r="36" spans="1:32" x14ac:dyDescent="0.3">
      <c r="A36" t="s">
        <v>10861</v>
      </c>
      <c r="B36" t="s">
        <v>10774</v>
      </c>
      <c r="C36" t="s">
        <v>10774</v>
      </c>
      <c r="D36" t="s">
        <v>10774</v>
      </c>
      <c r="E36" t="s">
        <v>10774</v>
      </c>
      <c r="F36" t="s">
        <v>10774</v>
      </c>
      <c r="G36" t="s">
        <v>10774</v>
      </c>
      <c r="H36" t="s">
        <v>10774</v>
      </c>
      <c r="I36" t="s">
        <v>10774</v>
      </c>
      <c r="J36" t="s">
        <v>10774</v>
      </c>
      <c r="K36" t="s">
        <v>10774</v>
      </c>
      <c r="L36" t="s">
        <v>10774</v>
      </c>
      <c r="M36" t="s">
        <v>10774</v>
      </c>
      <c r="N36" t="s">
        <v>10774</v>
      </c>
      <c r="O36" t="s">
        <v>10774</v>
      </c>
      <c r="P36" t="s">
        <v>10774</v>
      </c>
      <c r="Q36" t="s">
        <v>10774</v>
      </c>
      <c r="R36" t="s">
        <v>10774</v>
      </c>
      <c r="S36" t="s">
        <v>10774</v>
      </c>
      <c r="T36" t="s">
        <v>10774</v>
      </c>
      <c r="U36" t="s">
        <v>10774</v>
      </c>
      <c r="V36" t="s">
        <v>10774</v>
      </c>
      <c r="W36" t="s">
        <v>10774</v>
      </c>
      <c r="X36" t="s">
        <v>10774</v>
      </c>
      <c r="Y36" t="s">
        <v>10774</v>
      </c>
      <c r="Z36" t="s">
        <v>10774</v>
      </c>
      <c r="AA36" t="s">
        <v>10774</v>
      </c>
      <c r="AB36" t="s">
        <v>10774</v>
      </c>
      <c r="AC36" t="s">
        <v>10774</v>
      </c>
      <c r="AD36" t="s">
        <v>10774</v>
      </c>
      <c r="AE36" t="s">
        <v>10774</v>
      </c>
      <c r="AF36" t="s">
        <v>10774</v>
      </c>
    </row>
    <row r="37" spans="1:32" x14ac:dyDescent="0.3">
      <c r="A37" t="s">
        <v>10875</v>
      </c>
      <c r="B37" t="s">
        <v>10774</v>
      </c>
      <c r="C37" t="s">
        <v>10774</v>
      </c>
      <c r="D37" t="s">
        <v>10774</v>
      </c>
      <c r="E37" t="s">
        <v>10774</v>
      </c>
      <c r="F37" t="s">
        <v>10774</v>
      </c>
      <c r="G37" t="s">
        <v>10774</v>
      </c>
      <c r="H37" t="s">
        <v>10774</v>
      </c>
      <c r="I37" t="s">
        <v>10774</v>
      </c>
      <c r="J37" t="s">
        <v>10774</v>
      </c>
      <c r="K37" t="s">
        <v>10774</v>
      </c>
      <c r="L37" t="s">
        <v>10774</v>
      </c>
      <c r="M37" t="s">
        <v>10774</v>
      </c>
      <c r="N37" t="s">
        <v>10774</v>
      </c>
      <c r="O37" t="s">
        <v>10774</v>
      </c>
      <c r="P37" t="s">
        <v>10774</v>
      </c>
      <c r="Q37" t="s">
        <v>10774</v>
      </c>
      <c r="R37" t="s">
        <v>10774</v>
      </c>
      <c r="S37" t="s">
        <v>10774</v>
      </c>
      <c r="T37" t="s">
        <v>10774</v>
      </c>
      <c r="U37" t="s">
        <v>10774</v>
      </c>
      <c r="V37" t="s">
        <v>10774</v>
      </c>
      <c r="W37" t="s">
        <v>10774</v>
      </c>
      <c r="X37" t="s">
        <v>10774</v>
      </c>
      <c r="Y37" t="s">
        <v>10774</v>
      </c>
      <c r="Z37" t="s">
        <v>10774</v>
      </c>
      <c r="AA37" t="s">
        <v>10774</v>
      </c>
      <c r="AB37" t="s">
        <v>10774</v>
      </c>
      <c r="AC37" t="s">
        <v>10774</v>
      </c>
      <c r="AD37" t="s">
        <v>10774</v>
      </c>
      <c r="AE37" t="s">
        <v>10774</v>
      </c>
      <c r="AF37" t="s">
        <v>10774</v>
      </c>
    </row>
    <row r="38" spans="1:32" x14ac:dyDescent="0.3">
      <c r="A38" t="s">
        <v>10889</v>
      </c>
      <c r="B38" t="s">
        <v>10774</v>
      </c>
      <c r="C38" t="s">
        <v>10774</v>
      </c>
      <c r="D38" t="s">
        <v>10774</v>
      </c>
      <c r="E38" t="s">
        <v>10774</v>
      </c>
      <c r="F38" t="s">
        <v>10774</v>
      </c>
      <c r="G38" t="s">
        <v>10774</v>
      </c>
      <c r="H38" t="s">
        <v>10774</v>
      </c>
      <c r="I38" t="s">
        <v>10774</v>
      </c>
      <c r="J38" t="s">
        <v>10774</v>
      </c>
      <c r="K38" t="s">
        <v>10774</v>
      </c>
      <c r="L38" t="s">
        <v>10774</v>
      </c>
      <c r="M38" t="s">
        <v>10774</v>
      </c>
      <c r="N38" t="s">
        <v>10774</v>
      </c>
      <c r="O38" t="s">
        <v>10774</v>
      </c>
      <c r="P38" t="s">
        <v>10774</v>
      </c>
      <c r="Q38" t="s">
        <v>10774</v>
      </c>
      <c r="R38" t="s">
        <v>10774</v>
      </c>
      <c r="S38" t="s">
        <v>10774</v>
      </c>
      <c r="T38" t="s">
        <v>10774</v>
      </c>
      <c r="U38" t="s">
        <v>10774</v>
      </c>
      <c r="V38" t="s">
        <v>10774</v>
      </c>
      <c r="W38" t="s">
        <v>10774</v>
      </c>
      <c r="X38" t="s">
        <v>10774</v>
      </c>
      <c r="Y38" t="s">
        <v>10774</v>
      </c>
      <c r="Z38" t="s">
        <v>10774</v>
      </c>
      <c r="AA38" t="s">
        <v>10774</v>
      </c>
      <c r="AB38" t="s">
        <v>10774</v>
      </c>
      <c r="AC38" t="s">
        <v>10774</v>
      </c>
      <c r="AD38" t="s">
        <v>10774</v>
      </c>
      <c r="AE38" t="s">
        <v>10774</v>
      </c>
      <c r="AF38" t="s">
        <v>10774</v>
      </c>
    </row>
    <row r="39" spans="1:32" x14ac:dyDescent="0.3">
      <c r="A39" t="s">
        <v>10903</v>
      </c>
      <c r="B39" t="s">
        <v>10774</v>
      </c>
      <c r="C39" t="s">
        <v>10774</v>
      </c>
      <c r="D39" t="s">
        <v>10774</v>
      </c>
      <c r="E39" t="s">
        <v>10774</v>
      </c>
      <c r="F39" t="s">
        <v>10774</v>
      </c>
      <c r="G39" t="s">
        <v>10774</v>
      </c>
      <c r="H39" t="s">
        <v>10774</v>
      </c>
      <c r="I39" t="s">
        <v>10774</v>
      </c>
      <c r="J39" t="s">
        <v>10774</v>
      </c>
      <c r="K39" t="s">
        <v>10774</v>
      </c>
      <c r="L39" t="s">
        <v>10774</v>
      </c>
      <c r="M39" t="s">
        <v>10774</v>
      </c>
      <c r="N39" t="s">
        <v>10774</v>
      </c>
      <c r="O39" t="s">
        <v>10774</v>
      </c>
      <c r="P39" t="s">
        <v>10774</v>
      </c>
      <c r="Q39" t="s">
        <v>10774</v>
      </c>
      <c r="R39" t="s">
        <v>10774</v>
      </c>
      <c r="S39" t="s">
        <v>10774</v>
      </c>
      <c r="T39" t="s">
        <v>10774</v>
      </c>
      <c r="U39" t="s">
        <v>10774</v>
      </c>
      <c r="V39" t="s">
        <v>10774</v>
      </c>
      <c r="W39" t="s">
        <v>10774</v>
      </c>
      <c r="X39" t="s">
        <v>10774</v>
      </c>
      <c r="Y39" t="s">
        <v>10774</v>
      </c>
      <c r="Z39" t="s">
        <v>10774</v>
      </c>
      <c r="AA39" t="s">
        <v>10774</v>
      </c>
      <c r="AB39" t="s">
        <v>10774</v>
      </c>
      <c r="AC39" t="s">
        <v>10774</v>
      </c>
      <c r="AD39" t="s">
        <v>10774</v>
      </c>
      <c r="AE39" t="s">
        <v>10774</v>
      </c>
      <c r="AF39" t="s">
        <v>10774</v>
      </c>
    </row>
    <row r="40" spans="1:32" x14ac:dyDescent="0.3">
      <c r="A40" t="s">
        <v>10917</v>
      </c>
      <c r="B40" t="s">
        <v>10774</v>
      </c>
      <c r="C40" t="s">
        <v>10774</v>
      </c>
      <c r="D40" t="s">
        <v>10774</v>
      </c>
      <c r="E40" t="s">
        <v>10774</v>
      </c>
      <c r="F40" t="s">
        <v>10774</v>
      </c>
      <c r="G40" t="s">
        <v>10774</v>
      </c>
      <c r="H40" t="s">
        <v>10774</v>
      </c>
      <c r="I40" t="s">
        <v>10774</v>
      </c>
      <c r="J40" t="s">
        <v>10774</v>
      </c>
      <c r="K40" t="s">
        <v>10774</v>
      </c>
      <c r="L40" t="s">
        <v>10774</v>
      </c>
      <c r="M40" t="s">
        <v>10774</v>
      </c>
      <c r="N40" t="s">
        <v>10774</v>
      </c>
      <c r="O40" t="s">
        <v>10774</v>
      </c>
      <c r="P40" t="s">
        <v>10774</v>
      </c>
      <c r="Q40" t="s">
        <v>10774</v>
      </c>
      <c r="R40" t="s">
        <v>10774</v>
      </c>
      <c r="S40" t="s">
        <v>10774</v>
      </c>
      <c r="T40" t="s">
        <v>10774</v>
      </c>
      <c r="U40" t="s">
        <v>10774</v>
      </c>
      <c r="V40" t="s">
        <v>10774</v>
      </c>
      <c r="W40" t="s">
        <v>10774</v>
      </c>
      <c r="X40" t="s">
        <v>10774</v>
      </c>
      <c r="Y40" t="s">
        <v>10774</v>
      </c>
      <c r="Z40" t="s">
        <v>10774</v>
      </c>
      <c r="AA40" t="s">
        <v>10774</v>
      </c>
      <c r="AB40" t="s">
        <v>10774</v>
      </c>
      <c r="AC40" t="s">
        <v>10774</v>
      </c>
      <c r="AD40" t="s">
        <v>10774</v>
      </c>
      <c r="AE40" t="s">
        <v>10774</v>
      </c>
      <c r="AF40" t="s">
        <v>10774</v>
      </c>
    </row>
    <row r="41" spans="1:32" x14ac:dyDescent="0.3">
      <c r="A41" t="s">
        <v>10931</v>
      </c>
      <c r="B41" t="s">
        <v>10774</v>
      </c>
      <c r="C41" t="s">
        <v>10774</v>
      </c>
      <c r="D41" t="s">
        <v>10774</v>
      </c>
      <c r="E41" t="s">
        <v>10774</v>
      </c>
      <c r="F41" t="s">
        <v>10774</v>
      </c>
      <c r="G41" t="s">
        <v>10774</v>
      </c>
      <c r="H41" t="s">
        <v>10774</v>
      </c>
      <c r="I41" t="s">
        <v>10774</v>
      </c>
      <c r="J41" t="s">
        <v>10774</v>
      </c>
      <c r="K41" t="s">
        <v>10774</v>
      </c>
      <c r="L41" t="s">
        <v>10774</v>
      </c>
      <c r="M41" t="s">
        <v>10774</v>
      </c>
      <c r="N41" t="s">
        <v>10774</v>
      </c>
      <c r="O41" t="s">
        <v>10774</v>
      </c>
      <c r="P41" t="s">
        <v>10774</v>
      </c>
      <c r="Q41" t="s">
        <v>10774</v>
      </c>
      <c r="R41" t="s">
        <v>10774</v>
      </c>
      <c r="S41" t="s">
        <v>10774</v>
      </c>
      <c r="T41" t="s">
        <v>10774</v>
      </c>
      <c r="U41" t="s">
        <v>10774</v>
      </c>
      <c r="V41" t="s">
        <v>10774</v>
      </c>
      <c r="W41" t="s">
        <v>10774</v>
      </c>
      <c r="X41" t="s">
        <v>10774</v>
      </c>
      <c r="Y41" t="s">
        <v>10774</v>
      </c>
      <c r="Z41" t="s">
        <v>10774</v>
      </c>
      <c r="AA41" t="s">
        <v>10774</v>
      </c>
      <c r="AB41" t="s">
        <v>10774</v>
      </c>
      <c r="AC41" t="s">
        <v>10774</v>
      </c>
      <c r="AD41" t="s">
        <v>10774</v>
      </c>
      <c r="AE41" t="s">
        <v>10774</v>
      </c>
      <c r="AF41" t="s">
        <v>10774</v>
      </c>
    </row>
    <row r="42" spans="1:32" x14ac:dyDescent="0.3">
      <c r="A42" t="s">
        <v>10945</v>
      </c>
      <c r="B42" t="s">
        <v>10774</v>
      </c>
      <c r="C42" t="s">
        <v>10774</v>
      </c>
      <c r="D42" t="s">
        <v>10774</v>
      </c>
      <c r="E42" t="s">
        <v>10774</v>
      </c>
      <c r="F42" t="s">
        <v>10774</v>
      </c>
      <c r="G42" t="s">
        <v>10774</v>
      </c>
      <c r="H42" t="s">
        <v>10774</v>
      </c>
      <c r="I42" t="s">
        <v>10774</v>
      </c>
      <c r="J42" t="s">
        <v>10774</v>
      </c>
      <c r="K42" t="s">
        <v>10774</v>
      </c>
      <c r="L42" t="s">
        <v>10774</v>
      </c>
      <c r="M42" t="s">
        <v>10774</v>
      </c>
      <c r="N42" t="s">
        <v>10774</v>
      </c>
      <c r="O42" t="s">
        <v>10774</v>
      </c>
      <c r="P42" t="s">
        <v>10774</v>
      </c>
      <c r="Q42" t="s">
        <v>10774</v>
      </c>
      <c r="R42" t="s">
        <v>10774</v>
      </c>
      <c r="S42" t="s">
        <v>10774</v>
      </c>
      <c r="T42" t="s">
        <v>10774</v>
      </c>
      <c r="U42" t="s">
        <v>10774</v>
      </c>
      <c r="V42" t="s">
        <v>10774</v>
      </c>
      <c r="W42" t="s">
        <v>10774</v>
      </c>
      <c r="X42" t="s">
        <v>10774</v>
      </c>
      <c r="Y42" t="s">
        <v>10774</v>
      </c>
      <c r="Z42" t="s">
        <v>10774</v>
      </c>
      <c r="AA42" t="s">
        <v>10774</v>
      </c>
      <c r="AB42" t="s">
        <v>10774</v>
      </c>
      <c r="AC42" t="s">
        <v>10774</v>
      </c>
      <c r="AD42" t="s">
        <v>10774</v>
      </c>
      <c r="AE42" t="s">
        <v>10774</v>
      </c>
      <c r="AF42" t="s">
        <v>10774</v>
      </c>
    </row>
    <row r="43" spans="1:32" x14ac:dyDescent="0.3">
      <c r="A43" t="s">
        <v>10959</v>
      </c>
      <c r="B43" t="s">
        <v>10774</v>
      </c>
      <c r="C43" t="s">
        <v>10774</v>
      </c>
      <c r="D43" t="s">
        <v>10774</v>
      </c>
      <c r="E43" t="s">
        <v>10774</v>
      </c>
      <c r="F43" t="s">
        <v>10774</v>
      </c>
      <c r="G43" t="s">
        <v>10774</v>
      </c>
      <c r="H43" t="s">
        <v>10774</v>
      </c>
      <c r="I43" t="s">
        <v>10774</v>
      </c>
      <c r="J43" t="s">
        <v>10774</v>
      </c>
      <c r="K43" t="s">
        <v>10774</v>
      </c>
      <c r="L43" t="s">
        <v>10774</v>
      </c>
      <c r="M43" t="s">
        <v>10774</v>
      </c>
      <c r="N43" t="s">
        <v>10774</v>
      </c>
      <c r="O43" t="s">
        <v>10774</v>
      </c>
      <c r="P43" t="s">
        <v>10774</v>
      </c>
      <c r="Q43" t="s">
        <v>10774</v>
      </c>
      <c r="R43" t="s">
        <v>10774</v>
      </c>
      <c r="S43" t="s">
        <v>10774</v>
      </c>
      <c r="T43" t="s">
        <v>10774</v>
      </c>
      <c r="U43" t="s">
        <v>10774</v>
      </c>
      <c r="V43" t="s">
        <v>10774</v>
      </c>
      <c r="W43" t="s">
        <v>10774</v>
      </c>
      <c r="X43" t="s">
        <v>10774</v>
      </c>
      <c r="Y43" t="s">
        <v>10774</v>
      </c>
      <c r="Z43" t="s">
        <v>10774</v>
      </c>
      <c r="AA43" t="s">
        <v>10774</v>
      </c>
      <c r="AB43" t="s">
        <v>10774</v>
      </c>
      <c r="AC43" t="s">
        <v>10774</v>
      </c>
      <c r="AD43" t="s">
        <v>10774</v>
      </c>
      <c r="AE43" t="s">
        <v>10774</v>
      </c>
      <c r="AF43" t="s">
        <v>10774</v>
      </c>
    </row>
    <row r="44" spans="1:32" x14ac:dyDescent="0.3">
      <c r="A44" t="s">
        <v>10807</v>
      </c>
      <c r="B44" t="s">
        <v>10774</v>
      </c>
      <c r="C44" t="s">
        <v>10774</v>
      </c>
      <c r="D44" t="s">
        <v>10774</v>
      </c>
      <c r="E44" t="s">
        <v>10774</v>
      </c>
      <c r="F44" t="s">
        <v>10774</v>
      </c>
      <c r="G44" t="s">
        <v>10774</v>
      </c>
      <c r="H44" t="s">
        <v>10774</v>
      </c>
      <c r="I44" t="s">
        <v>10774</v>
      </c>
      <c r="J44" t="s">
        <v>10774</v>
      </c>
      <c r="K44" t="s">
        <v>10774</v>
      </c>
      <c r="L44" t="s">
        <v>10774</v>
      </c>
      <c r="M44" t="s">
        <v>10774</v>
      </c>
      <c r="N44" t="s">
        <v>10774</v>
      </c>
      <c r="O44" t="s">
        <v>10774</v>
      </c>
      <c r="P44" t="s">
        <v>10774</v>
      </c>
      <c r="Q44" t="s">
        <v>10774</v>
      </c>
      <c r="R44" t="s">
        <v>10774</v>
      </c>
      <c r="S44" t="s">
        <v>10774</v>
      </c>
      <c r="T44" t="s">
        <v>10774</v>
      </c>
      <c r="U44" t="s">
        <v>10774</v>
      </c>
      <c r="V44" t="s">
        <v>10774</v>
      </c>
      <c r="W44" t="s">
        <v>10774</v>
      </c>
      <c r="X44" t="s">
        <v>10774</v>
      </c>
      <c r="Y44" t="s">
        <v>10774</v>
      </c>
      <c r="Z44" t="s">
        <v>10774</v>
      </c>
      <c r="AA44" t="s">
        <v>10774</v>
      </c>
      <c r="AB44" t="s">
        <v>10774</v>
      </c>
      <c r="AC44" t="s">
        <v>10774</v>
      </c>
      <c r="AD44" t="s">
        <v>10774</v>
      </c>
      <c r="AE44" t="s">
        <v>10774</v>
      </c>
      <c r="AF44" t="s">
        <v>10774</v>
      </c>
    </row>
    <row r="45" spans="1:32" x14ac:dyDescent="0.3">
      <c r="A45" t="s">
        <v>10820</v>
      </c>
      <c r="B45" t="s">
        <v>10774</v>
      </c>
      <c r="C45" t="s">
        <v>10774</v>
      </c>
      <c r="D45" t="s">
        <v>10774</v>
      </c>
      <c r="E45" t="s">
        <v>10774</v>
      </c>
      <c r="F45" t="s">
        <v>10774</v>
      </c>
      <c r="G45" t="s">
        <v>10774</v>
      </c>
      <c r="H45" t="s">
        <v>10774</v>
      </c>
      <c r="I45" t="s">
        <v>10774</v>
      </c>
      <c r="J45" t="s">
        <v>10774</v>
      </c>
      <c r="K45" t="s">
        <v>10774</v>
      </c>
      <c r="L45" t="s">
        <v>10774</v>
      </c>
      <c r="M45" t="s">
        <v>10774</v>
      </c>
      <c r="N45" t="s">
        <v>10774</v>
      </c>
      <c r="O45" t="s">
        <v>10774</v>
      </c>
      <c r="P45" t="s">
        <v>10774</v>
      </c>
      <c r="Q45" t="s">
        <v>10774</v>
      </c>
      <c r="R45" t="s">
        <v>10774</v>
      </c>
      <c r="S45" t="s">
        <v>10774</v>
      </c>
      <c r="T45" t="s">
        <v>10774</v>
      </c>
      <c r="U45" t="s">
        <v>10774</v>
      </c>
      <c r="V45" t="s">
        <v>10774</v>
      </c>
      <c r="W45" t="s">
        <v>10774</v>
      </c>
      <c r="X45" t="s">
        <v>10774</v>
      </c>
      <c r="Y45" t="s">
        <v>10774</v>
      </c>
      <c r="Z45" t="s">
        <v>10774</v>
      </c>
      <c r="AA45" t="s">
        <v>10774</v>
      </c>
      <c r="AB45" t="s">
        <v>10774</v>
      </c>
      <c r="AC45" t="s">
        <v>10774</v>
      </c>
      <c r="AD45" t="s">
        <v>10774</v>
      </c>
      <c r="AE45" t="s">
        <v>10774</v>
      </c>
      <c r="AF45" t="s">
        <v>10774</v>
      </c>
    </row>
    <row r="46" spans="1:32" x14ac:dyDescent="0.3">
      <c r="A46" t="s">
        <v>10834</v>
      </c>
      <c r="B46" t="s">
        <v>10774</v>
      </c>
      <c r="C46" t="s">
        <v>10774</v>
      </c>
      <c r="D46" t="s">
        <v>10774</v>
      </c>
      <c r="E46" t="s">
        <v>10774</v>
      </c>
      <c r="F46" t="s">
        <v>10774</v>
      </c>
      <c r="G46" t="s">
        <v>10774</v>
      </c>
      <c r="H46" t="s">
        <v>10774</v>
      </c>
      <c r="I46" t="s">
        <v>10774</v>
      </c>
      <c r="J46" t="s">
        <v>10774</v>
      </c>
      <c r="K46" t="s">
        <v>10774</v>
      </c>
      <c r="L46" t="s">
        <v>10774</v>
      </c>
      <c r="M46" t="s">
        <v>10774</v>
      </c>
      <c r="N46" t="s">
        <v>10774</v>
      </c>
      <c r="O46" t="s">
        <v>10774</v>
      </c>
      <c r="P46" t="s">
        <v>10774</v>
      </c>
      <c r="Q46" t="s">
        <v>10774</v>
      </c>
      <c r="R46" t="s">
        <v>10774</v>
      </c>
      <c r="S46" t="s">
        <v>10774</v>
      </c>
      <c r="T46" t="s">
        <v>10774</v>
      </c>
      <c r="U46" t="s">
        <v>10774</v>
      </c>
      <c r="V46" t="s">
        <v>10774</v>
      </c>
      <c r="W46" t="s">
        <v>10774</v>
      </c>
      <c r="X46" t="s">
        <v>10774</v>
      </c>
      <c r="Y46" t="s">
        <v>10774</v>
      </c>
      <c r="Z46" t="s">
        <v>10774</v>
      </c>
      <c r="AA46" t="s">
        <v>10774</v>
      </c>
      <c r="AB46" t="s">
        <v>10774</v>
      </c>
      <c r="AC46" t="s">
        <v>10774</v>
      </c>
      <c r="AD46" t="s">
        <v>10774</v>
      </c>
      <c r="AE46" t="s">
        <v>10774</v>
      </c>
      <c r="AF46" t="s">
        <v>10774</v>
      </c>
    </row>
    <row r="47" spans="1:32" x14ac:dyDescent="0.3">
      <c r="A47" t="s">
        <v>10848</v>
      </c>
      <c r="B47" t="s">
        <v>10774</v>
      </c>
      <c r="C47" t="s">
        <v>10774</v>
      </c>
      <c r="D47" t="s">
        <v>10774</v>
      </c>
      <c r="E47" t="s">
        <v>10774</v>
      </c>
      <c r="F47" t="s">
        <v>10774</v>
      </c>
      <c r="G47" t="s">
        <v>10774</v>
      </c>
      <c r="H47" t="s">
        <v>10774</v>
      </c>
      <c r="I47" t="s">
        <v>10774</v>
      </c>
      <c r="J47" t="s">
        <v>10774</v>
      </c>
      <c r="K47" t="s">
        <v>10774</v>
      </c>
      <c r="L47" t="s">
        <v>10774</v>
      </c>
      <c r="M47" t="s">
        <v>10774</v>
      </c>
      <c r="N47" t="s">
        <v>10774</v>
      </c>
      <c r="O47" t="s">
        <v>10774</v>
      </c>
      <c r="P47" t="s">
        <v>10774</v>
      </c>
      <c r="Q47" t="s">
        <v>10774</v>
      </c>
      <c r="R47" t="s">
        <v>10774</v>
      </c>
      <c r="S47" t="s">
        <v>10774</v>
      </c>
      <c r="T47" t="s">
        <v>10774</v>
      </c>
      <c r="U47" t="s">
        <v>10774</v>
      </c>
      <c r="V47" t="s">
        <v>10774</v>
      </c>
      <c r="W47" t="s">
        <v>10774</v>
      </c>
      <c r="X47" t="s">
        <v>10774</v>
      </c>
      <c r="Y47" t="s">
        <v>10774</v>
      </c>
      <c r="Z47" t="s">
        <v>10774</v>
      </c>
      <c r="AA47" t="s">
        <v>10774</v>
      </c>
      <c r="AB47" t="s">
        <v>10774</v>
      </c>
      <c r="AC47" t="s">
        <v>10774</v>
      </c>
      <c r="AD47" t="s">
        <v>10774</v>
      </c>
      <c r="AE47" t="s">
        <v>10774</v>
      </c>
      <c r="AF47" t="s">
        <v>10774</v>
      </c>
    </row>
    <row r="48" spans="1:32" x14ac:dyDescent="0.3">
      <c r="A48" t="s">
        <v>10862</v>
      </c>
    </row>
    <row r="49" spans="1:1" x14ac:dyDescent="0.3">
      <c r="A49" t="s">
        <v>10876</v>
      </c>
    </row>
    <row r="50" spans="1:1" x14ac:dyDescent="0.3">
      <c r="A50" t="s">
        <v>10890</v>
      </c>
    </row>
    <row r="51" spans="1:1" x14ac:dyDescent="0.3">
      <c r="A51" t="s">
        <v>10904</v>
      </c>
    </row>
    <row r="52" spans="1:1" x14ac:dyDescent="0.3">
      <c r="A52" t="s">
        <v>10918</v>
      </c>
    </row>
    <row r="53" spans="1:1" x14ac:dyDescent="0.3">
      <c r="A53" t="s">
        <v>10932</v>
      </c>
    </row>
    <row r="54" spans="1:1" x14ac:dyDescent="0.3">
      <c r="A54" t="s">
        <v>10946</v>
      </c>
    </row>
    <row r="55" spans="1:1" x14ac:dyDescent="0.3">
      <c r="A55" t="s">
        <v>10960</v>
      </c>
    </row>
    <row r="56" spans="1:1" x14ac:dyDescent="0.3">
      <c r="A56" t="s">
        <v>10808</v>
      </c>
    </row>
    <row r="57" spans="1:1" x14ac:dyDescent="0.3">
      <c r="A57" t="s">
        <v>10821</v>
      </c>
    </row>
    <row r="58" spans="1:1" x14ac:dyDescent="0.3">
      <c r="A58" t="s">
        <v>10835</v>
      </c>
    </row>
    <row r="59" spans="1:1" x14ac:dyDescent="0.3">
      <c r="A59" t="s">
        <v>10849</v>
      </c>
    </row>
    <row r="60" spans="1:1" x14ac:dyDescent="0.3">
      <c r="A60" t="s">
        <v>10863</v>
      </c>
    </row>
    <row r="61" spans="1:1" x14ac:dyDescent="0.3">
      <c r="A61" t="s">
        <v>10877</v>
      </c>
    </row>
    <row r="62" spans="1:1" x14ac:dyDescent="0.3">
      <c r="A62" t="s">
        <v>10891</v>
      </c>
    </row>
    <row r="63" spans="1:1" x14ac:dyDescent="0.3">
      <c r="A63" t="s">
        <v>10905</v>
      </c>
    </row>
    <row r="64" spans="1:1" x14ac:dyDescent="0.3">
      <c r="A64" t="s">
        <v>10919</v>
      </c>
    </row>
    <row r="65" spans="1:1" x14ac:dyDescent="0.3">
      <c r="A65" t="s">
        <v>10933</v>
      </c>
    </row>
    <row r="66" spans="1:1" x14ac:dyDescent="0.3">
      <c r="A66" t="s">
        <v>10947</v>
      </c>
    </row>
    <row r="67" spans="1:1" x14ac:dyDescent="0.3">
      <c r="A67" t="s">
        <v>10961</v>
      </c>
    </row>
    <row r="68" spans="1:1" x14ac:dyDescent="0.3">
      <c r="A68" t="s">
        <v>10809</v>
      </c>
    </row>
    <row r="69" spans="1:1" x14ac:dyDescent="0.3">
      <c r="A69" t="s">
        <v>10822</v>
      </c>
    </row>
    <row r="70" spans="1:1" x14ac:dyDescent="0.3">
      <c r="A70" t="s">
        <v>10836</v>
      </c>
    </row>
    <row r="71" spans="1:1" x14ac:dyDescent="0.3">
      <c r="A71" t="s">
        <v>10850</v>
      </c>
    </row>
    <row r="72" spans="1:1" x14ac:dyDescent="0.3">
      <c r="A72" t="s">
        <v>10864</v>
      </c>
    </row>
    <row r="73" spans="1:1" x14ac:dyDescent="0.3">
      <c r="A73" t="s">
        <v>10878</v>
      </c>
    </row>
    <row r="74" spans="1:1" x14ac:dyDescent="0.3">
      <c r="A74" t="s">
        <v>10892</v>
      </c>
    </row>
    <row r="75" spans="1:1" x14ac:dyDescent="0.3">
      <c r="A75" t="s">
        <v>10906</v>
      </c>
    </row>
    <row r="76" spans="1:1" x14ac:dyDescent="0.3">
      <c r="A76" t="s">
        <v>10920</v>
      </c>
    </row>
    <row r="77" spans="1:1" x14ac:dyDescent="0.3">
      <c r="A77" t="s">
        <v>10934</v>
      </c>
    </row>
    <row r="78" spans="1:1" x14ac:dyDescent="0.3">
      <c r="A78" t="s">
        <v>10948</v>
      </c>
    </row>
    <row r="79" spans="1:1" x14ac:dyDescent="0.3">
      <c r="A79" t="s">
        <v>10962</v>
      </c>
    </row>
    <row r="80" spans="1:1" x14ac:dyDescent="0.3">
      <c r="A80" t="s">
        <v>10810</v>
      </c>
    </row>
    <row r="81" spans="1:1" x14ac:dyDescent="0.3">
      <c r="A81" t="s">
        <v>10823</v>
      </c>
    </row>
    <row r="82" spans="1:1" x14ac:dyDescent="0.3">
      <c r="A82" t="s">
        <v>10837</v>
      </c>
    </row>
    <row r="83" spans="1:1" x14ac:dyDescent="0.3">
      <c r="A83" t="s">
        <v>10851</v>
      </c>
    </row>
    <row r="84" spans="1:1" x14ac:dyDescent="0.3">
      <c r="A84" t="s">
        <v>10865</v>
      </c>
    </row>
    <row r="85" spans="1:1" x14ac:dyDescent="0.3">
      <c r="A85" t="s">
        <v>10879</v>
      </c>
    </row>
    <row r="86" spans="1:1" x14ac:dyDescent="0.3">
      <c r="A86" t="s">
        <v>10893</v>
      </c>
    </row>
    <row r="87" spans="1:1" x14ac:dyDescent="0.3">
      <c r="A87" t="s">
        <v>10907</v>
      </c>
    </row>
    <row r="88" spans="1:1" x14ac:dyDescent="0.3">
      <c r="A88" t="s">
        <v>10921</v>
      </c>
    </row>
    <row r="89" spans="1:1" x14ac:dyDescent="0.3">
      <c r="A89" t="s">
        <v>10935</v>
      </c>
    </row>
    <row r="90" spans="1:1" x14ac:dyDescent="0.3">
      <c r="A90" t="s">
        <v>10949</v>
      </c>
    </row>
    <row r="91" spans="1:1" x14ac:dyDescent="0.3">
      <c r="A91" t="s">
        <v>10963</v>
      </c>
    </row>
    <row r="92" spans="1:1" x14ac:dyDescent="0.3">
      <c r="A92" t="s">
        <v>10811</v>
      </c>
    </row>
    <row r="93" spans="1:1" x14ac:dyDescent="0.3">
      <c r="A93" t="s">
        <v>10824</v>
      </c>
    </row>
    <row r="94" spans="1:1" x14ac:dyDescent="0.3">
      <c r="A94" t="s">
        <v>10838</v>
      </c>
    </row>
    <row r="95" spans="1:1" x14ac:dyDescent="0.3">
      <c r="A95" t="s">
        <v>10852</v>
      </c>
    </row>
    <row r="96" spans="1:1" x14ac:dyDescent="0.3">
      <c r="A96" t="s">
        <v>10866</v>
      </c>
    </row>
    <row r="97" spans="1:1" x14ac:dyDescent="0.3">
      <c r="A97" t="s">
        <v>10880</v>
      </c>
    </row>
    <row r="98" spans="1:1" x14ac:dyDescent="0.3">
      <c r="A98" t="s">
        <v>10894</v>
      </c>
    </row>
    <row r="99" spans="1:1" x14ac:dyDescent="0.3">
      <c r="A99" t="s">
        <v>10908</v>
      </c>
    </row>
    <row r="100" spans="1:1" x14ac:dyDescent="0.3">
      <c r="A100" t="s">
        <v>10922</v>
      </c>
    </row>
    <row r="101" spans="1:1" x14ac:dyDescent="0.3">
      <c r="A101" t="s">
        <v>10936</v>
      </c>
    </row>
    <row r="102" spans="1:1" x14ac:dyDescent="0.3">
      <c r="A102" t="s">
        <v>10950</v>
      </c>
    </row>
    <row r="103" spans="1:1" x14ac:dyDescent="0.3">
      <c r="A103" t="s">
        <v>10964</v>
      </c>
    </row>
    <row r="104" spans="1:1" x14ac:dyDescent="0.3">
      <c r="A104" t="s">
        <v>10812</v>
      </c>
    </row>
    <row r="105" spans="1:1" x14ac:dyDescent="0.3">
      <c r="A105" t="s">
        <v>10825</v>
      </c>
    </row>
    <row r="106" spans="1:1" x14ac:dyDescent="0.3">
      <c r="A106" t="s">
        <v>10839</v>
      </c>
    </row>
    <row r="107" spans="1:1" x14ac:dyDescent="0.3">
      <c r="A107" t="s">
        <v>10853</v>
      </c>
    </row>
    <row r="108" spans="1:1" x14ac:dyDescent="0.3">
      <c r="A108" t="s">
        <v>10867</v>
      </c>
    </row>
    <row r="109" spans="1:1" x14ac:dyDescent="0.3">
      <c r="A109" t="s">
        <v>10881</v>
      </c>
    </row>
    <row r="110" spans="1:1" x14ac:dyDescent="0.3">
      <c r="A110" t="s">
        <v>10895</v>
      </c>
    </row>
    <row r="111" spans="1:1" x14ac:dyDescent="0.3">
      <c r="A111" t="s">
        <v>10909</v>
      </c>
    </row>
    <row r="112" spans="1:1" x14ac:dyDescent="0.3">
      <c r="A112" t="s">
        <v>10923</v>
      </c>
    </row>
    <row r="113" spans="1:1" x14ac:dyDescent="0.3">
      <c r="A113" t="s">
        <v>10937</v>
      </c>
    </row>
    <row r="114" spans="1:1" x14ac:dyDescent="0.3">
      <c r="A114" t="s">
        <v>10951</v>
      </c>
    </row>
    <row r="115" spans="1:1" x14ac:dyDescent="0.3">
      <c r="A115" t="s">
        <v>10965</v>
      </c>
    </row>
    <row r="116" spans="1:1" x14ac:dyDescent="0.3">
      <c r="A116" t="s">
        <v>10973</v>
      </c>
    </row>
    <row r="117" spans="1:1" x14ac:dyDescent="0.3">
      <c r="A117" t="s">
        <v>10975</v>
      </c>
    </row>
    <row r="118" spans="1:1" x14ac:dyDescent="0.3">
      <c r="A118" t="s">
        <v>10977</v>
      </c>
    </row>
    <row r="119" spans="1:1" x14ac:dyDescent="0.3">
      <c r="A119" t="s">
        <v>10979</v>
      </c>
    </row>
    <row r="120" spans="1:1" x14ac:dyDescent="0.3">
      <c r="A120" t="s">
        <v>10813</v>
      </c>
    </row>
    <row r="121" spans="1:1" x14ac:dyDescent="0.3">
      <c r="A121" t="s">
        <v>10826</v>
      </c>
    </row>
    <row r="122" spans="1:1" x14ac:dyDescent="0.3">
      <c r="A122" t="s">
        <v>10840</v>
      </c>
    </row>
    <row r="123" spans="1:1" x14ac:dyDescent="0.3">
      <c r="A123" t="s">
        <v>10854</v>
      </c>
    </row>
    <row r="124" spans="1:1" x14ac:dyDescent="0.3">
      <c r="A124" t="s">
        <v>10868</v>
      </c>
    </row>
    <row r="125" spans="1:1" x14ac:dyDescent="0.3">
      <c r="A125" t="s">
        <v>10882</v>
      </c>
    </row>
    <row r="126" spans="1:1" x14ac:dyDescent="0.3">
      <c r="A126" t="s">
        <v>10896</v>
      </c>
    </row>
    <row r="127" spans="1:1" x14ac:dyDescent="0.3">
      <c r="A127" t="s">
        <v>10910</v>
      </c>
    </row>
    <row r="128" spans="1:1" x14ac:dyDescent="0.3">
      <c r="A128" t="s">
        <v>10924</v>
      </c>
    </row>
    <row r="129" spans="1:1" x14ac:dyDescent="0.3">
      <c r="A129" t="s">
        <v>10938</v>
      </c>
    </row>
    <row r="130" spans="1:1" x14ac:dyDescent="0.3">
      <c r="A130" t="s">
        <v>10952</v>
      </c>
    </row>
    <row r="131" spans="1:1" x14ac:dyDescent="0.3">
      <c r="A131" t="s">
        <v>10966</v>
      </c>
    </row>
    <row r="132" spans="1:1" x14ac:dyDescent="0.3">
      <c r="A132" t="s">
        <v>10974</v>
      </c>
    </row>
    <row r="133" spans="1:1" x14ac:dyDescent="0.3">
      <c r="A133" t="s">
        <v>10976</v>
      </c>
    </row>
    <row r="134" spans="1:1" x14ac:dyDescent="0.3">
      <c r="A134" t="s">
        <v>10978</v>
      </c>
    </row>
    <row r="135" spans="1:1" x14ac:dyDescent="0.3">
      <c r="A135" t="s">
        <v>10980</v>
      </c>
    </row>
    <row r="136" spans="1:1" x14ac:dyDescent="0.3">
      <c r="A136" t="s">
        <v>10814</v>
      </c>
    </row>
    <row r="137" spans="1:1" x14ac:dyDescent="0.3">
      <c r="A137" t="s">
        <v>10827</v>
      </c>
    </row>
    <row r="138" spans="1:1" x14ac:dyDescent="0.3">
      <c r="A138" t="s">
        <v>10841</v>
      </c>
    </row>
    <row r="139" spans="1:1" x14ac:dyDescent="0.3">
      <c r="A139" t="s">
        <v>10855</v>
      </c>
    </row>
    <row r="140" spans="1:1" x14ac:dyDescent="0.3">
      <c r="A140" t="s">
        <v>10869</v>
      </c>
    </row>
    <row r="141" spans="1:1" x14ac:dyDescent="0.3">
      <c r="A141" t="s">
        <v>10883</v>
      </c>
    </row>
    <row r="142" spans="1:1" x14ac:dyDescent="0.3">
      <c r="A142" t="s">
        <v>10897</v>
      </c>
    </row>
    <row r="143" spans="1:1" x14ac:dyDescent="0.3">
      <c r="A143" t="s">
        <v>10911</v>
      </c>
    </row>
    <row r="144" spans="1:1" x14ac:dyDescent="0.3">
      <c r="A144" t="s">
        <v>10925</v>
      </c>
    </row>
    <row r="145" spans="1:1" x14ac:dyDescent="0.3">
      <c r="A145" t="s">
        <v>10939</v>
      </c>
    </row>
    <row r="146" spans="1:1" x14ac:dyDescent="0.3">
      <c r="A146" t="s">
        <v>10953</v>
      </c>
    </row>
    <row r="147" spans="1:1" x14ac:dyDescent="0.3">
      <c r="A147" t="s">
        <v>10967</v>
      </c>
    </row>
    <row r="148" spans="1:1" x14ac:dyDescent="0.3">
      <c r="A148" t="s">
        <v>10815</v>
      </c>
    </row>
    <row r="149" spans="1:1" x14ac:dyDescent="0.3">
      <c r="A149" t="s">
        <v>10828</v>
      </c>
    </row>
    <row r="150" spans="1:1" x14ac:dyDescent="0.3">
      <c r="A150" t="s">
        <v>10842</v>
      </c>
    </row>
    <row r="151" spans="1:1" x14ac:dyDescent="0.3">
      <c r="A151" t="s">
        <v>10856</v>
      </c>
    </row>
    <row r="152" spans="1:1" x14ac:dyDescent="0.3">
      <c r="A152" t="s">
        <v>10870</v>
      </c>
    </row>
    <row r="153" spans="1:1" x14ac:dyDescent="0.3">
      <c r="A153" t="s">
        <v>10884</v>
      </c>
    </row>
    <row r="154" spans="1:1" x14ac:dyDescent="0.3">
      <c r="A154" t="s">
        <v>10898</v>
      </c>
    </row>
    <row r="155" spans="1:1" x14ac:dyDescent="0.3">
      <c r="A155" t="s">
        <v>10912</v>
      </c>
    </row>
    <row r="156" spans="1:1" x14ac:dyDescent="0.3">
      <c r="A156" t="s">
        <v>10926</v>
      </c>
    </row>
    <row r="157" spans="1:1" x14ac:dyDescent="0.3">
      <c r="A157" t="s">
        <v>10940</v>
      </c>
    </row>
    <row r="158" spans="1:1" x14ac:dyDescent="0.3">
      <c r="A158" t="s">
        <v>10954</v>
      </c>
    </row>
    <row r="159" spans="1:1" x14ac:dyDescent="0.3">
      <c r="A159" t="s">
        <v>10968</v>
      </c>
    </row>
    <row r="160" spans="1:1" x14ac:dyDescent="0.3">
      <c r="A160" t="s">
        <v>10816</v>
      </c>
    </row>
    <row r="161" spans="1:1" x14ac:dyDescent="0.3">
      <c r="A161" t="s">
        <v>10829</v>
      </c>
    </row>
    <row r="162" spans="1:1" x14ac:dyDescent="0.3">
      <c r="A162" t="s">
        <v>10843</v>
      </c>
    </row>
    <row r="163" spans="1:1" x14ac:dyDescent="0.3">
      <c r="A163" t="s">
        <v>10857</v>
      </c>
    </row>
    <row r="164" spans="1:1" x14ac:dyDescent="0.3">
      <c r="A164" t="s">
        <v>10871</v>
      </c>
    </row>
    <row r="165" spans="1:1" x14ac:dyDescent="0.3">
      <c r="A165" t="s">
        <v>10885</v>
      </c>
    </row>
    <row r="166" spans="1:1" x14ac:dyDescent="0.3">
      <c r="A166" t="s">
        <v>10899</v>
      </c>
    </row>
    <row r="167" spans="1:1" x14ac:dyDescent="0.3">
      <c r="A167" t="s">
        <v>10913</v>
      </c>
    </row>
    <row r="168" spans="1:1" x14ac:dyDescent="0.3">
      <c r="A168" t="s">
        <v>10927</v>
      </c>
    </row>
    <row r="169" spans="1:1" x14ac:dyDescent="0.3">
      <c r="A169" t="s">
        <v>10941</v>
      </c>
    </row>
    <row r="170" spans="1:1" x14ac:dyDescent="0.3">
      <c r="A170" t="s">
        <v>10955</v>
      </c>
    </row>
    <row r="171" spans="1:1" x14ac:dyDescent="0.3">
      <c r="A171" t="s">
        <v>10969</v>
      </c>
    </row>
    <row r="172" spans="1:1" x14ac:dyDescent="0.3">
      <c r="A172" t="s">
        <v>10817</v>
      </c>
    </row>
    <row r="173" spans="1:1" x14ac:dyDescent="0.3">
      <c r="A173" t="s">
        <v>10830</v>
      </c>
    </row>
    <row r="174" spans="1:1" x14ac:dyDescent="0.3">
      <c r="A174" t="s">
        <v>10844</v>
      </c>
    </row>
    <row r="175" spans="1:1" x14ac:dyDescent="0.3">
      <c r="A175" t="s">
        <v>10858</v>
      </c>
    </row>
    <row r="176" spans="1:1" x14ac:dyDescent="0.3">
      <c r="A176" t="s">
        <v>10872</v>
      </c>
    </row>
    <row r="177" spans="1:1" x14ac:dyDescent="0.3">
      <c r="A177" t="s">
        <v>10886</v>
      </c>
    </row>
    <row r="178" spans="1:1" x14ac:dyDescent="0.3">
      <c r="A178" t="s">
        <v>10900</v>
      </c>
    </row>
    <row r="179" spans="1:1" x14ac:dyDescent="0.3">
      <c r="A179" t="s">
        <v>10914</v>
      </c>
    </row>
    <row r="180" spans="1:1" x14ac:dyDescent="0.3">
      <c r="A180" t="s">
        <v>10928</v>
      </c>
    </row>
    <row r="181" spans="1:1" x14ac:dyDescent="0.3">
      <c r="A181" t="s">
        <v>10942</v>
      </c>
    </row>
    <row r="182" spans="1:1" x14ac:dyDescent="0.3">
      <c r="A182" t="s">
        <v>10956</v>
      </c>
    </row>
    <row r="183" spans="1:1" x14ac:dyDescent="0.3">
      <c r="A183" t="s">
        <v>10970</v>
      </c>
    </row>
    <row r="184" spans="1:1" x14ac:dyDescent="0.3">
      <c r="A184" t="s">
        <v>10818</v>
      </c>
    </row>
    <row r="185" spans="1:1" x14ac:dyDescent="0.3">
      <c r="A185" t="s">
        <v>10831</v>
      </c>
    </row>
    <row r="186" spans="1:1" x14ac:dyDescent="0.3">
      <c r="A186" t="s">
        <v>10845</v>
      </c>
    </row>
    <row r="187" spans="1:1" x14ac:dyDescent="0.3">
      <c r="A187" t="s">
        <v>10859</v>
      </c>
    </row>
    <row r="188" spans="1:1" x14ac:dyDescent="0.3">
      <c r="A188" t="s">
        <v>10873</v>
      </c>
    </row>
    <row r="189" spans="1:1" x14ac:dyDescent="0.3">
      <c r="A189" t="s">
        <v>10887</v>
      </c>
    </row>
    <row r="190" spans="1:1" x14ac:dyDescent="0.3">
      <c r="A190" t="s">
        <v>10901</v>
      </c>
    </row>
    <row r="191" spans="1:1" x14ac:dyDescent="0.3">
      <c r="A191" t="s">
        <v>10915</v>
      </c>
    </row>
    <row r="192" spans="1:1" x14ac:dyDescent="0.3">
      <c r="A192" t="s">
        <v>10929</v>
      </c>
    </row>
    <row r="193" spans="1:1" x14ac:dyDescent="0.3">
      <c r="A193" t="s">
        <v>10943</v>
      </c>
    </row>
    <row r="194" spans="1:1" x14ac:dyDescent="0.3">
      <c r="A194" t="s">
        <v>10957</v>
      </c>
    </row>
    <row r="195" spans="1:1" x14ac:dyDescent="0.3">
      <c r="A195" t="s">
        <v>10971</v>
      </c>
    </row>
    <row r="196" spans="1:1" x14ac:dyDescent="0.3">
      <c r="A196" t="s">
        <v>10832</v>
      </c>
    </row>
    <row r="197" spans="1:1" x14ac:dyDescent="0.3">
      <c r="A197" t="s">
        <v>10846</v>
      </c>
    </row>
    <row r="198" spans="1:1" x14ac:dyDescent="0.3">
      <c r="A198" t="s">
        <v>10860</v>
      </c>
    </row>
    <row r="199" spans="1:1" x14ac:dyDescent="0.3">
      <c r="A199" t="s">
        <v>10874</v>
      </c>
    </row>
    <row r="200" spans="1:1" x14ac:dyDescent="0.3">
      <c r="A200" t="s">
        <v>10888</v>
      </c>
    </row>
    <row r="201" spans="1:1" x14ac:dyDescent="0.3">
      <c r="A201" t="s">
        <v>10902</v>
      </c>
    </row>
    <row r="202" spans="1:1" x14ac:dyDescent="0.3">
      <c r="A202" t="s">
        <v>10916</v>
      </c>
    </row>
    <row r="203" spans="1:1" x14ac:dyDescent="0.3">
      <c r="A203" t="s">
        <v>10930</v>
      </c>
    </row>
    <row r="204" spans="1:1" x14ac:dyDescent="0.3">
      <c r="A204" t="s">
        <v>10944</v>
      </c>
    </row>
    <row r="205" spans="1:1" x14ac:dyDescent="0.3">
      <c r="A205" t="s">
        <v>10958</v>
      </c>
    </row>
    <row r="206" spans="1:1" x14ac:dyDescent="0.3">
      <c r="A206" t="s">
        <v>10972</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21"/>
  <sheetViews>
    <sheetView zoomScale="47" workbookViewId="0">
      <selection activeCell="A2521" sqref="A1:A2521"/>
    </sheetView>
  </sheetViews>
  <sheetFormatPr defaultRowHeight="14.4" x14ac:dyDescent="0.3"/>
  <sheetData>
    <row r="1" spans="1:1" x14ac:dyDescent="0.3">
      <c r="A1" t="s">
        <v>10981</v>
      </c>
    </row>
    <row r="2" spans="1:1" x14ac:dyDescent="0.3">
      <c r="A2" t="s">
        <v>10982</v>
      </c>
    </row>
    <row r="3" spans="1:1" x14ac:dyDescent="0.3">
      <c r="A3" t="s">
        <v>10994</v>
      </c>
    </row>
    <row r="4" spans="1:1" x14ac:dyDescent="0.3">
      <c r="A4" t="s">
        <v>11006</v>
      </c>
    </row>
    <row r="5" spans="1:1" x14ac:dyDescent="0.3">
      <c r="A5" t="s">
        <v>11018</v>
      </c>
    </row>
    <row r="6" spans="1:1" x14ac:dyDescent="0.3">
      <c r="A6" t="s">
        <v>11030</v>
      </c>
    </row>
    <row r="7" spans="1:1" x14ac:dyDescent="0.3">
      <c r="A7" t="s">
        <v>11042</v>
      </c>
    </row>
    <row r="8" spans="1:1" x14ac:dyDescent="0.3">
      <c r="A8" t="s">
        <v>11054</v>
      </c>
    </row>
    <row r="9" spans="1:1" x14ac:dyDescent="0.3">
      <c r="A9" t="s">
        <v>11066</v>
      </c>
    </row>
    <row r="10" spans="1:1" x14ac:dyDescent="0.3">
      <c r="A10" t="s">
        <v>11078</v>
      </c>
    </row>
    <row r="11" spans="1:1" x14ac:dyDescent="0.3">
      <c r="A11" t="s">
        <v>11090</v>
      </c>
    </row>
    <row r="12" spans="1:1" x14ac:dyDescent="0.3">
      <c r="A12" t="s">
        <v>11102</v>
      </c>
    </row>
    <row r="13" spans="1:1" x14ac:dyDescent="0.3">
      <c r="A13" t="s">
        <v>11114</v>
      </c>
    </row>
    <row r="14" spans="1:1" x14ac:dyDescent="0.3">
      <c r="A14" t="s">
        <v>11126</v>
      </c>
    </row>
    <row r="15" spans="1:1" x14ac:dyDescent="0.3">
      <c r="A15" t="s">
        <v>11138</v>
      </c>
    </row>
    <row r="16" spans="1:1" x14ac:dyDescent="0.3">
      <c r="A16" t="s">
        <v>11150</v>
      </c>
    </row>
    <row r="17" spans="1:1" x14ac:dyDescent="0.3">
      <c r="A17" t="s">
        <v>11162</v>
      </c>
    </row>
    <row r="18" spans="1:1" x14ac:dyDescent="0.3">
      <c r="A18" t="s">
        <v>11174</v>
      </c>
    </row>
    <row r="19" spans="1:1" x14ac:dyDescent="0.3">
      <c r="A19" t="s">
        <v>11186</v>
      </c>
    </row>
    <row r="20" spans="1:1" x14ac:dyDescent="0.3">
      <c r="A20" t="s">
        <v>11198</v>
      </c>
    </row>
    <row r="21" spans="1:1" x14ac:dyDescent="0.3">
      <c r="A21" t="s">
        <v>11210</v>
      </c>
    </row>
    <row r="22" spans="1:1" x14ac:dyDescent="0.3">
      <c r="A22" t="s">
        <v>11222</v>
      </c>
    </row>
    <row r="23" spans="1:1" x14ac:dyDescent="0.3">
      <c r="A23" t="s">
        <v>11234</v>
      </c>
    </row>
    <row r="24" spans="1:1" x14ac:dyDescent="0.3">
      <c r="A24" t="s">
        <v>11246</v>
      </c>
    </row>
    <row r="25" spans="1:1" x14ac:dyDescent="0.3">
      <c r="A25" t="s">
        <v>11258</v>
      </c>
    </row>
    <row r="26" spans="1:1" x14ac:dyDescent="0.3">
      <c r="A26" t="s">
        <v>11270</v>
      </c>
    </row>
    <row r="27" spans="1:1" x14ac:dyDescent="0.3">
      <c r="A27" t="s">
        <v>11282</v>
      </c>
    </row>
    <row r="28" spans="1:1" x14ac:dyDescent="0.3">
      <c r="A28" t="s">
        <v>11294</v>
      </c>
    </row>
    <row r="29" spans="1:1" x14ac:dyDescent="0.3">
      <c r="A29" t="s">
        <v>11306</v>
      </c>
    </row>
    <row r="30" spans="1:1" x14ac:dyDescent="0.3">
      <c r="A30" t="s">
        <v>11318</v>
      </c>
    </row>
    <row r="31" spans="1:1" x14ac:dyDescent="0.3">
      <c r="A31" t="s">
        <v>11330</v>
      </c>
    </row>
    <row r="32" spans="1:1" x14ac:dyDescent="0.3">
      <c r="A32" t="s">
        <v>11342</v>
      </c>
    </row>
    <row r="33" spans="1:1" x14ac:dyDescent="0.3">
      <c r="A33" t="s">
        <v>11354</v>
      </c>
    </row>
    <row r="34" spans="1:1" x14ac:dyDescent="0.3">
      <c r="A34" t="s">
        <v>11366</v>
      </c>
    </row>
    <row r="35" spans="1:1" x14ac:dyDescent="0.3">
      <c r="A35" t="s">
        <v>11378</v>
      </c>
    </row>
    <row r="36" spans="1:1" x14ac:dyDescent="0.3">
      <c r="A36" t="s">
        <v>11390</v>
      </c>
    </row>
    <row r="37" spans="1:1" x14ac:dyDescent="0.3">
      <c r="A37" t="s">
        <v>11402</v>
      </c>
    </row>
    <row r="38" spans="1:1" x14ac:dyDescent="0.3">
      <c r="A38" t="s">
        <v>11414</v>
      </c>
    </row>
    <row r="39" spans="1:1" x14ac:dyDescent="0.3">
      <c r="A39" t="s">
        <v>11426</v>
      </c>
    </row>
    <row r="40" spans="1:1" x14ac:dyDescent="0.3">
      <c r="A40" t="s">
        <v>11438</v>
      </c>
    </row>
    <row r="41" spans="1:1" x14ac:dyDescent="0.3">
      <c r="A41" t="s">
        <v>11450</v>
      </c>
    </row>
    <row r="42" spans="1:1" x14ac:dyDescent="0.3">
      <c r="A42" t="s">
        <v>11462</v>
      </c>
    </row>
    <row r="43" spans="1:1" x14ac:dyDescent="0.3">
      <c r="A43" t="s">
        <v>11474</v>
      </c>
    </row>
    <row r="44" spans="1:1" x14ac:dyDescent="0.3">
      <c r="A44" t="s">
        <v>11486</v>
      </c>
    </row>
    <row r="45" spans="1:1" x14ac:dyDescent="0.3">
      <c r="A45" t="s">
        <v>11498</v>
      </c>
    </row>
    <row r="46" spans="1:1" x14ac:dyDescent="0.3">
      <c r="A46" t="s">
        <v>11510</v>
      </c>
    </row>
    <row r="47" spans="1:1" x14ac:dyDescent="0.3">
      <c r="A47" t="s">
        <v>11522</v>
      </c>
    </row>
    <row r="48" spans="1:1" x14ac:dyDescent="0.3">
      <c r="A48" t="s">
        <v>11534</v>
      </c>
    </row>
    <row r="49" spans="1:1" x14ac:dyDescent="0.3">
      <c r="A49" t="s">
        <v>11546</v>
      </c>
    </row>
    <row r="50" spans="1:1" x14ac:dyDescent="0.3">
      <c r="A50" t="s">
        <v>11558</v>
      </c>
    </row>
    <row r="51" spans="1:1" x14ac:dyDescent="0.3">
      <c r="A51" t="s">
        <v>11570</v>
      </c>
    </row>
    <row r="52" spans="1:1" x14ac:dyDescent="0.3">
      <c r="A52" t="s">
        <v>11582</v>
      </c>
    </row>
    <row r="53" spans="1:1" x14ac:dyDescent="0.3">
      <c r="A53" t="s">
        <v>11594</v>
      </c>
    </row>
    <row r="54" spans="1:1" x14ac:dyDescent="0.3">
      <c r="A54" t="s">
        <v>11606</v>
      </c>
    </row>
    <row r="55" spans="1:1" x14ac:dyDescent="0.3">
      <c r="A55" t="s">
        <v>11618</v>
      </c>
    </row>
    <row r="56" spans="1:1" x14ac:dyDescent="0.3">
      <c r="A56" t="s">
        <v>11630</v>
      </c>
    </row>
    <row r="57" spans="1:1" x14ac:dyDescent="0.3">
      <c r="A57" t="s">
        <v>11642</v>
      </c>
    </row>
    <row r="58" spans="1:1" x14ac:dyDescent="0.3">
      <c r="A58" t="s">
        <v>11654</v>
      </c>
    </row>
    <row r="59" spans="1:1" x14ac:dyDescent="0.3">
      <c r="A59" t="s">
        <v>11666</v>
      </c>
    </row>
    <row r="60" spans="1:1" x14ac:dyDescent="0.3">
      <c r="A60" t="s">
        <v>11678</v>
      </c>
    </row>
    <row r="61" spans="1:1" x14ac:dyDescent="0.3">
      <c r="A61" t="s">
        <v>11690</v>
      </c>
    </row>
    <row r="62" spans="1:1" x14ac:dyDescent="0.3">
      <c r="A62" t="s">
        <v>11702</v>
      </c>
    </row>
    <row r="63" spans="1:1" x14ac:dyDescent="0.3">
      <c r="A63" t="s">
        <v>11714</v>
      </c>
    </row>
    <row r="64" spans="1:1" x14ac:dyDescent="0.3">
      <c r="A64" t="s">
        <v>11726</v>
      </c>
    </row>
    <row r="65" spans="1:1" x14ac:dyDescent="0.3">
      <c r="A65" t="s">
        <v>11738</v>
      </c>
    </row>
    <row r="66" spans="1:1" x14ac:dyDescent="0.3">
      <c r="A66" t="s">
        <v>11750</v>
      </c>
    </row>
    <row r="67" spans="1:1" x14ac:dyDescent="0.3">
      <c r="A67" t="s">
        <v>11762</v>
      </c>
    </row>
    <row r="68" spans="1:1" x14ac:dyDescent="0.3">
      <c r="A68" t="s">
        <v>11774</v>
      </c>
    </row>
    <row r="69" spans="1:1" x14ac:dyDescent="0.3">
      <c r="A69" t="s">
        <v>11786</v>
      </c>
    </row>
    <row r="70" spans="1:1" x14ac:dyDescent="0.3">
      <c r="A70" t="s">
        <v>11798</v>
      </c>
    </row>
    <row r="71" spans="1:1" x14ac:dyDescent="0.3">
      <c r="A71" t="s">
        <v>11810</v>
      </c>
    </row>
    <row r="72" spans="1:1" x14ac:dyDescent="0.3">
      <c r="A72" t="s">
        <v>11822</v>
      </c>
    </row>
    <row r="73" spans="1:1" x14ac:dyDescent="0.3">
      <c r="A73" t="s">
        <v>11834</v>
      </c>
    </row>
    <row r="74" spans="1:1" x14ac:dyDescent="0.3">
      <c r="A74" t="s">
        <v>11846</v>
      </c>
    </row>
    <row r="75" spans="1:1" x14ac:dyDescent="0.3">
      <c r="A75" t="s">
        <v>11858</v>
      </c>
    </row>
    <row r="76" spans="1:1" x14ac:dyDescent="0.3">
      <c r="A76" t="s">
        <v>11870</v>
      </c>
    </row>
    <row r="77" spans="1:1" x14ac:dyDescent="0.3">
      <c r="A77" t="s">
        <v>11882</v>
      </c>
    </row>
    <row r="78" spans="1:1" x14ac:dyDescent="0.3">
      <c r="A78" t="s">
        <v>11894</v>
      </c>
    </row>
    <row r="79" spans="1:1" x14ac:dyDescent="0.3">
      <c r="A79" t="s">
        <v>11906</v>
      </c>
    </row>
    <row r="80" spans="1:1" x14ac:dyDescent="0.3">
      <c r="A80" t="s">
        <v>11918</v>
      </c>
    </row>
    <row r="81" spans="1:1" x14ac:dyDescent="0.3">
      <c r="A81" t="s">
        <v>11930</v>
      </c>
    </row>
    <row r="82" spans="1:1" x14ac:dyDescent="0.3">
      <c r="A82" t="s">
        <v>11942</v>
      </c>
    </row>
    <row r="83" spans="1:1" x14ac:dyDescent="0.3">
      <c r="A83" t="s">
        <v>11954</v>
      </c>
    </row>
    <row r="84" spans="1:1" x14ac:dyDescent="0.3">
      <c r="A84" t="s">
        <v>11966</v>
      </c>
    </row>
    <row r="85" spans="1:1" x14ac:dyDescent="0.3">
      <c r="A85" t="s">
        <v>11978</v>
      </c>
    </row>
    <row r="86" spans="1:1" x14ac:dyDescent="0.3">
      <c r="A86" t="s">
        <v>11990</v>
      </c>
    </row>
    <row r="87" spans="1:1" x14ac:dyDescent="0.3">
      <c r="A87" t="s">
        <v>12002</v>
      </c>
    </row>
    <row r="88" spans="1:1" x14ac:dyDescent="0.3">
      <c r="A88" t="s">
        <v>12014</v>
      </c>
    </row>
    <row r="89" spans="1:1" x14ac:dyDescent="0.3">
      <c r="A89" t="s">
        <v>12026</v>
      </c>
    </row>
    <row r="90" spans="1:1" x14ac:dyDescent="0.3">
      <c r="A90" t="s">
        <v>12038</v>
      </c>
    </row>
    <row r="91" spans="1:1" x14ac:dyDescent="0.3">
      <c r="A91" t="s">
        <v>12050</v>
      </c>
    </row>
    <row r="92" spans="1:1" x14ac:dyDescent="0.3">
      <c r="A92" t="s">
        <v>12062</v>
      </c>
    </row>
    <row r="93" spans="1:1" x14ac:dyDescent="0.3">
      <c r="A93" t="s">
        <v>12074</v>
      </c>
    </row>
    <row r="94" spans="1:1" x14ac:dyDescent="0.3">
      <c r="A94" t="s">
        <v>12086</v>
      </c>
    </row>
    <row r="95" spans="1:1" x14ac:dyDescent="0.3">
      <c r="A95" t="s">
        <v>12098</v>
      </c>
    </row>
    <row r="96" spans="1:1" x14ac:dyDescent="0.3">
      <c r="A96" t="s">
        <v>12110</v>
      </c>
    </row>
    <row r="97" spans="1:1" x14ac:dyDescent="0.3">
      <c r="A97" t="s">
        <v>12122</v>
      </c>
    </row>
    <row r="98" spans="1:1" x14ac:dyDescent="0.3">
      <c r="A98" t="s">
        <v>12134</v>
      </c>
    </row>
    <row r="99" spans="1:1" x14ac:dyDescent="0.3">
      <c r="A99" t="s">
        <v>12146</v>
      </c>
    </row>
    <row r="100" spans="1:1" x14ac:dyDescent="0.3">
      <c r="A100" t="s">
        <v>12158</v>
      </c>
    </row>
    <row r="101" spans="1:1" x14ac:dyDescent="0.3">
      <c r="A101" t="s">
        <v>12170</v>
      </c>
    </row>
    <row r="102" spans="1:1" x14ac:dyDescent="0.3">
      <c r="A102" t="s">
        <v>12182</v>
      </c>
    </row>
    <row r="103" spans="1:1" x14ac:dyDescent="0.3">
      <c r="A103" t="s">
        <v>12194</v>
      </c>
    </row>
    <row r="104" spans="1:1" x14ac:dyDescent="0.3">
      <c r="A104" t="s">
        <v>12206</v>
      </c>
    </row>
    <row r="105" spans="1:1" x14ac:dyDescent="0.3">
      <c r="A105" t="s">
        <v>12218</v>
      </c>
    </row>
    <row r="106" spans="1:1" x14ac:dyDescent="0.3">
      <c r="A106" t="s">
        <v>12230</v>
      </c>
    </row>
    <row r="107" spans="1:1" x14ac:dyDescent="0.3">
      <c r="A107" t="s">
        <v>12242</v>
      </c>
    </row>
    <row r="108" spans="1:1" x14ac:dyDescent="0.3">
      <c r="A108" t="s">
        <v>12254</v>
      </c>
    </row>
    <row r="109" spans="1:1" x14ac:dyDescent="0.3">
      <c r="A109" t="s">
        <v>12266</v>
      </c>
    </row>
    <row r="110" spans="1:1" x14ac:dyDescent="0.3">
      <c r="A110" t="s">
        <v>12278</v>
      </c>
    </row>
    <row r="111" spans="1:1" x14ac:dyDescent="0.3">
      <c r="A111" t="s">
        <v>12290</v>
      </c>
    </row>
    <row r="112" spans="1:1" x14ac:dyDescent="0.3">
      <c r="A112" t="s">
        <v>12302</v>
      </c>
    </row>
    <row r="113" spans="1:1" x14ac:dyDescent="0.3">
      <c r="A113" t="s">
        <v>12314</v>
      </c>
    </row>
    <row r="114" spans="1:1" x14ac:dyDescent="0.3">
      <c r="A114" t="s">
        <v>12326</v>
      </c>
    </row>
    <row r="115" spans="1:1" x14ac:dyDescent="0.3">
      <c r="A115" t="s">
        <v>12338</v>
      </c>
    </row>
    <row r="116" spans="1:1" x14ac:dyDescent="0.3">
      <c r="A116" t="s">
        <v>12350</v>
      </c>
    </row>
    <row r="117" spans="1:1" x14ac:dyDescent="0.3">
      <c r="A117" t="s">
        <v>12362</v>
      </c>
    </row>
    <row r="118" spans="1:1" x14ac:dyDescent="0.3">
      <c r="A118" t="s">
        <v>12374</v>
      </c>
    </row>
    <row r="119" spans="1:1" x14ac:dyDescent="0.3">
      <c r="A119" t="s">
        <v>12386</v>
      </c>
    </row>
    <row r="120" spans="1:1" x14ac:dyDescent="0.3">
      <c r="A120" t="s">
        <v>12398</v>
      </c>
    </row>
    <row r="121" spans="1:1" x14ac:dyDescent="0.3">
      <c r="A121" t="s">
        <v>12410</v>
      </c>
    </row>
    <row r="122" spans="1:1" x14ac:dyDescent="0.3">
      <c r="A122" t="s">
        <v>12422</v>
      </c>
    </row>
    <row r="123" spans="1:1" x14ac:dyDescent="0.3">
      <c r="A123" t="s">
        <v>12434</v>
      </c>
    </row>
    <row r="124" spans="1:1" x14ac:dyDescent="0.3">
      <c r="A124" t="s">
        <v>12446</v>
      </c>
    </row>
    <row r="125" spans="1:1" x14ac:dyDescent="0.3">
      <c r="A125" t="s">
        <v>12458</v>
      </c>
    </row>
    <row r="126" spans="1:1" x14ac:dyDescent="0.3">
      <c r="A126" t="s">
        <v>12470</v>
      </c>
    </row>
    <row r="127" spans="1:1" x14ac:dyDescent="0.3">
      <c r="A127" t="s">
        <v>12482</v>
      </c>
    </row>
    <row r="128" spans="1:1" x14ac:dyDescent="0.3">
      <c r="A128" t="s">
        <v>12494</v>
      </c>
    </row>
    <row r="129" spans="1:1" x14ac:dyDescent="0.3">
      <c r="A129" t="s">
        <v>12506</v>
      </c>
    </row>
    <row r="130" spans="1:1" x14ac:dyDescent="0.3">
      <c r="A130" t="s">
        <v>12518</v>
      </c>
    </row>
    <row r="131" spans="1:1" x14ac:dyDescent="0.3">
      <c r="A131" t="s">
        <v>12530</v>
      </c>
    </row>
    <row r="132" spans="1:1" x14ac:dyDescent="0.3">
      <c r="A132" t="s">
        <v>12542</v>
      </c>
    </row>
    <row r="133" spans="1:1" x14ac:dyDescent="0.3">
      <c r="A133" t="s">
        <v>12554</v>
      </c>
    </row>
    <row r="134" spans="1:1" x14ac:dyDescent="0.3">
      <c r="A134" t="s">
        <v>12566</v>
      </c>
    </row>
    <row r="135" spans="1:1" x14ac:dyDescent="0.3">
      <c r="A135" t="s">
        <v>12578</v>
      </c>
    </row>
    <row r="136" spans="1:1" x14ac:dyDescent="0.3">
      <c r="A136" t="s">
        <v>12590</v>
      </c>
    </row>
    <row r="137" spans="1:1" x14ac:dyDescent="0.3">
      <c r="A137" t="s">
        <v>12602</v>
      </c>
    </row>
    <row r="138" spans="1:1" x14ac:dyDescent="0.3">
      <c r="A138" t="s">
        <v>12614</v>
      </c>
    </row>
    <row r="139" spans="1:1" x14ac:dyDescent="0.3">
      <c r="A139" t="s">
        <v>12626</v>
      </c>
    </row>
    <row r="140" spans="1:1" x14ac:dyDescent="0.3">
      <c r="A140" t="s">
        <v>12638</v>
      </c>
    </row>
    <row r="141" spans="1:1" x14ac:dyDescent="0.3">
      <c r="A141" t="s">
        <v>12650</v>
      </c>
    </row>
    <row r="142" spans="1:1" x14ac:dyDescent="0.3">
      <c r="A142" t="s">
        <v>12662</v>
      </c>
    </row>
    <row r="143" spans="1:1" x14ac:dyDescent="0.3">
      <c r="A143" t="s">
        <v>12674</v>
      </c>
    </row>
    <row r="144" spans="1:1" x14ac:dyDescent="0.3">
      <c r="A144" t="s">
        <v>12686</v>
      </c>
    </row>
    <row r="145" spans="1:1" x14ac:dyDescent="0.3">
      <c r="A145" t="s">
        <v>12698</v>
      </c>
    </row>
    <row r="146" spans="1:1" x14ac:dyDescent="0.3">
      <c r="A146" t="s">
        <v>12710</v>
      </c>
    </row>
    <row r="147" spans="1:1" x14ac:dyDescent="0.3">
      <c r="A147" t="s">
        <v>12722</v>
      </c>
    </row>
    <row r="148" spans="1:1" x14ac:dyDescent="0.3">
      <c r="A148" t="s">
        <v>12734</v>
      </c>
    </row>
    <row r="149" spans="1:1" x14ac:dyDescent="0.3">
      <c r="A149" t="s">
        <v>12746</v>
      </c>
    </row>
    <row r="150" spans="1:1" x14ac:dyDescent="0.3">
      <c r="A150" t="s">
        <v>12758</v>
      </c>
    </row>
    <row r="151" spans="1:1" x14ac:dyDescent="0.3">
      <c r="A151" t="s">
        <v>12770</v>
      </c>
    </row>
    <row r="152" spans="1:1" x14ac:dyDescent="0.3">
      <c r="A152" t="s">
        <v>12782</v>
      </c>
    </row>
    <row r="153" spans="1:1" x14ac:dyDescent="0.3">
      <c r="A153" t="s">
        <v>12794</v>
      </c>
    </row>
    <row r="154" spans="1:1" x14ac:dyDescent="0.3">
      <c r="A154" t="s">
        <v>12806</v>
      </c>
    </row>
    <row r="155" spans="1:1" x14ac:dyDescent="0.3">
      <c r="A155" t="s">
        <v>12818</v>
      </c>
    </row>
    <row r="156" spans="1:1" x14ac:dyDescent="0.3">
      <c r="A156" t="s">
        <v>12830</v>
      </c>
    </row>
    <row r="157" spans="1:1" x14ac:dyDescent="0.3">
      <c r="A157" t="s">
        <v>12842</v>
      </c>
    </row>
    <row r="158" spans="1:1" x14ac:dyDescent="0.3">
      <c r="A158" t="s">
        <v>12854</v>
      </c>
    </row>
    <row r="159" spans="1:1" x14ac:dyDescent="0.3">
      <c r="A159" t="s">
        <v>12866</v>
      </c>
    </row>
    <row r="160" spans="1:1" x14ac:dyDescent="0.3">
      <c r="A160" t="s">
        <v>12878</v>
      </c>
    </row>
    <row r="161" spans="1:1" x14ac:dyDescent="0.3">
      <c r="A161" t="s">
        <v>12890</v>
      </c>
    </row>
    <row r="162" spans="1:1" x14ac:dyDescent="0.3">
      <c r="A162" t="s">
        <v>12902</v>
      </c>
    </row>
    <row r="163" spans="1:1" x14ac:dyDescent="0.3">
      <c r="A163" t="s">
        <v>12914</v>
      </c>
    </row>
    <row r="164" spans="1:1" x14ac:dyDescent="0.3">
      <c r="A164" t="s">
        <v>12926</v>
      </c>
    </row>
    <row r="165" spans="1:1" x14ac:dyDescent="0.3">
      <c r="A165" t="s">
        <v>12938</v>
      </c>
    </row>
    <row r="166" spans="1:1" x14ac:dyDescent="0.3">
      <c r="A166" t="s">
        <v>12950</v>
      </c>
    </row>
    <row r="167" spans="1:1" x14ac:dyDescent="0.3">
      <c r="A167" t="s">
        <v>12962</v>
      </c>
    </row>
    <row r="168" spans="1:1" x14ac:dyDescent="0.3">
      <c r="A168" t="s">
        <v>12974</v>
      </c>
    </row>
    <row r="169" spans="1:1" x14ac:dyDescent="0.3">
      <c r="A169" t="s">
        <v>12986</v>
      </c>
    </row>
    <row r="170" spans="1:1" x14ac:dyDescent="0.3">
      <c r="A170" t="s">
        <v>12998</v>
      </c>
    </row>
    <row r="171" spans="1:1" x14ac:dyDescent="0.3">
      <c r="A171" t="s">
        <v>13010</v>
      </c>
    </row>
    <row r="172" spans="1:1" x14ac:dyDescent="0.3">
      <c r="A172" t="s">
        <v>13022</v>
      </c>
    </row>
    <row r="173" spans="1:1" x14ac:dyDescent="0.3">
      <c r="A173" t="s">
        <v>13034</v>
      </c>
    </row>
    <row r="174" spans="1:1" x14ac:dyDescent="0.3">
      <c r="A174" t="s">
        <v>13046</v>
      </c>
    </row>
    <row r="175" spans="1:1" x14ac:dyDescent="0.3">
      <c r="A175" t="s">
        <v>13058</v>
      </c>
    </row>
    <row r="176" spans="1:1" x14ac:dyDescent="0.3">
      <c r="A176" t="s">
        <v>13070</v>
      </c>
    </row>
    <row r="177" spans="1:1" x14ac:dyDescent="0.3">
      <c r="A177" t="s">
        <v>13082</v>
      </c>
    </row>
    <row r="178" spans="1:1" x14ac:dyDescent="0.3">
      <c r="A178" t="s">
        <v>13094</v>
      </c>
    </row>
    <row r="179" spans="1:1" x14ac:dyDescent="0.3">
      <c r="A179" t="s">
        <v>13106</v>
      </c>
    </row>
    <row r="180" spans="1:1" x14ac:dyDescent="0.3">
      <c r="A180" t="s">
        <v>13118</v>
      </c>
    </row>
    <row r="181" spans="1:1" x14ac:dyDescent="0.3">
      <c r="A181" t="s">
        <v>13130</v>
      </c>
    </row>
    <row r="182" spans="1:1" x14ac:dyDescent="0.3">
      <c r="A182" t="s">
        <v>13142</v>
      </c>
    </row>
    <row r="183" spans="1:1" x14ac:dyDescent="0.3">
      <c r="A183" t="s">
        <v>13154</v>
      </c>
    </row>
    <row r="184" spans="1:1" x14ac:dyDescent="0.3">
      <c r="A184" t="s">
        <v>13166</v>
      </c>
    </row>
    <row r="185" spans="1:1" x14ac:dyDescent="0.3">
      <c r="A185" t="s">
        <v>13178</v>
      </c>
    </row>
    <row r="186" spans="1:1" x14ac:dyDescent="0.3">
      <c r="A186" t="s">
        <v>13190</v>
      </c>
    </row>
    <row r="187" spans="1:1" x14ac:dyDescent="0.3">
      <c r="A187" t="s">
        <v>13202</v>
      </c>
    </row>
    <row r="188" spans="1:1" x14ac:dyDescent="0.3">
      <c r="A188" t="s">
        <v>13214</v>
      </c>
    </row>
    <row r="189" spans="1:1" x14ac:dyDescent="0.3">
      <c r="A189" t="s">
        <v>13226</v>
      </c>
    </row>
    <row r="190" spans="1:1" x14ac:dyDescent="0.3">
      <c r="A190" t="s">
        <v>13238</v>
      </c>
    </row>
    <row r="191" spans="1:1" x14ac:dyDescent="0.3">
      <c r="A191" t="s">
        <v>13250</v>
      </c>
    </row>
    <row r="192" spans="1:1" x14ac:dyDescent="0.3">
      <c r="A192" t="s">
        <v>13262</v>
      </c>
    </row>
    <row r="193" spans="1:1" x14ac:dyDescent="0.3">
      <c r="A193" t="s">
        <v>13274</v>
      </c>
    </row>
    <row r="194" spans="1:1" x14ac:dyDescent="0.3">
      <c r="A194" t="s">
        <v>13286</v>
      </c>
    </row>
    <row r="195" spans="1:1" x14ac:dyDescent="0.3">
      <c r="A195" t="s">
        <v>13298</v>
      </c>
    </row>
    <row r="196" spans="1:1" x14ac:dyDescent="0.3">
      <c r="A196" t="s">
        <v>13310</v>
      </c>
    </row>
    <row r="197" spans="1:1" x14ac:dyDescent="0.3">
      <c r="A197" t="s">
        <v>13322</v>
      </c>
    </row>
    <row r="198" spans="1:1" x14ac:dyDescent="0.3">
      <c r="A198" t="s">
        <v>13334</v>
      </c>
    </row>
    <row r="199" spans="1:1" x14ac:dyDescent="0.3">
      <c r="A199" t="s">
        <v>13346</v>
      </c>
    </row>
    <row r="200" spans="1:1" x14ac:dyDescent="0.3">
      <c r="A200" t="s">
        <v>13358</v>
      </c>
    </row>
    <row r="201" spans="1:1" x14ac:dyDescent="0.3">
      <c r="A201" t="s">
        <v>13370</v>
      </c>
    </row>
    <row r="202" spans="1:1" x14ac:dyDescent="0.3">
      <c r="A202" t="s">
        <v>13382</v>
      </c>
    </row>
    <row r="203" spans="1:1" x14ac:dyDescent="0.3">
      <c r="A203" t="s">
        <v>13394</v>
      </c>
    </row>
    <row r="204" spans="1:1" x14ac:dyDescent="0.3">
      <c r="A204" t="s">
        <v>13406</v>
      </c>
    </row>
    <row r="205" spans="1:1" x14ac:dyDescent="0.3">
      <c r="A205" t="s">
        <v>13418</v>
      </c>
    </row>
    <row r="206" spans="1:1" x14ac:dyDescent="0.3">
      <c r="A206" t="s">
        <v>13430</v>
      </c>
    </row>
    <row r="207" spans="1:1" x14ac:dyDescent="0.3">
      <c r="A207" t="s">
        <v>13442</v>
      </c>
    </row>
    <row r="208" spans="1:1" x14ac:dyDescent="0.3">
      <c r="A208" t="s">
        <v>13454</v>
      </c>
    </row>
    <row r="209" spans="1:1" x14ac:dyDescent="0.3">
      <c r="A209" t="s">
        <v>13466</v>
      </c>
    </row>
    <row r="210" spans="1:1" x14ac:dyDescent="0.3">
      <c r="A210" t="s">
        <v>13478</v>
      </c>
    </row>
    <row r="211" spans="1:1" x14ac:dyDescent="0.3">
      <c r="A211" t="s">
        <v>13490</v>
      </c>
    </row>
    <row r="212" spans="1:1" x14ac:dyDescent="0.3">
      <c r="A212" t="s">
        <v>10983</v>
      </c>
    </row>
    <row r="213" spans="1:1" x14ac:dyDescent="0.3">
      <c r="A213" t="s">
        <v>10995</v>
      </c>
    </row>
    <row r="214" spans="1:1" x14ac:dyDescent="0.3">
      <c r="A214" t="s">
        <v>11007</v>
      </c>
    </row>
    <row r="215" spans="1:1" x14ac:dyDescent="0.3">
      <c r="A215" t="s">
        <v>11019</v>
      </c>
    </row>
    <row r="216" spans="1:1" x14ac:dyDescent="0.3">
      <c r="A216" t="s">
        <v>11031</v>
      </c>
    </row>
    <row r="217" spans="1:1" x14ac:dyDescent="0.3">
      <c r="A217" t="s">
        <v>11043</v>
      </c>
    </row>
    <row r="218" spans="1:1" x14ac:dyDescent="0.3">
      <c r="A218" t="s">
        <v>11055</v>
      </c>
    </row>
    <row r="219" spans="1:1" x14ac:dyDescent="0.3">
      <c r="A219" t="s">
        <v>11067</v>
      </c>
    </row>
    <row r="220" spans="1:1" x14ac:dyDescent="0.3">
      <c r="A220" t="s">
        <v>11079</v>
      </c>
    </row>
    <row r="221" spans="1:1" x14ac:dyDescent="0.3">
      <c r="A221" t="s">
        <v>11091</v>
      </c>
    </row>
    <row r="222" spans="1:1" x14ac:dyDescent="0.3">
      <c r="A222" t="s">
        <v>11103</v>
      </c>
    </row>
    <row r="223" spans="1:1" x14ac:dyDescent="0.3">
      <c r="A223" t="s">
        <v>11115</v>
      </c>
    </row>
    <row r="224" spans="1:1" x14ac:dyDescent="0.3">
      <c r="A224" t="s">
        <v>11127</v>
      </c>
    </row>
    <row r="225" spans="1:1" x14ac:dyDescent="0.3">
      <c r="A225" t="s">
        <v>11139</v>
      </c>
    </row>
    <row r="226" spans="1:1" x14ac:dyDescent="0.3">
      <c r="A226" t="s">
        <v>11151</v>
      </c>
    </row>
    <row r="227" spans="1:1" x14ac:dyDescent="0.3">
      <c r="A227" t="s">
        <v>11163</v>
      </c>
    </row>
    <row r="228" spans="1:1" x14ac:dyDescent="0.3">
      <c r="A228" t="s">
        <v>11175</v>
      </c>
    </row>
    <row r="229" spans="1:1" x14ac:dyDescent="0.3">
      <c r="A229" t="s">
        <v>11187</v>
      </c>
    </row>
    <row r="230" spans="1:1" x14ac:dyDescent="0.3">
      <c r="A230" t="s">
        <v>11199</v>
      </c>
    </row>
    <row r="231" spans="1:1" x14ac:dyDescent="0.3">
      <c r="A231" t="s">
        <v>11211</v>
      </c>
    </row>
    <row r="232" spans="1:1" x14ac:dyDescent="0.3">
      <c r="A232" t="s">
        <v>11223</v>
      </c>
    </row>
    <row r="233" spans="1:1" x14ac:dyDescent="0.3">
      <c r="A233" t="s">
        <v>11235</v>
      </c>
    </row>
    <row r="234" spans="1:1" x14ac:dyDescent="0.3">
      <c r="A234" t="s">
        <v>11247</v>
      </c>
    </row>
    <row r="235" spans="1:1" x14ac:dyDescent="0.3">
      <c r="A235" t="s">
        <v>11259</v>
      </c>
    </row>
    <row r="236" spans="1:1" x14ac:dyDescent="0.3">
      <c r="A236" t="s">
        <v>11271</v>
      </c>
    </row>
    <row r="237" spans="1:1" x14ac:dyDescent="0.3">
      <c r="A237" t="s">
        <v>11283</v>
      </c>
    </row>
    <row r="238" spans="1:1" x14ac:dyDescent="0.3">
      <c r="A238" t="s">
        <v>11295</v>
      </c>
    </row>
    <row r="239" spans="1:1" x14ac:dyDescent="0.3">
      <c r="A239" t="s">
        <v>11307</v>
      </c>
    </row>
    <row r="240" spans="1:1" x14ac:dyDescent="0.3">
      <c r="A240" t="s">
        <v>11319</v>
      </c>
    </row>
    <row r="241" spans="1:1" x14ac:dyDescent="0.3">
      <c r="A241" t="s">
        <v>11331</v>
      </c>
    </row>
    <row r="242" spans="1:1" x14ac:dyDescent="0.3">
      <c r="A242" t="s">
        <v>11343</v>
      </c>
    </row>
    <row r="243" spans="1:1" x14ac:dyDescent="0.3">
      <c r="A243" t="s">
        <v>11355</v>
      </c>
    </row>
    <row r="244" spans="1:1" x14ac:dyDescent="0.3">
      <c r="A244" t="s">
        <v>11367</v>
      </c>
    </row>
    <row r="245" spans="1:1" x14ac:dyDescent="0.3">
      <c r="A245" t="s">
        <v>11379</v>
      </c>
    </row>
    <row r="246" spans="1:1" x14ac:dyDescent="0.3">
      <c r="A246" t="s">
        <v>11391</v>
      </c>
    </row>
    <row r="247" spans="1:1" x14ac:dyDescent="0.3">
      <c r="A247" t="s">
        <v>11403</v>
      </c>
    </row>
    <row r="248" spans="1:1" x14ac:dyDescent="0.3">
      <c r="A248" t="s">
        <v>11415</v>
      </c>
    </row>
    <row r="249" spans="1:1" x14ac:dyDescent="0.3">
      <c r="A249" t="s">
        <v>11427</v>
      </c>
    </row>
    <row r="250" spans="1:1" x14ac:dyDescent="0.3">
      <c r="A250" t="s">
        <v>11439</v>
      </c>
    </row>
    <row r="251" spans="1:1" x14ac:dyDescent="0.3">
      <c r="A251" t="s">
        <v>11451</v>
      </c>
    </row>
    <row r="252" spans="1:1" x14ac:dyDescent="0.3">
      <c r="A252" t="s">
        <v>11463</v>
      </c>
    </row>
    <row r="253" spans="1:1" x14ac:dyDescent="0.3">
      <c r="A253" t="s">
        <v>11475</v>
      </c>
    </row>
    <row r="254" spans="1:1" x14ac:dyDescent="0.3">
      <c r="A254" t="s">
        <v>11487</v>
      </c>
    </row>
    <row r="255" spans="1:1" x14ac:dyDescent="0.3">
      <c r="A255" t="s">
        <v>11499</v>
      </c>
    </row>
    <row r="256" spans="1:1" x14ac:dyDescent="0.3">
      <c r="A256" t="s">
        <v>11511</v>
      </c>
    </row>
    <row r="257" spans="1:1" x14ac:dyDescent="0.3">
      <c r="A257" t="s">
        <v>11523</v>
      </c>
    </row>
    <row r="258" spans="1:1" x14ac:dyDescent="0.3">
      <c r="A258" t="s">
        <v>11535</v>
      </c>
    </row>
    <row r="259" spans="1:1" x14ac:dyDescent="0.3">
      <c r="A259" t="s">
        <v>11547</v>
      </c>
    </row>
    <row r="260" spans="1:1" x14ac:dyDescent="0.3">
      <c r="A260" t="s">
        <v>11559</v>
      </c>
    </row>
    <row r="261" spans="1:1" x14ac:dyDescent="0.3">
      <c r="A261" t="s">
        <v>11571</v>
      </c>
    </row>
    <row r="262" spans="1:1" x14ac:dyDescent="0.3">
      <c r="A262" t="s">
        <v>11583</v>
      </c>
    </row>
    <row r="263" spans="1:1" x14ac:dyDescent="0.3">
      <c r="A263" t="s">
        <v>11595</v>
      </c>
    </row>
    <row r="264" spans="1:1" x14ac:dyDescent="0.3">
      <c r="A264" t="s">
        <v>11607</v>
      </c>
    </row>
    <row r="265" spans="1:1" x14ac:dyDescent="0.3">
      <c r="A265" t="s">
        <v>11619</v>
      </c>
    </row>
    <row r="266" spans="1:1" x14ac:dyDescent="0.3">
      <c r="A266" t="s">
        <v>11631</v>
      </c>
    </row>
    <row r="267" spans="1:1" x14ac:dyDescent="0.3">
      <c r="A267" t="s">
        <v>11643</v>
      </c>
    </row>
    <row r="268" spans="1:1" x14ac:dyDescent="0.3">
      <c r="A268" t="s">
        <v>11655</v>
      </c>
    </row>
    <row r="269" spans="1:1" x14ac:dyDescent="0.3">
      <c r="A269" t="s">
        <v>11667</v>
      </c>
    </row>
    <row r="270" spans="1:1" x14ac:dyDescent="0.3">
      <c r="A270" t="s">
        <v>11679</v>
      </c>
    </row>
    <row r="271" spans="1:1" x14ac:dyDescent="0.3">
      <c r="A271" t="s">
        <v>11691</v>
      </c>
    </row>
    <row r="272" spans="1:1" x14ac:dyDescent="0.3">
      <c r="A272" t="s">
        <v>11703</v>
      </c>
    </row>
    <row r="273" spans="1:1" x14ac:dyDescent="0.3">
      <c r="A273" t="s">
        <v>11715</v>
      </c>
    </row>
    <row r="274" spans="1:1" x14ac:dyDescent="0.3">
      <c r="A274" t="s">
        <v>11727</v>
      </c>
    </row>
    <row r="275" spans="1:1" x14ac:dyDescent="0.3">
      <c r="A275" t="s">
        <v>11739</v>
      </c>
    </row>
    <row r="276" spans="1:1" x14ac:dyDescent="0.3">
      <c r="A276" t="s">
        <v>11751</v>
      </c>
    </row>
    <row r="277" spans="1:1" x14ac:dyDescent="0.3">
      <c r="A277" t="s">
        <v>11763</v>
      </c>
    </row>
    <row r="278" spans="1:1" x14ac:dyDescent="0.3">
      <c r="A278" t="s">
        <v>11775</v>
      </c>
    </row>
    <row r="279" spans="1:1" x14ac:dyDescent="0.3">
      <c r="A279" t="s">
        <v>11787</v>
      </c>
    </row>
    <row r="280" spans="1:1" x14ac:dyDescent="0.3">
      <c r="A280" t="s">
        <v>11799</v>
      </c>
    </row>
    <row r="281" spans="1:1" x14ac:dyDescent="0.3">
      <c r="A281" t="s">
        <v>11811</v>
      </c>
    </row>
    <row r="282" spans="1:1" x14ac:dyDescent="0.3">
      <c r="A282" t="s">
        <v>11823</v>
      </c>
    </row>
    <row r="283" spans="1:1" x14ac:dyDescent="0.3">
      <c r="A283" t="s">
        <v>11835</v>
      </c>
    </row>
    <row r="284" spans="1:1" x14ac:dyDescent="0.3">
      <c r="A284" t="s">
        <v>11847</v>
      </c>
    </row>
    <row r="285" spans="1:1" x14ac:dyDescent="0.3">
      <c r="A285" t="s">
        <v>11859</v>
      </c>
    </row>
    <row r="286" spans="1:1" x14ac:dyDescent="0.3">
      <c r="A286" t="s">
        <v>11871</v>
      </c>
    </row>
    <row r="287" spans="1:1" x14ac:dyDescent="0.3">
      <c r="A287" t="s">
        <v>11883</v>
      </c>
    </row>
    <row r="288" spans="1:1" x14ac:dyDescent="0.3">
      <c r="A288" t="s">
        <v>11895</v>
      </c>
    </row>
    <row r="289" spans="1:1" x14ac:dyDescent="0.3">
      <c r="A289" t="s">
        <v>11907</v>
      </c>
    </row>
    <row r="290" spans="1:1" x14ac:dyDescent="0.3">
      <c r="A290" t="s">
        <v>11919</v>
      </c>
    </row>
    <row r="291" spans="1:1" x14ac:dyDescent="0.3">
      <c r="A291" t="s">
        <v>11931</v>
      </c>
    </row>
    <row r="292" spans="1:1" x14ac:dyDescent="0.3">
      <c r="A292" t="s">
        <v>11943</v>
      </c>
    </row>
    <row r="293" spans="1:1" x14ac:dyDescent="0.3">
      <c r="A293" t="s">
        <v>11955</v>
      </c>
    </row>
    <row r="294" spans="1:1" x14ac:dyDescent="0.3">
      <c r="A294" t="s">
        <v>11967</v>
      </c>
    </row>
    <row r="295" spans="1:1" x14ac:dyDescent="0.3">
      <c r="A295" t="s">
        <v>11979</v>
      </c>
    </row>
    <row r="296" spans="1:1" x14ac:dyDescent="0.3">
      <c r="A296" t="s">
        <v>11991</v>
      </c>
    </row>
    <row r="297" spans="1:1" x14ac:dyDescent="0.3">
      <c r="A297" t="s">
        <v>12003</v>
      </c>
    </row>
    <row r="298" spans="1:1" x14ac:dyDescent="0.3">
      <c r="A298" t="s">
        <v>12015</v>
      </c>
    </row>
    <row r="299" spans="1:1" x14ac:dyDescent="0.3">
      <c r="A299" t="s">
        <v>12027</v>
      </c>
    </row>
    <row r="300" spans="1:1" x14ac:dyDescent="0.3">
      <c r="A300" t="s">
        <v>12039</v>
      </c>
    </row>
    <row r="301" spans="1:1" x14ac:dyDescent="0.3">
      <c r="A301" t="s">
        <v>12051</v>
      </c>
    </row>
    <row r="302" spans="1:1" x14ac:dyDescent="0.3">
      <c r="A302" t="s">
        <v>12063</v>
      </c>
    </row>
    <row r="303" spans="1:1" x14ac:dyDescent="0.3">
      <c r="A303" t="s">
        <v>12075</v>
      </c>
    </row>
    <row r="304" spans="1:1" x14ac:dyDescent="0.3">
      <c r="A304" t="s">
        <v>12087</v>
      </c>
    </row>
    <row r="305" spans="1:1" x14ac:dyDescent="0.3">
      <c r="A305" t="s">
        <v>12099</v>
      </c>
    </row>
    <row r="306" spans="1:1" x14ac:dyDescent="0.3">
      <c r="A306" t="s">
        <v>12111</v>
      </c>
    </row>
    <row r="307" spans="1:1" x14ac:dyDescent="0.3">
      <c r="A307" t="s">
        <v>12123</v>
      </c>
    </row>
    <row r="308" spans="1:1" x14ac:dyDescent="0.3">
      <c r="A308" t="s">
        <v>12135</v>
      </c>
    </row>
    <row r="309" spans="1:1" x14ac:dyDescent="0.3">
      <c r="A309" t="s">
        <v>12147</v>
      </c>
    </row>
    <row r="310" spans="1:1" x14ac:dyDescent="0.3">
      <c r="A310" t="s">
        <v>12159</v>
      </c>
    </row>
    <row r="311" spans="1:1" x14ac:dyDescent="0.3">
      <c r="A311" t="s">
        <v>12171</v>
      </c>
    </row>
    <row r="312" spans="1:1" x14ac:dyDescent="0.3">
      <c r="A312" t="s">
        <v>12183</v>
      </c>
    </row>
    <row r="313" spans="1:1" x14ac:dyDescent="0.3">
      <c r="A313" t="s">
        <v>12195</v>
      </c>
    </row>
    <row r="314" spans="1:1" x14ac:dyDescent="0.3">
      <c r="A314" t="s">
        <v>12207</v>
      </c>
    </row>
    <row r="315" spans="1:1" x14ac:dyDescent="0.3">
      <c r="A315" t="s">
        <v>12219</v>
      </c>
    </row>
    <row r="316" spans="1:1" x14ac:dyDescent="0.3">
      <c r="A316" t="s">
        <v>12231</v>
      </c>
    </row>
    <row r="317" spans="1:1" x14ac:dyDescent="0.3">
      <c r="A317" t="s">
        <v>12243</v>
      </c>
    </row>
    <row r="318" spans="1:1" x14ac:dyDescent="0.3">
      <c r="A318" t="s">
        <v>12255</v>
      </c>
    </row>
    <row r="319" spans="1:1" x14ac:dyDescent="0.3">
      <c r="A319" t="s">
        <v>12267</v>
      </c>
    </row>
    <row r="320" spans="1:1" x14ac:dyDescent="0.3">
      <c r="A320" t="s">
        <v>12279</v>
      </c>
    </row>
    <row r="321" spans="1:1" x14ac:dyDescent="0.3">
      <c r="A321" t="s">
        <v>12291</v>
      </c>
    </row>
    <row r="322" spans="1:1" x14ac:dyDescent="0.3">
      <c r="A322" t="s">
        <v>12303</v>
      </c>
    </row>
    <row r="323" spans="1:1" x14ac:dyDescent="0.3">
      <c r="A323" t="s">
        <v>12315</v>
      </c>
    </row>
    <row r="324" spans="1:1" x14ac:dyDescent="0.3">
      <c r="A324" t="s">
        <v>12327</v>
      </c>
    </row>
    <row r="325" spans="1:1" x14ac:dyDescent="0.3">
      <c r="A325" t="s">
        <v>12339</v>
      </c>
    </row>
    <row r="326" spans="1:1" x14ac:dyDescent="0.3">
      <c r="A326" t="s">
        <v>12351</v>
      </c>
    </row>
    <row r="327" spans="1:1" x14ac:dyDescent="0.3">
      <c r="A327" t="s">
        <v>12363</v>
      </c>
    </row>
    <row r="328" spans="1:1" x14ac:dyDescent="0.3">
      <c r="A328" t="s">
        <v>12375</v>
      </c>
    </row>
    <row r="329" spans="1:1" x14ac:dyDescent="0.3">
      <c r="A329" t="s">
        <v>12387</v>
      </c>
    </row>
    <row r="330" spans="1:1" x14ac:dyDescent="0.3">
      <c r="A330" t="s">
        <v>12399</v>
      </c>
    </row>
    <row r="331" spans="1:1" x14ac:dyDescent="0.3">
      <c r="A331" t="s">
        <v>12411</v>
      </c>
    </row>
    <row r="332" spans="1:1" x14ac:dyDescent="0.3">
      <c r="A332" t="s">
        <v>12423</v>
      </c>
    </row>
    <row r="333" spans="1:1" x14ac:dyDescent="0.3">
      <c r="A333" t="s">
        <v>12435</v>
      </c>
    </row>
    <row r="334" spans="1:1" x14ac:dyDescent="0.3">
      <c r="A334" t="s">
        <v>12447</v>
      </c>
    </row>
    <row r="335" spans="1:1" x14ac:dyDescent="0.3">
      <c r="A335" t="s">
        <v>12459</v>
      </c>
    </row>
    <row r="336" spans="1:1" x14ac:dyDescent="0.3">
      <c r="A336" t="s">
        <v>12471</v>
      </c>
    </row>
    <row r="337" spans="1:1" x14ac:dyDescent="0.3">
      <c r="A337" t="s">
        <v>12483</v>
      </c>
    </row>
    <row r="338" spans="1:1" x14ac:dyDescent="0.3">
      <c r="A338" t="s">
        <v>12495</v>
      </c>
    </row>
    <row r="339" spans="1:1" x14ac:dyDescent="0.3">
      <c r="A339" t="s">
        <v>12507</v>
      </c>
    </row>
    <row r="340" spans="1:1" x14ac:dyDescent="0.3">
      <c r="A340" t="s">
        <v>12519</v>
      </c>
    </row>
    <row r="341" spans="1:1" x14ac:dyDescent="0.3">
      <c r="A341" t="s">
        <v>12531</v>
      </c>
    </row>
    <row r="342" spans="1:1" x14ac:dyDescent="0.3">
      <c r="A342" t="s">
        <v>12543</v>
      </c>
    </row>
    <row r="343" spans="1:1" x14ac:dyDescent="0.3">
      <c r="A343" t="s">
        <v>12555</v>
      </c>
    </row>
    <row r="344" spans="1:1" x14ac:dyDescent="0.3">
      <c r="A344" t="s">
        <v>12567</v>
      </c>
    </row>
    <row r="345" spans="1:1" x14ac:dyDescent="0.3">
      <c r="A345" t="s">
        <v>12579</v>
      </c>
    </row>
    <row r="346" spans="1:1" x14ac:dyDescent="0.3">
      <c r="A346" t="s">
        <v>12591</v>
      </c>
    </row>
    <row r="347" spans="1:1" x14ac:dyDescent="0.3">
      <c r="A347" t="s">
        <v>12603</v>
      </c>
    </row>
    <row r="348" spans="1:1" x14ac:dyDescent="0.3">
      <c r="A348" t="s">
        <v>12615</v>
      </c>
    </row>
    <row r="349" spans="1:1" x14ac:dyDescent="0.3">
      <c r="A349" t="s">
        <v>12627</v>
      </c>
    </row>
    <row r="350" spans="1:1" x14ac:dyDescent="0.3">
      <c r="A350" t="s">
        <v>12639</v>
      </c>
    </row>
    <row r="351" spans="1:1" x14ac:dyDescent="0.3">
      <c r="A351" t="s">
        <v>12651</v>
      </c>
    </row>
    <row r="352" spans="1:1" x14ac:dyDescent="0.3">
      <c r="A352" t="s">
        <v>12663</v>
      </c>
    </row>
    <row r="353" spans="1:1" x14ac:dyDescent="0.3">
      <c r="A353" t="s">
        <v>12675</v>
      </c>
    </row>
    <row r="354" spans="1:1" x14ac:dyDescent="0.3">
      <c r="A354" t="s">
        <v>12687</v>
      </c>
    </row>
    <row r="355" spans="1:1" x14ac:dyDescent="0.3">
      <c r="A355" t="s">
        <v>12699</v>
      </c>
    </row>
    <row r="356" spans="1:1" x14ac:dyDescent="0.3">
      <c r="A356" t="s">
        <v>12711</v>
      </c>
    </row>
    <row r="357" spans="1:1" x14ac:dyDescent="0.3">
      <c r="A357" t="s">
        <v>12723</v>
      </c>
    </row>
    <row r="358" spans="1:1" x14ac:dyDescent="0.3">
      <c r="A358" t="s">
        <v>12735</v>
      </c>
    </row>
    <row r="359" spans="1:1" x14ac:dyDescent="0.3">
      <c r="A359" t="s">
        <v>12747</v>
      </c>
    </row>
    <row r="360" spans="1:1" x14ac:dyDescent="0.3">
      <c r="A360" t="s">
        <v>12759</v>
      </c>
    </row>
    <row r="361" spans="1:1" x14ac:dyDescent="0.3">
      <c r="A361" t="s">
        <v>12771</v>
      </c>
    </row>
    <row r="362" spans="1:1" x14ac:dyDescent="0.3">
      <c r="A362" t="s">
        <v>12783</v>
      </c>
    </row>
    <row r="363" spans="1:1" x14ac:dyDescent="0.3">
      <c r="A363" t="s">
        <v>12795</v>
      </c>
    </row>
    <row r="364" spans="1:1" x14ac:dyDescent="0.3">
      <c r="A364" t="s">
        <v>12807</v>
      </c>
    </row>
    <row r="365" spans="1:1" x14ac:dyDescent="0.3">
      <c r="A365" t="s">
        <v>12819</v>
      </c>
    </row>
    <row r="366" spans="1:1" x14ac:dyDescent="0.3">
      <c r="A366" t="s">
        <v>12831</v>
      </c>
    </row>
    <row r="367" spans="1:1" x14ac:dyDescent="0.3">
      <c r="A367" t="s">
        <v>12843</v>
      </c>
    </row>
    <row r="368" spans="1:1" x14ac:dyDescent="0.3">
      <c r="A368" t="s">
        <v>12855</v>
      </c>
    </row>
    <row r="369" spans="1:1" x14ac:dyDescent="0.3">
      <c r="A369" t="s">
        <v>12867</v>
      </c>
    </row>
    <row r="370" spans="1:1" x14ac:dyDescent="0.3">
      <c r="A370" t="s">
        <v>12879</v>
      </c>
    </row>
    <row r="371" spans="1:1" x14ac:dyDescent="0.3">
      <c r="A371" t="s">
        <v>12891</v>
      </c>
    </row>
    <row r="372" spans="1:1" x14ac:dyDescent="0.3">
      <c r="A372" t="s">
        <v>12903</v>
      </c>
    </row>
    <row r="373" spans="1:1" x14ac:dyDescent="0.3">
      <c r="A373" t="s">
        <v>12915</v>
      </c>
    </row>
    <row r="374" spans="1:1" x14ac:dyDescent="0.3">
      <c r="A374" t="s">
        <v>12927</v>
      </c>
    </row>
    <row r="375" spans="1:1" x14ac:dyDescent="0.3">
      <c r="A375" t="s">
        <v>12939</v>
      </c>
    </row>
    <row r="376" spans="1:1" x14ac:dyDescent="0.3">
      <c r="A376" t="s">
        <v>12951</v>
      </c>
    </row>
    <row r="377" spans="1:1" x14ac:dyDescent="0.3">
      <c r="A377" t="s">
        <v>12963</v>
      </c>
    </row>
    <row r="378" spans="1:1" x14ac:dyDescent="0.3">
      <c r="A378" t="s">
        <v>12975</v>
      </c>
    </row>
    <row r="379" spans="1:1" x14ac:dyDescent="0.3">
      <c r="A379" t="s">
        <v>12987</v>
      </c>
    </row>
    <row r="380" spans="1:1" x14ac:dyDescent="0.3">
      <c r="A380" t="s">
        <v>12999</v>
      </c>
    </row>
    <row r="381" spans="1:1" x14ac:dyDescent="0.3">
      <c r="A381" t="s">
        <v>13011</v>
      </c>
    </row>
    <row r="382" spans="1:1" x14ac:dyDescent="0.3">
      <c r="A382" t="s">
        <v>13023</v>
      </c>
    </row>
    <row r="383" spans="1:1" x14ac:dyDescent="0.3">
      <c r="A383" t="s">
        <v>13035</v>
      </c>
    </row>
    <row r="384" spans="1:1" x14ac:dyDescent="0.3">
      <c r="A384" t="s">
        <v>13047</v>
      </c>
    </row>
    <row r="385" spans="1:1" x14ac:dyDescent="0.3">
      <c r="A385" t="s">
        <v>13059</v>
      </c>
    </row>
    <row r="386" spans="1:1" x14ac:dyDescent="0.3">
      <c r="A386" t="s">
        <v>13071</v>
      </c>
    </row>
    <row r="387" spans="1:1" x14ac:dyDescent="0.3">
      <c r="A387" t="s">
        <v>13083</v>
      </c>
    </row>
    <row r="388" spans="1:1" x14ac:dyDescent="0.3">
      <c r="A388" t="s">
        <v>13095</v>
      </c>
    </row>
    <row r="389" spans="1:1" x14ac:dyDescent="0.3">
      <c r="A389" t="s">
        <v>13107</v>
      </c>
    </row>
    <row r="390" spans="1:1" x14ac:dyDescent="0.3">
      <c r="A390" t="s">
        <v>13119</v>
      </c>
    </row>
    <row r="391" spans="1:1" x14ac:dyDescent="0.3">
      <c r="A391" t="s">
        <v>13131</v>
      </c>
    </row>
    <row r="392" spans="1:1" x14ac:dyDescent="0.3">
      <c r="A392" t="s">
        <v>13143</v>
      </c>
    </row>
    <row r="393" spans="1:1" x14ac:dyDescent="0.3">
      <c r="A393" t="s">
        <v>13155</v>
      </c>
    </row>
    <row r="394" spans="1:1" x14ac:dyDescent="0.3">
      <c r="A394" t="s">
        <v>13167</v>
      </c>
    </row>
    <row r="395" spans="1:1" x14ac:dyDescent="0.3">
      <c r="A395" t="s">
        <v>13179</v>
      </c>
    </row>
    <row r="396" spans="1:1" x14ac:dyDescent="0.3">
      <c r="A396" t="s">
        <v>13191</v>
      </c>
    </row>
    <row r="397" spans="1:1" x14ac:dyDescent="0.3">
      <c r="A397" t="s">
        <v>13203</v>
      </c>
    </row>
    <row r="398" spans="1:1" x14ac:dyDescent="0.3">
      <c r="A398" t="s">
        <v>13215</v>
      </c>
    </row>
    <row r="399" spans="1:1" x14ac:dyDescent="0.3">
      <c r="A399" t="s">
        <v>13227</v>
      </c>
    </row>
    <row r="400" spans="1:1" x14ac:dyDescent="0.3">
      <c r="A400" t="s">
        <v>13239</v>
      </c>
    </row>
    <row r="401" spans="1:1" x14ac:dyDescent="0.3">
      <c r="A401" t="s">
        <v>13251</v>
      </c>
    </row>
    <row r="402" spans="1:1" x14ac:dyDescent="0.3">
      <c r="A402" t="s">
        <v>13263</v>
      </c>
    </row>
    <row r="403" spans="1:1" x14ac:dyDescent="0.3">
      <c r="A403" t="s">
        <v>13275</v>
      </c>
    </row>
    <row r="404" spans="1:1" x14ac:dyDescent="0.3">
      <c r="A404" t="s">
        <v>13287</v>
      </c>
    </row>
    <row r="405" spans="1:1" x14ac:dyDescent="0.3">
      <c r="A405" t="s">
        <v>13299</v>
      </c>
    </row>
    <row r="406" spans="1:1" x14ac:dyDescent="0.3">
      <c r="A406" t="s">
        <v>13311</v>
      </c>
    </row>
    <row r="407" spans="1:1" x14ac:dyDescent="0.3">
      <c r="A407" t="s">
        <v>13323</v>
      </c>
    </row>
    <row r="408" spans="1:1" x14ac:dyDescent="0.3">
      <c r="A408" t="s">
        <v>13335</v>
      </c>
    </row>
    <row r="409" spans="1:1" x14ac:dyDescent="0.3">
      <c r="A409" t="s">
        <v>13347</v>
      </c>
    </row>
    <row r="410" spans="1:1" x14ac:dyDescent="0.3">
      <c r="A410" t="s">
        <v>13359</v>
      </c>
    </row>
    <row r="411" spans="1:1" x14ac:dyDescent="0.3">
      <c r="A411" t="s">
        <v>13371</v>
      </c>
    </row>
    <row r="412" spans="1:1" x14ac:dyDescent="0.3">
      <c r="A412" t="s">
        <v>13383</v>
      </c>
    </row>
    <row r="413" spans="1:1" x14ac:dyDescent="0.3">
      <c r="A413" t="s">
        <v>13395</v>
      </c>
    </row>
    <row r="414" spans="1:1" x14ac:dyDescent="0.3">
      <c r="A414" t="s">
        <v>13407</v>
      </c>
    </row>
    <row r="415" spans="1:1" x14ac:dyDescent="0.3">
      <c r="A415" t="s">
        <v>13419</v>
      </c>
    </row>
    <row r="416" spans="1:1" x14ac:dyDescent="0.3">
      <c r="A416" t="s">
        <v>13431</v>
      </c>
    </row>
    <row r="417" spans="1:1" x14ac:dyDescent="0.3">
      <c r="A417" t="s">
        <v>13443</v>
      </c>
    </row>
    <row r="418" spans="1:1" x14ac:dyDescent="0.3">
      <c r="A418" t="s">
        <v>13455</v>
      </c>
    </row>
    <row r="419" spans="1:1" x14ac:dyDescent="0.3">
      <c r="A419" t="s">
        <v>13467</v>
      </c>
    </row>
    <row r="420" spans="1:1" x14ac:dyDescent="0.3">
      <c r="A420" t="s">
        <v>13479</v>
      </c>
    </row>
    <row r="421" spans="1:1" x14ac:dyDescent="0.3">
      <c r="A421" t="s">
        <v>13491</v>
      </c>
    </row>
    <row r="422" spans="1:1" x14ac:dyDescent="0.3">
      <c r="A422" t="s">
        <v>10984</v>
      </c>
    </row>
    <row r="423" spans="1:1" x14ac:dyDescent="0.3">
      <c r="A423" t="s">
        <v>10996</v>
      </c>
    </row>
    <row r="424" spans="1:1" x14ac:dyDescent="0.3">
      <c r="A424" t="s">
        <v>11008</v>
      </c>
    </row>
    <row r="425" spans="1:1" x14ac:dyDescent="0.3">
      <c r="A425" t="s">
        <v>11020</v>
      </c>
    </row>
    <row r="426" spans="1:1" x14ac:dyDescent="0.3">
      <c r="A426" t="s">
        <v>11032</v>
      </c>
    </row>
    <row r="427" spans="1:1" x14ac:dyDescent="0.3">
      <c r="A427" t="s">
        <v>11044</v>
      </c>
    </row>
    <row r="428" spans="1:1" x14ac:dyDescent="0.3">
      <c r="A428" t="s">
        <v>11056</v>
      </c>
    </row>
    <row r="429" spans="1:1" x14ac:dyDescent="0.3">
      <c r="A429" t="s">
        <v>11068</v>
      </c>
    </row>
    <row r="430" spans="1:1" x14ac:dyDescent="0.3">
      <c r="A430" t="s">
        <v>11080</v>
      </c>
    </row>
    <row r="431" spans="1:1" x14ac:dyDescent="0.3">
      <c r="A431" t="s">
        <v>11092</v>
      </c>
    </row>
    <row r="432" spans="1:1" x14ac:dyDescent="0.3">
      <c r="A432" t="s">
        <v>11104</v>
      </c>
    </row>
    <row r="433" spans="1:1" x14ac:dyDescent="0.3">
      <c r="A433" t="s">
        <v>11116</v>
      </c>
    </row>
    <row r="434" spans="1:1" x14ac:dyDescent="0.3">
      <c r="A434" t="s">
        <v>11128</v>
      </c>
    </row>
    <row r="435" spans="1:1" x14ac:dyDescent="0.3">
      <c r="A435" t="s">
        <v>11140</v>
      </c>
    </row>
    <row r="436" spans="1:1" x14ac:dyDescent="0.3">
      <c r="A436" t="s">
        <v>11152</v>
      </c>
    </row>
    <row r="437" spans="1:1" x14ac:dyDescent="0.3">
      <c r="A437" t="s">
        <v>11164</v>
      </c>
    </row>
    <row r="438" spans="1:1" x14ac:dyDescent="0.3">
      <c r="A438" t="s">
        <v>11176</v>
      </c>
    </row>
    <row r="439" spans="1:1" x14ac:dyDescent="0.3">
      <c r="A439" t="s">
        <v>11188</v>
      </c>
    </row>
    <row r="440" spans="1:1" x14ac:dyDescent="0.3">
      <c r="A440" t="s">
        <v>11200</v>
      </c>
    </row>
    <row r="441" spans="1:1" x14ac:dyDescent="0.3">
      <c r="A441" t="s">
        <v>11212</v>
      </c>
    </row>
    <row r="442" spans="1:1" x14ac:dyDescent="0.3">
      <c r="A442" t="s">
        <v>11224</v>
      </c>
    </row>
    <row r="443" spans="1:1" x14ac:dyDescent="0.3">
      <c r="A443" t="s">
        <v>11236</v>
      </c>
    </row>
    <row r="444" spans="1:1" x14ac:dyDescent="0.3">
      <c r="A444" t="s">
        <v>11248</v>
      </c>
    </row>
    <row r="445" spans="1:1" x14ac:dyDescent="0.3">
      <c r="A445" t="s">
        <v>11260</v>
      </c>
    </row>
    <row r="446" spans="1:1" x14ac:dyDescent="0.3">
      <c r="A446" t="s">
        <v>11272</v>
      </c>
    </row>
    <row r="447" spans="1:1" x14ac:dyDescent="0.3">
      <c r="A447" t="s">
        <v>11284</v>
      </c>
    </row>
    <row r="448" spans="1:1" x14ac:dyDescent="0.3">
      <c r="A448" t="s">
        <v>11296</v>
      </c>
    </row>
    <row r="449" spans="1:1" x14ac:dyDescent="0.3">
      <c r="A449" t="s">
        <v>11308</v>
      </c>
    </row>
    <row r="450" spans="1:1" x14ac:dyDescent="0.3">
      <c r="A450" t="s">
        <v>11320</v>
      </c>
    </row>
    <row r="451" spans="1:1" x14ac:dyDescent="0.3">
      <c r="A451" t="s">
        <v>11332</v>
      </c>
    </row>
    <row r="452" spans="1:1" x14ac:dyDescent="0.3">
      <c r="A452" t="s">
        <v>11344</v>
      </c>
    </row>
    <row r="453" spans="1:1" x14ac:dyDescent="0.3">
      <c r="A453" t="s">
        <v>11356</v>
      </c>
    </row>
    <row r="454" spans="1:1" x14ac:dyDescent="0.3">
      <c r="A454" t="s">
        <v>11368</v>
      </c>
    </row>
    <row r="455" spans="1:1" x14ac:dyDescent="0.3">
      <c r="A455" t="s">
        <v>11380</v>
      </c>
    </row>
    <row r="456" spans="1:1" x14ac:dyDescent="0.3">
      <c r="A456" t="s">
        <v>11392</v>
      </c>
    </row>
    <row r="457" spans="1:1" x14ac:dyDescent="0.3">
      <c r="A457" t="s">
        <v>11404</v>
      </c>
    </row>
    <row r="458" spans="1:1" x14ac:dyDescent="0.3">
      <c r="A458" t="s">
        <v>11416</v>
      </c>
    </row>
    <row r="459" spans="1:1" x14ac:dyDescent="0.3">
      <c r="A459" t="s">
        <v>11428</v>
      </c>
    </row>
    <row r="460" spans="1:1" x14ac:dyDescent="0.3">
      <c r="A460" t="s">
        <v>11440</v>
      </c>
    </row>
    <row r="461" spans="1:1" x14ac:dyDescent="0.3">
      <c r="A461" t="s">
        <v>11452</v>
      </c>
    </row>
    <row r="462" spans="1:1" x14ac:dyDescent="0.3">
      <c r="A462" t="s">
        <v>11464</v>
      </c>
    </row>
    <row r="463" spans="1:1" x14ac:dyDescent="0.3">
      <c r="A463" t="s">
        <v>11476</v>
      </c>
    </row>
    <row r="464" spans="1:1" x14ac:dyDescent="0.3">
      <c r="A464" t="s">
        <v>11488</v>
      </c>
    </row>
    <row r="465" spans="1:1" x14ac:dyDescent="0.3">
      <c r="A465" t="s">
        <v>11500</v>
      </c>
    </row>
    <row r="466" spans="1:1" x14ac:dyDescent="0.3">
      <c r="A466" t="s">
        <v>11512</v>
      </c>
    </row>
    <row r="467" spans="1:1" x14ac:dyDescent="0.3">
      <c r="A467" t="s">
        <v>11524</v>
      </c>
    </row>
    <row r="468" spans="1:1" x14ac:dyDescent="0.3">
      <c r="A468" t="s">
        <v>11536</v>
      </c>
    </row>
    <row r="469" spans="1:1" x14ac:dyDescent="0.3">
      <c r="A469" t="s">
        <v>11548</v>
      </c>
    </row>
    <row r="470" spans="1:1" x14ac:dyDescent="0.3">
      <c r="A470" t="s">
        <v>11560</v>
      </c>
    </row>
    <row r="471" spans="1:1" x14ac:dyDescent="0.3">
      <c r="A471" t="s">
        <v>11572</v>
      </c>
    </row>
    <row r="472" spans="1:1" x14ac:dyDescent="0.3">
      <c r="A472" t="s">
        <v>11584</v>
      </c>
    </row>
    <row r="473" spans="1:1" x14ac:dyDescent="0.3">
      <c r="A473" t="s">
        <v>11596</v>
      </c>
    </row>
    <row r="474" spans="1:1" x14ac:dyDescent="0.3">
      <c r="A474" t="s">
        <v>11608</v>
      </c>
    </row>
    <row r="475" spans="1:1" x14ac:dyDescent="0.3">
      <c r="A475" t="s">
        <v>11620</v>
      </c>
    </row>
    <row r="476" spans="1:1" x14ac:dyDescent="0.3">
      <c r="A476" t="s">
        <v>11632</v>
      </c>
    </row>
    <row r="477" spans="1:1" x14ac:dyDescent="0.3">
      <c r="A477" t="s">
        <v>11644</v>
      </c>
    </row>
    <row r="478" spans="1:1" x14ac:dyDescent="0.3">
      <c r="A478" t="s">
        <v>11656</v>
      </c>
    </row>
    <row r="479" spans="1:1" x14ac:dyDescent="0.3">
      <c r="A479" t="s">
        <v>11668</v>
      </c>
    </row>
    <row r="480" spans="1:1" x14ac:dyDescent="0.3">
      <c r="A480" t="s">
        <v>11680</v>
      </c>
    </row>
    <row r="481" spans="1:1" x14ac:dyDescent="0.3">
      <c r="A481" t="s">
        <v>11692</v>
      </c>
    </row>
    <row r="482" spans="1:1" x14ac:dyDescent="0.3">
      <c r="A482" t="s">
        <v>11704</v>
      </c>
    </row>
    <row r="483" spans="1:1" x14ac:dyDescent="0.3">
      <c r="A483" t="s">
        <v>11716</v>
      </c>
    </row>
    <row r="484" spans="1:1" x14ac:dyDescent="0.3">
      <c r="A484" t="s">
        <v>11728</v>
      </c>
    </row>
    <row r="485" spans="1:1" x14ac:dyDescent="0.3">
      <c r="A485" t="s">
        <v>11740</v>
      </c>
    </row>
    <row r="486" spans="1:1" x14ac:dyDescent="0.3">
      <c r="A486" t="s">
        <v>11752</v>
      </c>
    </row>
    <row r="487" spans="1:1" x14ac:dyDescent="0.3">
      <c r="A487" t="s">
        <v>11764</v>
      </c>
    </row>
    <row r="488" spans="1:1" x14ac:dyDescent="0.3">
      <c r="A488" t="s">
        <v>11776</v>
      </c>
    </row>
    <row r="489" spans="1:1" x14ac:dyDescent="0.3">
      <c r="A489" t="s">
        <v>11788</v>
      </c>
    </row>
    <row r="490" spans="1:1" x14ac:dyDescent="0.3">
      <c r="A490" t="s">
        <v>11800</v>
      </c>
    </row>
    <row r="491" spans="1:1" x14ac:dyDescent="0.3">
      <c r="A491" t="s">
        <v>11812</v>
      </c>
    </row>
    <row r="492" spans="1:1" x14ac:dyDescent="0.3">
      <c r="A492" t="s">
        <v>11824</v>
      </c>
    </row>
    <row r="493" spans="1:1" x14ac:dyDescent="0.3">
      <c r="A493" t="s">
        <v>11836</v>
      </c>
    </row>
    <row r="494" spans="1:1" x14ac:dyDescent="0.3">
      <c r="A494" t="s">
        <v>11848</v>
      </c>
    </row>
    <row r="495" spans="1:1" x14ac:dyDescent="0.3">
      <c r="A495" t="s">
        <v>11860</v>
      </c>
    </row>
    <row r="496" spans="1:1" x14ac:dyDescent="0.3">
      <c r="A496" t="s">
        <v>11872</v>
      </c>
    </row>
    <row r="497" spans="1:1" x14ac:dyDescent="0.3">
      <c r="A497" t="s">
        <v>11884</v>
      </c>
    </row>
    <row r="498" spans="1:1" x14ac:dyDescent="0.3">
      <c r="A498" t="s">
        <v>11896</v>
      </c>
    </row>
    <row r="499" spans="1:1" x14ac:dyDescent="0.3">
      <c r="A499" t="s">
        <v>11908</v>
      </c>
    </row>
    <row r="500" spans="1:1" x14ac:dyDescent="0.3">
      <c r="A500" t="s">
        <v>11920</v>
      </c>
    </row>
    <row r="501" spans="1:1" x14ac:dyDescent="0.3">
      <c r="A501" t="s">
        <v>11932</v>
      </c>
    </row>
    <row r="502" spans="1:1" x14ac:dyDescent="0.3">
      <c r="A502" t="s">
        <v>11944</v>
      </c>
    </row>
    <row r="503" spans="1:1" x14ac:dyDescent="0.3">
      <c r="A503" t="s">
        <v>11956</v>
      </c>
    </row>
    <row r="504" spans="1:1" x14ac:dyDescent="0.3">
      <c r="A504" t="s">
        <v>11968</v>
      </c>
    </row>
    <row r="505" spans="1:1" x14ac:dyDescent="0.3">
      <c r="A505" t="s">
        <v>11980</v>
      </c>
    </row>
    <row r="506" spans="1:1" x14ac:dyDescent="0.3">
      <c r="A506" t="s">
        <v>11992</v>
      </c>
    </row>
    <row r="507" spans="1:1" x14ac:dyDescent="0.3">
      <c r="A507" t="s">
        <v>12004</v>
      </c>
    </row>
    <row r="508" spans="1:1" x14ac:dyDescent="0.3">
      <c r="A508" t="s">
        <v>12016</v>
      </c>
    </row>
    <row r="509" spans="1:1" x14ac:dyDescent="0.3">
      <c r="A509" t="s">
        <v>12028</v>
      </c>
    </row>
    <row r="510" spans="1:1" x14ac:dyDescent="0.3">
      <c r="A510" t="s">
        <v>12040</v>
      </c>
    </row>
    <row r="511" spans="1:1" x14ac:dyDescent="0.3">
      <c r="A511" t="s">
        <v>12052</v>
      </c>
    </row>
    <row r="512" spans="1:1" x14ac:dyDescent="0.3">
      <c r="A512" t="s">
        <v>12064</v>
      </c>
    </row>
    <row r="513" spans="1:1" x14ac:dyDescent="0.3">
      <c r="A513" t="s">
        <v>12076</v>
      </c>
    </row>
    <row r="514" spans="1:1" x14ac:dyDescent="0.3">
      <c r="A514" t="s">
        <v>12088</v>
      </c>
    </row>
    <row r="515" spans="1:1" x14ac:dyDescent="0.3">
      <c r="A515" t="s">
        <v>12100</v>
      </c>
    </row>
    <row r="516" spans="1:1" x14ac:dyDescent="0.3">
      <c r="A516" t="s">
        <v>12112</v>
      </c>
    </row>
    <row r="517" spans="1:1" x14ac:dyDescent="0.3">
      <c r="A517" t="s">
        <v>12124</v>
      </c>
    </row>
    <row r="518" spans="1:1" x14ac:dyDescent="0.3">
      <c r="A518" t="s">
        <v>12136</v>
      </c>
    </row>
    <row r="519" spans="1:1" x14ac:dyDescent="0.3">
      <c r="A519" t="s">
        <v>12148</v>
      </c>
    </row>
    <row r="520" spans="1:1" x14ac:dyDescent="0.3">
      <c r="A520" t="s">
        <v>12160</v>
      </c>
    </row>
    <row r="521" spans="1:1" x14ac:dyDescent="0.3">
      <c r="A521" t="s">
        <v>12172</v>
      </c>
    </row>
    <row r="522" spans="1:1" x14ac:dyDescent="0.3">
      <c r="A522" t="s">
        <v>12184</v>
      </c>
    </row>
    <row r="523" spans="1:1" x14ac:dyDescent="0.3">
      <c r="A523" t="s">
        <v>12196</v>
      </c>
    </row>
    <row r="524" spans="1:1" x14ac:dyDescent="0.3">
      <c r="A524" t="s">
        <v>12208</v>
      </c>
    </row>
    <row r="525" spans="1:1" x14ac:dyDescent="0.3">
      <c r="A525" t="s">
        <v>12220</v>
      </c>
    </row>
    <row r="526" spans="1:1" x14ac:dyDescent="0.3">
      <c r="A526" t="s">
        <v>12232</v>
      </c>
    </row>
    <row r="527" spans="1:1" x14ac:dyDescent="0.3">
      <c r="A527" t="s">
        <v>12244</v>
      </c>
    </row>
    <row r="528" spans="1:1" x14ac:dyDescent="0.3">
      <c r="A528" t="s">
        <v>12256</v>
      </c>
    </row>
    <row r="529" spans="1:1" x14ac:dyDescent="0.3">
      <c r="A529" t="s">
        <v>12268</v>
      </c>
    </row>
    <row r="530" spans="1:1" x14ac:dyDescent="0.3">
      <c r="A530" t="s">
        <v>12280</v>
      </c>
    </row>
    <row r="531" spans="1:1" x14ac:dyDescent="0.3">
      <c r="A531" t="s">
        <v>12292</v>
      </c>
    </row>
    <row r="532" spans="1:1" x14ac:dyDescent="0.3">
      <c r="A532" t="s">
        <v>12304</v>
      </c>
    </row>
    <row r="533" spans="1:1" x14ac:dyDescent="0.3">
      <c r="A533" t="s">
        <v>12316</v>
      </c>
    </row>
    <row r="534" spans="1:1" x14ac:dyDescent="0.3">
      <c r="A534" t="s">
        <v>12328</v>
      </c>
    </row>
    <row r="535" spans="1:1" x14ac:dyDescent="0.3">
      <c r="A535" t="s">
        <v>12340</v>
      </c>
    </row>
    <row r="536" spans="1:1" x14ac:dyDescent="0.3">
      <c r="A536" t="s">
        <v>12352</v>
      </c>
    </row>
    <row r="537" spans="1:1" x14ac:dyDescent="0.3">
      <c r="A537" t="s">
        <v>12364</v>
      </c>
    </row>
    <row r="538" spans="1:1" x14ac:dyDescent="0.3">
      <c r="A538" t="s">
        <v>12376</v>
      </c>
    </row>
    <row r="539" spans="1:1" x14ac:dyDescent="0.3">
      <c r="A539" t="s">
        <v>12388</v>
      </c>
    </row>
    <row r="540" spans="1:1" x14ac:dyDescent="0.3">
      <c r="A540" t="s">
        <v>12400</v>
      </c>
    </row>
    <row r="541" spans="1:1" x14ac:dyDescent="0.3">
      <c r="A541" t="s">
        <v>12412</v>
      </c>
    </row>
    <row r="542" spans="1:1" x14ac:dyDescent="0.3">
      <c r="A542" t="s">
        <v>12424</v>
      </c>
    </row>
    <row r="543" spans="1:1" x14ac:dyDescent="0.3">
      <c r="A543" t="s">
        <v>12436</v>
      </c>
    </row>
    <row r="544" spans="1:1" x14ac:dyDescent="0.3">
      <c r="A544" t="s">
        <v>12448</v>
      </c>
    </row>
    <row r="545" spans="1:1" x14ac:dyDescent="0.3">
      <c r="A545" t="s">
        <v>12460</v>
      </c>
    </row>
    <row r="546" spans="1:1" x14ac:dyDescent="0.3">
      <c r="A546" t="s">
        <v>12472</v>
      </c>
    </row>
    <row r="547" spans="1:1" x14ac:dyDescent="0.3">
      <c r="A547" t="s">
        <v>12484</v>
      </c>
    </row>
    <row r="548" spans="1:1" x14ac:dyDescent="0.3">
      <c r="A548" t="s">
        <v>12496</v>
      </c>
    </row>
    <row r="549" spans="1:1" x14ac:dyDescent="0.3">
      <c r="A549" t="s">
        <v>12508</v>
      </c>
    </row>
    <row r="550" spans="1:1" x14ac:dyDescent="0.3">
      <c r="A550" t="s">
        <v>12520</v>
      </c>
    </row>
    <row r="551" spans="1:1" x14ac:dyDescent="0.3">
      <c r="A551" t="s">
        <v>12532</v>
      </c>
    </row>
    <row r="552" spans="1:1" x14ac:dyDescent="0.3">
      <c r="A552" t="s">
        <v>12544</v>
      </c>
    </row>
    <row r="553" spans="1:1" x14ac:dyDescent="0.3">
      <c r="A553" t="s">
        <v>12556</v>
      </c>
    </row>
    <row r="554" spans="1:1" x14ac:dyDescent="0.3">
      <c r="A554" t="s">
        <v>12568</v>
      </c>
    </row>
    <row r="555" spans="1:1" x14ac:dyDescent="0.3">
      <c r="A555" t="s">
        <v>12580</v>
      </c>
    </row>
    <row r="556" spans="1:1" x14ac:dyDescent="0.3">
      <c r="A556" t="s">
        <v>12592</v>
      </c>
    </row>
    <row r="557" spans="1:1" x14ac:dyDescent="0.3">
      <c r="A557" t="s">
        <v>12604</v>
      </c>
    </row>
    <row r="558" spans="1:1" x14ac:dyDescent="0.3">
      <c r="A558" t="s">
        <v>12616</v>
      </c>
    </row>
    <row r="559" spans="1:1" x14ac:dyDescent="0.3">
      <c r="A559" t="s">
        <v>12628</v>
      </c>
    </row>
    <row r="560" spans="1:1" x14ac:dyDescent="0.3">
      <c r="A560" t="s">
        <v>12640</v>
      </c>
    </row>
    <row r="561" spans="1:1" x14ac:dyDescent="0.3">
      <c r="A561" t="s">
        <v>12652</v>
      </c>
    </row>
    <row r="562" spans="1:1" x14ac:dyDescent="0.3">
      <c r="A562" t="s">
        <v>12664</v>
      </c>
    </row>
    <row r="563" spans="1:1" x14ac:dyDescent="0.3">
      <c r="A563" t="s">
        <v>12676</v>
      </c>
    </row>
    <row r="564" spans="1:1" x14ac:dyDescent="0.3">
      <c r="A564" t="s">
        <v>12688</v>
      </c>
    </row>
    <row r="565" spans="1:1" x14ac:dyDescent="0.3">
      <c r="A565" t="s">
        <v>12700</v>
      </c>
    </row>
    <row r="566" spans="1:1" x14ac:dyDescent="0.3">
      <c r="A566" t="s">
        <v>12712</v>
      </c>
    </row>
    <row r="567" spans="1:1" x14ac:dyDescent="0.3">
      <c r="A567" t="s">
        <v>12724</v>
      </c>
    </row>
    <row r="568" spans="1:1" x14ac:dyDescent="0.3">
      <c r="A568" t="s">
        <v>12736</v>
      </c>
    </row>
    <row r="569" spans="1:1" x14ac:dyDescent="0.3">
      <c r="A569" t="s">
        <v>12748</v>
      </c>
    </row>
    <row r="570" spans="1:1" x14ac:dyDescent="0.3">
      <c r="A570" t="s">
        <v>12760</v>
      </c>
    </row>
    <row r="571" spans="1:1" x14ac:dyDescent="0.3">
      <c r="A571" t="s">
        <v>12772</v>
      </c>
    </row>
    <row r="572" spans="1:1" x14ac:dyDescent="0.3">
      <c r="A572" t="s">
        <v>12784</v>
      </c>
    </row>
    <row r="573" spans="1:1" x14ac:dyDescent="0.3">
      <c r="A573" t="s">
        <v>12796</v>
      </c>
    </row>
    <row r="574" spans="1:1" x14ac:dyDescent="0.3">
      <c r="A574" t="s">
        <v>12808</v>
      </c>
    </row>
    <row r="575" spans="1:1" x14ac:dyDescent="0.3">
      <c r="A575" t="s">
        <v>12820</v>
      </c>
    </row>
    <row r="576" spans="1:1" x14ac:dyDescent="0.3">
      <c r="A576" t="s">
        <v>12832</v>
      </c>
    </row>
    <row r="577" spans="1:1" x14ac:dyDescent="0.3">
      <c r="A577" t="s">
        <v>12844</v>
      </c>
    </row>
    <row r="578" spans="1:1" x14ac:dyDescent="0.3">
      <c r="A578" t="s">
        <v>12856</v>
      </c>
    </row>
    <row r="579" spans="1:1" x14ac:dyDescent="0.3">
      <c r="A579" t="s">
        <v>12868</v>
      </c>
    </row>
    <row r="580" spans="1:1" x14ac:dyDescent="0.3">
      <c r="A580" t="s">
        <v>12880</v>
      </c>
    </row>
    <row r="581" spans="1:1" x14ac:dyDescent="0.3">
      <c r="A581" t="s">
        <v>12892</v>
      </c>
    </row>
    <row r="582" spans="1:1" x14ac:dyDescent="0.3">
      <c r="A582" t="s">
        <v>12904</v>
      </c>
    </row>
    <row r="583" spans="1:1" x14ac:dyDescent="0.3">
      <c r="A583" t="s">
        <v>12916</v>
      </c>
    </row>
    <row r="584" spans="1:1" x14ac:dyDescent="0.3">
      <c r="A584" t="s">
        <v>12928</v>
      </c>
    </row>
    <row r="585" spans="1:1" x14ac:dyDescent="0.3">
      <c r="A585" t="s">
        <v>12940</v>
      </c>
    </row>
    <row r="586" spans="1:1" x14ac:dyDescent="0.3">
      <c r="A586" t="s">
        <v>12952</v>
      </c>
    </row>
    <row r="587" spans="1:1" x14ac:dyDescent="0.3">
      <c r="A587" t="s">
        <v>12964</v>
      </c>
    </row>
    <row r="588" spans="1:1" x14ac:dyDescent="0.3">
      <c r="A588" t="s">
        <v>12976</v>
      </c>
    </row>
    <row r="589" spans="1:1" x14ac:dyDescent="0.3">
      <c r="A589" t="s">
        <v>12988</v>
      </c>
    </row>
    <row r="590" spans="1:1" x14ac:dyDescent="0.3">
      <c r="A590" t="s">
        <v>13000</v>
      </c>
    </row>
    <row r="591" spans="1:1" x14ac:dyDescent="0.3">
      <c r="A591" t="s">
        <v>13012</v>
      </c>
    </row>
    <row r="592" spans="1:1" x14ac:dyDescent="0.3">
      <c r="A592" t="s">
        <v>13024</v>
      </c>
    </row>
    <row r="593" spans="1:1" x14ac:dyDescent="0.3">
      <c r="A593" t="s">
        <v>13036</v>
      </c>
    </row>
    <row r="594" spans="1:1" x14ac:dyDescent="0.3">
      <c r="A594" t="s">
        <v>13048</v>
      </c>
    </row>
    <row r="595" spans="1:1" x14ac:dyDescent="0.3">
      <c r="A595" t="s">
        <v>13060</v>
      </c>
    </row>
    <row r="596" spans="1:1" x14ac:dyDescent="0.3">
      <c r="A596" t="s">
        <v>13072</v>
      </c>
    </row>
    <row r="597" spans="1:1" x14ac:dyDescent="0.3">
      <c r="A597" t="s">
        <v>13084</v>
      </c>
    </row>
    <row r="598" spans="1:1" x14ac:dyDescent="0.3">
      <c r="A598" t="s">
        <v>13096</v>
      </c>
    </row>
    <row r="599" spans="1:1" x14ac:dyDescent="0.3">
      <c r="A599" t="s">
        <v>13108</v>
      </c>
    </row>
    <row r="600" spans="1:1" x14ac:dyDescent="0.3">
      <c r="A600" t="s">
        <v>13120</v>
      </c>
    </row>
    <row r="601" spans="1:1" x14ac:dyDescent="0.3">
      <c r="A601" t="s">
        <v>13132</v>
      </c>
    </row>
    <row r="602" spans="1:1" x14ac:dyDescent="0.3">
      <c r="A602" t="s">
        <v>13144</v>
      </c>
    </row>
    <row r="603" spans="1:1" x14ac:dyDescent="0.3">
      <c r="A603" t="s">
        <v>13156</v>
      </c>
    </row>
    <row r="604" spans="1:1" x14ac:dyDescent="0.3">
      <c r="A604" t="s">
        <v>13168</v>
      </c>
    </row>
    <row r="605" spans="1:1" x14ac:dyDescent="0.3">
      <c r="A605" t="s">
        <v>13180</v>
      </c>
    </row>
    <row r="606" spans="1:1" x14ac:dyDescent="0.3">
      <c r="A606" t="s">
        <v>13192</v>
      </c>
    </row>
    <row r="607" spans="1:1" x14ac:dyDescent="0.3">
      <c r="A607" t="s">
        <v>13204</v>
      </c>
    </row>
    <row r="608" spans="1:1" x14ac:dyDescent="0.3">
      <c r="A608" t="s">
        <v>13216</v>
      </c>
    </row>
    <row r="609" spans="1:1" x14ac:dyDescent="0.3">
      <c r="A609" t="s">
        <v>13228</v>
      </c>
    </row>
    <row r="610" spans="1:1" x14ac:dyDescent="0.3">
      <c r="A610" t="s">
        <v>13240</v>
      </c>
    </row>
    <row r="611" spans="1:1" x14ac:dyDescent="0.3">
      <c r="A611" t="s">
        <v>13252</v>
      </c>
    </row>
    <row r="612" spans="1:1" x14ac:dyDescent="0.3">
      <c r="A612" t="s">
        <v>13264</v>
      </c>
    </row>
    <row r="613" spans="1:1" x14ac:dyDescent="0.3">
      <c r="A613" t="s">
        <v>13276</v>
      </c>
    </row>
    <row r="614" spans="1:1" x14ac:dyDescent="0.3">
      <c r="A614" t="s">
        <v>13288</v>
      </c>
    </row>
    <row r="615" spans="1:1" x14ac:dyDescent="0.3">
      <c r="A615" t="s">
        <v>13300</v>
      </c>
    </row>
    <row r="616" spans="1:1" x14ac:dyDescent="0.3">
      <c r="A616" t="s">
        <v>13312</v>
      </c>
    </row>
    <row r="617" spans="1:1" x14ac:dyDescent="0.3">
      <c r="A617" t="s">
        <v>13324</v>
      </c>
    </row>
    <row r="618" spans="1:1" x14ac:dyDescent="0.3">
      <c r="A618" t="s">
        <v>13336</v>
      </c>
    </row>
    <row r="619" spans="1:1" x14ac:dyDescent="0.3">
      <c r="A619" t="s">
        <v>13348</v>
      </c>
    </row>
    <row r="620" spans="1:1" x14ac:dyDescent="0.3">
      <c r="A620" t="s">
        <v>13360</v>
      </c>
    </row>
    <row r="621" spans="1:1" x14ac:dyDescent="0.3">
      <c r="A621" t="s">
        <v>13372</v>
      </c>
    </row>
    <row r="622" spans="1:1" x14ac:dyDescent="0.3">
      <c r="A622" t="s">
        <v>13384</v>
      </c>
    </row>
    <row r="623" spans="1:1" x14ac:dyDescent="0.3">
      <c r="A623" t="s">
        <v>13396</v>
      </c>
    </row>
    <row r="624" spans="1:1" x14ac:dyDescent="0.3">
      <c r="A624" t="s">
        <v>13408</v>
      </c>
    </row>
    <row r="625" spans="1:1" x14ac:dyDescent="0.3">
      <c r="A625" t="s">
        <v>13420</v>
      </c>
    </row>
    <row r="626" spans="1:1" x14ac:dyDescent="0.3">
      <c r="A626" t="s">
        <v>13432</v>
      </c>
    </row>
    <row r="627" spans="1:1" x14ac:dyDescent="0.3">
      <c r="A627" t="s">
        <v>13444</v>
      </c>
    </row>
    <row r="628" spans="1:1" x14ac:dyDescent="0.3">
      <c r="A628" t="s">
        <v>13456</v>
      </c>
    </row>
    <row r="629" spans="1:1" x14ac:dyDescent="0.3">
      <c r="A629" t="s">
        <v>13468</v>
      </c>
    </row>
    <row r="630" spans="1:1" x14ac:dyDescent="0.3">
      <c r="A630" t="s">
        <v>13480</v>
      </c>
    </row>
    <row r="631" spans="1:1" x14ac:dyDescent="0.3">
      <c r="A631" t="s">
        <v>13492</v>
      </c>
    </row>
    <row r="632" spans="1:1" x14ac:dyDescent="0.3">
      <c r="A632" t="s">
        <v>10985</v>
      </c>
    </row>
    <row r="633" spans="1:1" x14ac:dyDescent="0.3">
      <c r="A633" t="s">
        <v>10997</v>
      </c>
    </row>
    <row r="634" spans="1:1" x14ac:dyDescent="0.3">
      <c r="A634" t="s">
        <v>11009</v>
      </c>
    </row>
    <row r="635" spans="1:1" x14ac:dyDescent="0.3">
      <c r="A635" t="s">
        <v>11021</v>
      </c>
    </row>
    <row r="636" spans="1:1" x14ac:dyDescent="0.3">
      <c r="A636" t="s">
        <v>11033</v>
      </c>
    </row>
    <row r="637" spans="1:1" x14ac:dyDescent="0.3">
      <c r="A637" t="s">
        <v>11045</v>
      </c>
    </row>
    <row r="638" spans="1:1" x14ac:dyDescent="0.3">
      <c r="A638" t="s">
        <v>11057</v>
      </c>
    </row>
    <row r="639" spans="1:1" x14ac:dyDescent="0.3">
      <c r="A639" t="s">
        <v>11069</v>
      </c>
    </row>
    <row r="640" spans="1:1" x14ac:dyDescent="0.3">
      <c r="A640" t="s">
        <v>11081</v>
      </c>
    </row>
    <row r="641" spans="1:1" x14ac:dyDescent="0.3">
      <c r="A641" t="s">
        <v>11093</v>
      </c>
    </row>
    <row r="642" spans="1:1" x14ac:dyDescent="0.3">
      <c r="A642" t="s">
        <v>11105</v>
      </c>
    </row>
    <row r="643" spans="1:1" x14ac:dyDescent="0.3">
      <c r="A643" t="s">
        <v>11117</v>
      </c>
    </row>
    <row r="644" spans="1:1" x14ac:dyDescent="0.3">
      <c r="A644" t="s">
        <v>11129</v>
      </c>
    </row>
    <row r="645" spans="1:1" x14ac:dyDescent="0.3">
      <c r="A645" t="s">
        <v>11141</v>
      </c>
    </row>
    <row r="646" spans="1:1" x14ac:dyDescent="0.3">
      <c r="A646" t="s">
        <v>11153</v>
      </c>
    </row>
    <row r="647" spans="1:1" x14ac:dyDescent="0.3">
      <c r="A647" t="s">
        <v>11165</v>
      </c>
    </row>
    <row r="648" spans="1:1" x14ac:dyDescent="0.3">
      <c r="A648" t="s">
        <v>11177</v>
      </c>
    </row>
    <row r="649" spans="1:1" x14ac:dyDescent="0.3">
      <c r="A649" t="s">
        <v>11189</v>
      </c>
    </row>
    <row r="650" spans="1:1" x14ac:dyDescent="0.3">
      <c r="A650" t="s">
        <v>11201</v>
      </c>
    </row>
    <row r="651" spans="1:1" x14ac:dyDescent="0.3">
      <c r="A651" t="s">
        <v>11213</v>
      </c>
    </row>
    <row r="652" spans="1:1" x14ac:dyDescent="0.3">
      <c r="A652" t="s">
        <v>11225</v>
      </c>
    </row>
    <row r="653" spans="1:1" x14ac:dyDescent="0.3">
      <c r="A653" t="s">
        <v>11237</v>
      </c>
    </row>
    <row r="654" spans="1:1" x14ac:dyDescent="0.3">
      <c r="A654" t="s">
        <v>11249</v>
      </c>
    </row>
    <row r="655" spans="1:1" x14ac:dyDescent="0.3">
      <c r="A655" t="s">
        <v>11261</v>
      </c>
    </row>
    <row r="656" spans="1:1" x14ac:dyDescent="0.3">
      <c r="A656" t="s">
        <v>11273</v>
      </c>
    </row>
    <row r="657" spans="1:1" x14ac:dyDescent="0.3">
      <c r="A657" t="s">
        <v>11285</v>
      </c>
    </row>
    <row r="658" spans="1:1" x14ac:dyDescent="0.3">
      <c r="A658" t="s">
        <v>11297</v>
      </c>
    </row>
    <row r="659" spans="1:1" x14ac:dyDescent="0.3">
      <c r="A659" t="s">
        <v>11309</v>
      </c>
    </row>
    <row r="660" spans="1:1" x14ac:dyDescent="0.3">
      <c r="A660" t="s">
        <v>11321</v>
      </c>
    </row>
    <row r="661" spans="1:1" x14ac:dyDescent="0.3">
      <c r="A661" t="s">
        <v>11333</v>
      </c>
    </row>
    <row r="662" spans="1:1" x14ac:dyDescent="0.3">
      <c r="A662" t="s">
        <v>11345</v>
      </c>
    </row>
    <row r="663" spans="1:1" x14ac:dyDescent="0.3">
      <c r="A663" t="s">
        <v>11357</v>
      </c>
    </row>
    <row r="664" spans="1:1" x14ac:dyDescent="0.3">
      <c r="A664" t="s">
        <v>11369</v>
      </c>
    </row>
    <row r="665" spans="1:1" x14ac:dyDescent="0.3">
      <c r="A665" t="s">
        <v>11381</v>
      </c>
    </row>
    <row r="666" spans="1:1" x14ac:dyDescent="0.3">
      <c r="A666" t="s">
        <v>11393</v>
      </c>
    </row>
    <row r="667" spans="1:1" x14ac:dyDescent="0.3">
      <c r="A667" t="s">
        <v>11405</v>
      </c>
    </row>
    <row r="668" spans="1:1" x14ac:dyDescent="0.3">
      <c r="A668" t="s">
        <v>11417</v>
      </c>
    </row>
    <row r="669" spans="1:1" x14ac:dyDescent="0.3">
      <c r="A669" t="s">
        <v>11429</v>
      </c>
    </row>
    <row r="670" spans="1:1" x14ac:dyDescent="0.3">
      <c r="A670" t="s">
        <v>11441</v>
      </c>
    </row>
    <row r="671" spans="1:1" x14ac:dyDescent="0.3">
      <c r="A671" t="s">
        <v>11453</v>
      </c>
    </row>
    <row r="672" spans="1:1" x14ac:dyDescent="0.3">
      <c r="A672" t="s">
        <v>11465</v>
      </c>
    </row>
    <row r="673" spans="1:1" x14ac:dyDescent="0.3">
      <c r="A673" t="s">
        <v>11477</v>
      </c>
    </row>
    <row r="674" spans="1:1" x14ac:dyDescent="0.3">
      <c r="A674" t="s">
        <v>11489</v>
      </c>
    </row>
    <row r="675" spans="1:1" x14ac:dyDescent="0.3">
      <c r="A675" t="s">
        <v>11501</v>
      </c>
    </row>
    <row r="676" spans="1:1" x14ac:dyDescent="0.3">
      <c r="A676" t="s">
        <v>11513</v>
      </c>
    </row>
    <row r="677" spans="1:1" x14ac:dyDescent="0.3">
      <c r="A677" t="s">
        <v>11525</v>
      </c>
    </row>
    <row r="678" spans="1:1" x14ac:dyDescent="0.3">
      <c r="A678" t="s">
        <v>11537</v>
      </c>
    </row>
    <row r="679" spans="1:1" x14ac:dyDescent="0.3">
      <c r="A679" t="s">
        <v>11549</v>
      </c>
    </row>
    <row r="680" spans="1:1" x14ac:dyDescent="0.3">
      <c r="A680" t="s">
        <v>11561</v>
      </c>
    </row>
    <row r="681" spans="1:1" x14ac:dyDescent="0.3">
      <c r="A681" t="s">
        <v>11573</v>
      </c>
    </row>
    <row r="682" spans="1:1" x14ac:dyDescent="0.3">
      <c r="A682" t="s">
        <v>11585</v>
      </c>
    </row>
    <row r="683" spans="1:1" x14ac:dyDescent="0.3">
      <c r="A683" t="s">
        <v>11597</v>
      </c>
    </row>
    <row r="684" spans="1:1" x14ac:dyDescent="0.3">
      <c r="A684" t="s">
        <v>11609</v>
      </c>
    </row>
    <row r="685" spans="1:1" x14ac:dyDescent="0.3">
      <c r="A685" t="s">
        <v>11621</v>
      </c>
    </row>
    <row r="686" spans="1:1" x14ac:dyDescent="0.3">
      <c r="A686" t="s">
        <v>11633</v>
      </c>
    </row>
    <row r="687" spans="1:1" x14ac:dyDescent="0.3">
      <c r="A687" t="s">
        <v>11645</v>
      </c>
    </row>
    <row r="688" spans="1:1" x14ac:dyDescent="0.3">
      <c r="A688" t="s">
        <v>11657</v>
      </c>
    </row>
    <row r="689" spans="1:1" x14ac:dyDescent="0.3">
      <c r="A689" t="s">
        <v>11669</v>
      </c>
    </row>
    <row r="690" spans="1:1" x14ac:dyDescent="0.3">
      <c r="A690" t="s">
        <v>11681</v>
      </c>
    </row>
    <row r="691" spans="1:1" x14ac:dyDescent="0.3">
      <c r="A691" t="s">
        <v>11693</v>
      </c>
    </row>
    <row r="692" spans="1:1" x14ac:dyDescent="0.3">
      <c r="A692" t="s">
        <v>11705</v>
      </c>
    </row>
    <row r="693" spans="1:1" x14ac:dyDescent="0.3">
      <c r="A693" t="s">
        <v>11717</v>
      </c>
    </row>
    <row r="694" spans="1:1" x14ac:dyDescent="0.3">
      <c r="A694" t="s">
        <v>11729</v>
      </c>
    </row>
    <row r="695" spans="1:1" x14ac:dyDescent="0.3">
      <c r="A695" t="s">
        <v>11741</v>
      </c>
    </row>
    <row r="696" spans="1:1" x14ac:dyDescent="0.3">
      <c r="A696" t="s">
        <v>11753</v>
      </c>
    </row>
    <row r="697" spans="1:1" x14ac:dyDescent="0.3">
      <c r="A697" t="s">
        <v>11765</v>
      </c>
    </row>
    <row r="698" spans="1:1" x14ac:dyDescent="0.3">
      <c r="A698" t="s">
        <v>11777</v>
      </c>
    </row>
    <row r="699" spans="1:1" x14ac:dyDescent="0.3">
      <c r="A699" t="s">
        <v>11789</v>
      </c>
    </row>
    <row r="700" spans="1:1" x14ac:dyDescent="0.3">
      <c r="A700" t="s">
        <v>11801</v>
      </c>
    </row>
    <row r="701" spans="1:1" x14ac:dyDescent="0.3">
      <c r="A701" t="s">
        <v>11813</v>
      </c>
    </row>
    <row r="702" spans="1:1" x14ac:dyDescent="0.3">
      <c r="A702" t="s">
        <v>11825</v>
      </c>
    </row>
    <row r="703" spans="1:1" x14ac:dyDescent="0.3">
      <c r="A703" t="s">
        <v>11837</v>
      </c>
    </row>
    <row r="704" spans="1:1" x14ac:dyDescent="0.3">
      <c r="A704" t="s">
        <v>11849</v>
      </c>
    </row>
    <row r="705" spans="1:1" x14ac:dyDescent="0.3">
      <c r="A705" t="s">
        <v>11861</v>
      </c>
    </row>
    <row r="706" spans="1:1" x14ac:dyDescent="0.3">
      <c r="A706" t="s">
        <v>11873</v>
      </c>
    </row>
    <row r="707" spans="1:1" x14ac:dyDescent="0.3">
      <c r="A707" t="s">
        <v>11885</v>
      </c>
    </row>
    <row r="708" spans="1:1" x14ac:dyDescent="0.3">
      <c r="A708" t="s">
        <v>11897</v>
      </c>
    </row>
    <row r="709" spans="1:1" x14ac:dyDescent="0.3">
      <c r="A709" t="s">
        <v>11909</v>
      </c>
    </row>
    <row r="710" spans="1:1" x14ac:dyDescent="0.3">
      <c r="A710" t="s">
        <v>11921</v>
      </c>
    </row>
    <row r="711" spans="1:1" x14ac:dyDescent="0.3">
      <c r="A711" t="s">
        <v>11933</v>
      </c>
    </row>
    <row r="712" spans="1:1" x14ac:dyDescent="0.3">
      <c r="A712" t="s">
        <v>11945</v>
      </c>
    </row>
    <row r="713" spans="1:1" x14ac:dyDescent="0.3">
      <c r="A713" t="s">
        <v>11957</v>
      </c>
    </row>
    <row r="714" spans="1:1" x14ac:dyDescent="0.3">
      <c r="A714" t="s">
        <v>11969</v>
      </c>
    </row>
    <row r="715" spans="1:1" x14ac:dyDescent="0.3">
      <c r="A715" t="s">
        <v>11981</v>
      </c>
    </row>
    <row r="716" spans="1:1" x14ac:dyDescent="0.3">
      <c r="A716" t="s">
        <v>11993</v>
      </c>
    </row>
    <row r="717" spans="1:1" x14ac:dyDescent="0.3">
      <c r="A717" t="s">
        <v>12005</v>
      </c>
    </row>
    <row r="718" spans="1:1" x14ac:dyDescent="0.3">
      <c r="A718" t="s">
        <v>12017</v>
      </c>
    </row>
    <row r="719" spans="1:1" x14ac:dyDescent="0.3">
      <c r="A719" t="s">
        <v>12029</v>
      </c>
    </row>
    <row r="720" spans="1:1" x14ac:dyDescent="0.3">
      <c r="A720" t="s">
        <v>12041</v>
      </c>
    </row>
    <row r="721" spans="1:1" x14ac:dyDescent="0.3">
      <c r="A721" t="s">
        <v>12053</v>
      </c>
    </row>
    <row r="722" spans="1:1" x14ac:dyDescent="0.3">
      <c r="A722" t="s">
        <v>12065</v>
      </c>
    </row>
    <row r="723" spans="1:1" x14ac:dyDescent="0.3">
      <c r="A723" t="s">
        <v>12077</v>
      </c>
    </row>
    <row r="724" spans="1:1" x14ac:dyDescent="0.3">
      <c r="A724" t="s">
        <v>12089</v>
      </c>
    </row>
    <row r="725" spans="1:1" x14ac:dyDescent="0.3">
      <c r="A725" t="s">
        <v>12101</v>
      </c>
    </row>
    <row r="726" spans="1:1" x14ac:dyDescent="0.3">
      <c r="A726" t="s">
        <v>12113</v>
      </c>
    </row>
    <row r="727" spans="1:1" x14ac:dyDescent="0.3">
      <c r="A727" t="s">
        <v>12125</v>
      </c>
    </row>
    <row r="728" spans="1:1" x14ac:dyDescent="0.3">
      <c r="A728" t="s">
        <v>12137</v>
      </c>
    </row>
    <row r="729" spans="1:1" x14ac:dyDescent="0.3">
      <c r="A729" t="s">
        <v>12149</v>
      </c>
    </row>
    <row r="730" spans="1:1" x14ac:dyDescent="0.3">
      <c r="A730" t="s">
        <v>12161</v>
      </c>
    </row>
    <row r="731" spans="1:1" x14ac:dyDescent="0.3">
      <c r="A731" t="s">
        <v>12173</v>
      </c>
    </row>
    <row r="732" spans="1:1" x14ac:dyDescent="0.3">
      <c r="A732" t="s">
        <v>12185</v>
      </c>
    </row>
    <row r="733" spans="1:1" x14ac:dyDescent="0.3">
      <c r="A733" t="s">
        <v>12197</v>
      </c>
    </row>
    <row r="734" spans="1:1" x14ac:dyDescent="0.3">
      <c r="A734" t="s">
        <v>12209</v>
      </c>
    </row>
    <row r="735" spans="1:1" x14ac:dyDescent="0.3">
      <c r="A735" t="s">
        <v>12221</v>
      </c>
    </row>
    <row r="736" spans="1:1" x14ac:dyDescent="0.3">
      <c r="A736" t="s">
        <v>12233</v>
      </c>
    </row>
    <row r="737" spans="1:1" x14ac:dyDescent="0.3">
      <c r="A737" t="s">
        <v>12245</v>
      </c>
    </row>
    <row r="738" spans="1:1" x14ac:dyDescent="0.3">
      <c r="A738" t="s">
        <v>12257</v>
      </c>
    </row>
    <row r="739" spans="1:1" x14ac:dyDescent="0.3">
      <c r="A739" t="s">
        <v>12269</v>
      </c>
    </row>
    <row r="740" spans="1:1" x14ac:dyDescent="0.3">
      <c r="A740" t="s">
        <v>12281</v>
      </c>
    </row>
    <row r="741" spans="1:1" x14ac:dyDescent="0.3">
      <c r="A741" t="s">
        <v>12293</v>
      </c>
    </row>
    <row r="742" spans="1:1" x14ac:dyDescent="0.3">
      <c r="A742" t="s">
        <v>12305</v>
      </c>
    </row>
    <row r="743" spans="1:1" x14ac:dyDescent="0.3">
      <c r="A743" t="s">
        <v>12317</v>
      </c>
    </row>
    <row r="744" spans="1:1" x14ac:dyDescent="0.3">
      <c r="A744" t="s">
        <v>12329</v>
      </c>
    </row>
    <row r="745" spans="1:1" x14ac:dyDescent="0.3">
      <c r="A745" t="s">
        <v>12341</v>
      </c>
    </row>
    <row r="746" spans="1:1" x14ac:dyDescent="0.3">
      <c r="A746" t="s">
        <v>12353</v>
      </c>
    </row>
    <row r="747" spans="1:1" x14ac:dyDescent="0.3">
      <c r="A747" t="s">
        <v>12365</v>
      </c>
    </row>
    <row r="748" spans="1:1" x14ac:dyDescent="0.3">
      <c r="A748" t="s">
        <v>12377</v>
      </c>
    </row>
    <row r="749" spans="1:1" x14ac:dyDescent="0.3">
      <c r="A749" t="s">
        <v>12389</v>
      </c>
    </row>
    <row r="750" spans="1:1" x14ac:dyDescent="0.3">
      <c r="A750" t="s">
        <v>12401</v>
      </c>
    </row>
    <row r="751" spans="1:1" x14ac:dyDescent="0.3">
      <c r="A751" t="s">
        <v>12413</v>
      </c>
    </row>
    <row r="752" spans="1:1" x14ac:dyDescent="0.3">
      <c r="A752" t="s">
        <v>12425</v>
      </c>
    </row>
    <row r="753" spans="1:1" x14ac:dyDescent="0.3">
      <c r="A753" t="s">
        <v>12437</v>
      </c>
    </row>
    <row r="754" spans="1:1" x14ac:dyDescent="0.3">
      <c r="A754" t="s">
        <v>12449</v>
      </c>
    </row>
    <row r="755" spans="1:1" x14ac:dyDescent="0.3">
      <c r="A755" t="s">
        <v>12461</v>
      </c>
    </row>
    <row r="756" spans="1:1" x14ac:dyDescent="0.3">
      <c r="A756" t="s">
        <v>12473</v>
      </c>
    </row>
    <row r="757" spans="1:1" x14ac:dyDescent="0.3">
      <c r="A757" t="s">
        <v>12485</v>
      </c>
    </row>
    <row r="758" spans="1:1" x14ac:dyDescent="0.3">
      <c r="A758" t="s">
        <v>12497</v>
      </c>
    </row>
    <row r="759" spans="1:1" x14ac:dyDescent="0.3">
      <c r="A759" t="s">
        <v>12509</v>
      </c>
    </row>
    <row r="760" spans="1:1" x14ac:dyDescent="0.3">
      <c r="A760" t="s">
        <v>12521</v>
      </c>
    </row>
    <row r="761" spans="1:1" x14ac:dyDescent="0.3">
      <c r="A761" t="s">
        <v>12533</v>
      </c>
    </row>
    <row r="762" spans="1:1" x14ac:dyDescent="0.3">
      <c r="A762" t="s">
        <v>12545</v>
      </c>
    </row>
    <row r="763" spans="1:1" x14ac:dyDescent="0.3">
      <c r="A763" t="s">
        <v>12557</v>
      </c>
    </row>
    <row r="764" spans="1:1" x14ac:dyDescent="0.3">
      <c r="A764" t="s">
        <v>12569</v>
      </c>
    </row>
    <row r="765" spans="1:1" x14ac:dyDescent="0.3">
      <c r="A765" t="s">
        <v>12581</v>
      </c>
    </row>
    <row r="766" spans="1:1" x14ac:dyDescent="0.3">
      <c r="A766" t="s">
        <v>12593</v>
      </c>
    </row>
    <row r="767" spans="1:1" x14ac:dyDescent="0.3">
      <c r="A767" t="s">
        <v>12605</v>
      </c>
    </row>
    <row r="768" spans="1:1" x14ac:dyDescent="0.3">
      <c r="A768" t="s">
        <v>12617</v>
      </c>
    </row>
    <row r="769" spans="1:1" x14ac:dyDescent="0.3">
      <c r="A769" t="s">
        <v>12629</v>
      </c>
    </row>
    <row r="770" spans="1:1" x14ac:dyDescent="0.3">
      <c r="A770" t="s">
        <v>12641</v>
      </c>
    </row>
    <row r="771" spans="1:1" x14ac:dyDescent="0.3">
      <c r="A771" t="s">
        <v>12653</v>
      </c>
    </row>
    <row r="772" spans="1:1" x14ac:dyDescent="0.3">
      <c r="A772" t="s">
        <v>12665</v>
      </c>
    </row>
    <row r="773" spans="1:1" x14ac:dyDescent="0.3">
      <c r="A773" t="s">
        <v>12677</v>
      </c>
    </row>
    <row r="774" spans="1:1" x14ac:dyDescent="0.3">
      <c r="A774" t="s">
        <v>12689</v>
      </c>
    </row>
    <row r="775" spans="1:1" x14ac:dyDescent="0.3">
      <c r="A775" t="s">
        <v>12701</v>
      </c>
    </row>
    <row r="776" spans="1:1" x14ac:dyDescent="0.3">
      <c r="A776" t="s">
        <v>12713</v>
      </c>
    </row>
    <row r="777" spans="1:1" x14ac:dyDescent="0.3">
      <c r="A777" t="s">
        <v>12725</v>
      </c>
    </row>
    <row r="778" spans="1:1" x14ac:dyDescent="0.3">
      <c r="A778" t="s">
        <v>12737</v>
      </c>
    </row>
    <row r="779" spans="1:1" x14ac:dyDescent="0.3">
      <c r="A779" t="s">
        <v>12749</v>
      </c>
    </row>
    <row r="780" spans="1:1" x14ac:dyDescent="0.3">
      <c r="A780" t="s">
        <v>12761</v>
      </c>
    </row>
    <row r="781" spans="1:1" x14ac:dyDescent="0.3">
      <c r="A781" t="s">
        <v>12773</v>
      </c>
    </row>
    <row r="782" spans="1:1" x14ac:dyDescent="0.3">
      <c r="A782" t="s">
        <v>12785</v>
      </c>
    </row>
    <row r="783" spans="1:1" x14ac:dyDescent="0.3">
      <c r="A783" t="s">
        <v>12797</v>
      </c>
    </row>
    <row r="784" spans="1:1" x14ac:dyDescent="0.3">
      <c r="A784" t="s">
        <v>12809</v>
      </c>
    </row>
    <row r="785" spans="1:1" x14ac:dyDescent="0.3">
      <c r="A785" t="s">
        <v>12821</v>
      </c>
    </row>
    <row r="786" spans="1:1" x14ac:dyDescent="0.3">
      <c r="A786" t="s">
        <v>12833</v>
      </c>
    </row>
    <row r="787" spans="1:1" x14ac:dyDescent="0.3">
      <c r="A787" t="s">
        <v>12845</v>
      </c>
    </row>
    <row r="788" spans="1:1" x14ac:dyDescent="0.3">
      <c r="A788" t="s">
        <v>12857</v>
      </c>
    </row>
    <row r="789" spans="1:1" x14ac:dyDescent="0.3">
      <c r="A789" t="s">
        <v>12869</v>
      </c>
    </row>
    <row r="790" spans="1:1" x14ac:dyDescent="0.3">
      <c r="A790" t="s">
        <v>12881</v>
      </c>
    </row>
    <row r="791" spans="1:1" x14ac:dyDescent="0.3">
      <c r="A791" t="s">
        <v>12893</v>
      </c>
    </row>
    <row r="792" spans="1:1" x14ac:dyDescent="0.3">
      <c r="A792" t="s">
        <v>12905</v>
      </c>
    </row>
    <row r="793" spans="1:1" x14ac:dyDescent="0.3">
      <c r="A793" t="s">
        <v>12917</v>
      </c>
    </row>
    <row r="794" spans="1:1" x14ac:dyDescent="0.3">
      <c r="A794" t="s">
        <v>12929</v>
      </c>
    </row>
    <row r="795" spans="1:1" x14ac:dyDescent="0.3">
      <c r="A795" t="s">
        <v>12941</v>
      </c>
    </row>
    <row r="796" spans="1:1" x14ac:dyDescent="0.3">
      <c r="A796" t="s">
        <v>12953</v>
      </c>
    </row>
    <row r="797" spans="1:1" x14ac:dyDescent="0.3">
      <c r="A797" t="s">
        <v>12965</v>
      </c>
    </row>
    <row r="798" spans="1:1" x14ac:dyDescent="0.3">
      <c r="A798" t="s">
        <v>12977</v>
      </c>
    </row>
    <row r="799" spans="1:1" x14ac:dyDescent="0.3">
      <c r="A799" t="s">
        <v>12989</v>
      </c>
    </row>
    <row r="800" spans="1:1" x14ac:dyDescent="0.3">
      <c r="A800" t="s">
        <v>13001</v>
      </c>
    </row>
    <row r="801" spans="1:1" x14ac:dyDescent="0.3">
      <c r="A801" t="s">
        <v>13013</v>
      </c>
    </row>
    <row r="802" spans="1:1" x14ac:dyDescent="0.3">
      <c r="A802" t="s">
        <v>13025</v>
      </c>
    </row>
    <row r="803" spans="1:1" x14ac:dyDescent="0.3">
      <c r="A803" t="s">
        <v>13037</v>
      </c>
    </row>
    <row r="804" spans="1:1" x14ac:dyDescent="0.3">
      <c r="A804" t="s">
        <v>13049</v>
      </c>
    </row>
    <row r="805" spans="1:1" x14ac:dyDescent="0.3">
      <c r="A805" t="s">
        <v>13061</v>
      </c>
    </row>
    <row r="806" spans="1:1" x14ac:dyDescent="0.3">
      <c r="A806" t="s">
        <v>13073</v>
      </c>
    </row>
    <row r="807" spans="1:1" x14ac:dyDescent="0.3">
      <c r="A807" t="s">
        <v>13085</v>
      </c>
    </row>
    <row r="808" spans="1:1" x14ac:dyDescent="0.3">
      <c r="A808" t="s">
        <v>13097</v>
      </c>
    </row>
    <row r="809" spans="1:1" x14ac:dyDescent="0.3">
      <c r="A809" t="s">
        <v>13109</v>
      </c>
    </row>
    <row r="810" spans="1:1" x14ac:dyDescent="0.3">
      <c r="A810" t="s">
        <v>13121</v>
      </c>
    </row>
    <row r="811" spans="1:1" x14ac:dyDescent="0.3">
      <c r="A811" t="s">
        <v>13133</v>
      </c>
    </row>
    <row r="812" spans="1:1" x14ac:dyDescent="0.3">
      <c r="A812" t="s">
        <v>13145</v>
      </c>
    </row>
    <row r="813" spans="1:1" x14ac:dyDescent="0.3">
      <c r="A813" t="s">
        <v>13157</v>
      </c>
    </row>
    <row r="814" spans="1:1" x14ac:dyDescent="0.3">
      <c r="A814" t="s">
        <v>13169</v>
      </c>
    </row>
    <row r="815" spans="1:1" x14ac:dyDescent="0.3">
      <c r="A815" t="s">
        <v>13181</v>
      </c>
    </row>
    <row r="816" spans="1:1" x14ac:dyDescent="0.3">
      <c r="A816" t="s">
        <v>13193</v>
      </c>
    </row>
    <row r="817" spans="1:1" x14ac:dyDescent="0.3">
      <c r="A817" t="s">
        <v>13205</v>
      </c>
    </row>
    <row r="818" spans="1:1" x14ac:dyDescent="0.3">
      <c r="A818" t="s">
        <v>13217</v>
      </c>
    </row>
    <row r="819" spans="1:1" x14ac:dyDescent="0.3">
      <c r="A819" t="s">
        <v>13229</v>
      </c>
    </row>
    <row r="820" spans="1:1" x14ac:dyDescent="0.3">
      <c r="A820" t="s">
        <v>13241</v>
      </c>
    </row>
    <row r="821" spans="1:1" x14ac:dyDescent="0.3">
      <c r="A821" t="s">
        <v>13253</v>
      </c>
    </row>
    <row r="822" spans="1:1" x14ac:dyDescent="0.3">
      <c r="A822" t="s">
        <v>13265</v>
      </c>
    </row>
    <row r="823" spans="1:1" x14ac:dyDescent="0.3">
      <c r="A823" t="s">
        <v>13277</v>
      </c>
    </row>
    <row r="824" spans="1:1" x14ac:dyDescent="0.3">
      <c r="A824" t="s">
        <v>13289</v>
      </c>
    </row>
    <row r="825" spans="1:1" x14ac:dyDescent="0.3">
      <c r="A825" t="s">
        <v>13301</v>
      </c>
    </row>
    <row r="826" spans="1:1" x14ac:dyDescent="0.3">
      <c r="A826" t="s">
        <v>13313</v>
      </c>
    </row>
    <row r="827" spans="1:1" x14ac:dyDescent="0.3">
      <c r="A827" t="s">
        <v>13325</v>
      </c>
    </row>
    <row r="828" spans="1:1" x14ac:dyDescent="0.3">
      <c r="A828" t="s">
        <v>13337</v>
      </c>
    </row>
    <row r="829" spans="1:1" x14ac:dyDescent="0.3">
      <c r="A829" t="s">
        <v>13349</v>
      </c>
    </row>
    <row r="830" spans="1:1" x14ac:dyDescent="0.3">
      <c r="A830" t="s">
        <v>13361</v>
      </c>
    </row>
    <row r="831" spans="1:1" x14ac:dyDescent="0.3">
      <c r="A831" t="s">
        <v>13373</v>
      </c>
    </row>
    <row r="832" spans="1:1" x14ac:dyDescent="0.3">
      <c r="A832" t="s">
        <v>13385</v>
      </c>
    </row>
    <row r="833" spans="1:1" x14ac:dyDescent="0.3">
      <c r="A833" t="s">
        <v>13397</v>
      </c>
    </row>
    <row r="834" spans="1:1" x14ac:dyDescent="0.3">
      <c r="A834" t="s">
        <v>13409</v>
      </c>
    </row>
    <row r="835" spans="1:1" x14ac:dyDescent="0.3">
      <c r="A835" t="s">
        <v>13421</v>
      </c>
    </row>
    <row r="836" spans="1:1" x14ac:dyDescent="0.3">
      <c r="A836" t="s">
        <v>13433</v>
      </c>
    </row>
    <row r="837" spans="1:1" x14ac:dyDescent="0.3">
      <c r="A837" t="s">
        <v>13445</v>
      </c>
    </row>
    <row r="838" spans="1:1" x14ac:dyDescent="0.3">
      <c r="A838" t="s">
        <v>13457</v>
      </c>
    </row>
    <row r="839" spans="1:1" x14ac:dyDescent="0.3">
      <c r="A839" t="s">
        <v>13469</v>
      </c>
    </row>
    <row r="840" spans="1:1" x14ac:dyDescent="0.3">
      <c r="A840" t="s">
        <v>13481</v>
      </c>
    </row>
    <row r="841" spans="1:1" x14ac:dyDescent="0.3">
      <c r="A841" t="s">
        <v>13493</v>
      </c>
    </row>
    <row r="842" spans="1:1" x14ac:dyDescent="0.3">
      <c r="A842" t="s">
        <v>10986</v>
      </c>
    </row>
    <row r="843" spans="1:1" x14ac:dyDescent="0.3">
      <c r="A843" t="s">
        <v>10998</v>
      </c>
    </row>
    <row r="844" spans="1:1" x14ac:dyDescent="0.3">
      <c r="A844" t="s">
        <v>11010</v>
      </c>
    </row>
    <row r="845" spans="1:1" x14ac:dyDescent="0.3">
      <c r="A845" t="s">
        <v>11022</v>
      </c>
    </row>
    <row r="846" spans="1:1" x14ac:dyDescent="0.3">
      <c r="A846" t="s">
        <v>11034</v>
      </c>
    </row>
    <row r="847" spans="1:1" x14ac:dyDescent="0.3">
      <c r="A847" t="s">
        <v>11046</v>
      </c>
    </row>
    <row r="848" spans="1:1" x14ac:dyDescent="0.3">
      <c r="A848" t="s">
        <v>11058</v>
      </c>
    </row>
    <row r="849" spans="1:1" x14ac:dyDescent="0.3">
      <c r="A849" t="s">
        <v>11070</v>
      </c>
    </row>
    <row r="850" spans="1:1" x14ac:dyDescent="0.3">
      <c r="A850" t="s">
        <v>11082</v>
      </c>
    </row>
    <row r="851" spans="1:1" x14ac:dyDescent="0.3">
      <c r="A851" t="s">
        <v>11094</v>
      </c>
    </row>
    <row r="852" spans="1:1" x14ac:dyDescent="0.3">
      <c r="A852" t="s">
        <v>11106</v>
      </c>
    </row>
    <row r="853" spans="1:1" x14ac:dyDescent="0.3">
      <c r="A853" t="s">
        <v>11118</v>
      </c>
    </row>
    <row r="854" spans="1:1" x14ac:dyDescent="0.3">
      <c r="A854" t="s">
        <v>11130</v>
      </c>
    </row>
    <row r="855" spans="1:1" x14ac:dyDescent="0.3">
      <c r="A855" t="s">
        <v>11142</v>
      </c>
    </row>
    <row r="856" spans="1:1" x14ac:dyDescent="0.3">
      <c r="A856" t="s">
        <v>11154</v>
      </c>
    </row>
    <row r="857" spans="1:1" x14ac:dyDescent="0.3">
      <c r="A857" t="s">
        <v>11166</v>
      </c>
    </row>
    <row r="858" spans="1:1" x14ac:dyDescent="0.3">
      <c r="A858" t="s">
        <v>11178</v>
      </c>
    </row>
    <row r="859" spans="1:1" x14ac:dyDescent="0.3">
      <c r="A859" t="s">
        <v>11190</v>
      </c>
    </row>
    <row r="860" spans="1:1" x14ac:dyDescent="0.3">
      <c r="A860" t="s">
        <v>11202</v>
      </c>
    </row>
    <row r="861" spans="1:1" x14ac:dyDescent="0.3">
      <c r="A861" t="s">
        <v>11214</v>
      </c>
    </row>
    <row r="862" spans="1:1" x14ac:dyDescent="0.3">
      <c r="A862" t="s">
        <v>11226</v>
      </c>
    </row>
    <row r="863" spans="1:1" x14ac:dyDescent="0.3">
      <c r="A863" t="s">
        <v>11238</v>
      </c>
    </row>
    <row r="864" spans="1:1" x14ac:dyDescent="0.3">
      <c r="A864" t="s">
        <v>11250</v>
      </c>
    </row>
    <row r="865" spans="1:1" x14ac:dyDescent="0.3">
      <c r="A865" t="s">
        <v>11262</v>
      </c>
    </row>
    <row r="866" spans="1:1" x14ac:dyDescent="0.3">
      <c r="A866" t="s">
        <v>11274</v>
      </c>
    </row>
    <row r="867" spans="1:1" x14ac:dyDescent="0.3">
      <c r="A867" t="s">
        <v>11286</v>
      </c>
    </row>
    <row r="868" spans="1:1" x14ac:dyDescent="0.3">
      <c r="A868" t="s">
        <v>11298</v>
      </c>
    </row>
    <row r="869" spans="1:1" x14ac:dyDescent="0.3">
      <c r="A869" t="s">
        <v>11310</v>
      </c>
    </row>
    <row r="870" spans="1:1" x14ac:dyDescent="0.3">
      <c r="A870" t="s">
        <v>11322</v>
      </c>
    </row>
    <row r="871" spans="1:1" x14ac:dyDescent="0.3">
      <c r="A871" t="s">
        <v>11334</v>
      </c>
    </row>
    <row r="872" spans="1:1" x14ac:dyDescent="0.3">
      <c r="A872" t="s">
        <v>11346</v>
      </c>
    </row>
    <row r="873" spans="1:1" x14ac:dyDescent="0.3">
      <c r="A873" t="s">
        <v>11358</v>
      </c>
    </row>
    <row r="874" spans="1:1" x14ac:dyDescent="0.3">
      <c r="A874" t="s">
        <v>11370</v>
      </c>
    </row>
    <row r="875" spans="1:1" x14ac:dyDescent="0.3">
      <c r="A875" t="s">
        <v>11382</v>
      </c>
    </row>
    <row r="876" spans="1:1" x14ac:dyDescent="0.3">
      <c r="A876" t="s">
        <v>11394</v>
      </c>
    </row>
    <row r="877" spans="1:1" x14ac:dyDescent="0.3">
      <c r="A877" t="s">
        <v>11406</v>
      </c>
    </row>
    <row r="878" spans="1:1" x14ac:dyDescent="0.3">
      <c r="A878" t="s">
        <v>11418</v>
      </c>
    </row>
    <row r="879" spans="1:1" x14ac:dyDescent="0.3">
      <c r="A879" t="s">
        <v>11430</v>
      </c>
    </row>
    <row r="880" spans="1:1" x14ac:dyDescent="0.3">
      <c r="A880" t="s">
        <v>11442</v>
      </c>
    </row>
    <row r="881" spans="1:1" x14ac:dyDescent="0.3">
      <c r="A881" t="s">
        <v>11454</v>
      </c>
    </row>
    <row r="882" spans="1:1" x14ac:dyDescent="0.3">
      <c r="A882" t="s">
        <v>11466</v>
      </c>
    </row>
    <row r="883" spans="1:1" x14ac:dyDescent="0.3">
      <c r="A883" t="s">
        <v>11478</v>
      </c>
    </row>
    <row r="884" spans="1:1" x14ac:dyDescent="0.3">
      <c r="A884" t="s">
        <v>11490</v>
      </c>
    </row>
    <row r="885" spans="1:1" x14ac:dyDescent="0.3">
      <c r="A885" t="s">
        <v>11502</v>
      </c>
    </row>
    <row r="886" spans="1:1" x14ac:dyDescent="0.3">
      <c r="A886" t="s">
        <v>11514</v>
      </c>
    </row>
    <row r="887" spans="1:1" x14ac:dyDescent="0.3">
      <c r="A887" t="s">
        <v>11526</v>
      </c>
    </row>
    <row r="888" spans="1:1" x14ac:dyDescent="0.3">
      <c r="A888" t="s">
        <v>11538</v>
      </c>
    </row>
    <row r="889" spans="1:1" x14ac:dyDescent="0.3">
      <c r="A889" t="s">
        <v>11550</v>
      </c>
    </row>
    <row r="890" spans="1:1" x14ac:dyDescent="0.3">
      <c r="A890" t="s">
        <v>11562</v>
      </c>
    </row>
    <row r="891" spans="1:1" x14ac:dyDescent="0.3">
      <c r="A891" t="s">
        <v>11574</v>
      </c>
    </row>
    <row r="892" spans="1:1" x14ac:dyDescent="0.3">
      <c r="A892" t="s">
        <v>11586</v>
      </c>
    </row>
    <row r="893" spans="1:1" x14ac:dyDescent="0.3">
      <c r="A893" t="s">
        <v>11598</v>
      </c>
    </row>
    <row r="894" spans="1:1" x14ac:dyDescent="0.3">
      <c r="A894" t="s">
        <v>11610</v>
      </c>
    </row>
    <row r="895" spans="1:1" x14ac:dyDescent="0.3">
      <c r="A895" t="s">
        <v>11622</v>
      </c>
    </row>
    <row r="896" spans="1:1" x14ac:dyDescent="0.3">
      <c r="A896" t="s">
        <v>11634</v>
      </c>
    </row>
    <row r="897" spans="1:1" x14ac:dyDescent="0.3">
      <c r="A897" t="s">
        <v>11646</v>
      </c>
    </row>
    <row r="898" spans="1:1" x14ac:dyDescent="0.3">
      <c r="A898" t="s">
        <v>11658</v>
      </c>
    </row>
    <row r="899" spans="1:1" x14ac:dyDescent="0.3">
      <c r="A899" t="s">
        <v>11670</v>
      </c>
    </row>
    <row r="900" spans="1:1" x14ac:dyDescent="0.3">
      <c r="A900" t="s">
        <v>11682</v>
      </c>
    </row>
    <row r="901" spans="1:1" x14ac:dyDescent="0.3">
      <c r="A901" t="s">
        <v>11694</v>
      </c>
    </row>
    <row r="902" spans="1:1" x14ac:dyDescent="0.3">
      <c r="A902" t="s">
        <v>11706</v>
      </c>
    </row>
    <row r="903" spans="1:1" x14ac:dyDescent="0.3">
      <c r="A903" t="s">
        <v>11718</v>
      </c>
    </row>
    <row r="904" spans="1:1" x14ac:dyDescent="0.3">
      <c r="A904" t="s">
        <v>11730</v>
      </c>
    </row>
    <row r="905" spans="1:1" x14ac:dyDescent="0.3">
      <c r="A905" t="s">
        <v>11742</v>
      </c>
    </row>
    <row r="906" spans="1:1" x14ac:dyDescent="0.3">
      <c r="A906" t="s">
        <v>11754</v>
      </c>
    </row>
    <row r="907" spans="1:1" x14ac:dyDescent="0.3">
      <c r="A907" t="s">
        <v>11766</v>
      </c>
    </row>
    <row r="908" spans="1:1" x14ac:dyDescent="0.3">
      <c r="A908" t="s">
        <v>11778</v>
      </c>
    </row>
    <row r="909" spans="1:1" x14ac:dyDescent="0.3">
      <c r="A909" t="s">
        <v>11790</v>
      </c>
    </row>
    <row r="910" spans="1:1" x14ac:dyDescent="0.3">
      <c r="A910" t="s">
        <v>11802</v>
      </c>
    </row>
    <row r="911" spans="1:1" x14ac:dyDescent="0.3">
      <c r="A911" t="s">
        <v>11814</v>
      </c>
    </row>
    <row r="912" spans="1:1" x14ac:dyDescent="0.3">
      <c r="A912" t="s">
        <v>11826</v>
      </c>
    </row>
    <row r="913" spans="1:1" x14ac:dyDescent="0.3">
      <c r="A913" t="s">
        <v>11838</v>
      </c>
    </row>
    <row r="914" spans="1:1" x14ac:dyDescent="0.3">
      <c r="A914" t="s">
        <v>11850</v>
      </c>
    </row>
    <row r="915" spans="1:1" x14ac:dyDescent="0.3">
      <c r="A915" t="s">
        <v>11862</v>
      </c>
    </row>
    <row r="916" spans="1:1" x14ac:dyDescent="0.3">
      <c r="A916" t="s">
        <v>11874</v>
      </c>
    </row>
    <row r="917" spans="1:1" x14ac:dyDescent="0.3">
      <c r="A917" t="s">
        <v>11886</v>
      </c>
    </row>
    <row r="918" spans="1:1" x14ac:dyDescent="0.3">
      <c r="A918" t="s">
        <v>11898</v>
      </c>
    </row>
    <row r="919" spans="1:1" x14ac:dyDescent="0.3">
      <c r="A919" t="s">
        <v>11910</v>
      </c>
    </row>
    <row r="920" spans="1:1" x14ac:dyDescent="0.3">
      <c r="A920" t="s">
        <v>11922</v>
      </c>
    </row>
    <row r="921" spans="1:1" x14ac:dyDescent="0.3">
      <c r="A921" t="s">
        <v>11934</v>
      </c>
    </row>
    <row r="922" spans="1:1" x14ac:dyDescent="0.3">
      <c r="A922" t="s">
        <v>11946</v>
      </c>
    </row>
    <row r="923" spans="1:1" x14ac:dyDescent="0.3">
      <c r="A923" t="s">
        <v>11958</v>
      </c>
    </row>
    <row r="924" spans="1:1" x14ac:dyDescent="0.3">
      <c r="A924" t="s">
        <v>11970</v>
      </c>
    </row>
    <row r="925" spans="1:1" x14ac:dyDescent="0.3">
      <c r="A925" t="s">
        <v>11982</v>
      </c>
    </row>
    <row r="926" spans="1:1" x14ac:dyDescent="0.3">
      <c r="A926" t="s">
        <v>11994</v>
      </c>
    </row>
    <row r="927" spans="1:1" x14ac:dyDescent="0.3">
      <c r="A927" t="s">
        <v>12006</v>
      </c>
    </row>
    <row r="928" spans="1:1" x14ac:dyDescent="0.3">
      <c r="A928" t="s">
        <v>12018</v>
      </c>
    </row>
    <row r="929" spans="1:1" x14ac:dyDescent="0.3">
      <c r="A929" t="s">
        <v>12030</v>
      </c>
    </row>
    <row r="930" spans="1:1" x14ac:dyDescent="0.3">
      <c r="A930" t="s">
        <v>12042</v>
      </c>
    </row>
    <row r="931" spans="1:1" x14ac:dyDescent="0.3">
      <c r="A931" t="s">
        <v>12054</v>
      </c>
    </row>
    <row r="932" spans="1:1" x14ac:dyDescent="0.3">
      <c r="A932" t="s">
        <v>12066</v>
      </c>
    </row>
    <row r="933" spans="1:1" x14ac:dyDescent="0.3">
      <c r="A933" t="s">
        <v>12078</v>
      </c>
    </row>
    <row r="934" spans="1:1" x14ac:dyDescent="0.3">
      <c r="A934" t="s">
        <v>12090</v>
      </c>
    </row>
    <row r="935" spans="1:1" x14ac:dyDescent="0.3">
      <c r="A935" t="s">
        <v>12102</v>
      </c>
    </row>
    <row r="936" spans="1:1" x14ac:dyDescent="0.3">
      <c r="A936" t="s">
        <v>12114</v>
      </c>
    </row>
    <row r="937" spans="1:1" x14ac:dyDescent="0.3">
      <c r="A937" t="s">
        <v>12126</v>
      </c>
    </row>
    <row r="938" spans="1:1" x14ac:dyDescent="0.3">
      <c r="A938" t="s">
        <v>12138</v>
      </c>
    </row>
    <row r="939" spans="1:1" x14ac:dyDescent="0.3">
      <c r="A939" t="s">
        <v>12150</v>
      </c>
    </row>
    <row r="940" spans="1:1" x14ac:dyDescent="0.3">
      <c r="A940" t="s">
        <v>12162</v>
      </c>
    </row>
    <row r="941" spans="1:1" x14ac:dyDescent="0.3">
      <c r="A941" t="s">
        <v>12174</v>
      </c>
    </row>
    <row r="942" spans="1:1" x14ac:dyDescent="0.3">
      <c r="A942" t="s">
        <v>12186</v>
      </c>
    </row>
    <row r="943" spans="1:1" x14ac:dyDescent="0.3">
      <c r="A943" t="s">
        <v>12198</v>
      </c>
    </row>
    <row r="944" spans="1:1" x14ac:dyDescent="0.3">
      <c r="A944" t="s">
        <v>12210</v>
      </c>
    </row>
    <row r="945" spans="1:1" x14ac:dyDescent="0.3">
      <c r="A945" t="s">
        <v>12222</v>
      </c>
    </row>
    <row r="946" spans="1:1" x14ac:dyDescent="0.3">
      <c r="A946" t="s">
        <v>12234</v>
      </c>
    </row>
    <row r="947" spans="1:1" x14ac:dyDescent="0.3">
      <c r="A947" t="s">
        <v>12246</v>
      </c>
    </row>
    <row r="948" spans="1:1" x14ac:dyDescent="0.3">
      <c r="A948" t="s">
        <v>12258</v>
      </c>
    </row>
    <row r="949" spans="1:1" x14ac:dyDescent="0.3">
      <c r="A949" t="s">
        <v>12270</v>
      </c>
    </row>
    <row r="950" spans="1:1" x14ac:dyDescent="0.3">
      <c r="A950" t="s">
        <v>12282</v>
      </c>
    </row>
    <row r="951" spans="1:1" x14ac:dyDescent="0.3">
      <c r="A951" t="s">
        <v>12294</v>
      </c>
    </row>
    <row r="952" spans="1:1" x14ac:dyDescent="0.3">
      <c r="A952" t="s">
        <v>12306</v>
      </c>
    </row>
    <row r="953" spans="1:1" x14ac:dyDescent="0.3">
      <c r="A953" t="s">
        <v>12318</v>
      </c>
    </row>
    <row r="954" spans="1:1" x14ac:dyDescent="0.3">
      <c r="A954" t="s">
        <v>12330</v>
      </c>
    </row>
    <row r="955" spans="1:1" x14ac:dyDescent="0.3">
      <c r="A955" t="s">
        <v>12342</v>
      </c>
    </row>
    <row r="956" spans="1:1" x14ac:dyDescent="0.3">
      <c r="A956" t="s">
        <v>12354</v>
      </c>
    </row>
    <row r="957" spans="1:1" x14ac:dyDescent="0.3">
      <c r="A957" t="s">
        <v>12366</v>
      </c>
    </row>
    <row r="958" spans="1:1" x14ac:dyDescent="0.3">
      <c r="A958" t="s">
        <v>12378</v>
      </c>
    </row>
    <row r="959" spans="1:1" x14ac:dyDescent="0.3">
      <c r="A959" t="s">
        <v>12390</v>
      </c>
    </row>
    <row r="960" spans="1:1" x14ac:dyDescent="0.3">
      <c r="A960" t="s">
        <v>12402</v>
      </c>
    </row>
    <row r="961" spans="1:1" x14ac:dyDescent="0.3">
      <c r="A961" t="s">
        <v>12414</v>
      </c>
    </row>
    <row r="962" spans="1:1" x14ac:dyDescent="0.3">
      <c r="A962" t="s">
        <v>12426</v>
      </c>
    </row>
    <row r="963" spans="1:1" x14ac:dyDescent="0.3">
      <c r="A963" t="s">
        <v>12438</v>
      </c>
    </row>
    <row r="964" spans="1:1" x14ac:dyDescent="0.3">
      <c r="A964" t="s">
        <v>12450</v>
      </c>
    </row>
    <row r="965" spans="1:1" x14ac:dyDescent="0.3">
      <c r="A965" t="s">
        <v>12462</v>
      </c>
    </row>
    <row r="966" spans="1:1" x14ac:dyDescent="0.3">
      <c r="A966" t="s">
        <v>12474</v>
      </c>
    </row>
    <row r="967" spans="1:1" x14ac:dyDescent="0.3">
      <c r="A967" t="s">
        <v>12486</v>
      </c>
    </row>
    <row r="968" spans="1:1" x14ac:dyDescent="0.3">
      <c r="A968" t="s">
        <v>12498</v>
      </c>
    </row>
    <row r="969" spans="1:1" x14ac:dyDescent="0.3">
      <c r="A969" t="s">
        <v>12510</v>
      </c>
    </row>
    <row r="970" spans="1:1" x14ac:dyDescent="0.3">
      <c r="A970" t="s">
        <v>12522</v>
      </c>
    </row>
    <row r="971" spans="1:1" x14ac:dyDescent="0.3">
      <c r="A971" t="s">
        <v>12534</v>
      </c>
    </row>
    <row r="972" spans="1:1" x14ac:dyDescent="0.3">
      <c r="A972" t="s">
        <v>12546</v>
      </c>
    </row>
    <row r="973" spans="1:1" x14ac:dyDescent="0.3">
      <c r="A973" t="s">
        <v>12558</v>
      </c>
    </row>
    <row r="974" spans="1:1" x14ac:dyDescent="0.3">
      <c r="A974" t="s">
        <v>12570</v>
      </c>
    </row>
    <row r="975" spans="1:1" x14ac:dyDescent="0.3">
      <c r="A975" t="s">
        <v>12582</v>
      </c>
    </row>
    <row r="976" spans="1:1" x14ac:dyDescent="0.3">
      <c r="A976" t="s">
        <v>12594</v>
      </c>
    </row>
    <row r="977" spans="1:1" x14ac:dyDescent="0.3">
      <c r="A977" t="s">
        <v>12606</v>
      </c>
    </row>
    <row r="978" spans="1:1" x14ac:dyDescent="0.3">
      <c r="A978" t="s">
        <v>12618</v>
      </c>
    </row>
    <row r="979" spans="1:1" x14ac:dyDescent="0.3">
      <c r="A979" t="s">
        <v>12630</v>
      </c>
    </row>
    <row r="980" spans="1:1" x14ac:dyDescent="0.3">
      <c r="A980" t="s">
        <v>12642</v>
      </c>
    </row>
    <row r="981" spans="1:1" x14ac:dyDescent="0.3">
      <c r="A981" t="s">
        <v>12654</v>
      </c>
    </row>
    <row r="982" spans="1:1" x14ac:dyDescent="0.3">
      <c r="A982" t="s">
        <v>12666</v>
      </c>
    </row>
    <row r="983" spans="1:1" x14ac:dyDescent="0.3">
      <c r="A983" t="s">
        <v>12678</v>
      </c>
    </row>
    <row r="984" spans="1:1" x14ac:dyDescent="0.3">
      <c r="A984" t="s">
        <v>12690</v>
      </c>
    </row>
    <row r="985" spans="1:1" x14ac:dyDescent="0.3">
      <c r="A985" t="s">
        <v>12702</v>
      </c>
    </row>
    <row r="986" spans="1:1" x14ac:dyDescent="0.3">
      <c r="A986" t="s">
        <v>12714</v>
      </c>
    </row>
    <row r="987" spans="1:1" x14ac:dyDescent="0.3">
      <c r="A987" t="s">
        <v>12726</v>
      </c>
    </row>
    <row r="988" spans="1:1" x14ac:dyDescent="0.3">
      <c r="A988" t="s">
        <v>12738</v>
      </c>
    </row>
    <row r="989" spans="1:1" x14ac:dyDescent="0.3">
      <c r="A989" t="s">
        <v>12750</v>
      </c>
    </row>
    <row r="990" spans="1:1" x14ac:dyDescent="0.3">
      <c r="A990" t="s">
        <v>12762</v>
      </c>
    </row>
    <row r="991" spans="1:1" x14ac:dyDescent="0.3">
      <c r="A991" t="s">
        <v>12774</v>
      </c>
    </row>
    <row r="992" spans="1:1" x14ac:dyDescent="0.3">
      <c r="A992" t="s">
        <v>12786</v>
      </c>
    </row>
    <row r="993" spans="1:1" x14ac:dyDescent="0.3">
      <c r="A993" t="s">
        <v>12798</v>
      </c>
    </row>
    <row r="994" spans="1:1" x14ac:dyDescent="0.3">
      <c r="A994" t="s">
        <v>12810</v>
      </c>
    </row>
    <row r="995" spans="1:1" x14ac:dyDescent="0.3">
      <c r="A995" t="s">
        <v>12822</v>
      </c>
    </row>
    <row r="996" spans="1:1" x14ac:dyDescent="0.3">
      <c r="A996" t="s">
        <v>12834</v>
      </c>
    </row>
    <row r="997" spans="1:1" x14ac:dyDescent="0.3">
      <c r="A997" t="s">
        <v>12846</v>
      </c>
    </row>
    <row r="998" spans="1:1" x14ac:dyDescent="0.3">
      <c r="A998" t="s">
        <v>12858</v>
      </c>
    </row>
    <row r="999" spans="1:1" x14ac:dyDescent="0.3">
      <c r="A999" t="s">
        <v>12870</v>
      </c>
    </row>
    <row r="1000" spans="1:1" x14ac:dyDescent="0.3">
      <c r="A1000" t="s">
        <v>12882</v>
      </c>
    </row>
    <row r="1001" spans="1:1" x14ac:dyDescent="0.3">
      <c r="A1001" t="s">
        <v>12894</v>
      </c>
    </row>
    <row r="1002" spans="1:1" x14ac:dyDescent="0.3">
      <c r="A1002" t="s">
        <v>12906</v>
      </c>
    </row>
    <row r="1003" spans="1:1" x14ac:dyDescent="0.3">
      <c r="A1003" t="s">
        <v>12918</v>
      </c>
    </row>
    <row r="1004" spans="1:1" x14ac:dyDescent="0.3">
      <c r="A1004" t="s">
        <v>12930</v>
      </c>
    </row>
    <row r="1005" spans="1:1" x14ac:dyDescent="0.3">
      <c r="A1005" t="s">
        <v>12942</v>
      </c>
    </row>
    <row r="1006" spans="1:1" x14ac:dyDescent="0.3">
      <c r="A1006" t="s">
        <v>12954</v>
      </c>
    </row>
    <row r="1007" spans="1:1" x14ac:dyDescent="0.3">
      <c r="A1007" t="s">
        <v>12966</v>
      </c>
    </row>
    <row r="1008" spans="1:1" x14ac:dyDescent="0.3">
      <c r="A1008" t="s">
        <v>12978</v>
      </c>
    </row>
    <row r="1009" spans="1:1" x14ac:dyDescent="0.3">
      <c r="A1009" t="s">
        <v>12990</v>
      </c>
    </row>
    <row r="1010" spans="1:1" x14ac:dyDescent="0.3">
      <c r="A1010" t="s">
        <v>13002</v>
      </c>
    </row>
    <row r="1011" spans="1:1" x14ac:dyDescent="0.3">
      <c r="A1011" t="s">
        <v>13014</v>
      </c>
    </row>
    <row r="1012" spans="1:1" x14ac:dyDescent="0.3">
      <c r="A1012" t="s">
        <v>13026</v>
      </c>
    </row>
    <row r="1013" spans="1:1" x14ac:dyDescent="0.3">
      <c r="A1013" t="s">
        <v>13038</v>
      </c>
    </row>
    <row r="1014" spans="1:1" x14ac:dyDescent="0.3">
      <c r="A1014" t="s">
        <v>13050</v>
      </c>
    </row>
    <row r="1015" spans="1:1" x14ac:dyDescent="0.3">
      <c r="A1015" t="s">
        <v>13062</v>
      </c>
    </row>
    <row r="1016" spans="1:1" x14ac:dyDescent="0.3">
      <c r="A1016" t="s">
        <v>13074</v>
      </c>
    </row>
    <row r="1017" spans="1:1" x14ac:dyDescent="0.3">
      <c r="A1017" t="s">
        <v>13086</v>
      </c>
    </row>
    <row r="1018" spans="1:1" x14ac:dyDescent="0.3">
      <c r="A1018" t="s">
        <v>13098</v>
      </c>
    </row>
    <row r="1019" spans="1:1" x14ac:dyDescent="0.3">
      <c r="A1019" t="s">
        <v>13110</v>
      </c>
    </row>
    <row r="1020" spans="1:1" x14ac:dyDescent="0.3">
      <c r="A1020" t="s">
        <v>13122</v>
      </c>
    </row>
    <row r="1021" spans="1:1" x14ac:dyDescent="0.3">
      <c r="A1021" t="s">
        <v>13134</v>
      </c>
    </row>
    <row r="1022" spans="1:1" x14ac:dyDescent="0.3">
      <c r="A1022" t="s">
        <v>13146</v>
      </c>
    </row>
    <row r="1023" spans="1:1" x14ac:dyDescent="0.3">
      <c r="A1023" t="s">
        <v>13158</v>
      </c>
    </row>
    <row r="1024" spans="1:1" x14ac:dyDescent="0.3">
      <c r="A1024" t="s">
        <v>13170</v>
      </c>
    </row>
    <row r="1025" spans="1:1" x14ac:dyDescent="0.3">
      <c r="A1025" t="s">
        <v>13182</v>
      </c>
    </row>
    <row r="1026" spans="1:1" x14ac:dyDescent="0.3">
      <c r="A1026" t="s">
        <v>13194</v>
      </c>
    </row>
    <row r="1027" spans="1:1" x14ac:dyDescent="0.3">
      <c r="A1027" t="s">
        <v>13206</v>
      </c>
    </row>
    <row r="1028" spans="1:1" x14ac:dyDescent="0.3">
      <c r="A1028" t="s">
        <v>13218</v>
      </c>
    </row>
    <row r="1029" spans="1:1" x14ac:dyDescent="0.3">
      <c r="A1029" t="s">
        <v>13230</v>
      </c>
    </row>
    <row r="1030" spans="1:1" x14ac:dyDescent="0.3">
      <c r="A1030" t="s">
        <v>13242</v>
      </c>
    </row>
    <row r="1031" spans="1:1" x14ac:dyDescent="0.3">
      <c r="A1031" t="s">
        <v>13254</v>
      </c>
    </row>
    <row r="1032" spans="1:1" x14ac:dyDescent="0.3">
      <c r="A1032" t="s">
        <v>13266</v>
      </c>
    </row>
    <row r="1033" spans="1:1" x14ac:dyDescent="0.3">
      <c r="A1033" t="s">
        <v>13278</v>
      </c>
    </row>
    <row r="1034" spans="1:1" x14ac:dyDescent="0.3">
      <c r="A1034" t="s">
        <v>13290</v>
      </c>
    </row>
    <row r="1035" spans="1:1" x14ac:dyDescent="0.3">
      <c r="A1035" t="s">
        <v>13302</v>
      </c>
    </row>
    <row r="1036" spans="1:1" x14ac:dyDescent="0.3">
      <c r="A1036" t="s">
        <v>13314</v>
      </c>
    </row>
    <row r="1037" spans="1:1" x14ac:dyDescent="0.3">
      <c r="A1037" t="s">
        <v>13326</v>
      </c>
    </row>
    <row r="1038" spans="1:1" x14ac:dyDescent="0.3">
      <c r="A1038" t="s">
        <v>13338</v>
      </c>
    </row>
    <row r="1039" spans="1:1" x14ac:dyDescent="0.3">
      <c r="A1039" t="s">
        <v>13350</v>
      </c>
    </row>
    <row r="1040" spans="1:1" x14ac:dyDescent="0.3">
      <c r="A1040" t="s">
        <v>13362</v>
      </c>
    </row>
    <row r="1041" spans="1:1" x14ac:dyDescent="0.3">
      <c r="A1041" t="s">
        <v>13374</v>
      </c>
    </row>
    <row r="1042" spans="1:1" x14ac:dyDescent="0.3">
      <c r="A1042" t="s">
        <v>13386</v>
      </c>
    </row>
    <row r="1043" spans="1:1" x14ac:dyDescent="0.3">
      <c r="A1043" t="s">
        <v>13398</v>
      </c>
    </row>
    <row r="1044" spans="1:1" x14ac:dyDescent="0.3">
      <c r="A1044" t="s">
        <v>13410</v>
      </c>
    </row>
    <row r="1045" spans="1:1" x14ac:dyDescent="0.3">
      <c r="A1045" t="s">
        <v>13422</v>
      </c>
    </row>
    <row r="1046" spans="1:1" x14ac:dyDescent="0.3">
      <c r="A1046" t="s">
        <v>13434</v>
      </c>
    </row>
    <row r="1047" spans="1:1" x14ac:dyDescent="0.3">
      <c r="A1047" t="s">
        <v>13446</v>
      </c>
    </row>
    <row r="1048" spans="1:1" x14ac:dyDescent="0.3">
      <c r="A1048" t="s">
        <v>13458</v>
      </c>
    </row>
    <row r="1049" spans="1:1" x14ac:dyDescent="0.3">
      <c r="A1049" t="s">
        <v>13470</v>
      </c>
    </row>
    <row r="1050" spans="1:1" x14ac:dyDescent="0.3">
      <c r="A1050" t="s">
        <v>13482</v>
      </c>
    </row>
    <row r="1051" spans="1:1" x14ac:dyDescent="0.3">
      <c r="A1051" t="s">
        <v>13494</v>
      </c>
    </row>
    <row r="1052" spans="1:1" x14ac:dyDescent="0.3">
      <c r="A1052" t="s">
        <v>10987</v>
      </c>
    </row>
    <row r="1053" spans="1:1" x14ac:dyDescent="0.3">
      <c r="A1053" t="s">
        <v>10999</v>
      </c>
    </row>
    <row r="1054" spans="1:1" x14ac:dyDescent="0.3">
      <c r="A1054" t="s">
        <v>11011</v>
      </c>
    </row>
    <row r="1055" spans="1:1" x14ac:dyDescent="0.3">
      <c r="A1055" t="s">
        <v>11023</v>
      </c>
    </row>
    <row r="1056" spans="1:1" x14ac:dyDescent="0.3">
      <c r="A1056" t="s">
        <v>11035</v>
      </c>
    </row>
    <row r="1057" spans="1:1" x14ac:dyDescent="0.3">
      <c r="A1057" t="s">
        <v>11047</v>
      </c>
    </row>
    <row r="1058" spans="1:1" x14ac:dyDescent="0.3">
      <c r="A1058" t="s">
        <v>11059</v>
      </c>
    </row>
    <row r="1059" spans="1:1" x14ac:dyDescent="0.3">
      <c r="A1059" t="s">
        <v>11071</v>
      </c>
    </row>
    <row r="1060" spans="1:1" x14ac:dyDescent="0.3">
      <c r="A1060" t="s">
        <v>11083</v>
      </c>
    </row>
    <row r="1061" spans="1:1" x14ac:dyDescent="0.3">
      <c r="A1061" t="s">
        <v>11095</v>
      </c>
    </row>
    <row r="1062" spans="1:1" x14ac:dyDescent="0.3">
      <c r="A1062" t="s">
        <v>11107</v>
      </c>
    </row>
    <row r="1063" spans="1:1" x14ac:dyDescent="0.3">
      <c r="A1063" t="s">
        <v>11119</v>
      </c>
    </row>
    <row r="1064" spans="1:1" x14ac:dyDescent="0.3">
      <c r="A1064" t="s">
        <v>11131</v>
      </c>
    </row>
    <row r="1065" spans="1:1" x14ac:dyDescent="0.3">
      <c r="A1065" t="s">
        <v>11143</v>
      </c>
    </row>
    <row r="1066" spans="1:1" x14ac:dyDescent="0.3">
      <c r="A1066" t="s">
        <v>11155</v>
      </c>
    </row>
    <row r="1067" spans="1:1" x14ac:dyDescent="0.3">
      <c r="A1067" t="s">
        <v>11167</v>
      </c>
    </row>
    <row r="1068" spans="1:1" x14ac:dyDescent="0.3">
      <c r="A1068" t="s">
        <v>11179</v>
      </c>
    </row>
    <row r="1069" spans="1:1" x14ac:dyDescent="0.3">
      <c r="A1069" t="s">
        <v>11191</v>
      </c>
    </row>
    <row r="1070" spans="1:1" x14ac:dyDescent="0.3">
      <c r="A1070" t="s">
        <v>11203</v>
      </c>
    </row>
    <row r="1071" spans="1:1" x14ac:dyDescent="0.3">
      <c r="A1071" t="s">
        <v>11215</v>
      </c>
    </row>
    <row r="1072" spans="1:1" x14ac:dyDescent="0.3">
      <c r="A1072" t="s">
        <v>11227</v>
      </c>
    </row>
    <row r="1073" spans="1:1" x14ac:dyDescent="0.3">
      <c r="A1073" t="s">
        <v>11239</v>
      </c>
    </row>
    <row r="1074" spans="1:1" x14ac:dyDescent="0.3">
      <c r="A1074" t="s">
        <v>11251</v>
      </c>
    </row>
    <row r="1075" spans="1:1" x14ac:dyDescent="0.3">
      <c r="A1075" t="s">
        <v>11263</v>
      </c>
    </row>
    <row r="1076" spans="1:1" x14ac:dyDescent="0.3">
      <c r="A1076" t="s">
        <v>11275</v>
      </c>
    </row>
    <row r="1077" spans="1:1" x14ac:dyDescent="0.3">
      <c r="A1077" t="s">
        <v>11287</v>
      </c>
    </row>
    <row r="1078" spans="1:1" x14ac:dyDescent="0.3">
      <c r="A1078" t="s">
        <v>11299</v>
      </c>
    </row>
    <row r="1079" spans="1:1" x14ac:dyDescent="0.3">
      <c r="A1079" t="s">
        <v>11311</v>
      </c>
    </row>
    <row r="1080" spans="1:1" x14ac:dyDescent="0.3">
      <c r="A1080" t="s">
        <v>11323</v>
      </c>
    </row>
    <row r="1081" spans="1:1" x14ac:dyDescent="0.3">
      <c r="A1081" t="s">
        <v>11335</v>
      </c>
    </row>
    <row r="1082" spans="1:1" x14ac:dyDescent="0.3">
      <c r="A1082" t="s">
        <v>11347</v>
      </c>
    </row>
    <row r="1083" spans="1:1" x14ac:dyDescent="0.3">
      <c r="A1083" t="s">
        <v>11359</v>
      </c>
    </row>
    <row r="1084" spans="1:1" x14ac:dyDescent="0.3">
      <c r="A1084" t="s">
        <v>11371</v>
      </c>
    </row>
    <row r="1085" spans="1:1" x14ac:dyDescent="0.3">
      <c r="A1085" t="s">
        <v>11383</v>
      </c>
    </row>
    <row r="1086" spans="1:1" x14ac:dyDescent="0.3">
      <c r="A1086" t="s">
        <v>11395</v>
      </c>
    </row>
    <row r="1087" spans="1:1" x14ac:dyDescent="0.3">
      <c r="A1087" t="s">
        <v>11407</v>
      </c>
    </row>
    <row r="1088" spans="1:1" x14ac:dyDescent="0.3">
      <c r="A1088" t="s">
        <v>11419</v>
      </c>
    </row>
    <row r="1089" spans="1:1" x14ac:dyDescent="0.3">
      <c r="A1089" t="s">
        <v>11431</v>
      </c>
    </row>
    <row r="1090" spans="1:1" x14ac:dyDescent="0.3">
      <c r="A1090" t="s">
        <v>11443</v>
      </c>
    </row>
    <row r="1091" spans="1:1" x14ac:dyDescent="0.3">
      <c r="A1091" t="s">
        <v>11455</v>
      </c>
    </row>
    <row r="1092" spans="1:1" x14ac:dyDescent="0.3">
      <c r="A1092" t="s">
        <v>11467</v>
      </c>
    </row>
    <row r="1093" spans="1:1" x14ac:dyDescent="0.3">
      <c r="A1093" t="s">
        <v>11479</v>
      </c>
    </row>
    <row r="1094" spans="1:1" x14ac:dyDescent="0.3">
      <c r="A1094" t="s">
        <v>11491</v>
      </c>
    </row>
    <row r="1095" spans="1:1" x14ac:dyDescent="0.3">
      <c r="A1095" t="s">
        <v>11503</v>
      </c>
    </row>
    <row r="1096" spans="1:1" x14ac:dyDescent="0.3">
      <c r="A1096" t="s">
        <v>11515</v>
      </c>
    </row>
    <row r="1097" spans="1:1" x14ac:dyDescent="0.3">
      <c r="A1097" t="s">
        <v>11527</v>
      </c>
    </row>
    <row r="1098" spans="1:1" x14ac:dyDescent="0.3">
      <c r="A1098" t="s">
        <v>11539</v>
      </c>
    </row>
    <row r="1099" spans="1:1" x14ac:dyDescent="0.3">
      <c r="A1099" t="s">
        <v>11551</v>
      </c>
    </row>
    <row r="1100" spans="1:1" x14ac:dyDescent="0.3">
      <c r="A1100" t="s">
        <v>11563</v>
      </c>
    </row>
    <row r="1101" spans="1:1" x14ac:dyDescent="0.3">
      <c r="A1101" t="s">
        <v>11575</v>
      </c>
    </row>
    <row r="1102" spans="1:1" x14ac:dyDescent="0.3">
      <c r="A1102" t="s">
        <v>11587</v>
      </c>
    </row>
    <row r="1103" spans="1:1" x14ac:dyDescent="0.3">
      <c r="A1103" t="s">
        <v>11599</v>
      </c>
    </row>
    <row r="1104" spans="1:1" x14ac:dyDescent="0.3">
      <c r="A1104" t="s">
        <v>11611</v>
      </c>
    </row>
    <row r="1105" spans="1:1" x14ac:dyDescent="0.3">
      <c r="A1105" t="s">
        <v>11623</v>
      </c>
    </row>
    <row r="1106" spans="1:1" x14ac:dyDescent="0.3">
      <c r="A1106" t="s">
        <v>11635</v>
      </c>
    </row>
    <row r="1107" spans="1:1" x14ac:dyDescent="0.3">
      <c r="A1107" t="s">
        <v>11647</v>
      </c>
    </row>
    <row r="1108" spans="1:1" x14ac:dyDescent="0.3">
      <c r="A1108" t="s">
        <v>11659</v>
      </c>
    </row>
    <row r="1109" spans="1:1" x14ac:dyDescent="0.3">
      <c r="A1109" t="s">
        <v>11671</v>
      </c>
    </row>
    <row r="1110" spans="1:1" x14ac:dyDescent="0.3">
      <c r="A1110" t="s">
        <v>11683</v>
      </c>
    </row>
    <row r="1111" spans="1:1" x14ac:dyDescent="0.3">
      <c r="A1111" t="s">
        <v>11695</v>
      </c>
    </row>
    <row r="1112" spans="1:1" x14ac:dyDescent="0.3">
      <c r="A1112" t="s">
        <v>11707</v>
      </c>
    </row>
    <row r="1113" spans="1:1" x14ac:dyDescent="0.3">
      <c r="A1113" t="s">
        <v>11719</v>
      </c>
    </row>
    <row r="1114" spans="1:1" x14ac:dyDescent="0.3">
      <c r="A1114" t="s">
        <v>11731</v>
      </c>
    </row>
    <row r="1115" spans="1:1" x14ac:dyDescent="0.3">
      <c r="A1115" t="s">
        <v>11743</v>
      </c>
    </row>
    <row r="1116" spans="1:1" x14ac:dyDescent="0.3">
      <c r="A1116" t="s">
        <v>11755</v>
      </c>
    </row>
    <row r="1117" spans="1:1" x14ac:dyDescent="0.3">
      <c r="A1117" t="s">
        <v>11767</v>
      </c>
    </row>
    <row r="1118" spans="1:1" x14ac:dyDescent="0.3">
      <c r="A1118" t="s">
        <v>11779</v>
      </c>
    </row>
    <row r="1119" spans="1:1" x14ac:dyDescent="0.3">
      <c r="A1119" t="s">
        <v>11791</v>
      </c>
    </row>
    <row r="1120" spans="1:1" x14ac:dyDescent="0.3">
      <c r="A1120" t="s">
        <v>11803</v>
      </c>
    </row>
    <row r="1121" spans="1:1" x14ac:dyDescent="0.3">
      <c r="A1121" t="s">
        <v>11815</v>
      </c>
    </row>
    <row r="1122" spans="1:1" x14ac:dyDescent="0.3">
      <c r="A1122" t="s">
        <v>11827</v>
      </c>
    </row>
    <row r="1123" spans="1:1" x14ac:dyDescent="0.3">
      <c r="A1123" t="s">
        <v>11839</v>
      </c>
    </row>
    <row r="1124" spans="1:1" x14ac:dyDescent="0.3">
      <c r="A1124" t="s">
        <v>11851</v>
      </c>
    </row>
    <row r="1125" spans="1:1" x14ac:dyDescent="0.3">
      <c r="A1125" t="s">
        <v>11863</v>
      </c>
    </row>
    <row r="1126" spans="1:1" x14ac:dyDescent="0.3">
      <c r="A1126" t="s">
        <v>11875</v>
      </c>
    </row>
    <row r="1127" spans="1:1" x14ac:dyDescent="0.3">
      <c r="A1127" t="s">
        <v>11887</v>
      </c>
    </row>
    <row r="1128" spans="1:1" x14ac:dyDescent="0.3">
      <c r="A1128" t="s">
        <v>11899</v>
      </c>
    </row>
    <row r="1129" spans="1:1" x14ac:dyDescent="0.3">
      <c r="A1129" t="s">
        <v>11911</v>
      </c>
    </row>
    <row r="1130" spans="1:1" x14ac:dyDescent="0.3">
      <c r="A1130" t="s">
        <v>11923</v>
      </c>
    </row>
    <row r="1131" spans="1:1" x14ac:dyDescent="0.3">
      <c r="A1131" t="s">
        <v>11935</v>
      </c>
    </row>
    <row r="1132" spans="1:1" x14ac:dyDescent="0.3">
      <c r="A1132" t="s">
        <v>11947</v>
      </c>
    </row>
    <row r="1133" spans="1:1" x14ac:dyDescent="0.3">
      <c r="A1133" t="s">
        <v>11959</v>
      </c>
    </row>
    <row r="1134" spans="1:1" x14ac:dyDescent="0.3">
      <c r="A1134" t="s">
        <v>11971</v>
      </c>
    </row>
    <row r="1135" spans="1:1" x14ac:dyDescent="0.3">
      <c r="A1135" t="s">
        <v>11983</v>
      </c>
    </row>
    <row r="1136" spans="1:1" x14ac:dyDescent="0.3">
      <c r="A1136" t="s">
        <v>11995</v>
      </c>
    </row>
    <row r="1137" spans="1:1" x14ac:dyDescent="0.3">
      <c r="A1137" t="s">
        <v>12007</v>
      </c>
    </row>
    <row r="1138" spans="1:1" x14ac:dyDescent="0.3">
      <c r="A1138" t="s">
        <v>12019</v>
      </c>
    </row>
    <row r="1139" spans="1:1" x14ac:dyDescent="0.3">
      <c r="A1139" t="s">
        <v>12031</v>
      </c>
    </row>
    <row r="1140" spans="1:1" x14ac:dyDescent="0.3">
      <c r="A1140" t="s">
        <v>12043</v>
      </c>
    </row>
    <row r="1141" spans="1:1" x14ac:dyDescent="0.3">
      <c r="A1141" t="s">
        <v>12055</v>
      </c>
    </row>
    <row r="1142" spans="1:1" x14ac:dyDescent="0.3">
      <c r="A1142" t="s">
        <v>12067</v>
      </c>
    </row>
    <row r="1143" spans="1:1" x14ac:dyDescent="0.3">
      <c r="A1143" t="s">
        <v>12079</v>
      </c>
    </row>
    <row r="1144" spans="1:1" x14ac:dyDescent="0.3">
      <c r="A1144" t="s">
        <v>12091</v>
      </c>
    </row>
    <row r="1145" spans="1:1" x14ac:dyDescent="0.3">
      <c r="A1145" t="s">
        <v>12103</v>
      </c>
    </row>
    <row r="1146" spans="1:1" x14ac:dyDescent="0.3">
      <c r="A1146" t="s">
        <v>12115</v>
      </c>
    </row>
    <row r="1147" spans="1:1" x14ac:dyDescent="0.3">
      <c r="A1147" t="s">
        <v>12127</v>
      </c>
    </row>
    <row r="1148" spans="1:1" x14ac:dyDescent="0.3">
      <c r="A1148" t="s">
        <v>12139</v>
      </c>
    </row>
    <row r="1149" spans="1:1" x14ac:dyDescent="0.3">
      <c r="A1149" t="s">
        <v>12151</v>
      </c>
    </row>
    <row r="1150" spans="1:1" x14ac:dyDescent="0.3">
      <c r="A1150" t="s">
        <v>12163</v>
      </c>
    </row>
    <row r="1151" spans="1:1" x14ac:dyDescent="0.3">
      <c r="A1151" t="s">
        <v>12175</v>
      </c>
    </row>
    <row r="1152" spans="1:1" x14ac:dyDescent="0.3">
      <c r="A1152" t="s">
        <v>12187</v>
      </c>
    </row>
    <row r="1153" spans="1:1" x14ac:dyDescent="0.3">
      <c r="A1153" t="s">
        <v>12199</v>
      </c>
    </row>
    <row r="1154" spans="1:1" x14ac:dyDescent="0.3">
      <c r="A1154" t="s">
        <v>12211</v>
      </c>
    </row>
    <row r="1155" spans="1:1" x14ac:dyDescent="0.3">
      <c r="A1155" t="s">
        <v>12223</v>
      </c>
    </row>
    <row r="1156" spans="1:1" x14ac:dyDescent="0.3">
      <c r="A1156" t="s">
        <v>12235</v>
      </c>
    </row>
    <row r="1157" spans="1:1" x14ac:dyDescent="0.3">
      <c r="A1157" t="s">
        <v>12247</v>
      </c>
    </row>
    <row r="1158" spans="1:1" x14ac:dyDescent="0.3">
      <c r="A1158" t="s">
        <v>12259</v>
      </c>
    </row>
    <row r="1159" spans="1:1" x14ac:dyDescent="0.3">
      <c r="A1159" t="s">
        <v>12271</v>
      </c>
    </row>
    <row r="1160" spans="1:1" x14ac:dyDescent="0.3">
      <c r="A1160" t="s">
        <v>12283</v>
      </c>
    </row>
    <row r="1161" spans="1:1" x14ac:dyDescent="0.3">
      <c r="A1161" t="s">
        <v>12295</v>
      </c>
    </row>
    <row r="1162" spans="1:1" x14ac:dyDescent="0.3">
      <c r="A1162" t="s">
        <v>12307</v>
      </c>
    </row>
    <row r="1163" spans="1:1" x14ac:dyDescent="0.3">
      <c r="A1163" t="s">
        <v>12319</v>
      </c>
    </row>
    <row r="1164" spans="1:1" x14ac:dyDescent="0.3">
      <c r="A1164" t="s">
        <v>12331</v>
      </c>
    </row>
    <row r="1165" spans="1:1" x14ac:dyDescent="0.3">
      <c r="A1165" t="s">
        <v>12343</v>
      </c>
    </row>
    <row r="1166" spans="1:1" x14ac:dyDescent="0.3">
      <c r="A1166" t="s">
        <v>12355</v>
      </c>
    </row>
    <row r="1167" spans="1:1" x14ac:dyDescent="0.3">
      <c r="A1167" t="s">
        <v>12367</v>
      </c>
    </row>
    <row r="1168" spans="1:1" x14ac:dyDescent="0.3">
      <c r="A1168" t="s">
        <v>12379</v>
      </c>
    </row>
    <row r="1169" spans="1:1" x14ac:dyDescent="0.3">
      <c r="A1169" t="s">
        <v>12391</v>
      </c>
    </row>
    <row r="1170" spans="1:1" x14ac:dyDescent="0.3">
      <c r="A1170" t="s">
        <v>12403</v>
      </c>
    </row>
    <row r="1171" spans="1:1" x14ac:dyDescent="0.3">
      <c r="A1171" t="s">
        <v>12415</v>
      </c>
    </row>
    <row r="1172" spans="1:1" x14ac:dyDescent="0.3">
      <c r="A1172" t="s">
        <v>12427</v>
      </c>
    </row>
    <row r="1173" spans="1:1" x14ac:dyDescent="0.3">
      <c r="A1173" t="s">
        <v>12439</v>
      </c>
    </row>
    <row r="1174" spans="1:1" x14ac:dyDescent="0.3">
      <c r="A1174" t="s">
        <v>12451</v>
      </c>
    </row>
    <row r="1175" spans="1:1" x14ac:dyDescent="0.3">
      <c r="A1175" t="s">
        <v>12463</v>
      </c>
    </row>
    <row r="1176" spans="1:1" x14ac:dyDescent="0.3">
      <c r="A1176" t="s">
        <v>12475</v>
      </c>
    </row>
    <row r="1177" spans="1:1" x14ac:dyDescent="0.3">
      <c r="A1177" t="s">
        <v>12487</v>
      </c>
    </row>
    <row r="1178" spans="1:1" x14ac:dyDescent="0.3">
      <c r="A1178" t="s">
        <v>12499</v>
      </c>
    </row>
    <row r="1179" spans="1:1" x14ac:dyDescent="0.3">
      <c r="A1179" t="s">
        <v>12511</v>
      </c>
    </row>
    <row r="1180" spans="1:1" x14ac:dyDescent="0.3">
      <c r="A1180" t="s">
        <v>12523</v>
      </c>
    </row>
    <row r="1181" spans="1:1" x14ac:dyDescent="0.3">
      <c r="A1181" t="s">
        <v>12535</v>
      </c>
    </row>
    <row r="1182" spans="1:1" x14ac:dyDescent="0.3">
      <c r="A1182" t="s">
        <v>12547</v>
      </c>
    </row>
    <row r="1183" spans="1:1" x14ac:dyDescent="0.3">
      <c r="A1183" t="s">
        <v>12559</v>
      </c>
    </row>
    <row r="1184" spans="1:1" x14ac:dyDescent="0.3">
      <c r="A1184" t="s">
        <v>12571</v>
      </c>
    </row>
    <row r="1185" spans="1:1" x14ac:dyDescent="0.3">
      <c r="A1185" t="s">
        <v>12583</v>
      </c>
    </row>
    <row r="1186" spans="1:1" x14ac:dyDescent="0.3">
      <c r="A1186" t="s">
        <v>12595</v>
      </c>
    </row>
    <row r="1187" spans="1:1" x14ac:dyDescent="0.3">
      <c r="A1187" t="s">
        <v>12607</v>
      </c>
    </row>
    <row r="1188" spans="1:1" x14ac:dyDescent="0.3">
      <c r="A1188" t="s">
        <v>12619</v>
      </c>
    </row>
    <row r="1189" spans="1:1" x14ac:dyDescent="0.3">
      <c r="A1189" t="s">
        <v>12631</v>
      </c>
    </row>
    <row r="1190" spans="1:1" x14ac:dyDescent="0.3">
      <c r="A1190" t="s">
        <v>12643</v>
      </c>
    </row>
    <row r="1191" spans="1:1" x14ac:dyDescent="0.3">
      <c r="A1191" t="s">
        <v>12655</v>
      </c>
    </row>
    <row r="1192" spans="1:1" x14ac:dyDescent="0.3">
      <c r="A1192" t="s">
        <v>12667</v>
      </c>
    </row>
    <row r="1193" spans="1:1" x14ac:dyDescent="0.3">
      <c r="A1193" t="s">
        <v>12679</v>
      </c>
    </row>
    <row r="1194" spans="1:1" x14ac:dyDescent="0.3">
      <c r="A1194" t="s">
        <v>12691</v>
      </c>
    </row>
    <row r="1195" spans="1:1" x14ac:dyDescent="0.3">
      <c r="A1195" t="s">
        <v>12703</v>
      </c>
    </row>
    <row r="1196" spans="1:1" x14ac:dyDescent="0.3">
      <c r="A1196" t="s">
        <v>12715</v>
      </c>
    </row>
    <row r="1197" spans="1:1" x14ac:dyDescent="0.3">
      <c r="A1197" t="s">
        <v>12727</v>
      </c>
    </row>
    <row r="1198" spans="1:1" x14ac:dyDescent="0.3">
      <c r="A1198" t="s">
        <v>12739</v>
      </c>
    </row>
    <row r="1199" spans="1:1" x14ac:dyDescent="0.3">
      <c r="A1199" t="s">
        <v>12751</v>
      </c>
    </row>
    <row r="1200" spans="1:1" x14ac:dyDescent="0.3">
      <c r="A1200" t="s">
        <v>12763</v>
      </c>
    </row>
    <row r="1201" spans="1:1" x14ac:dyDescent="0.3">
      <c r="A1201" t="s">
        <v>12775</v>
      </c>
    </row>
    <row r="1202" spans="1:1" x14ac:dyDescent="0.3">
      <c r="A1202" t="s">
        <v>12787</v>
      </c>
    </row>
    <row r="1203" spans="1:1" x14ac:dyDescent="0.3">
      <c r="A1203" t="s">
        <v>12799</v>
      </c>
    </row>
    <row r="1204" spans="1:1" x14ac:dyDescent="0.3">
      <c r="A1204" t="s">
        <v>12811</v>
      </c>
    </row>
    <row r="1205" spans="1:1" x14ac:dyDescent="0.3">
      <c r="A1205" t="s">
        <v>12823</v>
      </c>
    </row>
    <row r="1206" spans="1:1" x14ac:dyDescent="0.3">
      <c r="A1206" t="s">
        <v>12835</v>
      </c>
    </row>
    <row r="1207" spans="1:1" x14ac:dyDescent="0.3">
      <c r="A1207" t="s">
        <v>12847</v>
      </c>
    </row>
    <row r="1208" spans="1:1" x14ac:dyDescent="0.3">
      <c r="A1208" t="s">
        <v>12859</v>
      </c>
    </row>
    <row r="1209" spans="1:1" x14ac:dyDescent="0.3">
      <c r="A1209" t="s">
        <v>12871</v>
      </c>
    </row>
    <row r="1210" spans="1:1" x14ac:dyDescent="0.3">
      <c r="A1210" t="s">
        <v>12883</v>
      </c>
    </row>
    <row r="1211" spans="1:1" x14ac:dyDescent="0.3">
      <c r="A1211" t="s">
        <v>12895</v>
      </c>
    </row>
    <row r="1212" spans="1:1" x14ac:dyDescent="0.3">
      <c r="A1212" t="s">
        <v>12907</v>
      </c>
    </row>
    <row r="1213" spans="1:1" x14ac:dyDescent="0.3">
      <c r="A1213" t="s">
        <v>12919</v>
      </c>
    </row>
    <row r="1214" spans="1:1" x14ac:dyDescent="0.3">
      <c r="A1214" t="s">
        <v>12931</v>
      </c>
    </row>
    <row r="1215" spans="1:1" x14ac:dyDescent="0.3">
      <c r="A1215" t="s">
        <v>12943</v>
      </c>
    </row>
    <row r="1216" spans="1:1" x14ac:dyDescent="0.3">
      <c r="A1216" t="s">
        <v>12955</v>
      </c>
    </row>
    <row r="1217" spans="1:1" x14ac:dyDescent="0.3">
      <c r="A1217" t="s">
        <v>12967</v>
      </c>
    </row>
    <row r="1218" spans="1:1" x14ac:dyDescent="0.3">
      <c r="A1218" t="s">
        <v>12979</v>
      </c>
    </row>
    <row r="1219" spans="1:1" x14ac:dyDescent="0.3">
      <c r="A1219" t="s">
        <v>12991</v>
      </c>
    </row>
    <row r="1220" spans="1:1" x14ac:dyDescent="0.3">
      <c r="A1220" t="s">
        <v>13003</v>
      </c>
    </row>
    <row r="1221" spans="1:1" x14ac:dyDescent="0.3">
      <c r="A1221" t="s">
        <v>13015</v>
      </c>
    </row>
    <row r="1222" spans="1:1" x14ac:dyDescent="0.3">
      <c r="A1222" t="s">
        <v>13027</v>
      </c>
    </row>
    <row r="1223" spans="1:1" x14ac:dyDescent="0.3">
      <c r="A1223" t="s">
        <v>13039</v>
      </c>
    </row>
    <row r="1224" spans="1:1" x14ac:dyDescent="0.3">
      <c r="A1224" t="s">
        <v>13051</v>
      </c>
    </row>
    <row r="1225" spans="1:1" x14ac:dyDescent="0.3">
      <c r="A1225" t="s">
        <v>13063</v>
      </c>
    </row>
    <row r="1226" spans="1:1" x14ac:dyDescent="0.3">
      <c r="A1226" t="s">
        <v>13075</v>
      </c>
    </row>
    <row r="1227" spans="1:1" x14ac:dyDescent="0.3">
      <c r="A1227" t="s">
        <v>13087</v>
      </c>
    </row>
    <row r="1228" spans="1:1" x14ac:dyDescent="0.3">
      <c r="A1228" t="s">
        <v>13099</v>
      </c>
    </row>
    <row r="1229" spans="1:1" x14ac:dyDescent="0.3">
      <c r="A1229" t="s">
        <v>13111</v>
      </c>
    </row>
    <row r="1230" spans="1:1" x14ac:dyDescent="0.3">
      <c r="A1230" t="s">
        <v>13123</v>
      </c>
    </row>
    <row r="1231" spans="1:1" x14ac:dyDescent="0.3">
      <c r="A1231" t="s">
        <v>13135</v>
      </c>
    </row>
    <row r="1232" spans="1:1" x14ac:dyDescent="0.3">
      <c r="A1232" t="s">
        <v>13147</v>
      </c>
    </row>
    <row r="1233" spans="1:1" x14ac:dyDescent="0.3">
      <c r="A1233" t="s">
        <v>13159</v>
      </c>
    </row>
    <row r="1234" spans="1:1" x14ac:dyDescent="0.3">
      <c r="A1234" t="s">
        <v>13171</v>
      </c>
    </row>
    <row r="1235" spans="1:1" x14ac:dyDescent="0.3">
      <c r="A1235" t="s">
        <v>13183</v>
      </c>
    </row>
    <row r="1236" spans="1:1" x14ac:dyDescent="0.3">
      <c r="A1236" t="s">
        <v>13195</v>
      </c>
    </row>
    <row r="1237" spans="1:1" x14ac:dyDescent="0.3">
      <c r="A1237" t="s">
        <v>13207</v>
      </c>
    </row>
    <row r="1238" spans="1:1" x14ac:dyDescent="0.3">
      <c r="A1238" t="s">
        <v>13219</v>
      </c>
    </row>
    <row r="1239" spans="1:1" x14ac:dyDescent="0.3">
      <c r="A1239" t="s">
        <v>13231</v>
      </c>
    </row>
    <row r="1240" spans="1:1" x14ac:dyDescent="0.3">
      <c r="A1240" t="s">
        <v>13243</v>
      </c>
    </row>
    <row r="1241" spans="1:1" x14ac:dyDescent="0.3">
      <c r="A1241" t="s">
        <v>13255</v>
      </c>
    </row>
    <row r="1242" spans="1:1" x14ac:dyDescent="0.3">
      <c r="A1242" t="s">
        <v>13267</v>
      </c>
    </row>
    <row r="1243" spans="1:1" x14ac:dyDescent="0.3">
      <c r="A1243" t="s">
        <v>13279</v>
      </c>
    </row>
    <row r="1244" spans="1:1" x14ac:dyDescent="0.3">
      <c r="A1244" t="s">
        <v>13291</v>
      </c>
    </row>
    <row r="1245" spans="1:1" x14ac:dyDescent="0.3">
      <c r="A1245" t="s">
        <v>13303</v>
      </c>
    </row>
    <row r="1246" spans="1:1" x14ac:dyDescent="0.3">
      <c r="A1246" t="s">
        <v>13315</v>
      </c>
    </row>
    <row r="1247" spans="1:1" x14ac:dyDescent="0.3">
      <c r="A1247" t="s">
        <v>13327</v>
      </c>
    </row>
    <row r="1248" spans="1:1" x14ac:dyDescent="0.3">
      <c r="A1248" t="s">
        <v>13339</v>
      </c>
    </row>
    <row r="1249" spans="1:1" x14ac:dyDescent="0.3">
      <c r="A1249" t="s">
        <v>13351</v>
      </c>
    </row>
    <row r="1250" spans="1:1" x14ac:dyDescent="0.3">
      <c r="A1250" t="s">
        <v>13363</v>
      </c>
    </row>
    <row r="1251" spans="1:1" x14ac:dyDescent="0.3">
      <c r="A1251" t="s">
        <v>13375</v>
      </c>
    </row>
    <row r="1252" spans="1:1" x14ac:dyDescent="0.3">
      <c r="A1252" t="s">
        <v>13387</v>
      </c>
    </row>
    <row r="1253" spans="1:1" x14ac:dyDescent="0.3">
      <c r="A1253" t="s">
        <v>13399</v>
      </c>
    </row>
    <row r="1254" spans="1:1" x14ac:dyDescent="0.3">
      <c r="A1254" t="s">
        <v>13411</v>
      </c>
    </row>
    <row r="1255" spans="1:1" x14ac:dyDescent="0.3">
      <c r="A1255" t="s">
        <v>13423</v>
      </c>
    </row>
    <row r="1256" spans="1:1" x14ac:dyDescent="0.3">
      <c r="A1256" t="s">
        <v>13435</v>
      </c>
    </row>
    <row r="1257" spans="1:1" x14ac:dyDescent="0.3">
      <c r="A1257" t="s">
        <v>13447</v>
      </c>
    </row>
    <row r="1258" spans="1:1" x14ac:dyDescent="0.3">
      <c r="A1258" t="s">
        <v>13459</v>
      </c>
    </row>
    <row r="1259" spans="1:1" x14ac:dyDescent="0.3">
      <c r="A1259" t="s">
        <v>13471</v>
      </c>
    </row>
    <row r="1260" spans="1:1" x14ac:dyDescent="0.3">
      <c r="A1260" t="s">
        <v>13483</v>
      </c>
    </row>
    <row r="1261" spans="1:1" x14ac:dyDescent="0.3">
      <c r="A1261" t="s">
        <v>13495</v>
      </c>
    </row>
    <row r="1262" spans="1:1" x14ac:dyDescent="0.3">
      <c r="A1262" t="s">
        <v>10988</v>
      </c>
    </row>
    <row r="1263" spans="1:1" x14ac:dyDescent="0.3">
      <c r="A1263" t="s">
        <v>11000</v>
      </c>
    </row>
    <row r="1264" spans="1:1" x14ac:dyDescent="0.3">
      <c r="A1264" t="s">
        <v>11012</v>
      </c>
    </row>
    <row r="1265" spans="1:1" x14ac:dyDescent="0.3">
      <c r="A1265" t="s">
        <v>11024</v>
      </c>
    </row>
    <row r="1266" spans="1:1" x14ac:dyDescent="0.3">
      <c r="A1266" t="s">
        <v>11036</v>
      </c>
    </row>
    <row r="1267" spans="1:1" x14ac:dyDescent="0.3">
      <c r="A1267" t="s">
        <v>11048</v>
      </c>
    </row>
    <row r="1268" spans="1:1" x14ac:dyDescent="0.3">
      <c r="A1268" t="s">
        <v>11060</v>
      </c>
    </row>
    <row r="1269" spans="1:1" x14ac:dyDescent="0.3">
      <c r="A1269" t="s">
        <v>11072</v>
      </c>
    </row>
    <row r="1270" spans="1:1" x14ac:dyDescent="0.3">
      <c r="A1270" t="s">
        <v>11084</v>
      </c>
    </row>
    <row r="1271" spans="1:1" x14ac:dyDescent="0.3">
      <c r="A1271" t="s">
        <v>11096</v>
      </c>
    </row>
    <row r="1272" spans="1:1" x14ac:dyDescent="0.3">
      <c r="A1272" t="s">
        <v>11108</v>
      </c>
    </row>
    <row r="1273" spans="1:1" x14ac:dyDescent="0.3">
      <c r="A1273" t="s">
        <v>11120</v>
      </c>
    </row>
    <row r="1274" spans="1:1" x14ac:dyDescent="0.3">
      <c r="A1274" t="s">
        <v>11132</v>
      </c>
    </row>
    <row r="1275" spans="1:1" x14ac:dyDescent="0.3">
      <c r="A1275" t="s">
        <v>11144</v>
      </c>
    </row>
    <row r="1276" spans="1:1" x14ac:dyDescent="0.3">
      <c r="A1276" t="s">
        <v>11156</v>
      </c>
    </row>
    <row r="1277" spans="1:1" x14ac:dyDescent="0.3">
      <c r="A1277" t="s">
        <v>11168</v>
      </c>
    </row>
    <row r="1278" spans="1:1" x14ac:dyDescent="0.3">
      <c r="A1278" t="s">
        <v>11180</v>
      </c>
    </row>
    <row r="1279" spans="1:1" x14ac:dyDescent="0.3">
      <c r="A1279" t="s">
        <v>11192</v>
      </c>
    </row>
    <row r="1280" spans="1:1" x14ac:dyDescent="0.3">
      <c r="A1280" t="s">
        <v>11204</v>
      </c>
    </row>
    <row r="1281" spans="1:1" x14ac:dyDescent="0.3">
      <c r="A1281" t="s">
        <v>11216</v>
      </c>
    </row>
    <row r="1282" spans="1:1" x14ac:dyDescent="0.3">
      <c r="A1282" t="s">
        <v>11228</v>
      </c>
    </row>
    <row r="1283" spans="1:1" x14ac:dyDescent="0.3">
      <c r="A1283" t="s">
        <v>11240</v>
      </c>
    </row>
    <row r="1284" spans="1:1" x14ac:dyDescent="0.3">
      <c r="A1284" t="s">
        <v>11252</v>
      </c>
    </row>
    <row r="1285" spans="1:1" x14ac:dyDescent="0.3">
      <c r="A1285" t="s">
        <v>11264</v>
      </c>
    </row>
    <row r="1286" spans="1:1" x14ac:dyDescent="0.3">
      <c r="A1286" t="s">
        <v>11276</v>
      </c>
    </row>
    <row r="1287" spans="1:1" x14ac:dyDescent="0.3">
      <c r="A1287" t="s">
        <v>11288</v>
      </c>
    </row>
    <row r="1288" spans="1:1" x14ac:dyDescent="0.3">
      <c r="A1288" t="s">
        <v>11300</v>
      </c>
    </row>
    <row r="1289" spans="1:1" x14ac:dyDescent="0.3">
      <c r="A1289" t="s">
        <v>11312</v>
      </c>
    </row>
    <row r="1290" spans="1:1" x14ac:dyDescent="0.3">
      <c r="A1290" t="s">
        <v>11324</v>
      </c>
    </row>
    <row r="1291" spans="1:1" x14ac:dyDescent="0.3">
      <c r="A1291" t="s">
        <v>11336</v>
      </c>
    </row>
    <row r="1292" spans="1:1" x14ac:dyDescent="0.3">
      <c r="A1292" t="s">
        <v>11348</v>
      </c>
    </row>
    <row r="1293" spans="1:1" x14ac:dyDescent="0.3">
      <c r="A1293" t="s">
        <v>11360</v>
      </c>
    </row>
    <row r="1294" spans="1:1" x14ac:dyDescent="0.3">
      <c r="A1294" t="s">
        <v>11372</v>
      </c>
    </row>
    <row r="1295" spans="1:1" x14ac:dyDescent="0.3">
      <c r="A1295" t="s">
        <v>11384</v>
      </c>
    </row>
    <row r="1296" spans="1:1" x14ac:dyDescent="0.3">
      <c r="A1296" t="s">
        <v>11396</v>
      </c>
    </row>
    <row r="1297" spans="1:1" x14ac:dyDescent="0.3">
      <c r="A1297" t="s">
        <v>11408</v>
      </c>
    </row>
    <row r="1298" spans="1:1" x14ac:dyDescent="0.3">
      <c r="A1298" t="s">
        <v>11420</v>
      </c>
    </row>
    <row r="1299" spans="1:1" x14ac:dyDescent="0.3">
      <c r="A1299" t="s">
        <v>11432</v>
      </c>
    </row>
    <row r="1300" spans="1:1" x14ac:dyDescent="0.3">
      <c r="A1300" t="s">
        <v>11444</v>
      </c>
    </row>
    <row r="1301" spans="1:1" x14ac:dyDescent="0.3">
      <c r="A1301" t="s">
        <v>11456</v>
      </c>
    </row>
    <row r="1302" spans="1:1" x14ac:dyDescent="0.3">
      <c r="A1302" t="s">
        <v>11468</v>
      </c>
    </row>
    <row r="1303" spans="1:1" x14ac:dyDescent="0.3">
      <c r="A1303" t="s">
        <v>11480</v>
      </c>
    </row>
    <row r="1304" spans="1:1" x14ac:dyDescent="0.3">
      <c r="A1304" t="s">
        <v>11492</v>
      </c>
    </row>
    <row r="1305" spans="1:1" x14ac:dyDescent="0.3">
      <c r="A1305" t="s">
        <v>11504</v>
      </c>
    </row>
    <row r="1306" spans="1:1" x14ac:dyDescent="0.3">
      <c r="A1306" t="s">
        <v>11516</v>
      </c>
    </row>
    <row r="1307" spans="1:1" x14ac:dyDescent="0.3">
      <c r="A1307" t="s">
        <v>11528</v>
      </c>
    </row>
    <row r="1308" spans="1:1" x14ac:dyDescent="0.3">
      <c r="A1308" t="s">
        <v>11540</v>
      </c>
    </row>
    <row r="1309" spans="1:1" x14ac:dyDescent="0.3">
      <c r="A1309" t="s">
        <v>11552</v>
      </c>
    </row>
    <row r="1310" spans="1:1" x14ac:dyDescent="0.3">
      <c r="A1310" t="s">
        <v>11564</v>
      </c>
    </row>
    <row r="1311" spans="1:1" x14ac:dyDescent="0.3">
      <c r="A1311" t="s">
        <v>11576</v>
      </c>
    </row>
    <row r="1312" spans="1:1" x14ac:dyDescent="0.3">
      <c r="A1312" t="s">
        <v>11588</v>
      </c>
    </row>
    <row r="1313" spans="1:1" x14ac:dyDescent="0.3">
      <c r="A1313" t="s">
        <v>11600</v>
      </c>
    </row>
    <row r="1314" spans="1:1" x14ac:dyDescent="0.3">
      <c r="A1314" t="s">
        <v>11612</v>
      </c>
    </row>
    <row r="1315" spans="1:1" x14ac:dyDescent="0.3">
      <c r="A1315" t="s">
        <v>11624</v>
      </c>
    </row>
    <row r="1316" spans="1:1" x14ac:dyDescent="0.3">
      <c r="A1316" t="s">
        <v>11636</v>
      </c>
    </row>
    <row r="1317" spans="1:1" x14ac:dyDescent="0.3">
      <c r="A1317" t="s">
        <v>11648</v>
      </c>
    </row>
    <row r="1318" spans="1:1" x14ac:dyDescent="0.3">
      <c r="A1318" t="s">
        <v>11660</v>
      </c>
    </row>
    <row r="1319" spans="1:1" x14ac:dyDescent="0.3">
      <c r="A1319" t="s">
        <v>11672</v>
      </c>
    </row>
    <row r="1320" spans="1:1" x14ac:dyDescent="0.3">
      <c r="A1320" t="s">
        <v>11684</v>
      </c>
    </row>
    <row r="1321" spans="1:1" x14ac:dyDescent="0.3">
      <c r="A1321" t="s">
        <v>11696</v>
      </c>
    </row>
    <row r="1322" spans="1:1" x14ac:dyDescent="0.3">
      <c r="A1322" t="s">
        <v>11708</v>
      </c>
    </row>
    <row r="1323" spans="1:1" x14ac:dyDescent="0.3">
      <c r="A1323" t="s">
        <v>11720</v>
      </c>
    </row>
    <row r="1324" spans="1:1" x14ac:dyDescent="0.3">
      <c r="A1324" t="s">
        <v>11732</v>
      </c>
    </row>
    <row r="1325" spans="1:1" x14ac:dyDescent="0.3">
      <c r="A1325" t="s">
        <v>11744</v>
      </c>
    </row>
    <row r="1326" spans="1:1" x14ac:dyDescent="0.3">
      <c r="A1326" t="s">
        <v>11756</v>
      </c>
    </row>
    <row r="1327" spans="1:1" x14ac:dyDescent="0.3">
      <c r="A1327" t="s">
        <v>11768</v>
      </c>
    </row>
    <row r="1328" spans="1:1" x14ac:dyDescent="0.3">
      <c r="A1328" t="s">
        <v>11780</v>
      </c>
    </row>
    <row r="1329" spans="1:1" x14ac:dyDescent="0.3">
      <c r="A1329" t="s">
        <v>11792</v>
      </c>
    </row>
    <row r="1330" spans="1:1" x14ac:dyDescent="0.3">
      <c r="A1330" t="s">
        <v>11804</v>
      </c>
    </row>
    <row r="1331" spans="1:1" x14ac:dyDescent="0.3">
      <c r="A1331" t="s">
        <v>11816</v>
      </c>
    </row>
    <row r="1332" spans="1:1" x14ac:dyDescent="0.3">
      <c r="A1332" t="s">
        <v>11828</v>
      </c>
    </row>
    <row r="1333" spans="1:1" x14ac:dyDescent="0.3">
      <c r="A1333" t="s">
        <v>11840</v>
      </c>
    </row>
    <row r="1334" spans="1:1" x14ac:dyDescent="0.3">
      <c r="A1334" t="s">
        <v>11852</v>
      </c>
    </row>
    <row r="1335" spans="1:1" x14ac:dyDescent="0.3">
      <c r="A1335" t="s">
        <v>11864</v>
      </c>
    </row>
    <row r="1336" spans="1:1" x14ac:dyDescent="0.3">
      <c r="A1336" t="s">
        <v>11876</v>
      </c>
    </row>
    <row r="1337" spans="1:1" x14ac:dyDescent="0.3">
      <c r="A1337" t="s">
        <v>11888</v>
      </c>
    </row>
    <row r="1338" spans="1:1" x14ac:dyDescent="0.3">
      <c r="A1338" t="s">
        <v>11900</v>
      </c>
    </row>
    <row r="1339" spans="1:1" x14ac:dyDescent="0.3">
      <c r="A1339" t="s">
        <v>11912</v>
      </c>
    </row>
    <row r="1340" spans="1:1" x14ac:dyDescent="0.3">
      <c r="A1340" t="s">
        <v>11924</v>
      </c>
    </row>
    <row r="1341" spans="1:1" x14ac:dyDescent="0.3">
      <c r="A1341" t="s">
        <v>11936</v>
      </c>
    </row>
    <row r="1342" spans="1:1" x14ac:dyDescent="0.3">
      <c r="A1342" t="s">
        <v>11948</v>
      </c>
    </row>
    <row r="1343" spans="1:1" x14ac:dyDescent="0.3">
      <c r="A1343" t="s">
        <v>11960</v>
      </c>
    </row>
    <row r="1344" spans="1:1" x14ac:dyDescent="0.3">
      <c r="A1344" t="s">
        <v>11972</v>
      </c>
    </row>
    <row r="1345" spans="1:1" x14ac:dyDescent="0.3">
      <c r="A1345" t="s">
        <v>11984</v>
      </c>
    </row>
    <row r="1346" spans="1:1" x14ac:dyDescent="0.3">
      <c r="A1346" t="s">
        <v>11996</v>
      </c>
    </row>
    <row r="1347" spans="1:1" x14ac:dyDescent="0.3">
      <c r="A1347" t="s">
        <v>12008</v>
      </c>
    </row>
    <row r="1348" spans="1:1" x14ac:dyDescent="0.3">
      <c r="A1348" t="s">
        <v>12020</v>
      </c>
    </row>
    <row r="1349" spans="1:1" x14ac:dyDescent="0.3">
      <c r="A1349" t="s">
        <v>12032</v>
      </c>
    </row>
    <row r="1350" spans="1:1" x14ac:dyDescent="0.3">
      <c r="A1350" t="s">
        <v>12044</v>
      </c>
    </row>
    <row r="1351" spans="1:1" x14ac:dyDescent="0.3">
      <c r="A1351" t="s">
        <v>12056</v>
      </c>
    </row>
    <row r="1352" spans="1:1" x14ac:dyDescent="0.3">
      <c r="A1352" t="s">
        <v>12068</v>
      </c>
    </row>
    <row r="1353" spans="1:1" x14ac:dyDescent="0.3">
      <c r="A1353" t="s">
        <v>12080</v>
      </c>
    </row>
    <row r="1354" spans="1:1" x14ac:dyDescent="0.3">
      <c r="A1354" t="s">
        <v>12092</v>
      </c>
    </row>
    <row r="1355" spans="1:1" x14ac:dyDescent="0.3">
      <c r="A1355" t="s">
        <v>12104</v>
      </c>
    </row>
    <row r="1356" spans="1:1" x14ac:dyDescent="0.3">
      <c r="A1356" t="s">
        <v>12116</v>
      </c>
    </row>
    <row r="1357" spans="1:1" x14ac:dyDescent="0.3">
      <c r="A1357" t="s">
        <v>12128</v>
      </c>
    </row>
    <row r="1358" spans="1:1" x14ac:dyDescent="0.3">
      <c r="A1358" t="s">
        <v>12140</v>
      </c>
    </row>
    <row r="1359" spans="1:1" x14ac:dyDescent="0.3">
      <c r="A1359" t="s">
        <v>12152</v>
      </c>
    </row>
    <row r="1360" spans="1:1" x14ac:dyDescent="0.3">
      <c r="A1360" t="s">
        <v>12164</v>
      </c>
    </row>
    <row r="1361" spans="1:1" x14ac:dyDescent="0.3">
      <c r="A1361" t="s">
        <v>12176</v>
      </c>
    </row>
    <row r="1362" spans="1:1" x14ac:dyDescent="0.3">
      <c r="A1362" t="s">
        <v>12188</v>
      </c>
    </row>
    <row r="1363" spans="1:1" x14ac:dyDescent="0.3">
      <c r="A1363" t="s">
        <v>12200</v>
      </c>
    </row>
    <row r="1364" spans="1:1" x14ac:dyDescent="0.3">
      <c r="A1364" t="s">
        <v>12212</v>
      </c>
    </row>
    <row r="1365" spans="1:1" x14ac:dyDescent="0.3">
      <c r="A1365" t="s">
        <v>12224</v>
      </c>
    </row>
    <row r="1366" spans="1:1" x14ac:dyDescent="0.3">
      <c r="A1366" t="s">
        <v>12236</v>
      </c>
    </row>
    <row r="1367" spans="1:1" x14ac:dyDescent="0.3">
      <c r="A1367" t="s">
        <v>12248</v>
      </c>
    </row>
    <row r="1368" spans="1:1" x14ac:dyDescent="0.3">
      <c r="A1368" t="s">
        <v>12260</v>
      </c>
    </row>
    <row r="1369" spans="1:1" x14ac:dyDescent="0.3">
      <c r="A1369" t="s">
        <v>12272</v>
      </c>
    </row>
    <row r="1370" spans="1:1" x14ac:dyDescent="0.3">
      <c r="A1370" t="s">
        <v>12284</v>
      </c>
    </row>
    <row r="1371" spans="1:1" x14ac:dyDescent="0.3">
      <c r="A1371" t="s">
        <v>12296</v>
      </c>
    </row>
    <row r="1372" spans="1:1" x14ac:dyDescent="0.3">
      <c r="A1372" t="s">
        <v>12308</v>
      </c>
    </row>
    <row r="1373" spans="1:1" x14ac:dyDescent="0.3">
      <c r="A1373" t="s">
        <v>12320</v>
      </c>
    </row>
    <row r="1374" spans="1:1" x14ac:dyDescent="0.3">
      <c r="A1374" t="s">
        <v>12332</v>
      </c>
    </row>
    <row r="1375" spans="1:1" x14ac:dyDescent="0.3">
      <c r="A1375" t="s">
        <v>12344</v>
      </c>
    </row>
    <row r="1376" spans="1:1" x14ac:dyDescent="0.3">
      <c r="A1376" t="s">
        <v>12356</v>
      </c>
    </row>
    <row r="1377" spans="1:1" x14ac:dyDescent="0.3">
      <c r="A1377" t="s">
        <v>12368</v>
      </c>
    </row>
    <row r="1378" spans="1:1" x14ac:dyDescent="0.3">
      <c r="A1378" t="s">
        <v>12380</v>
      </c>
    </row>
    <row r="1379" spans="1:1" x14ac:dyDescent="0.3">
      <c r="A1379" t="s">
        <v>12392</v>
      </c>
    </row>
    <row r="1380" spans="1:1" x14ac:dyDescent="0.3">
      <c r="A1380" t="s">
        <v>12404</v>
      </c>
    </row>
    <row r="1381" spans="1:1" x14ac:dyDescent="0.3">
      <c r="A1381" t="s">
        <v>12416</v>
      </c>
    </row>
    <row r="1382" spans="1:1" x14ac:dyDescent="0.3">
      <c r="A1382" t="s">
        <v>12428</v>
      </c>
    </row>
    <row r="1383" spans="1:1" x14ac:dyDescent="0.3">
      <c r="A1383" t="s">
        <v>12440</v>
      </c>
    </row>
    <row r="1384" spans="1:1" x14ac:dyDescent="0.3">
      <c r="A1384" t="s">
        <v>12452</v>
      </c>
    </row>
    <row r="1385" spans="1:1" x14ac:dyDescent="0.3">
      <c r="A1385" t="s">
        <v>12464</v>
      </c>
    </row>
    <row r="1386" spans="1:1" x14ac:dyDescent="0.3">
      <c r="A1386" t="s">
        <v>12476</v>
      </c>
    </row>
    <row r="1387" spans="1:1" x14ac:dyDescent="0.3">
      <c r="A1387" t="s">
        <v>12488</v>
      </c>
    </row>
    <row r="1388" spans="1:1" x14ac:dyDescent="0.3">
      <c r="A1388" t="s">
        <v>12500</v>
      </c>
    </row>
    <row r="1389" spans="1:1" x14ac:dyDescent="0.3">
      <c r="A1389" t="s">
        <v>12512</v>
      </c>
    </row>
    <row r="1390" spans="1:1" x14ac:dyDescent="0.3">
      <c r="A1390" t="s">
        <v>12524</v>
      </c>
    </row>
    <row r="1391" spans="1:1" x14ac:dyDescent="0.3">
      <c r="A1391" t="s">
        <v>12536</v>
      </c>
    </row>
    <row r="1392" spans="1:1" x14ac:dyDescent="0.3">
      <c r="A1392" t="s">
        <v>12548</v>
      </c>
    </row>
    <row r="1393" spans="1:1" x14ac:dyDescent="0.3">
      <c r="A1393" t="s">
        <v>12560</v>
      </c>
    </row>
    <row r="1394" spans="1:1" x14ac:dyDescent="0.3">
      <c r="A1394" t="s">
        <v>12572</v>
      </c>
    </row>
    <row r="1395" spans="1:1" x14ac:dyDescent="0.3">
      <c r="A1395" t="s">
        <v>12584</v>
      </c>
    </row>
    <row r="1396" spans="1:1" x14ac:dyDescent="0.3">
      <c r="A1396" t="s">
        <v>12596</v>
      </c>
    </row>
    <row r="1397" spans="1:1" x14ac:dyDescent="0.3">
      <c r="A1397" t="s">
        <v>12608</v>
      </c>
    </row>
    <row r="1398" spans="1:1" x14ac:dyDescent="0.3">
      <c r="A1398" t="s">
        <v>12620</v>
      </c>
    </row>
    <row r="1399" spans="1:1" x14ac:dyDescent="0.3">
      <c r="A1399" t="s">
        <v>12632</v>
      </c>
    </row>
    <row r="1400" spans="1:1" x14ac:dyDescent="0.3">
      <c r="A1400" t="s">
        <v>12644</v>
      </c>
    </row>
    <row r="1401" spans="1:1" x14ac:dyDescent="0.3">
      <c r="A1401" t="s">
        <v>12656</v>
      </c>
    </row>
    <row r="1402" spans="1:1" x14ac:dyDescent="0.3">
      <c r="A1402" t="s">
        <v>12668</v>
      </c>
    </row>
    <row r="1403" spans="1:1" x14ac:dyDescent="0.3">
      <c r="A1403" t="s">
        <v>12680</v>
      </c>
    </row>
    <row r="1404" spans="1:1" x14ac:dyDescent="0.3">
      <c r="A1404" t="s">
        <v>12692</v>
      </c>
    </row>
    <row r="1405" spans="1:1" x14ac:dyDescent="0.3">
      <c r="A1405" t="s">
        <v>12704</v>
      </c>
    </row>
    <row r="1406" spans="1:1" x14ac:dyDescent="0.3">
      <c r="A1406" t="s">
        <v>12716</v>
      </c>
    </row>
    <row r="1407" spans="1:1" x14ac:dyDescent="0.3">
      <c r="A1407" t="s">
        <v>12728</v>
      </c>
    </row>
    <row r="1408" spans="1:1" x14ac:dyDescent="0.3">
      <c r="A1408" t="s">
        <v>12740</v>
      </c>
    </row>
    <row r="1409" spans="1:1" x14ac:dyDescent="0.3">
      <c r="A1409" t="s">
        <v>12752</v>
      </c>
    </row>
    <row r="1410" spans="1:1" x14ac:dyDescent="0.3">
      <c r="A1410" t="s">
        <v>12764</v>
      </c>
    </row>
    <row r="1411" spans="1:1" x14ac:dyDescent="0.3">
      <c r="A1411" t="s">
        <v>12776</v>
      </c>
    </row>
    <row r="1412" spans="1:1" x14ac:dyDescent="0.3">
      <c r="A1412" t="s">
        <v>12788</v>
      </c>
    </row>
    <row r="1413" spans="1:1" x14ac:dyDescent="0.3">
      <c r="A1413" t="s">
        <v>12800</v>
      </c>
    </row>
    <row r="1414" spans="1:1" x14ac:dyDescent="0.3">
      <c r="A1414" t="s">
        <v>12812</v>
      </c>
    </row>
    <row r="1415" spans="1:1" x14ac:dyDescent="0.3">
      <c r="A1415" t="s">
        <v>12824</v>
      </c>
    </row>
    <row r="1416" spans="1:1" x14ac:dyDescent="0.3">
      <c r="A1416" t="s">
        <v>12836</v>
      </c>
    </row>
    <row r="1417" spans="1:1" x14ac:dyDescent="0.3">
      <c r="A1417" t="s">
        <v>12848</v>
      </c>
    </row>
    <row r="1418" spans="1:1" x14ac:dyDescent="0.3">
      <c r="A1418" t="s">
        <v>12860</v>
      </c>
    </row>
    <row r="1419" spans="1:1" x14ac:dyDescent="0.3">
      <c r="A1419" t="s">
        <v>12872</v>
      </c>
    </row>
    <row r="1420" spans="1:1" x14ac:dyDescent="0.3">
      <c r="A1420" t="s">
        <v>12884</v>
      </c>
    </row>
    <row r="1421" spans="1:1" x14ac:dyDescent="0.3">
      <c r="A1421" t="s">
        <v>12896</v>
      </c>
    </row>
    <row r="1422" spans="1:1" x14ac:dyDescent="0.3">
      <c r="A1422" t="s">
        <v>12908</v>
      </c>
    </row>
    <row r="1423" spans="1:1" x14ac:dyDescent="0.3">
      <c r="A1423" t="s">
        <v>12920</v>
      </c>
    </row>
    <row r="1424" spans="1:1" x14ac:dyDescent="0.3">
      <c r="A1424" t="s">
        <v>12932</v>
      </c>
    </row>
    <row r="1425" spans="1:1" x14ac:dyDescent="0.3">
      <c r="A1425" t="s">
        <v>12944</v>
      </c>
    </row>
    <row r="1426" spans="1:1" x14ac:dyDescent="0.3">
      <c r="A1426" t="s">
        <v>12956</v>
      </c>
    </row>
    <row r="1427" spans="1:1" x14ac:dyDescent="0.3">
      <c r="A1427" t="s">
        <v>12968</v>
      </c>
    </row>
    <row r="1428" spans="1:1" x14ac:dyDescent="0.3">
      <c r="A1428" t="s">
        <v>12980</v>
      </c>
    </row>
    <row r="1429" spans="1:1" x14ac:dyDescent="0.3">
      <c r="A1429" t="s">
        <v>12992</v>
      </c>
    </row>
    <row r="1430" spans="1:1" x14ac:dyDescent="0.3">
      <c r="A1430" t="s">
        <v>13004</v>
      </c>
    </row>
    <row r="1431" spans="1:1" x14ac:dyDescent="0.3">
      <c r="A1431" t="s">
        <v>13016</v>
      </c>
    </row>
    <row r="1432" spans="1:1" x14ac:dyDescent="0.3">
      <c r="A1432" t="s">
        <v>13028</v>
      </c>
    </row>
    <row r="1433" spans="1:1" x14ac:dyDescent="0.3">
      <c r="A1433" t="s">
        <v>13040</v>
      </c>
    </row>
    <row r="1434" spans="1:1" x14ac:dyDescent="0.3">
      <c r="A1434" t="s">
        <v>13052</v>
      </c>
    </row>
    <row r="1435" spans="1:1" x14ac:dyDescent="0.3">
      <c r="A1435" t="s">
        <v>13064</v>
      </c>
    </row>
    <row r="1436" spans="1:1" x14ac:dyDescent="0.3">
      <c r="A1436" t="s">
        <v>13076</v>
      </c>
    </row>
    <row r="1437" spans="1:1" x14ac:dyDescent="0.3">
      <c r="A1437" t="s">
        <v>13088</v>
      </c>
    </row>
    <row r="1438" spans="1:1" x14ac:dyDescent="0.3">
      <c r="A1438" t="s">
        <v>13100</v>
      </c>
    </row>
    <row r="1439" spans="1:1" x14ac:dyDescent="0.3">
      <c r="A1439" t="s">
        <v>13112</v>
      </c>
    </row>
    <row r="1440" spans="1:1" x14ac:dyDescent="0.3">
      <c r="A1440" t="s">
        <v>13124</v>
      </c>
    </row>
    <row r="1441" spans="1:1" x14ac:dyDescent="0.3">
      <c r="A1441" t="s">
        <v>13136</v>
      </c>
    </row>
    <row r="1442" spans="1:1" x14ac:dyDescent="0.3">
      <c r="A1442" t="s">
        <v>13148</v>
      </c>
    </row>
    <row r="1443" spans="1:1" x14ac:dyDescent="0.3">
      <c r="A1443" t="s">
        <v>13160</v>
      </c>
    </row>
    <row r="1444" spans="1:1" x14ac:dyDescent="0.3">
      <c r="A1444" t="s">
        <v>13172</v>
      </c>
    </row>
    <row r="1445" spans="1:1" x14ac:dyDescent="0.3">
      <c r="A1445" t="s">
        <v>13184</v>
      </c>
    </row>
    <row r="1446" spans="1:1" x14ac:dyDescent="0.3">
      <c r="A1446" t="s">
        <v>13196</v>
      </c>
    </row>
    <row r="1447" spans="1:1" x14ac:dyDescent="0.3">
      <c r="A1447" t="s">
        <v>13208</v>
      </c>
    </row>
    <row r="1448" spans="1:1" x14ac:dyDescent="0.3">
      <c r="A1448" t="s">
        <v>13220</v>
      </c>
    </row>
    <row r="1449" spans="1:1" x14ac:dyDescent="0.3">
      <c r="A1449" t="s">
        <v>13232</v>
      </c>
    </row>
    <row r="1450" spans="1:1" x14ac:dyDescent="0.3">
      <c r="A1450" t="s">
        <v>13244</v>
      </c>
    </row>
    <row r="1451" spans="1:1" x14ac:dyDescent="0.3">
      <c r="A1451" t="s">
        <v>13256</v>
      </c>
    </row>
    <row r="1452" spans="1:1" x14ac:dyDescent="0.3">
      <c r="A1452" t="s">
        <v>13268</v>
      </c>
    </row>
    <row r="1453" spans="1:1" x14ac:dyDescent="0.3">
      <c r="A1453" t="s">
        <v>13280</v>
      </c>
    </row>
    <row r="1454" spans="1:1" x14ac:dyDescent="0.3">
      <c r="A1454" t="s">
        <v>13292</v>
      </c>
    </row>
    <row r="1455" spans="1:1" x14ac:dyDescent="0.3">
      <c r="A1455" t="s">
        <v>13304</v>
      </c>
    </row>
    <row r="1456" spans="1:1" x14ac:dyDescent="0.3">
      <c r="A1456" t="s">
        <v>13316</v>
      </c>
    </row>
    <row r="1457" spans="1:1" x14ac:dyDescent="0.3">
      <c r="A1457" t="s">
        <v>13328</v>
      </c>
    </row>
    <row r="1458" spans="1:1" x14ac:dyDescent="0.3">
      <c r="A1458" t="s">
        <v>13340</v>
      </c>
    </row>
    <row r="1459" spans="1:1" x14ac:dyDescent="0.3">
      <c r="A1459" t="s">
        <v>13352</v>
      </c>
    </row>
    <row r="1460" spans="1:1" x14ac:dyDescent="0.3">
      <c r="A1460" t="s">
        <v>13364</v>
      </c>
    </row>
    <row r="1461" spans="1:1" x14ac:dyDescent="0.3">
      <c r="A1461" t="s">
        <v>13376</v>
      </c>
    </row>
    <row r="1462" spans="1:1" x14ac:dyDescent="0.3">
      <c r="A1462" t="s">
        <v>13388</v>
      </c>
    </row>
    <row r="1463" spans="1:1" x14ac:dyDescent="0.3">
      <c r="A1463" t="s">
        <v>13400</v>
      </c>
    </row>
    <row r="1464" spans="1:1" x14ac:dyDescent="0.3">
      <c r="A1464" t="s">
        <v>13412</v>
      </c>
    </row>
    <row r="1465" spans="1:1" x14ac:dyDescent="0.3">
      <c r="A1465" t="s">
        <v>13424</v>
      </c>
    </row>
    <row r="1466" spans="1:1" x14ac:dyDescent="0.3">
      <c r="A1466" t="s">
        <v>13436</v>
      </c>
    </row>
    <row r="1467" spans="1:1" x14ac:dyDescent="0.3">
      <c r="A1467" t="s">
        <v>13448</v>
      </c>
    </row>
    <row r="1468" spans="1:1" x14ac:dyDescent="0.3">
      <c r="A1468" t="s">
        <v>13460</v>
      </c>
    </row>
    <row r="1469" spans="1:1" x14ac:dyDescent="0.3">
      <c r="A1469" t="s">
        <v>13472</v>
      </c>
    </row>
    <row r="1470" spans="1:1" x14ac:dyDescent="0.3">
      <c r="A1470" t="s">
        <v>13484</v>
      </c>
    </row>
    <row r="1471" spans="1:1" x14ac:dyDescent="0.3">
      <c r="A1471" t="s">
        <v>13496</v>
      </c>
    </row>
    <row r="1472" spans="1:1" x14ac:dyDescent="0.3">
      <c r="A1472" t="s">
        <v>10989</v>
      </c>
    </row>
    <row r="1473" spans="1:1" x14ac:dyDescent="0.3">
      <c r="A1473" t="s">
        <v>11001</v>
      </c>
    </row>
    <row r="1474" spans="1:1" x14ac:dyDescent="0.3">
      <c r="A1474" t="s">
        <v>11013</v>
      </c>
    </row>
    <row r="1475" spans="1:1" x14ac:dyDescent="0.3">
      <c r="A1475" t="s">
        <v>11025</v>
      </c>
    </row>
    <row r="1476" spans="1:1" x14ac:dyDescent="0.3">
      <c r="A1476" t="s">
        <v>11037</v>
      </c>
    </row>
    <row r="1477" spans="1:1" x14ac:dyDescent="0.3">
      <c r="A1477" t="s">
        <v>11049</v>
      </c>
    </row>
    <row r="1478" spans="1:1" x14ac:dyDescent="0.3">
      <c r="A1478" t="s">
        <v>11061</v>
      </c>
    </row>
    <row r="1479" spans="1:1" x14ac:dyDescent="0.3">
      <c r="A1479" t="s">
        <v>11073</v>
      </c>
    </row>
    <row r="1480" spans="1:1" x14ac:dyDescent="0.3">
      <c r="A1480" t="s">
        <v>11085</v>
      </c>
    </row>
    <row r="1481" spans="1:1" x14ac:dyDescent="0.3">
      <c r="A1481" t="s">
        <v>11097</v>
      </c>
    </row>
    <row r="1482" spans="1:1" x14ac:dyDescent="0.3">
      <c r="A1482" t="s">
        <v>11109</v>
      </c>
    </row>
    <row r="1483" spans="1:1" x14ac:dyDescent="0.3">
      <c r="A1483" t="s">
        <v>11121</v>
      </c>
    </row>
    <row r="1484" spans="1:1" x14ac:dyDescent="0.3">
      <c r="A1484" t="s">
        <v>11133</v>
      </c>
    </row>
    <row r="1485" spans="1:1" x14ac:dyDescent="0.3">
      <c r="A1485" t="s">
        <v>11145</v>
      </c>
    </row>
    <row r="1486" spans="1:1" x14ac:dyDescent="0.3">
      <c r="A1486" t="s">
        <v>11157</v>
      </c>
    </row>
    <row r="1487" spans="1:1" x14ac:dyDescent="0.3">
      <c r="A1487" t="s">
        <v>11169</v>
      </c>
    </row>
    <row r="1488" spans="1:1" x14ac:dyDescent="0.3">
      <c r="A1488" t="s">
        <v>11181</v>
      </c>
    </row>
    <row r="1489" spans="1:1" x14ac:dyDescent="0.3">
      <c r="A1489" t="s">
        <v>11193</v>
      </c>
    </row>
    <row r="1490" spans="1:1" x14ac:dyDescent="0.3">
      <c r="A1490" t="s">
        <v>11205</v>
      </c>
    </row>
    <row r="1491" spans="1:1" x14ac:dyDescent="0.3">
      <c r="A1491" t="s">
        <v>11217</v>
      </c>
    </row>
    <row r="1492" spans="1:1" x14ac:dyDescent="0.3">
      <c r="A1492" t="s">
        <v>11229</v>
      </c>
    </row>
    <row r="1493" spans="1:1" x14ac:dyDescent="0.3">
      <c r="A1493" t="s">
        <v>11241</v>
      </c>
    </row>
    <row r="1494" spans="1:1" x14ac:dyDescent="0.3">
      <c r="A1494" t="s">
        <v>11253</v>
      </c>
    </row>
    <row r="1495" spans="1:1" x14ac:dyDescent="0.3">
      <c r="A1495" t="s">
        <v>11265</v>
      </c>
    </row>
    <row r="1496" spans="1:1" x14ac:dyDescent="0.3">
      <c r="A1496" t="s">
        <v>11277</v>
      </c>
    </row>
    <row r="1497" spans="1:1" x14ac:dyDescent="0.3">
      <c r="A1497" t="s">
        <v>11289</v>
      </c>
    </row>
    <row r="1498" spans="1:1" x14ac:dyDescent="0.3">
      <c r="A1498" t="s">
        <v>11301</v>
      </c>
    </row>
    <row r="1499" spans="1:1" x14ac:dyDescent="0.3">
      <c r="A1499" t="s">
        <v>11313</v>
      </c>
    </row>
    <row r="1500" spans="1:1" x14ac:dyDescent="0.3">
      <c r="A1500" t="s">
        <v>11325</v>
      </c>
    </row>
    <row r="1501" spans="1:1" x14ac:dyDescent="0.3">
      <c r="A1501" t="s">
        <v>11337</v>
      </c>
    </row>
    <row r="1502" spans="1:1" x14ac:dyDescent="0.3">
      <c r="A1502" t="s">
        <v>11349</v>
      </c>
    </row>
    <row r="1503" spans="1:1" x14ac:dyDescent="0.3">
      <c r="A1503" t="s">
        <v>11361</v>
      </c>
    </row>
    <row r="1504" spans="1:1" x14ac:dyDescent="0.3">
      <c r="A1504" t="s">
        <v>11373</v>
      </c>
    </row>
    <row r="1505" spans="1:1" x14ac:dyDescent="0.3">
      <c r="A1505" t="s">
        <v>11385</v>
      </c>
    </row>
    <row r="1506" spans="1:1" x14ac:dyDescent="0.3">
      <c r="A1506" t="s">
        <v>11397</v>
      </c>
    </row>
    <row r="1507" spans="1:1" x14ac:dyDescent="0.3">
      <c r="A1507" t="s">
        <v>11409</v>
      </c>
    </row>
    <row r="1508" spans="1:1" x14ac:dyDescent="0.3">
      <c r="A1508" t="s">
        <v>11421</v>
      </c>
    </row>
    <row r="1509" spans="1:1" x14ac:dyDescent="0.3">
      <c r="A1509" t="s">
        <v>11433</v>
      </c>
    </row>
    <row r="1510" spans="1:1" x14ac:dyDescent="0.3">
      <c r="A1510" t="s">
        <v>11445</v>
      </c>
    </row>
    <row r="1511" spans="1:1" x14ac:dyDescent="0.3">
      <c r="A1511" t="s">
        <v>11457</v>
      </c>
    </row>
    <row r="1512" spans="1:1" x14ac:dyDescent="0.3">
      <c r="A1512" t="s">
        <v>11469</v>
      </c>
    </row>
    <row r="1513" spans="1:1" x14ac:dyDescent="0.3">
      <c r="A1513" t="s">
        <v>11481</v>
      </c>
    </row>
    <row r="1514" spans="1:1" x14ac:dyDescent="0.3">
      <c r="A1514" t="s">
        <v>11493</v>
      </c>
    </row>
    <row r="1515" spans="1:1" x14ac:dyDescent="0.3">
      <c r="A1515" t="s">
        <v>11505</v>
      </c>
    </row>
    <row r="1516" spans="1:1" x14ac:dyDescent="0.3">
      <c r="A1516" t="s">
        <v>11517</v>
      </c>
    </row>
    <row r="1517" spans="1:1" x14ac:dyDescent="0.3">
      <c r="A1517" t="s">
        <v>11529</v>
      </c>
    </row>
    <row r="1518" spans="1:1" x14ac:dyDescent="0.3">
      <c r="A1518" t="s">
        <v>11541</v>
      </c>
    </row>
    <row r="1519" spans="1:1" x14ac:dyDescent="0.3">
      <c r="A1519" t="s">
        <v>11553</v>
      </c>
    </row>
    <row r="1520" spans="1:1" x14ac:dyDescent="0.3">
      <c r="A1520" t="s">
        <v>11565</v>
      </c>
    </row>
    <row r="1521" spans="1:1" x14ac:dyDescent="0.3">
      <c r="A1521" t="s">
        <v>11577</v>
      </c>
    </row>
    <row r="1522" spans="1:1" x14ac:dyDescent="0.3">
      <c r="A1522" t="s">
        <v>11589</v>
      </c>
    </row>
    <row r="1523" spans="1:1" x14ac:dyDescent="0.3">
      <c r="A1523" t="s">
        <v>11601</v>
      </c>
    </row>
    <row r="1524" spans="1:1" x14ac:dyDescent="0.3">
      <c r="A1524" t="s">
        <v>11613</v>
      </c>
    </row>
    <row r="1525" spans="1:1" x14ac:dyDescent="0.3">
      <c r="A1525" t="s">
        <v>11625</v>
      </c>
    </row>
    <row r="1526" spans="1:1" x14ac:dyDescent="0.3">
      <c r="A1526" t="s">
        <v>11637</v>
      </c>
    </row>
    <row r="1527" spans="1:1" x14ac:dyDescent="0.3">
      <c r="A1527" t="s">
        <v>11649</v>
      </c>
    </row>
    <row r="1528" spans="1:1" x14ac:dyDescent="0.3">
      <c r="A1528" t="s">
        <v>11661</v>
      </c>
    </row>
    <row r="1529" spans="1:1" x14ac:dyDescent="0.3">
      <c r="A1529" t="s">
        <v>11673</v>
      </c>
    </row>
    <row r="1530" spans="1:1" x14ac:dyDescent="0.3">
      <c r="A1530" t="s">
        <v>11685</v>
      </c>
    </row>
    <row r="1531" spans="1:1" x14ac:dyDescent="0.3">
      <c r="A1531" t="s">
        <v>11697</v>
      </c>
    </row>
    <row r="1532" spans="1:1" x14ac:dyDescent="0.3">
      <c r="A1532" t="s">
        <v>11709</v>
      </c>
    </row>
    <row r="1533" spans="1:1" x14ac:dyDescent="0.3">
      <c r="A1533" t="s">
        <v>11721</v>
      </c>
    </row>
    <row r="1534" spans="1:1" x14ac:dyDescent="0.3">
      <c r="A1534" t="s">
        <v>11733</v>
      </c>
    </row>
    <row r="1535" spans="1:1" x14ac:dyDescent="0.3">
      <c r="A1535" t="s">
        <v>11745</v>
      </c>
    </row>
    <row r="1536" spans="1:1" x14ac:dyDescent="0.3">
      <c r="A1536" t="s">
        <v>11757</v>
      </c>
    </row>
    <row r="1537" spans="1:1" x14ac:dyDescent="0.3">
      <c r="A1537" t="s">
        <v>11769</v>
      </c>
    </row>
    <row r="1538" spans="1:1" x14ac:dyDescent="0.3">
      <c r="A1538" t="s">
        <v>11781</v>
      </c>
    </row>
    <row r="1539" spans="1:1" x14ac:dyDescent="0.3">
      <c r="A1539" t="s">
        <v>11793</v>
      </c>
    </row>
    <row r="1540" spans="1:1" x14ac:dyDescent="0.3">
      <c r="A1540" t="s">
        <v>11805</v>
      </c>
    </row>
    <row r="1541" spans="1:1" x14ac:dyDescent="0.3">
      <c r="A1541" t="s">
        <v>11817</v>
      </c>
    </row>
    <row r="1542" spans="1:1" x14ac:dyDescent="0.3">
      <c r="A1542" t="s">
        <v>11829</v>
      </c>
    </row>
    <row r="1543" spans="1:1" x14ac:dyDescent="0.3">
      <c r="A1543" t="s">
        <v>11841</v>
      </c>
    </row>
    <row r="1544" spans="1:1" x14ac:dyDescent="0.3">
      <c r="A1544" t="s">
        <v>11853</v>
      </c>
    </row>
    <row r="1545" spans="1:1" x14ac:dyDescent="0.3">
      <c r="A1545" t="s">
        <v>11865</v>
      </c>
    </row>
    <row r="1546" spans="1:1" x14ac:dyDescent="0.3">
      <c r="A1546" t="s">
        <v>11877</v>
      </c>
    </row>
    <row r="1547" spans="1:1" x14ac:dyDescent="0.3">
      <c r="A1547" t="s">
        <v>11889</v>
      </c>
    </row>
    <row r="1548" spans="1:1" x14ac:dyDescent="0.3">
      <c r="A1548" t="s">
        <v>11901</v>
      </c>
    </row>
    <row r="1549" spans="1:1" x14ac:dyDescent="0.3">
      <c r="A1549" t="s">
        <v>11913</v>
      </c>
    </row>
    <row r="1550" spans="1:1" x14ac:dyDescent="0.3">
      <c r="A1550" t="s">
        <v>11925</v>
      </c>
    </row>
    <row r="1551" spans="1:1" x14ac:dyDescent="0.3">
      <c r="A1551" t="s">
        <v>11937</v>
      </c>
    </row>
    <row r="1552" spans="1:1" x14ac:dyDescent="0.3">
      <c r="A1552" t="s">
        <v>11949</v>
      </c>
    </row>
    <row r="1553" spans="1:1" x14ac:dyDescent="0.3">
      <c r="A1553" t="s">
        <v>11961</v>
      </c>
    </row>
    <row r="1554" spans="1:1" x14ac:dyDescent="0.3">
      <c r="A1554" t="s">
        <v>11973</v>
      </c>
    </row>
    <row r="1555" spans="1:1" x14ac:dyDescent="0.3">
      <c r="A1555" t="s">
        <v>11985</v>
      </c>
    </row>
    <row r="1556" spans="1:1" x14ac:dyDescent="0.3">
      <c r="A1556" t="s">
        <v>11997</v>
      </c>
    </row>
    <row r="1557" spans="1:1" x14ac:dyDescent="0.3">
      <c r="A1557" t="s">
        <v>12009</v>
      </c>
    </row>
    <row r="1558" spans="1:1" x14ac:dyDescent="0.3">
      <c r="A1558" t="s">
        <v>12021</v>
      </c>
    </row>
    <row r="1559" spans="1:1" x14ac:dyDescent="0.3">
      <c r="A1559" t="s">
        <v>12033</v>
      </c>
    </row>
    <row r="1560" spans="1:1" x14ac:dyDescent="0.3">
      <c r="A1560" t="s">
        <v>12045</v>
      </c>
    </row>
    <row r="1561" spans="1:1" x14ac:dyDescent="0.3">
      <c r="A1561" t="s">
        <v>12057</v>
      </c>
    </row>
    <row r="1562" spans="1:1" x14ac:dyDescent="0.3">
      <c r="A1562" t="s">
        <v>12069</v>
      </c>
    </row>
    <row r="1563" spans="1:1" x14ac:dyDescent="0.3">
      <c r="A1563" t="s">
        <v>12081</v>
      </c>
    </row>
    <row r="1564" spans="1:1" x14ac:dyDescent="0.3">
      <c r="A1564" t="s">
        <v>12093</v>
      </c>
    </row>
    <row r="1565" spans="1:1" x14ac:dyDescent="0.3">
      <c r="A1565" t="s">
        <v>12105</v>
      </c>
    </row>
    <row r="1566" spans="1:1" x14ac:dyDescent="0.3">
      <c r="A1566" t="s">
        <v>12117</v>
      </c>
    </row>
    <row r="1567" spans="1:1" x14ac:dyDescent="0.3">
      <c r="A1567" t="s">
        <v>12129</v>
      </c>
    </row>
    <row r="1568" spans="1:1" x14ac:dyDescent="0.3">
      <c r="A1568" t="s">
        <v>12141</v>
      </c>
    </row>
    <row r="1569" spans="1:1" x14ac:dyDescent="0.3">
      <c r="A1569" t="s">
        <v>12153</v>
      </c>
    </row>
    <row r="1570" spans="1:1" x14ac:dyDescent="0.3">
      <c r="A1570" t="s">
        <v>12165</v>
      </c>
    </row>
    <row r="1571" spans="1:1" x14ac:dyDescent="0.3">
      <c r="A1571" t="s">
        <v>12177</v>
      </c>
    </row>
    <row r="1572" spans="1:1" x14ac:dyDescent="0.3">
      <c r="A1572" t="s">
        <v>12189</v>
      </c>
    </row>
    <row r="1573" spans="1:1" x14ac:dyDescent="0.3">
      <c r="A1573" t="s">
        <v>12201</v>
      </c>
    </row>
    <row r="1574" spans="1:1" x14ac:dyDescent="0.3">
      <c r="A1574" t="s">
        <v>12213</v>
      </c>
    </row>
    <row r="1575" spans="1:1" x14ac:dyDescent="0.3">
      <c r="A1575" t="s">
        <v>12225</v>
      </c>
    </row>
    <row r="1576" spans="1:1" x14ac:dyDescent="0.3">
      <c r="A1576" t="s">
        <v>12237</v>
      </c>
    </row>
    <row r="1577" spans="1:1" x14ac:dyDescent="0.3">
      <c r="A1577" t="s">
        <v>12249</v>
      </c>
    </row>
    <row r="1578" spans="1:1" x14ac:dyDescent="0.3">
      <c r="A1578" t="s">
        <v>12261</v>
      </c>
    </row>
    <row r="1579" spans="1:1" x14ac:dyDescent="0.3">
      <c r="A1579" t="s">
        <v>12273</v>
      </c>
    </row>
    <row r="1580" spans="1:1" x14ac:dyDescent="0.3">
      <c r="A1580" t="s">
        <v>12285</v>
      </c>
    </row>
    <row r="1581" spans="1:1" x14ac:dyDescent="0.3">
      <c r="A1581" t="s">
        <v>12297</v>
      </c>
    </row>
    <row r="1582" spans="1:1" x14ac:dyDescent="0.3">
      <c r="A1582" t="s">
        <v>12309</v>
      </c>
    </row>
    <row r="1583" spans="1:1" x14ac:dyDescent="0.3">
      <c r="A1583" t="s">
        <v>12321</v>
      </c>
    </row>
    <row r="1584" spans="1:1" x14ac:dyDescent="0.3">
      <c r="A1584" t="s">
        <v>12333</v>
      </c>
    </row>
    <row r="1585" spans="1:1" x14ac:dyDescent="0.3">
      <c r="A1585" t="s">
        <v>12345</v>
      </c>
    </row>
    <row r="1586" spans="1:1" x14ac:dyDescent="0.3">
      <c r="A1586" t="s">
        <v>12357</v>
      </c>
    </row>
    <row r="1587" spans="1:1" x14ac:dyDescent="0.3">
      <c r="A1587" t="s">
        <v>12369</v>
      </c>
    </row>
    <row r="1588" spans="1:1" x14ac:dyDescent="0.3">
      <c r="A1588" t="s">
        <v>12381</v>
      </c>
    </row>
    <row r="1589" spans="1:1" x14ac:dyDescent="0.3">
      <c r="A1589" t="s">
        <v>12393</v>
      </c>
    </row>
    <row r="1590" spans="1:1" x14ac:dyDescent="0.3">
      <c r="A1590" t="s">
        <v>12405</v>
      </c>
    </row>
    <row r="1591" spans="1:1" x14ac:dyDescent="0.3">
      <c r="A1591" t="s">
        <v>12417</v>
      </c>
    </row>
    <row r="1592" spans="1:1" x14ac:dyDescent="0.3">
      <c r="A1592" t="s">
        <v>12429</v>
      </c>
    </row>
    <row r="1593" spans="1:1" x14ac:dyDescent="0.3">
      <c r="A1593" t="s">
        <v>12441</v>
      </c>
    </row>
    <row r="1594" spans="1:1" x14ac:dyDescent="0.3">
      <c r="A1594" t="s">
        <v>12453</v>
      </c>
    </row>
    <row r="1595" spans="1:1" x14ac:dyDescent="0.3">
      <c r="A1595" t="s">
        <v>12465</v>
      </c>
    </row>
    <row r="1596" spans="1:1" x14ac:dyDescent="0.3">
      <c r="A1596" t="s">
        <v>12477</v>
      </c>
    </row>
    <row r="1597" spans="1:1" x14ac:dyDescent="0.3">
      <c r="A1597" t="s">
        <v>12489</v>
      </c>
    </row>
    <row r="1598" spans="1:1" x14ac:dyDescent="0.3">
      <c r="A1598" t="s">
        <v>12501</v>
      </c>
    </row>
    <row r="1599" spans="1:1" x14ac:dyDescent="0.3">
      <c r="A1599" t="s">
        <v>12513</v>
      </c>
    </row>
    <row r="1600" spans="1:1" x14ac:dyDescent="0.3">
      <c r="A1600" t="s">
        <v>12525</v>
      </c>
    </row>
    <row r="1601" spans="1:1" x14ac:dyDescent="0.3">
      <c r="A1601" t="s">
        <v>12537</v>
      </c>
    </row>
    <row r="1602" spans="1:1" x14ac:dyDescent="0.3">
      <c r="A1602" t="s">
        <v>12549</v>
      </c>
    </row>
    <row r="1603" spans="1:1" x14ac:dyDescent="0.3">
      <c r="A1603" t="s">
        <v>12561</v>
      </c>
    </row>
    <row r="1604" spans="1:1" x14ac:dyDescent="0.3">
      <c r="A1604" t="s">
        <v>12573</v>
      </c>
    </row>
    <row r="1605" spans="1:1" x14ac:dyDescent="0.3">
      <c r="A1605" t="s">
        <v>12585</v>
      </c>
    </row>
    <row r="1606" spans="1:1" x14ac:dyDescent="0.3">
      <c r="A1606" t="s">
        <v>12597</v>
      </c>
    </row>
    <row r="1607" spans="1:1" x14ac:dyDescent="0.3">
      <c r="A1607" t="s">
        <v>12609</v>
      </c>
    </row>
    <row r="1608" spans="1:1" x14ac:dyDescent="0.3">
      <c r="A1608" t="s">
        <v>12621</v>
      </c>
    </row>
    <row r="1609" spans="1:1" x14ac:dyDescent="0.3">
      <c r="A1609" t="s">
        <v>12633</v>
      </c>
    </row>
    <row r="1610" spans="1:1" x14ac:dyDescent="0.3">
      <c r="A1610" t="s">
        <v>12645</v>
      </c>
    </row>
    <row r="1611" spans="1:1" x14ac:dyDescent="0.3">
      <c r="A1611" t="s">
        <v>12657</v>
      </c>
    </row>
    <row r="1612" spans="1:1" x14ac:dyDescent="0.3">
      <c r="A1612" t="s">
        <v>12669</v>
      </c>
    </row>
    <row r="1613" spans="1:1" x14ac:dyDescent="0.3">
      <c r="A1613" t="s">
        <v>12681</v>
      </c>
    </row>
    <row r="1614" spans="1:1" x14ac:dyDescent="0.3">
      <c r="A1614" t="s">
        <v>12693</v>
      </c>
    </row>
    <row r="1615" spans="1:1" x14ac:dyDescent="0.3">
      <c r="A1615" t="s">
        <v>12705</v>
      </c>
    </row>
    <row r="1616" spans="1:1" x14ac:dyDescent="0.3">
      <c r="A1616" t="s">
        <v>12717</v>
      </c>
    </row>
    <row r="1617" spans="1:1" x14ac:dyDescent="0.3">
      <c r="A1617" t="s">
        <v>12729</v>
      </c>
    </row>
    <row r="1618" spans="1:1" x14ac:dyDescent="0.3">
      <c r="A1618" t="s">
        <v>12741</v>
      </c>
    </row>
    <row r="1619" spans="1:1" x14ac:dyDescent="0.3">
      <c r="A1619" t="s">
        <v>12753</v>
      </c>
    </row>
    <row r="1620" spans="1:1" x14ac:dyDescent="0.3">
      <c r="A1620" t="s">
        <v>12765</v>
      </c>
    </row>
    <row r="1621" spans="1:1" x14ac:dyDescent="0.3">
      <c r="A1621" t="s">
        <v>12777</v>
      </c>
    </row>
    <row r="1622" spans="1:1" x14ac:dyDescent="0.3">
      <c r="A1622" t="s">
        <v>12789</v>
      </c>
    </row>
    <row r="1623" spans="1:1" x14ac:dyDescent="0.3">
      <c r="A1623" t="s">
        <v>12801</v>
      </c>
    </row>
    <row r="1624" spans="1:1" x14ac:dyDescent="0.3">
      <c r="A1624" t="s">
        <v>12813</v>
      </c>
    </row>
    <row r="1625" spans="1:1" x14ac:dyDescent="0.3">
      <c r="A1625" t="s">
        <v>12825</v>
      </c>
    </row>
    <row r="1626" spans="1:1" x14ac:dyDescent="0.3">
      <c r="A1626" t="s">
        <v>12837</v>
      </c>
    </row>
    <row r="1627" spans="1:1" x14ac:dyDescent="0.3">
      <c r="A1627" t="s">
        <v>12849</v>
      </c>
    </row>
    <row r="1628" spans="1:1" x14ac:dyDescent="0.3">
      <c r="A1628" t="s">
        <v>12861</v>
      </c>
    </row>
    <row r="1629" spans="1:1" x14ac:dyDescent="0.3">
      <c r="A1629" t="s">
        <v>12873</v>
      </c>
    </row>
    <row r="1630" spans="1:1" x14ac:dyDescent="0.3">
      <c r="A1630" t="s">
        <v>12885</v>
      </c>
    </row>
    <row r="1631" spans="1:1" x14ac:dyDescent="0.3">
      <c r="A1631" t="s">
        <v>12897</v>
      </c>
    </row>
    <row r="1632" spans="1:1" x14ac:dyDescent="0.3">
      <c r="A1632" t="s">
        <v>12909</v>
      </c>
    </row>
    <row r="1633" spans="1:1" x14ac:dyDescent="0.3">
      <c r="A1633" t="s">
        <v>12921</v>
      </c>
    </row>
    <row r="1634" spans="1:1" x14ac:dyDescent="0.3">
      <c r="A1634" t="s">
        <v>12933</v>
      </c>
    </row>
    <row r="1635" spans="1:1" x14ac:dyDescent="0.3">
      <c r="A1635" t="s">
        <v>12945</v>
      </c>
    </row>
    <row r="1636" spans="1:1" x14ac:dyDescent="0.3">
      <c r="A1636" t="s">
        <v>12957</v>
      </c>
    </row>
    <row r="1637" spans="1:1" x14ac:dyDescent="0.3">
      <c r="A1637" t="s">
        <v>12969</v>
      </c>
    </row>
    <row r="1638" spans="1:1" x14ac:dyDescent="0.3">
      <c r="A1638" t="s">
        <v>12981</v>
      </c>
    </row>
    <row r="1639" spans="1:1" x14ac:dyDescent="0.3">
      <c r="A1639" t="s">
        <v>12993</v>
      </c>
    </row>
    <row r="1640" spans="1:1" x14ac:dyDescent="0.3">
      <c r="A1640" t="s">
        <v>13005</v>
      </c>
    </row>
    <row r="1641" spans="1:1" x14ac:dyDescent="0.3">
      <c r="A1641" t="s">
        <v>13017</v>
      </c>
    </row>
    <row r="1642" spans="1:1" x14ac:dyDescent="0.3">
      <c r="A1642" t="s">
        <v>13029</v>
      </c>
    </row>
    <row r="1643" spans="1:1" x14ac:dyDescent="0.3">
      <c r="A1643" t="s">
        <v>13041</v>
      </c>
    </row>
    <row r="1644" spans="1:1" x14ac:dyDescent="0.3">
      <c r="A1644" t="s">
        <v>13053</v>
      </c>
    </row>
    <row r="1645" spans="1:1" x14ac:dyDescent="0.3">
      <c r="A1645" t="s">
        <v>13065</v>
      </c>
    </row>
    <row r="1646" spans="1:1" x14ac:dyDescent="0.3">
      <c r="A1646" t="s">
        <v>13077</v>
      </c>
    </row>
    <row r="1647" spans="1:1" x14ac:dyDescent="0.3">
      <c r="A1647" t="s">
        <v>13089</v>
      </c>
    </row>
    <row r="1648" spans="1:1" x14ac:dyDescent="0.3">
      <c r="A1648" t="s">
        <v>13101</v>
      </c>
    </row>
    <row r="1649" spans="1:1" x14ac:dyDescent="0.3">
      <c r="A1649" t="s">
        <v>13113</v>
      </c>
    </row>
    <row r="1650" spans="1:1" x14ac:dyDescent="0.3">
      <c r="A1650" t="s">
        <v>13125</v>
      </c>
    </row>
    <row r="1651" spans="1:1" x14ac:dyDescent="0.3">
      <c r="A1651" t="s">
        <v>13137</v>
      </c>
    </row>
    <row r="1652" spans="1:1" x14ac:dyDescent="0.3">
      <c r="A1652" t="s">
        <v>13149</v>
      </c>
    </row>
    <row r="1653" spans="1:1" x14ac:dyDescent="0.3">
      <c r="A1653" t="s">
        <v>13161</v>
      </c>
    </row>
    <row r="1654" spans="1:1" x14ac:dyDescent="0.3">
      <c r="A1654" t="s">
        <v>13173</v>
      </c>
    </row>
    <row r="1655" spans="1:1" x14ac:dyDescent="0.3">
      <c r="A1655" t="s">
        <v>13185</v>
      </c>
    </row>
    <row r="1656" spans="1:1" x14ac:dyDescent="0.3">
      <c r="A1656" t="s">
        <v>13197</v>
      </c>
    </row>
    <row r="1657" spans="1:1" x14ac:dyDescent="0.3">
      <c r="A1657" t="s">
        <v>13209</v>
      </c>
    </row>
    <row r="1658" spans="1:1" x14ac:dyDescent="0.3">
      <c r="A1658" t="s">
        <v>13221</v>
      </c>
    </row>
    <row r="1659" spans="1:1" x14ac:dyDescent="0.3">
      <c r="A1659" t="s">
        <v>13233</v>
      </c>
    </row>
    <row r="1660" spans="1:1" x14ac:dyDescent="0.3">
      <c r="A1660" t="s">
        <v>13245</v>
      </c>
    </row>
    <row r="1661" spans="1:1" x14ac:dyDescent="0.3">
      <c r="A1661" t="s">
        <v>13257</v>
      </c>
    </row>
    <row r="1662" spans="1:1" x14ac:dyDescent="0.3">
      <c r="A1662" t="s">
        <v>13269</v>
      </c>
    </row>
    <row r="1663" spans="1:1" x14ac:dyDescent="0.3">
      <c r="A1663" t="s">
        <v>13281</v>
      </c>
    </row>
    <row r="1664" spans="1:1" x14ac:dyDescent="0.3">
      <c r="A1664" t="s">
        <v>13293</v>
      </c>
    </row>
    <row r="1665" spans="1:1" x14ac:dyDescent="0.3">
      <c r="A1665" t="s">
        <v>13305</v>
      </c>
    </row>
    <row r="1666" spans="1:1" x14ac:dyDescent="0.3">
      <c r="A1666" t="s">
        <v>13317</v>
      </c>
    </row>
    <row r="1667" spans="1:1" x14ac:dyDescent="0.3">
      <c r="A1667" t="s">
        <v>13329</v>
      </c>
    </row>
    <row r="1668" spans="1:1" x14ac:dyDescent="0.3">
      <c r="A1668" t="s">
        <v>13341</v>
      </c>
    </row>
    <row r="1669" spans="1:1" x14ac:dyDescent="0.3">
      <c r="A1669" t="s">
        <v>13353</v>
      </c>
    </row>
    <row r="1670" spans="1:1" x14ac:dyDescent="0.3">
      <c r="A1670" t="s">
        <v>13365</v>
      </c>
    </row>
    <row r="1671" spans="1:1" x14ac:dyDescent="0.3">
      <c r="A1671" t="s">
        <v>13377</v>
      </c>
    </row>
    <row r="1672" spans="1:1" x14ac:dyDescent="0.3">
      <c r="A1672" t="s">
        <v>13389</v>
      </c>
    </row>
    <row r="1673" spans="1:1" x14ac:dyDescent="0.3">
      <c r="A1673" t="s">
        <v>13401</v>
      </c>
    </row>
    <row r="1674" spans="1:1" x14ac:dyDescent="0.3">
      <c r="A1674" t="s">
        <v>13413</v>
      </c>
    </row>
    <row r="1675" spans="1:1" x14ac:dyDescent="0.3">
      <c r="A1675" t="s">
        <v>13425</v>
      </c>
    </row>
    <row r="1676" spans="1:1" x14ac:dyDescent="0.3">
      <c r="A1676" t="s">
        <v>13437</v>
      </c>
    </row>
    <row r="1677" spans="1:1" x14ac:dyDescent="0.3">
      <c r="A1677" t="s">
        <v>13449</v>
      </c>
    </row>
    <row r="1678" spans="1:1" x14ac:dyDescent="0.3">
      <c r="A1678" t="s">
        <v>13461</v>
      </c>
    </row>
    <row r="1679" spans="1:1" x14ac:dyDescent="0.3">
      <c r="A1679" t="s">
        <v>13473</v>
      </c>
    </row>
    <row r="1680" spans="1:1" x14ac:dyDescent="0.3">
      <c r="A1680" t="s">
        <v>13485</v>
      </c>
    </row>
    <row r="1681" spans="1:1" x14ac:dyDescent="0.3">
      <c r="A1681" t="s">
        <v>13497</v>
      </c>
    </row>
    <row r="1682" spans="1:1" x14ac:dyDescent="0.3">
      <c r="A1682" t="s">
        <v>10990</v>
      </c>
    </row>
    <row r="1683" spans="1:1" x14ac:dyDescent="0.3">
      <c r="A1683" t="s">
        <v>11002</v>
      </c>
    </row>
    <row r="1684" spans="1:1" x14ac:dyDescent="0.3">
      <c r="A1684" t="s">
        <v>11014</v>
      </c>
    </row>
    <row r="1685" spans="1:1" x14ac:dyDescent="0.3">
      <c r="A1685" t="s">
        <v>11026</v>
      </c>
    </row>
    <row r="1686" spans="1:1" x14ac:dyDescent="0.3">
      <c r="A1686" t="s">
        <v>11038</v>
      </c>
    </row>
    <row r="1687" spans="1:1" x14ac:dyDescent="0.3">
      <c r="A1687" t="s">
        <v>11050</v>
      </c>
    </row>
    <row r="1688" spans="1:1" x14ac:dyDescent="0.3">
      <c r="A1688" t="s">
        <v>11062</v>
      </c>
    </row>
    <row r="1689" spans="1:1" x14ac:dyDescent="0.3">
      <c r="A1689" t="s">
        <v>11074</v>
      </c>
    </row>
    <row r="1690" spans="1:1" x14ac:dyDescent="0.3">
      <c r="A1690" t="s">
        <v>11086</v>
      </c>
    </row>
    <row r="1691" spans="1:1" x14ac:dyDescent="0.3">
      <c r="A1691" t="s">
        <v>11098</v>
      </c>
    </row>
    <row r="1692" spans="1:1" x14ac:dyDescent="0.3">
      <c r="A1692" t="s">
        <v>11110</v>
      </c>
    </row>
    <row r="1693" spans="1:1" x14ac:dyDescent="0.3">
      <c r="A1693" t="s">
        <v>11122</v>
      </c>
    </row>
    <row r="1694" spans="1:1" x14ac:dyDescent="0.3">
      <c r="A1694" t="s">
        <v>11134</v>
      </c>
    </row>
    <row r="1695" spans="1:1" x14ac:dyDescent="0.3">
      <c r="A1695" t="s">
        <v>11146</v>
      </c>
    </row>
    <row r="1696" spans="1:1" x14ac:dyDescent="0.3">
      <c r="A1696" t="s">
        <v>11158</v>
      </c>
    </row>
    <row r="1697" spans="1:1" x14ac:dyDescent="0.3">
      <c r="A1697" t="s">
        <v>11170</v>
      </c>
    </row>
    <row r="1698" spans="1:1" x14ac:dyDescent="0.3">
      <c r="A1698" t="s">
        <v>11182</v>
      </c>
    </row>
    <row r="1699" spans="1:1" x14ac:dyDescent="0.3">
      <c r="A1699" t="s">
        <v>11194</v>
      </c>
    </row>
    <row r="1700" spans="1:1" x14ac:dyDescent="0.3">
      <c r="A1700" t="s">
        <v>11206</v>
      </c>
    </row>
    <row r="1701" spans="1:1" x14ac:dyDescent="0.3">
      <c r="A1701" t="s">
        <v>11218</v>
      </c>
    </row>
    <row r="1702" spans="1:1" x14ac:dyDescent="0.3">
      <c r="A1702" t="s">
        <v>11230</v>
      </c>
    </row>
    <row r="1703" spans="1:1" x14ac:dyDescent="0.3">
      <c r="A1703" t="s">
        <v>11242</v>
      </c>
    </row>
    <row r="1704" spans="1:1" x14ac:dyDescent="0.3">
      <c r="A1704" t="s">
        <v>11254</v>
      </c>
    </row>
    <row r="1705" spans="1:1" x14ac:dyDescent="0.3">
      <c r="A1705" t="s">
        <v>11266</v>
      </c>
    </row>
    <row r="1706" spans="1:1" x14ac:dyDescent="0.3">
      <c r="A1706" t="s">
        <v>11278</v>
      </c>
    </row>
    <row r="1707" spans="1:1" x14ac:dyDescent="0.3">
      <c r="A1707" t="s">
        <v>11290</v>
      </c>
    </row>
    <row r="1708" spans="1:1" x14ac:dyDescent="0.3">
      <c r="A1708" t="s">
        <v>11302</v>
      </c>
    </row>
    <row r="1709" spans="1:1" x14ac:dyDescent="0.3">
      <c r="A1709" t="s">
        <v>11314</v>
      </c>
    </row>
    <row r="1710" spans="1:1" x14ac:dyDescent="0.3">
      <c r="A1710" t="s">
        <v>11326</v>
      </c>
    </row>
    <row r="1711" spans="1:1" x14ac:dyDescent="0.3">
      <c r="A1711" t="s">
        <v>11338</v>
      </c>
    </row>
    <row r="1712" spans="1:1" x14ac:dyDescent="0.3">
      <c r="A1712" t="s">
        <v>11350</v>
      </c>
    </row>
    <row r="1713" spans="1:1" x14ac:dyDescent="0.3">
      <c r="A1713" t="s">
        <v>11362</v>
      </c>
    </row>
    <row r="1714" spans="1:1" x14ac:dyDescent="0.3">
      <c r="A1714" t="s">
        <v>11374</v>
      </c>
    </row>
    <row r="1715" spans="1:1" x14ac:dyDescent="0.3">
      <c r="A1715" t="s">
        <v>11386</v>
      </c>
    </row>
    <row r="1716" spans="1:1" x14ac:dyDescent="0.3">
      <c r="A1716" t="s">
        <v>11398</v>
      </c>
    </row>
    <row r="1717" spans="1:1" x14ac:dyDescent="0.3">
      <c r="A1717" t="s">
        <v>11410</v>
      </c>
    </row>
    <row r="1718" spans="1:1" x14ac:dyDescent="0.3">
      <c r="A1718" t="s">
        <v>11422</v>
      </c>
    </row>
    <row r="1719" spans="1:1" x14ac:dyDescent="0.3">
      <c r="A1719" t="s">
        <v>11434</v>
      </c>
    </row>
    <row r="1720" spans="1:1" x14ac:dyDescent="0.3">
      <c r="A1720" t="s">
        <v>11446</v>
      </c>
    </row>
    <row r="1721" spans="1:1" x14ac:dyDescent="0.3">
      <c r="A1721" t="s">
        <v>11458</v>
      </c>
    </row>
    <row r="1722" spans="1:1" x14ac:dyDescent="0.3">
      <c r="A1722" t="s">
        <v>11470</v>
      </c>
    </row>
    <row r="1723" spans="1:1" x14ac:dyDescent="0.3">
      <c r="A1723" t="s">
        <v>11482</v>
      </c>
    </row>
    <row r="1724" spans="1:1" x14ac:dyDescent="0.3">
      <c r="A1724" t="s">
        <v>11494</v>
      </c>
    </row>
    <row r="1725" spans="1:1" x14ac:dyDescent="0.3">
      <c r="A1725" t="s">
        <v>11506</v>
      </c>
    </row>
    <row r="1726" spans="1:1" x14ac:dyDescent="0.3">
      <c r="A1726" t="s">
        <v>11518</v>
      </c>
    </row>
    <row r="1727" spans="1:1" x14ac:dyDescent="0.3">
      <c r="A1727" t="s">
        <v>11530</v>
      </c>
    </row>
    <row r="1728" spans="1:1" x14ac:dyDescent="0.3">
      <c r="A1728" t="s">
        <v>11542</v>
      </c>
    </row>
    <row r="1729" spans="1:1" x14ac:dyDescent="0.3">
      <c r="A1729" t="s">
        <v>11554</v>
      </c>
    </row>
    <row r="1730" spans="1:1" x14ac:dyDescent="0.3">
      <c r="A1730" t="s">
        <v>11566</v>
      </c>
    </row>
    <row r="1731" spans="1:1" x14ac:dyDescent="0.3">
      <c r="A1731" t="s">
        <v>11578</v>
      </c>
    </row>
    <row r="1732" spans="1:1" x14ac:dyDescent="0.3">
      <c r="A1732" t="s">
        <v>11590</v>
      </c>
    </row>
    <row r="1733" spans="1:1" x14ac:dyDescent="0.3">
      <c r="A1733" t="s">
        <v>11602</v>
      </c>
    </row>
    <row r="1734" spans="1:1" x14ac:dyDescent="0.3">
      <c r="A1734" t="s">
        <v>11614</v>
      </c>
    </row>
    <row r="1735" spans="1:1" x14ac:dyDescent="0.3">
      <c r="A1735" t="s">
        <v>11626</v>
      </c>
    </row>
    <row r="1736" spans="1:1" x14ac:dyDescent="0.3">
      <c r="A1736" t="s">
        <v>11638</v>
      </c>
    </row>
    <row r="1737" spans="1:1" x14ac:dyDescent="0.3">
      <c r="A1737" t="s">
        <v>11650</v>
      </c>
    </row>
    <row r="1738" spans="1:1" x14ac:dyDescent="0.3">
      <c r="A1738" t="s">
        <v>11662</v>
      </c>
    </row>
    <row r="1739" spans="1:1" x14ac:dyDescent="0.3">
      <c r="A1739" t="s">
        <v>11674</v>
      </c>
    </row>
    <row r="1740" spans="1:1" x14ac:dyDescent="0.3">
      <c r="A1740" t="s">
        <v>11686</v>
      </c>
    </row>
    <row r="1741" spans="1:1" x14ac:dyDescent="0.3">
      <c r="A1741" t="s">
        <v>11698</v>
      </c>
    </row>
    <row r="1742" spans="1:1" x14ac:dyDescent="0.3">
      <c r="A1742" t="s">
        <v>11710</v>
      </c>
    </row>
    <row r="1743" spans="1:1" x14ac:dyDescent="0.3">
      <c r="A1743" t="s">
        <v>11722</v>
      </c>
    </row>
    <row r="1744" spans="1:1" x14ac:dyDescent="0.3">
      <c r="A1744" t="s">
        <v>11734</v>
      </c>
    </row>
    <row r="1745" spans="1:1" x14ac:dyDescent="0.3">
      <c r="A1745" t="s">
        <v>11746</v>
      </c>
    </row>
    <row r="1746" spans="1:1" x14ac:dyDescent="0.3">
      <c r="A1746" t="s">
        <v>11758</v>
      </c>
    </row>
    <row r="1747" spans="1:1" x14ac:dyDescent="0.3">
      <c r="A1747" t="s">
        <v>11770</v>
      </c>
    </row>
    <row r="1748" spans="1:1" x14ac:dyDescent="0.3">
      <c r="A1748" t="s">
        <v>11782</v>
      </c>
    </row>
    <row r="1749" spans="1:1" x14ac:dyDescent="0.3">
      <c r="A1749" t="s">
        <v>11794</v>
      </c>
    </row>
    <row r="1750" spans="1:1" x14ac:dyDescent="0.3">
      <c r="A1750" t="s">
        <v>11806</v>
      </c>
    </row>
    <row r="1751" spans="1:1" x14ac:dyDescent="0.3">
      <c r="A1751" t="s">
        <v>11818</v>
      </c>
    </row>
    <row r="1752" spans="1:1" x14ac:dyDescent="0.3">
      <c r="A1752" t="s">
        <v>11830</v>
      </c>
    </row>
    <row r="1753" spans="1:1" x14ac:dyDescent="0.3">
      <c r="A1753" t="s">
        <v>11842</v>
      </c>
    </row>
    <row r="1754" spans="1:1" x14ac:dyDescent="0.3">
      <c r="A1754" t="s">
        <v>11854</v>
      </c>
    </row>
    <row r="1755" spans="1:1" x14ac:dyDescent="0.3">
      <c r="A1755" t="s">
        <v>11866</v>
      </c>
    </row>
    <row r="1756" spans="1:1" x14ac:dyDescent="0.3">
      <c r="A1756" t="s">
        <v>11878</v>
      </c>
    </row>
    <row r="1757" spans="1:1" x14ac:dyDescent="0.3">
      <c r="A1757" t="s">
        <v>11890</v>
      </c>
    </row>
    <row r="1758" spans="1:1" x14ac:dyDescent="0.3">
      <c r="A1758" t="s">
        <v>11902</v>
      </c>
    </row>
    <row r="1759" spans="1:1" x14ac:dyDescent="0.3">
      <c r="A1759" t="s">
        <v>11914</v>
      </c>
    </row>
    <row r="1760" spans="1:1" x14ac:dyDescent="0.3">
      <c r="A1760" t="s">
        <v>11926</v>
      </c>
    </row>
    <row r="1761" spans="1:1" x14ac:dyDescent="0.3">
      <c r="A1761" t="s">
        <v>11938</v>
      </c>
    </row>
    <row r="1762" spans="1:1" x14ac:dyDescent="0.3">
      <c r="A1762" t="s">
        <v>11950</v>
      </c>
    </row>
    <row r="1763" spans="1:1" x14ac:dyDescent="0.3">
      <c r="A1763" t="s">
        <v>11962</v>
      </c>
    </row>
    <row r="1764" spans="1:1" x14ac:dyDescent="0.3">
      <c r="A1764" t="s">
        <v>11974</v>
      </c>
    </row>
    <row r="1765" spans="1:1" x14ac:dyDescent="0.3">
      <c r="A1765" t="s">
        <v>11986</v>
      </c>
    </row>
    <row r="1766" spans="1:1" x14ac:dyDescent="0.3">
      <c r="A1766" t="s">
        <v>11998</v>
      </c>
    </row>
    <row r="1767" spans="1:1" x14ac:dyDescent="0.3">
      <c r="A1767" t="s">
        <v>12010</v>
      </c>
    </row>
    <row r="1768" spans="1:1" x14ac:dyDescent="0.3">
      <c r="A1768" t="s">
        <v>12022</v>
      </c>
    </row>
    <row r="1769" spans="1:1" x14ac:dyDescent="0.3">
      <c r="A1769" t="s">
        <v>12034</v>
      </c>
    </row>
    <row r="1770" spans="1:1" x14ac:dyDescent="0.3">
      <c r="A1770" t="s">
        <v>12046</v>
      </c>
    </row>
    <row r="1771" spans="1:1" x14ac:dyDescent="0.3">
      <c r="A1771" t="s">
        <v>12058</v>
      </c>
    </row>
    <row r="1772" spans="1:1" x14ac:dyDescent="0.3">
      <c r="A1772" t="s">
        <v>12070</v>
      </c>
    </row>
    <row r="1773" spans="1:1" x14ac:dyDescent="0.3">
      <c r="A1773" t="s">
        <v>12082</v>
      </c>
    </row>
    <row r="1774" spans="1:1" x14ac:dyDescent="0.3">
      <c r="A1774" t="s">
        <v>12094</v>
      </c>
    </row>
    <row r="1775" spans="1:1" x14ac:dyDescent="0.3">
      <c r="A1775" t="s">
        <v>12106</v>
      </c>
    </row>
    <row r="1776" spans="1:1" x14ac:dyDescent="0.3">
      <c r="A1776" t="s">
        <v>12118</v>
      </c>
    </row>
    <row r="1777" spans="1:1" x14ac:dyDescent="0.3">
      <c r="A1777" t="s">
        <v>12130</v>
      </c>
    </row>
    <row r="1778" spans="1:1" x14ac:dyDescent="0.3">
      <c r="A1778" t="s">
        <v>12142</v>
      </c>
    </row>
    <row r="1779" spans="1:1" x14ac:dyDescent="0.3">
      <c r="A1779" t="s">
        <v>12154</v>
      </c>
    </row>
    <row r="1780" spans="1:1" x14ac:dyDescent="0.3">
      <c r="A1780" t="s">
        <v>12166</v>
      </c>
    </row>
    <row r="1781" spans="1:1" x14ac:dyDescent="0.3">
      <c r="A1781" t="s">
        <v>12178</v>
      </c>
    </row>
    <row r="1782" spans="1:1" x14ac:dyDescent="0.3">
      <c r="A1782" t="s">
        <v>12190</v>
      </c>
    </row>
    <row r="1783" spans="1:1" x14ac:dyDescent="0.3">
      <c r="A1783" t="s">
        <v>12202</v>
      </c>
    </row>
    <row r="1784" spans="1:1" x14ac:dyDescent="0.3">
      <c r="A1784" t="s">
        <v>12214</v>
      </c>
    </row>
    <row r="1785" spans="1:1" x14ac:dyDescent="0.3">
      <c r="A1785" t="s">
        <v>12226</v>
      </c>
    </row>
    <row r="1786" spans="1:1" x14ac:dyDescent="0.3">
      <c r="A1786" t="s">
        <v>12238</v>
      </c>
    </row>
    <row r="1787" spans="1:1" x14ac:dyDescent="0.3">
      <c r="A1787" t="s">
        <v>12250</v>
      </c>
    </row>
    <row r="1788" spans="1:1" x14ac:dyDescent="0.3">
      <c r="A1788" t="s">
        <v>12262</v>
      </c>
    </row>
    <row r="1789" spans="1:1" x14ac:dyDescent="0.3">
      <c r="A1789" t="s">
        <v>12274</v>
      </c>
    </row>
    <row r="1790" spans="1:1" x14ac:dyDescent="0.3">
      <c r="A1790" t="s">
        <v>12286</v>
      </c>
    </row>
    <row r="1791" spans="1:1" x14ac:dyDescent="0.3">
      <c r="A1791" t="s">
        <v>12298</v>
      </c>
    </row>
    <row r="1792" spans="1:1" x14ac:dyDescent="0.3">
      <c r="A1792" t="s">
        <v>12310</v>
      </c>
    </row>
    <row r="1793" spans="1:1" x14ac:dyDescent="0.3">
      <c r="A1793" t="s">
        <v>12322</v>
      </c>
    </row>
    <row r="1794" spans="1:1" x14ac:dyDescent="0.3">
      <c r="A1794" t="s">
        <v>12334</v>
      </c>
    </row>
    <row r="1795" spans="1:1" x14ac:dyDescent="0.3">
      <c r="A1795" t="s">
        <v>12346</v>
      </c>
    </row>
    <row r="1796" spans="1:1" x14ac:dyDescent="0.3">
      <c r="A1796" t="s">
        <v>12358</v>
      </c>
    </row>
    <row r="1797" spans="1:1" x14ac:dyDescent="0.3">
      <c r="A1797" t="s">
        <v>12370</v>
      </c>
    </row>
    <row r="1798" spans="1:1" x14ac:dyDescent="0.3">
      <c r="A1798" t="s">
        <v>12382</v>
      </c>
    </row>
    <row r="1799" spans="1:1" x14ac:dyDescent="0.3">
      <c r="A1799" t="s">
        <v>12394</v>
      </c>
    </row>
    <row r="1800" spans="1:1" x14ac:dyDescent="0.3">
      <c r="A1800" t="s">
        <v>12406</v>
      </c>
    </row>
    <row r="1801" spans="1:1" x14ac:dyDescent="0.3">
      <c r="A1801" t="s">
        <v>12418</v>
      </c>
    </row>
    <row r="1802" spans="1:1" x14ac:dyDescent="0.3">
      <c r="A1802" t="s">
        <v>12430</v>
      </c>
    </row>
    <row r="1803" spans="1:1" x14ac:dyDescent="0.3">
      <c r="A1803" t="s">
        <v>12442</v>
      </c>
    </row>
    <row r="1804" spans="1:1" x14ac:dyDescent="0.3">
      <c r="A1804" t="s">
        <v>12454</v>
      </c>
    </row>
    <row r="1805" spans="1:1" x14ac:dyDescent="0.3">
      <c r="A1805" t="s">
        <v>12466</v>
      </c>
    </row>
    <row r="1806" spans="1:1" x14ac:dyDescent="0.3">
      <c r="A1806" t="s">
        <v>12478</v>
      </c>
    </row>
    <row r="1807" spans="1:1" x14ac:dyDescent="0.3">
      <c r="A1807" t="s">
        <v>12490</v>
      </c>
    </row>
    <row r="1808" spans="1:1" x14ac:dyDescent="0.3">
      <c r="A1808" t="s">
        <v>12502</v>
      </c>
    </row>
    <row r="1809" spans="1:1" x14ac:dyDescent="0.3">
      <c r="A1809" t="s">
        <v>12514</v>
      </c>
    </row>
    <row r="1810" spans="1:1" x14ac:dyDescent="0.3">
      <c r="A1810" t="s">
        <v>12526</v>
      </c>
    </row>
    <row r="1811" spans="1:1" x14ac:dyDescent="0.3">
      <c r="A1811" t="s">
        <v>12538</v>
      </c>
    </row>
    <row r="1812" spans="1:1" x14ac:dyDescent="0.3">
      <c r="A1812" t="s">
        <v>12550</v>
      </c>
    </row>
    <row r="1813" spans="1:1" x14ac:dyDescent="0.3">
      <c r="A1813" t="s">
        <v>12562</v>
      </c>
    </row>
    <row r="1814" spans="1:1" x14ac:dyDescent="0.3">
      <c r="A1814" t="s">
        <v>12574</v>
      </c>
    </row>
    <row r="1815" spans="1:1" x14ac:dyDescent="0.3">
      <c r="A1815" t="s">
        <v>12586</v>
      </c>
    </row>
    <row r="1816" spans="1:1" x14ac:dyDescent="0.3">
      <c r="A1816" t="s">
        <v>12598</v>
      </c>
    </row>
    <row r="1817" spans="1:1" x14ac:dyDescent="0.3">
      <c r="A1817" t="s">
        <v>12610</v>
      </c>
    </row>
    <row r="1818" spans="1:1" x14ac:dyDescent="0.3">
      <c r="A1818" t="s">
        <v>12622</v>
      </c>
    </row>
    <row r="1819" spans="1:1" x14ac:dyDescent="0.3">
      <c r="A1819" t="s">
        <v>12634</v>
      </c>
    </row>
    <row r="1820" spans="1:1" x14ac:dyDescent="0.3">
      <c r="A1820" t="s">
        <v>12646</v>
      </c>
    </row>
    <row r="1821" spans="1:1" x14ac:dyDescent="0.3">
      <c r="A1821" t="s">
        <v>12658</v>
      </c>
    </row>
    <row r="1822" spans="1:1" x14ac:dyDescent="0.3">
      <c r="A1822" t="s">
        <v>12670</v>
      </c>
    </row>
    <row r="1823" spans="1:1" x14ac:dyDescent="0.3">
      <c r="A1823" t="s">
        <v>12682</v>
      </c>
    </row>
    <row r="1824" spans="1:1" x14ac:dyDescent="0.3">
      <c r="A1824" t="s">
        <v>12694</v>
      </c>
    </row>
    <row r="1825" spans="1:1" x14ac:dyDescent="0.3">
      <c r="A1825" t="s">
        <v>12706</v>
      </c>
    </row>
    <row r="1826" spans="1:1" x14ac:dyDescent="0.3">
      <c r="A1826" t="s">
        <v>12718</v>
      </c>
    </row>
    <row r="1827" spans="1:1" x14ac:dyDescent="0.3">
      <c r="A1827" t="s">
        <v>12730</v>
      </c>
    </row>
    <row r="1828" spans="1:1" x14ac:dyDescent="0.3">
      <c r="A1828" t="s">
        <v>12742</v>
      </c>
    </row>
    <row r="1829" spans="1:1" x14ac:dyDescent="0.3">
      <c r="A1829" t="s">
        <v>12754</v>
      </c>
    </row>
    <row r="1830" spans="1:1" x14ac:dyDescent="0.3">
      <c r="A1830" t="s">
        <v>12766</v>
      </c>
    </row>
    <row r="1831" spans="1:1" x14ac:dyDescent="0.3">
      <c r="A1831" t="s">
        <v>12778</v>
      </c>
    </row>
    <row r="1832" spans="1:1" x14ac:dyDescent="0.3">
      <c r="A1832" t="s">
        <v>12790</v>
      </c>
    </row>
    <row r="1833" spans="1:1" x14ac:dyDescent="0.3">
      <c r="A1833" t="s">
        <v>12802</v>
      </c>
    </row>
    <row r="1834" spans="1:1" x14ac:dyDescent="0.3">
      <c r="A1834" t="s">
        <v>12814</v>
      </c>
    </row>
    <row r="1835" spans="1:1" x14ac:dyDescent="0.3">
      <c r="A1835" t="s">
        <v>12826</v>
      </c>
    </row>
    <row r="1836" spans="1:1" x14ac:dyDescent="0.3">
      <c r="A1836" t="s">
        <v>12838</v>
      </c>
    </row>
    <row r="1837" spans="1:1" x14ac:dyDescent="0.3">
      <c r="A1837" t="s">
        <v>12850</v>
      </c>
    </row>
    <row r="1838" spans="1:1" x14ac:dyDescent="0.3">
      <c r="A1838" t="s">
        <v>12862</v>
      </c>
    </row>
    <row r="1839" spans="1:1" x14ac:dyDescent="0.3">
      <c r="A1839" t="s">
        <v>12874</v>
      </c>
    </row>
    <row r="1840" spans="1:1" x14ac:dyDescent="0.3">
      <c r="A1840" t="s">
        <v>12886</v>
      </c>
    </row>
    <row r="1841" spans="1:1" x14ac:dyDescent="0.3">
      <c r="A1841" t="s">
        <v>12898</v>
      </c>
    </row>
    <row r="1842" spans="1:1" x14ac:dyDescent="0.3">
      <c r="A1842" t="s">
        <v>12910</v>
      </c>
    </row>
    <row r="1843" spans="1:1" x14ac:dyDescent="0.3">
      <c r="A1843" t="s">
        <v>12922</v>
      </c>
    </row>
    <row r="1844" spans="1:1" x14ac:dyDescent="0.3">
      <c r="A1844" t="s">
        <v>12934</v>
      </c>
    </row>
    <row r="1845" spans="1:1" x14ac:dyDescent="0.3">
      <c r="A1845" t="s">
        <v>12946</v>
      </c>
    </row>
    <row r="1846" spans="1:1" x14ac:dyDescent="0.3">
      <c r="A1846" t="s">
        <v>12958</v>
      </c>
    </row>
    <row r="1847" spans="1:1" x14ac:dyDescent="0.3">
      <c r="A1847" t="s">
        <v>12970</v>
      </c>
    </row>
    <row r="1848" spans="1:1" x14ac:dyDescent="0.3">
      <c r="A1848" t="s">
        <v>12982</v>
      </c>
    </row>
    <row r="1849" spans="1:1" x14ac:dyDescent="0.3">
      <c r="A1849" t="s">
        <v>12994</v>
      </c>
    </row>
    <row r="1850" spans="1:1" x14ac:dyDescent="0.3">
      <c r="A1850" t="s">
        <v>13006</v>
      </c>
    </row>
    <row r="1851" spans="1:1" x14ac:dyDescent="0.3">
      <c r="A1851" t="s">
        <v>13018</v>
      </c>
    </row>
    <row r="1852" spans="1:1" x14ac:dyDescent="0.3">
      <c r="A1852" t="s">
        <v>13030</v>
      </c>
    </row>
    <row r="1853" spans="1:1" x14ac:dyDescent="0.3">
      <c r="A1853" t="s">
        <v>13042</v>
      </c>
    </row>
    <row r="1854" spans="1:1" x14ac:dyDescent="0.3">
      <c r="A1854" t="s">
        <v>13054</v>
      </c>
    </row>
    <row r="1855" spans="1:1" x14ac:dyDescent="0.3">
      <c r="A1855" t="s">
        <v>13066</v>
      </c>
    </row>
    <row r="1856" spans="1:1" x14ac:dyDescent="0.3">
      <c r="A1856" t="s">
        <v>13078</v>
      </c>
    </row>
    <row r="1857" spans="1:1" x14ac:dyDescent="0.3">
      <c r="A1857" t="s">
        <v>13090</v>
      </c>
    </row>
    <row r="1858" spans="1:1" x14ac:dyDescent="0.3">
      <c r="A1858" t="s">
        <v>13102</v>
      </c>
    </row>
    <row r="1859" spans="1:1" x14ac:dyDescent="0.3">
      <c r="A1859" t="s">
        <v>13114</v>
      </c>
    </row>
    <row r="1860" spans="1:1" x14ac:dyDescent="0.3">
      <c r="A1860" t="s">
        <v>13126</v>
      </c>
    </row>
    <row r="1861" spans="1:1" x14ac:dyDescent="0.3">
      <c r="A1861" t="s">
        <v>13138</v>
      </c>
    </row>
    <row r="1862" spans="1:1" x14ac:dyDescent="0.3">
      <c r="A1862" t="s">
        <v>13150</v>
      </c>
    </row>
    <row r="1863" spans="1:1" x14ac:dyDescent="0.3">
      <c r="A1863" t="s">
        <v>13162</v>
      </c>
    </row>
    <row r="1864" spans="1:1" x14ac:dyDescent="0.3">
      <c r="A1864" t="s">
        <v>13174</v>
      </c>
    </row>
    <row r="1865" spans="1:1" x14ac:dyDescent="0.3">
      <c r="A1865" t="s">
        <v>13186</v>
      </c>
    </row>
    <row r="1866" spans="1:1" x14ac:dyDescent="0.3">
      <c r="A1866" t="s">
        <v>13198</v>
      </c>
    </row>
    <row r="1867" spans="1:1" x14ac:dyDescent="0.3">
      <c r="A1867" t="s">
        <v>13210</v>
      </c>
    </row>
    <row r="1868" spans="1:1" x14ac:dyDescent="0.3">
      <c r="A1868" t="s">
        <v>13222</v>
      </c>
    </row>
    <row r="1869" spans="1:1" x14ac:dyDescent="0.3">
      <c r="A1869" t="s">
        <v>13234</v>
      </c>
    </row>
    <row r="1870" spans="1:1" x14ac:dyDescent="0.3">
      <c r="A1870" t="s">
        <v>13246</v>
      </c>
    </row>
    <row r="1871" spans="1:1" x14ac:dyDescent="0.3">
      <c r="A1871" t="s">
        <v>13258</v>
      </c>
    </row>
    <row r="1872" spans="1:1" x14ac:dyDescent="0.3">
      <c r="A1872" t="s">
        <v>13270</v>
      </c>
    </row>
    <row r="1873" spans="1:1" x14ac:dyDescent="0.3">
      <c r="A1873" t="s">
        <v>13282</v>
      </c>
    </row>
    <row r="1874" spans="1:1" x14ac:dyDescent="0.3">
      <c r="A1874" t="s">
        <v>13294</v>
      </c>
    </row>
    <row r="1875" spans="1:1" x14ac:dyDescent="0.3">
      <c r="A1875" t="s">
        <v>13306</v>
      </c>
    </row>
    <row r="1876" spans="1:1" x14ac:dyDescent="0.3">
      <c r="A1876" t="s">
        <v>13318</v>
      </c>
    </row>
    <row r="1877" spans="1:1" x14ac:dyDescent="0.3">
      <c r="A1877" t="s">
        <v>13330</v>
      </c>
    </row>
    <row r="1878" spans="1:1" x14ac:dyDescent="0.3">
      <c r="A1878" t="s">
        <v>13342</v>
      </c>
    </row>
    <row r="1879" spans="1:1" x14ac:dyDescent="0.3">
      <c r="A1879" t="s">
        <v>13354</v>
      </c>
    </row>
    <row r="1880" spans="1:1" x14ac:dyDescent="0.3">
      <c r="A1880" t="s">
        <v>13366</v>
      </c>
    </row>
    <row r="1881" spans="1:1" x14ac:dyDescent="0.3">
      <c r="A1881" t="s">
        <v>13378</v>
      </c>
    </row>
    <row r="1882" spans="1:1" x14ac:dyDescent="0.3">
      <c r="A1882" t="s">
        <v>13390</v>
      </c>
    </row>
    <row r="1883" spans="1:1" x14ac:dyDescent="0.3">
      <c r="A1883" t="s">
        <v>13402</v>
      </c>
    </row>
    <row r="1884" spans="1:1" x14ac:dyDescent="0.3">
      <c r="A1884" t="s">
        <v>13414</v>
      </c>
    </row>
    <row r="1885" spans="1:1" x14ac:dyDescent="0.3">
      <c r="A1885" t="s">
        <v>13426</v>
      </c>
    </row>
    <row r="1886" spans="1:1" x14ac:dyDescent="0.3">
      <c r="A1886" t="s">
        <v>13438</v>
      </c>
    </row>
    <row r="1887" spans="1:1" x14ac:dyDescent="0.3">
      <c r="A1887" t="s">
        <v>13450</v>
      </c>
    </row>
    <row r="1888" spans="1:1" x14ac:dyDescent="0.3">
      <c r="A1888" t="s">
        <v>13462</v>
      </c>
    </row>
    <row r="1889" spans="1:1" x14ac:dyDescent="0.3">
      <c r="A1889" t="s">
        <v>13474</v>
      </c>
    </row>
    <row r="1890" spans="1:1" x14ac:dyDescent="0.3">
      <c r="A1890" t="s">
        <v>13486</v>
      </c>
    </row>
    <row r="1891" spans="1:1" x14ac:dyDescent="0.3">
      <c r="A1891" t="s">
        <v>13498</v>
      </c>
    </row>
    <row r="1892" spans="1:1" x14ac:dyDescent="0.3">
      <c r="A1892" t="s">
        <v>10991</v>
      </c>
    </row>
    <row r="1893" spans="1:1" x14ac:dyDescent="0.3">
      <c r="A1893" t="s">
        <v>11003</v>
      </c>
    </row>
    <row r="1894" spans="1:1" x14ac:dyDescent="0.3">
      <c r="A1894" t="s">
        <v>11015</v>
      </c>
    </row>
    <row r="1895" spans="1:1" x14ac:dyDescent="0.3">
      <c r="A1895" t="s">
        <v>11027</v>
      </c>
    </row>
    <row r="1896" spans="1:1" x14ac:dyDescent="0.3">
      <c r="A1896" t="s">
        <v>11039</v>
      </c>
    </row>
    <row r="1897" spans="1:1" x14ac:dyDescent="0.3">
      <c r="A1897" t="s">
        <v>11051</v>
      </c>
    </row>
    <row r="1898" spans="1:1" x14ac:dyDescent="0.3">
      <c r="A1898" t="s">
        <v>11063</v>
      </c>
    </row>
    <row r="1899" spans="1:1" x14ac:dyDescent="0.3">
      <c r="A1899" t="s">
        <v>11075</v>
      </c>
    </row>
    <row r="1900" spans="1:1" x14ac:dyDescent="0.3">
      <c r="A1900" t="s">
        <v>11087</v>
      </c>
    </row>
    <row r="1901" spans="1:1" x14ac:dyDescent="0.3">
      <c r="A1901" t="s">
        <v>11099</v>
      </c>
    </row>
    <row r="1902" spans="1:1" x14ac:dyDescent="0.3">
      <c r="A1902" t="s">
        <v>11111</v>
      </c>
    </row>
    <row r="1903" spans="1:1" x14ac:dyDescent="0.3">
      <c r="A1903" t="s">
        <v>11123</v>
      </c>
    </row>
    <row r="1904" spans="1:1" x14ac:dyDescent="0.3">
      <c r="A1904" t="s">
        <v>11135</v>
      </c>
    </row>
    <row r="1905" spans="1:1" x14ac:dyDescent="0.3">
      <c r="A1905" t="s">
        <v>11147</v>
      </c>
    </row>
    <row r="1906" spans="1:1" x14ac:dyDescent="0.3">
      <c r="A1906" t="s">
        <v>11159</v>
      </c>
    </row>
    <row r="1907" spans="1:1" x14ac:dyDescent="0.3">
      <c r="A1907" t="s">
        <v>11171</v>
      </c>
    </row>
    <row r="1908" spans="1:1" x14ac:dyDescent="0.3">
      <c r="A1908" t="s">
        <v>11183</v>
      </c>
    </row>
    <row r="1909" spans="1:1" x14ac:dyDescent="0.3">
      <c r="A1909" t="s">
        <v>11195</v>
      </c>
    </row>
    <row r="1910" spans="1:1" x14ac:dyDescent="0.3">
      <c r="A1910" t="s">
        <v>11207</v>
      </c>
    </row>
    <row r="1911" spans="1:1" x14ac:dyDescent="0.3">
      <c r="A1911" t="s">
        <v>11219</v>
      </c>
    </row>
    <row r="1912" spans="1:1" x14ac:dyDescent="0.3">
      <c r="A1912" t="s">
        <v>11231</v>
      </c>
    </row>
    <row r="1913" spans="1:1" x14ac:dyDescent="0.3">
      <c r="A1913" t="s">
        <v>11243</v>
      </c>
    </row>
    <row r="1914" spans="1:1" x14ac:dyDescent="0.3">
      <c r="A1914" t="s">
        <v>11255</v>
      </c>
    </row>
    <row r="1915" spans="1:1" x14ac:dyDescent="0.3">
      <c r="A1915" t="s">
        <v>11267</v>
      </c>
    </row>
    <row r="1916" spans="1:1" x14ac:dyDescent="0.3">
      <c r="A1916" t="s">
        <v>11279</v>
      </c>
    </row>
    <row r="1917" spans="1:1" x14ac:dyDescent="0.3">
      <c r="A1917" t="s">
        <v>11291</v>
      </c>
    </row>
    <row r="1918" spans="1:1" x14ac:dyDescent="0.3">
      <c r="A1918" t="s">
        <v>11303</v>
      </c>
    </row>
    <row r="1919" spans="1:1" x14ac:dyDescent="0.3">
      <c r="A1919" t="s">
        <v>11315</v>
      </c>
    </row>
    <row r="1920" spans="1:1" x14ac:dyDescent="0.3">
      <c r="A1920" t="s">
        <v>11327</v>
      </c>
    </row>
    <row r="1921" spans="1:1" x14ac:dyDescent="0.3">
      <c r="A1921" t="s">
        <v>11339</v>
      </c>
    </row>
    <row r="1922" spans="1:1" x14ac:dyDescent="0.3">
      <c r="A1922" t="s">
        <v>11351</v>
      </c>
    </row>
    <row r="1923" spans="1:1" x14ac:dyDescent="0.3">
      <c r="A1923" t="s">
        <v>11363</v>
      </c>
    </row>
    <row r="1924" spans="1:1" x14ac:dyDescent="0.3">
      <c r="A1924" t="s">
        <v>11375</v>
      </c>
    </row>
    <row r="1925" spans="1:1" x14ac:dyDescent="0.3">
      <c r="A1925" t="s">
        <v>11387</v>
      </c>
    </row>
    <row r="1926" spans="1:1" x14ac:dyDescent="0.3">
      <c r="A1926" t="s">
        <v>11399</v>
      </c>
    </row>
    <row r="1927" spans="1:1" x14ac:dyDescent="0.3">
      <c r="A1927" t="s">
        <v>11411</v>
      </c>
    </row>
    <row r="1928" spans="1:1" x14ac:dyDescent="0.3">
      <c r="A1928" t="s">
        <v>11423</v>
      </c>
    </row>
    <row r="1929" spans="1:1" x14ac:dyDescent="0.3">
      <c r="A1929" t="s">
        <v>11435</v>
      </c>
    </row>
    <row r="1930" spans="1:1" x14ac:dyDescent="0.3">
      <c r="A1930" t="s">
        <v>11447</v>
      </c>
    </row>
    <row r="1931" spans="1:1" x14ac:dyDescent="0.3">
      <c r="A1931" t="s">
        <v>11459</v>
      </c>
    </row>
    <row r="1932" spans="1:1" x14ac:dyDescent="0.3">
      <c r="A1932" t="s">
        <v>11471</v>
      </c>
    </row>
    <row r="1933" spans="1:1" x14ac:dyDescent="0.3">
      <c r="A1933" t="s">
        <v>11483</v>
      </c>
    </row>
    <row r="1934" spans="1:1" x14ac:dyDescent="0.3">
      <c r="A1934" t="s">
        <v>11495</v>
      </c>
    </row>
    <row r="1935" spans="1:1" x14ac:dyDescent="0.3">
      <c r="A1935" t="s">
        <v>11507</v>
      </c>
    </row>
    <row r="1936" spans="1:1" x14ac:dyDescent="0.3">
      <c r="A1936" t="s">
        <v>11519</v>
      </c>
    </row>
    <row r="1937" spans="1:1" x14ac:dyDescent="0.3">
      <c r="A1937" t="s">
        <v>11531</v>
      </c>
    </row>
    <row r="1938" spans="1:1" x14ac:dyDescent="0.3">
      <c r="A1938" t="s">
        <v>11543</v>
      </c>
    </row>
    <row r="1939" spans="1:1" x14ac:dyDescent="0.3">
      <c r="A1939" t="s">
        <v>11555</v>
      </c>
    </row>
    <row r="1940" spans="1:1" x14ac:dyDescent="0.3">
      <c r="A1940" t="s">
        <v>11567</v>
      </c>
    </row>
    <row r="1941" spans="1:1" x14ac:dyDescent="0.3">
      <c r="A1941" t="s">
        <v>11579</v>
      </c>
    </row>
    <row r="1942" spans="1:1" x14ac:dyDescent="0.3">
      <c r="A1942" t="s">
        <v>11591</v>
      </c>
    </row>
    <row r="1943" spans="1:1" x14ac:dyDescent="0.3">
      <c r="A1943" t="s">
        <v>11603</v>
      </c>
    </row>
    <row r="1944" spans="1:1" x14ac:dyDescent="0.3">
      <c r="A1944" t="s">
        <v>11615</v>
      </c>
    </row>
    <row r="1945" spans="1:1" x14ac:dyDescent="0.3">
      <c r="A1945" t="s">
        <v>11627</v>
      </c>
    </row>
    <row r="1946" spans="1:1" x14ac:dyDescent="0.3">
      <c r="A1946" t="s">
        <v>11639</v>
      </c>
    </row>
    <row r="1947" spans="1:1" x14ac:dyDescent="0.3">
      <c r="A1947" t="s">
        <v>11651</v>
      </c>
    </row>
    <row r="1948" spans="1:1" x14ac:dyDescent="0.3">
      <c r="A1948" t="s">
        <v>11663</v>
      </c>
    </row>
    <row r="1949" spans="1:1" x14ac:dyDescent="0.3">
      <c r="A1949" t="s">
        <v>11675</v>
      </c>
    </row>
    <row r="1950" spans="1:1" x14ac:dyDescent="0.3">
      <c r="A1950" t="s">
        <v>11687</v>
      </c>
    </row>
    <row r="1951" spans="1:1" x14ac:dyDescent="0.3">
      <c r="A1951" t="s">
        <v>11699</v>
      </c>
    </row>
    <row r="1952" spans="1:1" x14ac:dyDescent="0.3">
      <c r="A1952" t="s">
        <v>11711</v>
      </c>
    </row>
    <row r="1953" spans="1:1" x14ac:dyDescent="0.3">
      <c r="A1953" t="s">
        <v>11723</v>
      </c>
    </row>
    <row r="1954" spans="1:1" x14ac:dyDescent="0.3">
      <c r="A1954" t="s">
        <v>11735</v>
      </c>
    </row>
    <row r="1955" spans="1:1" x14ac:dyDescent="0.3">
      <c r="A1955" t="s">
        <v>11747</v>
      </c>
    </row>
    <row r="1956" spans="1:1" x14ac:dyDescent="0.3">
      <c r="A1956" t="s">
        <v>11759</v>
      </c>
    </row>
    <row r="1957" spans="1:1" x14ac:dyDescent="0.3">
      <c r="A1957" t="s">
        <v>11771</v>
      </c>
    </row>
    <row r="1958" spans="1:1" x14ac:dyDescent="0.3">
      <c r="A1958" t="s">
        <v>11783</v>
      </c>
    </row>
    <row r="1959" spans="1:1" x14ac:dyDescent="0.3">
      <c r="A1959" t="s">
        <v>11795</v>
      </c>
    </row>
    <row r="1960" spans="1:1" x14ac:dyDescent="0.3">
      <c r="A1960" t="s">
        <v>11807</v>
      </c>
    </row>
    <row r="1961" spans="1:1" x14ac:dyDescent="0.3">
      <c r="A1961" t="s">
        <v>11819</v>
      </c>
    </row>
    <row r="1962" spans="1:1" x14ac:dyDescent="0.3">
      <c r="A1962" t="s">
        <v>11831</v>
      </c>
    </row>
    <row r="1963" spans="1:1" x14ac:dyDescent="0.3">
      <c r="A1963" t="s">
        <v>11843</v>
      </c>
    </row>
    <row r="1964" spans="1:1" x14ac:dyDescent="0.3">
      <c r="A1964" t="s">
        <v>11855</v>
      </c>
    </row>
    <row r="1965" spans="1:1" x14ac:dyDescent="0.3">
      <c r="A1965" t="s">
        <v>11867</v>
      </c>
    </row>
    <row r="1966" spans="1:1" x14ac:dyDescent="0.3">
      <c r="A1966" t="s">
        <v>11879</v>
      </c>
    </row>
    <row r="1967" spans="1:1" x14ac:dyDescent="0.3">
      <c r="A1967" t="s">
        <v>11891</v>
      </c>
    </row>
    <row r="1968" spans="1:1" x14ac:dyDescent="0.3">
      <c r="A1968" t="s">
        <v>11903</v>
      </c>
    </row>
    <row r="1969" spans="1:1" x14ac:dyDescent="0.3">
      <c r="A1969" t="s">
        <v>11915</v>
      </c>
    </row>
    <row r="1970" spans="1:1" x14ac:dyDescent="0.3">
      <c r="A1970" t="s">
        <v>11927</v>
      </c>
    </row>
    <row r="1971" spans="1:1" x14ac:dyDescent="0.3">
      <c r="A1971" t="s">
        <v>11939</v>
      </c>
    </row>
    <row r="1972" spans="1:1" x14ac:dyDescent="0.3">
      <c r="A1972" t="s">
        <v>11951</v>
      </c>
    </row>
    <row r="1973" spans="1:1" x14ac:dyDescent="0.3">
      <c r="A1973" t="s">
        <v>11963</v>
      </c>
    </row>
    <row r="1974" spans="1:1" x14ac:dyDescent="0.3">
      <c r="A1974" t="s">
        <v>11975</v>
      </c>
    </row>
    <row r="1975" spans="1:1" x14ac:dyDescent="0.3">
      <c r="A1975" t="s">
        <v>11987</v>
      </c>
    </row>
    <row r="1976" spans="1:1" x14ac:dyDescent="0.3">
      <c r="A1976" t="s">
        <v>11999</v>
      </c>
    </row>
    <row r="1977" spans="1:1" x14ac:dyDescent="0.3">
      <c r="A1977" t="s">
        <v>12011</v>
      </c>
    </row>
    <row r="1978" spans="1:1" x14ac:dyDescent="0.3">
      <c r="A1978" t="s">
        <v>12023</v>
      </c>
    </row>
    <row r="1979" spans="1:1" x14ac:dyDescent="0.3">
      <c r="A1979" t="s">
        <v>12035</v>
      </c>
    </row>
    <row r="1980" spans="1:1" x14ac:dyDescent="0.3">
      <c r="A1980" t="s">
        <v>12047</v>
      </c>
    </row>
    <row r="1981" spans="1:1" x14ac:dyDescent="0.3">
      <c r="A1981" t="s">
        <v>12059</v>
      </c>
    </row>
    <row r="1982" spans="1:1" x14ac:dyDescent="0.3">
      <c r="A1982" t="s">
        <v>12071</v>
      </c>
    </row>
    <row r="1983" spans="1:1" x14ac:dyDescent="0.3">
      <c r="A1983" t="s">
        <v>12083</v>
      </c>
    </row>
    <row r="1984" spans="1:1" x14ac:dyDescent="0.3">
      <c r="A1984" t="s">
        <v>12095</v>
      </c>
    </row>
    <row r="1985" spans="1:1" x14ac:dyDescent="0.3">
      <c r="A1985" t="s">
        <v>12107</v>
      </c>
    </row>
    <row r="1986" spans="1:1" x14ac:dyDescent="0.3">
      <c r="A1986" t="s">
        <v>12119</v>
      </c>
    </row>
    <row r="1987" spans="1:1" x14ac:dyDescent="0.3">
      <c r="A1987" t="s">
        <v>12131</v>
      </c>
    </row>
    <row r="1988" spans="1:1" x14ac:dyDescent="0.3">
      <c r="A1988" t="s">
        <v>12143</v>
      </c>
    </row>
    <row r="1989" spans="1:1" x14ac:dyDescent="0.3">
      <c r="A1989" t="s">
        <v>12155</v>
      </c>
    </row>
    <row r="1990" spans="1:1" x14ac:dyDescent="0.3">
      <c r="A1990" t="s">
        <v>12167</v>
      </c>
    </row>
    <row r="1991" spans="1:1" x14ac:dyDescent="0.3">
      <c r="A1991" t="s">
        <v>12179</v>
      </c>
    </row>
    <row r="1992" spans="1:1" x14ac:dyDescent="0.3">
      <c r="A1992" t="s">
        <v>12191</v>
      </c>
    </row>
    <row r="1993" spans="1:1" x14ac:dyDescent="0.3">
      <c r="A1993" t="s">
        <v>12203</v>
      </c>
    </row>
    <row r="1994" spans="1:1" x14ac:dyDescent="0.3">
      <c r="A1994" t="s">
        <v>12215</v>
      </c>
    </row>
    <row r="1995" spans="1:1" x14ac:dyDescent="0.3">
      <c r="A1995" t="s">
        <v>12227</v>
      </c>
    </row>
    <row r="1996" spans="1:1" x14ac:dyDescent="0.3">
      <c r="A1996" t="s">
        <v>12239</v>
      </c>
    </row>
    <row r="1997" spans="1:1" x14ac:dyDescent="0.3">
      <c r="A1997" t="s">
        <v>12251</v>
      </c>
    </row>
    <row r="1998" spans="1:1" x14ac:dyDescent="0.3">
      <c r="A1998" t="s">
        <v>12263</v>
      </c>
    </row>
    <row r="1999" spans="1:1" x14ac:dyDescent="0.3">
      <c r="A1999" t="s">
        <v>12275</v>
      </c>
    </row>
    <row r="2000" spans="1:1" x14ac:dyDescent="0.3">
      <c r="A2000" t="s">
        <v>12287</v>
      </c>
    </row>
    <row r="2001" spans="1:1" x14ac:dyDescent="0.3">
      <c r="A2001" t="s">
        <v>12299</v>
      </c>
    </row>
    <row r="2002" spans="1:1" x14ac:dyDescent="0.3">
      <c r="A2002" t="s">
        <v>12311</v>
      </c>
    </row>
    <row r="2003" spans="1:1" x14ac:dyDescent="0.3">
      <c r="A2003" t="s">
        <v>12323</v>
      </c>
    </row>
    <row r="2004" spans="1:1" x14ac:dyDescent="0.3">
      <c r="A2004" t="s">
        <v>12335</v>
      </c>
    </row>
    <row r="2005" spans="1:1" x14ac:dyDescent="0.3">
      <c r="A2005" t="s">
        <v>12347</v>
      </c>
    </row>
    <row r="2006" spans="1:1" x14ac:dyDescent="0.3">
      <c r="A2006" t="s">
        <v>12359</v>
      </c>
    </row>
    <row r="2007" spans="1:1" x14ac:dyDescent="0.3">
      <c r="A2007" t="s">
        <v>12371</v>
      </c>
    </row>
    <row r="2008" spans="1:1" x14ac:dyDescent="0.3">
      <c r="A2008" t="s">
        <v>12383</v>
      </c>
    </row>
    <row r="2009" spans="1:1" x14ac:dyDescent="0.3">
      <c r="A2009" t="s">
        <v>12395</v>
      </c>
    </row>
    <row r="2010" spans="1:1" x14ac:dyDescent="0.3">
      <c r="A2010" t="s">
        <v>12407</v>
      </c>
    </row>
    <row r="2011" spans="1:1" x14ac:dyDescent="0.3">
      <c r="A2011" t="s">
        <v>12419</v>
      </c>
    </row>
    <row r="2012" spans="1:1" x14ac:dyDescent="0.3">
      <c r="A2012" t="s">
        <v>12431</v>
      </c>
    </row>
    <row r="2013" spans="1:1" x14ac:dyDescent="0.3">
      <c r="A2013" t="s">
        <v>12443</v>
      </c>
    </row>
    <row r="2014" spans="1:1" x14ac:dyDescent="0.3">
      <c r="A2014" t="s">
        <v>12455</v>
      </c>
    </row>
    <row r="2015" spans="1:1" x14ac:dyDescent="0.3">
      <c r="A2015" t="s">
        <v>12467</v>
      </c>
    </row>
    <row r="2016" spans="1:1" x14ac:dyDescent="0.3">
      <c r="A2016" t="s">
        <v>12479</v>
      </c>
    </row>
    <row r="2017" spans="1:1" x14ac:dyDescent="0.3">
      <c r="A2017" t="s">
        <v>12491</v>
      </c>
    </row>
    <row r="2018" spans="1:1" x14ac:dyDescent="0.3">
      <c r="A2018" t="s">
        <v>12503</v>
      </c>
    </row>
    <row r="2019" spans="1:1" x14ac:dyDescent="0.3">
      <c r="A2019" t="s">
        <v>12515</v>
      </c>
    </row>
    <row r="2020" spans="1:1" x14ac:dyDescent="0.3">
      <c r="A2020" t="s">
        <v>12527</v>
      </c>
    </row>
    <row r="2021" spans="1:1" x14ac:dyDescent="0.3">
      <c r="A2021" t="s">
        <v>12539</v>
      </c>
    </row>
    <row r="2022" spans="1:1" x14ac:dyDescent="0.3">
      <c r="A2022" t="s">
        <v>12551</v>
      </c>
    </row>
    <row r="2023" spans="1:1" x14ac:dyDescent="0.3">
      <c r="A2023" t="s">
        <v>12563</v>
      </c>
    </row>
    <row r="2024" spans="1:1" x14ac:dyDescent="0.3">
      <c r="A2024" t="s">
        <v>12575</v>
      </c>
    </row>
    <row r="2025" spans="1:1" x14ac:dyDescent="0.3">
      <c r="A2025" t="s">
        <v>12587</v>
      </c>
    </row>
    <row r="2026" spans="1:1" x14ac:dyDescent="0.3">
      <c r="A2026" t="s">
        <v>12599</v>
      </c>
    </row>
    <row r="2027" spans="1:1" x14ac:dyDescent="0.3">
      <c r="A2027" t="s">
        <v>12611</v>
      </c>
    </row>
    <row r="2028" spans="1:1" x14ac:dyDescent="0.3">
      <c r="A2028" t="s">
        <v>12623</v>
      </c>
    </row>
    <row r="2029" spans="1:1" x14ac:dyDescent="0.3">
      <c r="A2029" t="s">
        <v>12635</v>
      </c>
    </row>
    <row r="2030" spans="1:1" x14ac:dyDescent="0.3">
      <c r="A2030" t="s">
        <v>12647</v>
      </c>
    </row>
    <row r="2031" spans="1:1" x14ac:dyDescent="0.3">
      <c r="A2031" t="s">
        <v>12659</v>
      </c>
    </row>
    <row r="2032" spans="1:1" x14ac:dyDescent="0.3">
      <c r="A2032" t="s">
        <v>12671</v>
      </c>
    </row>
    <row r="2033" spans="1:1" x14ac:dyDescent="0.3">
      <c r="A2033" t="s">
        <v>12683</v>
      </c>
    </row>
    <row r="2034" spans="1:1" x14ac:dyDescent="0.3">
      <c r="A2034" t="s">
        <v>12695</v>
      </c>
    </row>
    <row r="2035" spans="1:1" x14ac:dyDescent="0.3">
      <c r="A2035" t="s">
        <v>12707</v>
      </c>
    </row>
    <row r="2036" spans="1:1" x14ac:dyDescent="0.3">
      <c r="A2036" t="s">
        <v>12719</v>
      </c>
    </row>
    <row r="2037" spans="1:1" x14ac:dyDescent="0.3">
      <c r="A2037" t="s">
        <v>12731</v>
      </c>
    </row>
    <row r="2038" spans="1:1" x14ac:dyDescent="0.3">
      <c r="A2038" t="s">
        <v>12743</v>
      </c>
    </row>
    <row r="2039" spans="1:1" x14ac:dyDescent="0.3">
      <c r="A2039" t="s">
        <v>12755</v>
      </c>
    </row>
    <row r="2040" spans="1:1" x14ac:dyDescent="0.3">
      <c r="A2040" t="s">
        <v>12767</v>
      </c>
    </row>
    <row r="2041" spans="1:1" x14ac:dyDescent="0.3">
      <c r="A2041" t="s">
        <v>12779</v>
      </c>
    </row>
    <row r="2042" spans="1:1" x14ac:dyDescent="0.3">
      <c r="A2042" t="s">
        <v>12791</v>
      </c>
    </row>
    <row r="2043" spans="1:1" x14ac:dyDescent="0.3">
      <c r="A2043" t="s">
        <v>12803</v>
      </c>
    </row>
    <row r="2044" spans="1:1" x14ac:dyDescent="0.3">
      <c r="A2044" t="s">
        <v>12815</v>
      </c>
    </row>
    <row r="2045" spans="1:1" x14ac:dyDescent="0.3">
      <c r="A2045" t="s">
        <v>12827</v>
      </c>
    </row>
    <row r="2046" spans="1:1" x14ac:dyDescent="0.3">
      <c r="A2046" t="s">
        <v>12839</v>
      </c>
    </row>
    <row r="2047" spans="1:1" x14ac:dyDescent="0.3">
      <c r="A2047" t="s">
        <v>12851</v>
      </c>
    </row>
    <row r="2048" spans="1:1" x14ac:dyDescent="0.3">
      <c r="A2048" t="s">
        <v>12863</v>
      </c>
    </row>
    <row r="2049" spans="1:1" x14ac:dyDescent="0.3">
      <c r="A2049" t="s">
        <v>12875</v>
      </c>
    </row>
    <row r="2050" spans="1:1" x14ac:dyDescent="0.3">
      <c r="A2050" t="s">
        <v>12887</v>
      </c>
    </row>
    <row r="2051" spans="1:1" x14ac:dyDescent="0.3">
      <c r="A2051" t="s">
        <v>12899</v>
      </c>
    </row>
    <row r="2052" spans="1:1" x14ac:dyDescent="0.3">
      <c r="A2052" t="s">
        <v>12911</v>
      </c>
    </row>
    <row r="2053" spans="1:1" x14ac:dyDescent="0.3">
      <c r="A2053" t="s">
        <v>12923</v>
      </c>
    </row>
    <row r="2054" spans="1:1" x14ac:dyDescent="0.3">
      <c r="A2054" t="s">
        <v>12935</v>
      </c>
    </row>
    <row r="2055" spans="1:1" x14ac:dyDescent="0.3">
      <c r="A2055" t="s">
        <v>12947</v>
      </c>
    </row>
    <row r="2056" spans="1:1" x14ac:dyDescent="0.3">
      <c r="A2056" t="s">
        <v>12959</v>
      </c>
    </row>
    <row r="2057" spans="1:1" x14ac:dyDescent="0.3">
      <c r="A2057" t="s">
        <v>12971</v>
      </c>
    </row>
    <row r="2058" spans="1:1" x14ac:dyDescent="0.3">
      <c r="A2058" t="s">
        <v>12983</v>
      </c>
    </row>
    <row r="2059" spans="1:1" x14ac:dyDescent="0.3">
      <c r="A2059" t="s">
        <v>12995</v>
      </c>
    </row>
    <row r="2060" spans="1:1" x14ac:dyDescent="0.3">
      <c r="A2060" t="s">
        <v>13007</v>
      </c>
    </row>
    <row r="2061" spans="1:1" x14ac:dyDescent="0.3">
      <c r="A2061" t="s">
        <v>13019</v>
      </c>
    </row>
    <row r="2062" spans="1:1" x14ac:dyDescent="0.3">
      <c r="A2062" t="s">
        <v>13031</v>
      </c>
    </row>
    <row r="2063" spans="1:1" x14ac:dyDescent="0.3">
      <c r="A2063" t="s">
        <v>13043</v>
      </c>
    </row>
    <row r="2064" spans="1:1" x14ac:dyDescent="0.3">
      <c r="A2064" t="s">
        <v>13055</v>
      </c>
    </row>
    <row r="2065" spans="1:1" x14ac:dyDescent="0.3">
      <c r="A2065" t="s">
        <v>13067</v>
      </c>
    </row>
    <row r="2066" spans="1:1" x14ac:dyDescent="0.3">
      <c r="A2066" t="s">
        <v>13079</v>
      </c>
    </row>
    <row r="2067" spans="1:1" x14ac:dyDescent="0.3">
      <c r="A2067" t="s">
        <v>13091</v>
      </c>
    </row>
    <row r="2068" spans="1:1" x14ac:dyDescent="0.3">
      <c r="A2068" t="s">
        <v>13103</v>
      </c>
    </row>
    <row r="2069" spans="1:1" x14ac:dyDescent="0.3">
      <c r="A2069" t="s">
        <v>13115</v>
      </c>
    </row>
    <row r="2070" spans="1:1" x14ac:dyDescent="0.3">
      <c r="A2070" t="s">
        <v>13127</v>
      </c>
    </row>
    <row r="2071" spans="1:1" x14ac:dyDescent="0.3">
      <c r="A2071" t="s">
        <v>13139</v>
      </c>
    </row>
    <row r="2072" spans="1:1" x14ac:dyDescent="0.3">
      <c r="A2072" t="s">
        <v>13151</v>
      </c>
    </row>
    <row r="2073" spans="1:1" x14ac:dyDescent="0.3">
      <c r="A2073" t="s">
        <v>13163</v>
      </c>
    </row>
    <row r="2074" spans="1:1" x14ac:dyDescent="0.3">
      <c r="A2074" t="s">
        <v>13175</v>
      </c>
    </row>
    <row r="2075" spans="1:1" x14ac:dyDescent="0.3">
      <c r="A2075" t="s">
        <v>13187</v>
      </c>
    </row>
    <row r="2076" spans="1:1" x14ac:dyDescent="0.3">
      <c r="A2076" t="s">
        <v>13199</v>
      </c>
    </row>
    <row r="2077" spans="1:1" x14ac:dyDescent="0.3">
      <c r="A2077" t="s">
        <v>13211</v>
      </c>
    </row>
    <row r="2078" spans="1:1" x14ac:dyDescent="0.3">
      <c r="A2078" t="s">
        <v>13223</v>
      </c>
    </row>
    <row r="2079" spans="1:1" x14ac:dyDescent="0.3">
      <c r="A2079" t="s">
        <v>13235</v>
      </c>
    </row>
    <row r="2080" spans="1:1" x14ac:dyDescent="0.3">
      <c r="A2080" t="s">
        <v>13247</v>
      </c>
    </row>
    <row r="2081" spans="1:1" x14ac:dyDescent="0.3">
      <c r="A2081" t="s">
        <v>13259</v>
      </c>
    </row>
    <row r="2082" spans="1:1" x14ac:dyDescent="0.3">
      <c r="A2082" t="s">
        <v>13271</v>
      </c>
    </row>
    <row r="2083" spans="1:1" x14ac:dyDescent="0.3">
      <c r="A2083" t="s">
        <v>13283</v>
      </c>
    </row>
    <row r="2084" spans="1:1" x14ac:dyDescent="0.3">
      <c r="A2084" t="s">
        <v>13295</v>
      </c>
    </row>
    <row r="2085" spans="1:1" x14ac:dyDescent="0.3">
      <c r="A2085" t="s">
        <v>13307</v>
      </c>
    </row>
    <row r="2086" spans="1:1" x14ac:dyDescent="0.3">
      <c r="A2086" t="s">
        <v>13319</v>
      </c>
    </row>
    <row r="2087" spans="1:1" x14ac:dyDescent="0.3">
      <c r="A2087" t="s">
        <v>13331</v>
      </c>
    </row>
    <row r="2088" spans="1:1" x14ac:dyDescent="0.3">
      <c r="A2088" t="s">
        <v>13343</v>
      </c>
    </row>
    <row r="2089" spans="1:1" x14ac:dyDescent="0.3">
      <c r="A2089" t="s">
        <v>13355</v>
      </c>
    </row>
    <row r="2090" spans="1:1" x14ac:dyDescent="0.3">
      <c r="A2090" t="s">
        <v>13367</v>
      </c>
    </row>
    <row r="2091" spans="1:1" x14ac:dyDescent="0.3">
      <c r="A2091" t="s">
        <v>13379</v>
      </c>
    </row>
    <row r="2092" spans="1:1" x14ac:dyDescent="0.3">
      <c r="A2092" t="s">
        <v>13391</v>
      </c>
    </row>
    <row r="2093" spans="1:1" x14ac:dyDescent="0.3">
      <c r="A2093" t="s">
        <v>13403</v>
      </c>
    </row>
    <row r="2094" spans="1:1" x14ac:dyDescent="0.3">
      <c r="A2094" t="s">
        <v>13415</v>
      </c>
    </row>
    <row r="2095" spans="1:1" x14ac:dyDescent="0.3">
      <c r="A2095" t="s">
        <v>13427</v>
      </c>
    </row>
    <row r="2096" spans="1:1" x14ac:dyDescent="0.3">
      <c r="A2096" t="s">
        <v>13439</v>
      </c>
    </row>
    <row r="2097" spans="1:1" x14ac:dyDescent="0.3">
      <c r="A2097" t="s">
        <v>13451</v>
      </c>
    </row>
    <row r="2098" spans="1:1" x14ac:dyDescent="0.3">
      <c r="A2098" t="s">
        <v>13463</v>
      </c>
    </row>
    <row r="2099" spans="1:1" x14ac:dyDescent="0.3">
      <c r="A2099" t="s">
        <v>13475</v>
      </c>
    </row>
    <row r="2100" spans="1:1" x14ac:dyDescent="0.3">
      <c r="A2100" t="s">
        <v>13487</v>
      </c>
    </row>
    <row r="2101" spans="1:1" x14ac:dyDescent="0.3">
      <c r="A2101" t="s">
        <v>13499</v>
      </c>
    </row>
    <row r="2102" spans="1:1" x14ac:dyDescent="0.3">
      <c r="A2102" t="s">
        <v>10992</v>
      </c>
    </row>
    <row r="2103" spans="1:1" x14ac:dyDescent="0.3">
      <c r="A2103" t="s">
        <v>11004</v>
      </c>
    </row>
    <row r="2104" spans="1:1" x14ac:dyDescent="0.3">
      <c r="A2104" t="s">
        <v>11016</v>
      </c>
    </row>
    <row r="2105" spans="1:1" x14ac:dyDescent="0.3">
      <c r="A2105" t="s">
        <v>11028</v>
      </c>
    </row>
    <row r="2106" spans="1:1" x14ac:dyDescent="0.3">
      <c r="A2106" t="s">
        <v>11040</v>
      </c>
    </row>
    <row r="2107" spans="1:1" x14ac:dyDescent="0.3">
      <c r="A2107" t="s">
        <v>11052</v>
      </c>
    </row>
    <row r="2108" spans="1:1" x14ac:dyDescent="0.3">
      <c r="A2108" t="s">
        <v>11064</v>
      </c>
    </row>
    <row r="2109" spans="1:1" x14ac:dyDescent="0.3">
      <c r="A2109" t="s">
        <v>11076</v>
      </c>
    </row>
    <row r="2110" spans="1:1" x14ac:dyDescent="0.3">
      <c r="A2110" t="s">
        <v>11088</v>
      </c>
    </row>
    <row r="2111" spans="1:1" x14ac:dyDescent="0.3">
      <c r="A2111" t="s">
        <v>11100</v>
      </c>
    </row>
    <row r="2112" spans="1:1" x14ac:dyDescent="0.3">
      <c r="A2112" t="s">
        <v>11112</v>
      </c>
    </row>
    <row r="2113" spans="1:1" x14ac:dyDescent="0.3">
      <c r="A2113" t="s">
        <v>11124</v>
      </c>
    </row>
    <row r="2114" spans="1:1" x14ac:dyDescent="0.3">
      <c r="A2114" t="s">
        <v>11136</v>
      </c>
    </row>
    <row r="2115" spans="1:1" x14ac:dyDescent="0.3">
      <c r="A2115" t="s">
        <v>11148</v>
      </c>
    </row>
    <row r="2116" spans="1:1" x14ac:dyDescent="0.3">
      <c r="A2116" t="s">
        <v>11160</v>
      </c>
    </row>
    <row r="2117" spans="1:1" x14ac:dyDescent="0.3">
      <c r="A2117" t="s">
        <v>11172</v>
      </c>
    </row>
    <row r="2118" spans="1:1" x14ac:dyDescent="0.3">
      <c r="A2118" t="s">
        <v>11184</v>
      </c>
    </row>
    <row r="2119" spans="1:1" x14ac:dyDescent="0.3">
      <c r="A2119" t="s">
        <v>11196</v>
      </c>
    </row>
    <row r="2120" spans="1:1" x14ac:dyDescent="0.3">
      <c r="A2120" t="s">
        <v>11208</v>
      </c>
    </row>
    <row r="2121" spans="1:1" x14ac:dyDescent="0.3">
      <c r="A2121" t="s">
        <v>11220</v>
      </c>
    </row>
    <row r="2122" spans="1:1" x14ac:dyDescent="0.3">
      <c r="A2122" t="s">
        <v>11232</v>
      </c>
    </row>
    <row r="2123" spans="1:1" x14ac:dyDescent="0.3">
      <c r="A2123" t="s">
        <v>11244</v>
      </c>
    </row>
    <row r="2124" spans="1:1" x14ac:dyDescent="0.3">
      <c r="A2124" t="s">
        <v>11256</v>
      </c>
    </row>
    <row r="2125" spans="1:1" x14ac:dyDescent="0.3">
      <c r="A2125" t="s">
        <v>11268</v>
      </c>
    </row>
    <row r="2126" spans="1:1" x14ac:dyDescent="0.3">
      <c r="A2126" t="s">
        <v>11280</v>
      </c>
    </row>
    <row r="2127" spans="1:1" x14ac:dyDescent="0.3">
      <c r="A2127" t="s">
        <v>11292</v>
      </c>
    </row>
    <row r="2128" spans="1:1" x14ac:dyDescent="0.3">
      <c r="A2128" t="s">
        <v>11304</v>
      </c>
    </row>
    <row r="2129" spans="1:1" x14ac:dyDescent="0.3">
      <c r="A2129" t="s">
        <v>11316</v>
      </c>
    </row>
    <row r="2130" spans="1:1" x14ac:dyDescent="0.3">
      <c r="A2130" t="s">
        <v>11328</v>
      </c>
    </row>
    <row r="2131" spans="1:1" x14ac:dyDescent="0.3">
      <c r="A2131" t="s">
        <v>11340</v>
      </c>
    </row>
    <row r="2132" spans="1:1" x14ac:dyDescent="0.3">
      <c r="A2132" t="s">
        <v>11352</v>
      </c>
    </row>
    <row r="2133" spans="1:1" x14ac:dyDescent="0.3">
      <c r="A2133" t="s">
        <v>11364</v>
      </c>
    </row>
    <row r="2134" spans="1:1" x14ac:dyDescent="0.3">
      <c r="A2134" t="s">
        <v>11376</v>
      </c>
    </row>
    <row r="2135" spans="1:1" x14ac:dyDescent="0.3">
      <c r="A2135" t="s">
        <v>11388</v>
      </c>
    </row>
    <row r="2136" spans="1:1" x14ac:dyDescent="0.3">
      <c r="A2136" t="s">
        <v>11400</v>
      </c>
    </row>
    <row r="2137" spans="1:1" x14ac:dyDescent="0.3">
      <c r="A2137" t="s">
        <v>11412</v>
      </c>
    </row>
    <row r="2138" spans="1:1" x14ac:dyDescent="0.3">
      <c r="A2138" t="s">
        <v>11424</v>
      </c>
    </row>
    <row r="2139" spans="1:1" x14ac:dyDescent="0.3">
      <c r="A2139" t="s">
        <v>11436</v>
      </c>
    </row>
    <row r="2140" spans="1:1" x14ac:dyDescent="0.3">
      <c r="A2140" t="s">
        <v>11448</v>
      </c>
    </row>
    <row r="2141" spans="1:1" x14ac:dyDescent="0.3">
      <c r="A2141" t="s">
        <v>11460</v>
      </c>
    </row>
    <row r="2142" spans="1:1" x14ac:dyDescent="0.3">
      <c r="A2142" t="s">
        <v>11472</v>
      </c>
    </row>
    <row r="2143" spans="1:1" x14ac:dyDescent="0.3">
      <c r="A2143" t="s">
        <v>11484</v>
      </c>
    </row>
    <row r="2144" spans="1:1" x14ac:dyDescent="0.3">
      <c r="A2144" t="s">
        <v>11496</v>
      </c>
    </row>
    <row r="2145" spans="1:1" x14ac:dyDescent="0.3">
      <c r="A2145" t="s">
        <v>11508</v>
      </c>
    </row>
    <row r="2146" spans="1:1" x14ac:dyDescent="0.3">
      <c r="A2146" t="s">
        <v>11520</v>
      </c>
    </row>
    <row r="2147" spans="1:1" x14ac:dyDescent="0.3">
      <c r="A2147" t="s">
        <v>11532</v>
      </c>
    </row>
    <row r="2148" spans="1:1" x14ac:dyDescent="0.3">
      <c r="A2148" t="s">
        <v>11544</v>
      </c>
    </row>
    <row r="2149" spans="1:1" x14ac:dyDescent="0.3">
      <c r="A2149" t="s">
        <v>11556</v>
      </c>
    </row>
    <row r="2150" spans="1:1" x14ac:dyDescent="0.3">
      <c r="A2150" t="s">
        <v>11568</v>
      </c>
    </row>
    <row r="2151" spans="1:1" x14ac:dyDescent="0.3">
      <c r="A2151" t="s">
        <v>11580</v>
      </c>
    </row>
    <row r="2152" spans="1:1" x14ac:dyDescent="0.3">
      <c r="A2152" t="s">
        <v>11592</v>
      </c>
    </row>
    <row r="2153" spans="1:1" x14ac:dyDescent="0.3">
      <c r="A2153" t="s">
        <v>11604</v>
      </c>
    </row>
    <row r="2154" spans="1:1" x14ac:dyDescent="0.3">
      <c r="A2154" t="s">
        <v>11616</v>
      </c>
    </row>
    <row r="2155" spans="1:1" x14ac:dyDescent="0.3">
      <c r="A2155" t="s">
        <v>11628</v>
      </c>
    </row>
    <row r="2156" spans="1:1" x14ac:dyDescent="0.3">
      <c r="A2156" t="s">
        <v>11640</v>
      </c>
    </row>
    <row r="2157" spans="1:1" x14ac:dyDescent="0.3">
      <c r="A2157" t="s">
        <v>11652</v>
      </c>
    </row>
    <row r="2158" spans="1:1" x14ac:dyDescent="0.3">
      <c r="A2158" t="s">
        <v>11664</v>
      </c>
    </row>
    <row r="2159" spans="1:1" x14ac:dyDescent="0.3">
      <c r="A2159" t="s">
        <v>11676</v>
      </c>
    </row>
    <row r="2160" spans="1:1" x14ac:dyDescent="0.3">
      <c r="A2160" t="s">
        <v>11688</v>
      </c>
    </row>
    <row r="2161" spans="1:1" x14ac:dyDescent="0.3">
      <c r="A2161" t="s">
        <v>11700</v>
      </c>
    </row>
    <row r="2162" spans="1:1" x14ac:dyDescent="0.3">
      <c r="A2162" t="s">
        <v>11712</v>
      </c>
    </row>
    <row r="2163" spans="1:1" x14ac:dyDescent="0.3">
      <c r="A2163" t="s">
        <v>11724</v>
      </c>
    </row>
    <row r="2164" spans="1:1" x14ac:dyDescent="0.3">
      <c r="A2164" t="s">
        <v>11736</v>
      </c>
    </row>
    <row r="2165" spans="1:1" x14ac:dyDescent="0.3">
      <c r="A2165" t="s">
        <v>11748</v>
      </c>
    </row>
    <row r="2166" spans="1:1" x14ac:dyDescent="0.3">
      <c r="A2166" t="s">
        <v>11760</v>
      </c>
    </row>
    <row r="2167" spans="1:1" x14ac:dyDescent="0.3">
      <c r="A2167" t="s">
        <v>11772</v>
      </c>
    </row>
    <row r="2168" spans="1:1" x14ac:dyDescent="0.3">
      <c r="A2168" t="s">
        <v>11784</v>
      </c>
    </row>
    <row r="2169" spans="1:1" x14ac:dyDescent="0.3">
      <c r="A2169" t="s">
        <v>11796</v>
      </c>
    </row>
    <row r="2170" spans="1:1" x14ac:dyDescent="0.3">
      <c r="A2170" t="s">
        <v>11808</v>
      </c>
    </row>
    <row r="2171" spans="1:1" x14ac:dyDescent="0.3">
      <c r="A2171" t="s">
        <v>11820</v>
      </c>
    </row>
    <row r="2172" spans="1:1" x14ac:dyDescent="0.3">
      <c r="A2172" t="s">
        <v>11832</v>
      </c>
    </row>
    <row r="2173" spans="1:1" x14ac:dyDescent="0.3">
      <c r="A2173" t="s">
        <v>11844</v>
      </c>
    </row>
    <row r="2174" spans="1:1" x14ac:dyDescent="0.3">
      <c r="A2174" t="s">
        <v>11856</v>
      </c>
    </row>
    <row r="2175" spans="1:1" x14ac:dyDescent="0.3">
      <c r="A2175" t="s">
        <v>11868</v>
      </c>
    </row>
    <row r="2176" spans="1:1" x14ac:dyDescent="0.3">
      <c r="A2176" t="s">
        <v>11880</v>
      </c>
    </row>
    <row r="2177" spans="1:1" x14ac:dyDescent="0.3">
      <c r="A2177" t="s">
        <v>11892</v>
      </c>
    </row>
    <row r="2178" spans="1:1" x14ac:dyDescent="0.3">
      <c r="A2178" t="s">
        <v>11904</v>
      </c>
    </row>
    <row r="2179" spans="1:1" x14ac:dyDescent="0.3">
      <c r="A2179" t="s">
        <v>11916</v>
      </c>
    </row>
    <row r="2180" spans="1:1" x14ac:dyDescent="0.3">
      <c r="A2180" t="s">
        <v>11928</v>
      </c>
    </row>
    <row r="2181" spans="1:1" x14ac:dyDescent="0.3">
      <c r="A2181" t="s">
        <v>11940</v>
      </c>
    </row>
    <row r="2182" spans="1:1" x14ac:dyDescent="0.3">
      <c r="A2182" t="s">
        <v>11952</v>
      </c>
    </row>
    <row r="2183" spans="1:1" x14ac:dyDescent="0.3">
      <c r="A2183" t="s">
        <v>11964</v>
      </c>
    </row>
    <row r="2184" spans="1:1" x14ac:dyDescent="0.3">
      <c r="A2184" t="s">
        <v>11976</v>
      </c>
    </row>
    <row r="2185" spans="1:1" x14ac:dyDescent="0.3">
      <c r="A2185" t="s">
        <v>11988</v>
      </c>
    </row>
    <row r="2186" spans="1:1" x14ac:dyDescent="0.3">
      <c r="A2186" t="s">
        <v>12000</v>
      </c>
    </row>
    <row r="2187" spans="1:1" x14ac:dyDescent="0.3">
      <c r="A2187" t="s">
        <v>12012</v>
      </c>
    </row>
    <row r="2188" spans="1:1" x14ac:dyDescent="0.3">
      <c r="A2188" t="s">
        <v>12024</v>
      </c>
    </row>
    <row r="2189" spans="1:1" x14ac:dyDescent="0.3">
      <c r="A2189" t="s">
        <v>12036</v>
      </c>
    </row>
    <row r="2190" spans="1:1" x14ac:dyDescent="0.3">
      <c r="A2190" t="s">
        <v>12048</v>
      </c>
    </row>
    <row r="2191" spans="1:1" x14ac:dyDescent="0.3">
      <c r="A2191" t="s">
        <v>12060</v>
      </c>
    </row>
    <row r="2192" spans="1:1" x14ac:dyDescent="0.3">
      <c r="A2192" t="s">
        <v>12072</v>
      </c>
    </row>
    <row r="2193" spans="1:1" x14ac:dyDescent="0.3">
      <c r="A2193" t="s">
        <v>12084</v>
      </c>
    </row>
    <row r="2194" spans="1:1" x14ac:dyDescent="0.3">
      <c r="A2194" t="s">
        <v>12096</v>
      </c>
    </row>
    <row r="2195" spans="1:1" x14ac:dyDescent="0.3">
      <c r="A2195" t="s">
        <v>12108</v>
      </c>
    </row>
    <row r="2196" spans="1:1" x14ac:dyDescent="0.3">
      <c r="A2196" t="s">
        <v>12120</v>
      </c>
    </row>
    <row r="2197" spans="1:1" x14ac:dyDescent="0.3">
      <c r="A2197" t="s">
        <v>12132</v>
      </c>
    </row>
    <row r="2198" spans="1:1" x14ac:dyDescent="0.3">
      <c r="A2198" t="s">
        <v>12144</v>
      </c>
    </row>
    <row r="2199" spans="1:1" x14ac:dyDescent="0.3">
      <c r="A2199" t="s">
        <v>12156</v>
      </c>
    </row>
    <row r="2200" spans="1:1" x14ac:dyDescent="0.3">
      <c r="A2200" t="s">
        <v>12168</v>
      </c>
    </row>
    <row r="2201" spans="1:1" x14ac:dyDescent="0.3">
      <c r="A2201" t="s">
        <v>12180</v>
      </c>
    </row>
    <row r="2202" spans="1:1" x14ac:dyDescent="0.3">
      <c r="A2202" t="s">
        <v>12192</v>
      </c>
    </row>
    <row r="2203" spans="1:1" x14ac:dyDescent="0.3">
      <c r="A2203" t="s">
        <v>12204</v>
      </c>
    </row>
    <row r="2204" spans="1:1" x14ac:dyDescent="0.3">
      <c r="A2204" t="s">
        <v>12216</v>
      </c>
    </row>
    <row r="2205" spans="1:1" x14ac:dyDescent="0.3">
      <c r="A2205" t="s">
        <v>12228</v>
      </c>
    </row>
    <row r="2206" spans="1:1" x14ac:dyDescent="0.3">
      <c r="A2206" t="s">
        <v>12240</v>
      </c>
    </row>
    <row r="2207" spans="1:1" x14ac:dyDescent="0.3">
      <c r="A2207" t="s">
        <v>12252</v>
      </c>
    </row>
    <row r="2208" spans="1:1" x14ac:dyDescent="0.3">
      <c r="A2208" t="s">
        <v>12264</v>
      </c>
    </row>
    <row r="2209" spans="1:1" x14ac:dyDescent="0.3">
      <c r="A2209" t="s">
        <v>12276</v>
      </c>
    </row>
    <row r="2210" spans="1:1" x14ac:dyDescent="0.3">
      <c r="A2210" t="s">
        <v>12288</v>
      </c>
    </row>
    <row r="2211" spans="1:1" x14ac:dyDescent="0.3">
      <c r="A2211" t="s">
        <v>12300</v>
      </c>
    </row>
    <row r="2212" spans="1:1" x14ac:dyDescent="0.3">
      <c r="A2212" t="s">
        <v>12312</v>
      </c>
    </row>
    <row r="2213" spans="1:1" x14ac:dyDescent="0.3">
      <c r="A2213" t="s">
        <v>12324</v>
      </c>
    </row>
    <row r="2214" spans="1:1" x14ac:dyDescent="0.3">
      <c r="A2214" t="s">
        <v>12336</v>
      </c>
    </row>
    <row r="2215" spans="1:1" x14ac:dyDescent="0.3">
      <c r="A2215" t="s">
        <v>12348</v>
      </c>
    </row>
    <row r="2216" spans="1:1" x14ac:dyDescent="0.3">
      <c r="A2216" t="s">
        <v>12360</v>
      </c>
    </row>
    <row r="2217" spans="1:1" x14ac:dyDescent="0.3">
      <c r="A2217" t="s">
        <v>12372</v>
      </c>
    </row>
    <row r="2218" spans="1:1" x14ac:dyDescent="0.3">
      <c r="A2218" t="s">
        <v>12384</v>
      </c>
    </row>
    <row r="2219" spans="1:1" x14ac:dyDescent="0.3">
      <c r="A2219" t="s">
        <v>12396</v>
      </c>
    </row>
    <row r="2220" spans="1:1" x14ac:dyDescent="0.3">
      <c r="A2220" t="s">
        <v>12408</v>
      </c>
    </row>
    <row r="2221" spans="1:1" x14ac:dyDescent="0.3">
      <c r="A2221" t="s">
        <v>12420</v>
      </c>
    </row>
    <row r="2222" spans="1:1" x14ac:dyDescent="0.3">
      <c r="A2222" t="s">
        <v>12432</v>
      </c>
    </row>
    <row r="2223" spans="1:1" x14ac:dyDescent="0.3">
      <c r="A2223" t="s">
        <v>12444</v>
      </c>
    </row>
    <row r="2224" spans="1:1" x14ac:dyDescent="0.3">
      <c r="A2224" t="s">
        <v>12456</v>
      </c>
    </row>
    <row r="2225" spans="1:1" x14ac:dyDescent="0.3">
      <c r="A2225" t="s">
        <v>12468</v>
      </c>
    </row>
    <row r="2226" spans="1:1" x14ac:dyDescent="0.3">
      <c r="A2226" t="s">
        <v>12480</v>
      </c>
    </row>
    <row r="2227" spans="1:1" x14ac:dyDescent="0.3">
      <c r="A2227" t="s">
        <v>12492</v>
      </c>
    </row>
    <row r="2228" spans="1:1" x14ac:dyDescent="0.3">
      <c r="A2228" t="s">
        <v>12504</v>
      </c>
    </row>
    <row r="2229" spans="1:1" x14ac:dyDescent="0.3">
      <c r="A2229" t="s">
        <v>12516</v>
      </c>
    </row>
    <row r="2230" spans="1:1" x14ac:dyDescent="0.3">
      <c r="A2230" t="s">
        <v>12528</v>
      </c>
    </row>
    <row r="2231" spans="1:1" x14ac:dyDescent="0.3">
      <c r="A2231" t="s">
        <v>12540</v>
      </c>
    </row>
    <row r="2232" spans="1:1" x14ac:dyDescent="0.3">
      <c r="A2232" t="s">
        <v>12552</v>
      </c>
    </row>
    <row r="2233" spans="1:1" x14ac:dyDescent="0.3">
      <c r="A2233" t="s">
        <v>12564</v>
      </c>
    </row>
    <row r="2234" spans="1:1" x14ac:dyDescent="0.3">
      <c r="A2234" t="s">
        <v>12576</v>
      </c>
    </row>
    <row r="2235" spans="1:1" x14ac:dyDescent="0.3">
      <c r="A2235" t="s">
        <v>12588</v>
      </c>
    </row>
    <row r="2236" spans="1:1" x14ac:dyDescent="0.3">
      <c r="A2236" t="s">
        <v>12600</v>
      </c>
    </row>
    <row r="2237" spans="1:1" x14ac:dyDescent="0.3">
      <c r="A2237" t="s">
        <v>12612</v>
      </c>
    </row>
    <row r="2238" spans="1:1" x14ac:dyDescent="0.3">
      <c r="A2238" t="s">
        <v>12624</v>
      </c>
    </row>
    <row r="2239" spans="1:1" x14ac:dyDescent="0.3">
      <c r="A2239" t="s">
        <v>12636</v>
      </c>
    </row>
    <row r="2240" spans="1:1" x14ac:dyDescent="0.3">
      <c r="A2240" t="s">
        <v>12648</v>
      </c>
    </row>
    <row r="2241" spans="1:1" x14ac:dyDescent="0.3">
      <c r="A2241" t="s">
        <v>12660</v>
      </c>
    </row>
    <row r="2242" spans="1:1" x14ac:dyDescent="0.3">
      <c r="A2242" t="s">
        <v>12672</v>
      </c>
    </row>
    <row r="2243" spans="1:1" x14ac:dyDescent="0.3">
      <c r="A2243" t="s">
        <v>12684</v>
      </c>
    </row>
    <row r="2244" spans="1:1" x14ac:dyDescent="0.3">
      <c r="A2244" t="s">
        <v>12696</v>
      </c>
    </row>
    <row r="2245" spans="1:1" x14ac:dyDescent="0.3">
      <c r="A2245" t="s">
        <v>12708</v>
      </c>
    </row>
    <row r="2246" spans="1:1" x14ac:dyDescent="0.3">
      <c r="A2246" t="s">
        <v>12720</v>
      </c>
    </row>
    <row r="2247" spans="1:1" x14ac:dyDescent="0.3">
      <c r="A2247" t="s">
        <v>12732</v>
      </c>
    </row>
    <row r="2248" spans="1:1" x14ac:dyDescent="0.3">
      <c r="A2248" t="s">
        <v>12744</v>
      </c>
    </row>
    <row r="2249" spans="1:1" x14ac:dyDescent="0.3">
      <c r="A2249" t="s">
        <v>12756</v>
      </c>
    </row>
    <row r="2250" spans="1:1" x14ac:dyDescent="0.3">
      <c r="A2250" t="s">
        <v>12768</v>
      </c>
    </row>
    <row r="2251" spans="1:1" x14ac:dyDescent="0.3">
      <c r="A2251" t="s">
        <v>12780</v>
      </c>
    </row>
    <row r="2252" spans="1:1" x14ac:dyDescent="0.3">
      <c r="A2252" t="s">
        <v>12792</v>
      </c>
    </row>
    <row r="2253" spans="1:1" x14ac:dyDescent="0.3">
      <c r="A2253" t="s">
        <v>12804</v>
      </c>
    </row>
    <row r="2254" spans="1:1" x14ac:dyDescent="0.3">
      <c r="A2254" t="s">
        <v>12816</v>
      </c>
    </row>
    <row r="2255" spans="1:1" x14ac:dyDescent="0.3">
      <c r="A2255" t="s">
        <v>12828</v>
      </c>
    </row>
    <row r="2256" spans="1:1" x14ac:dyDescent="0.3">
      <c r="A2256" t="s">
        <v>12840</v>
      </c>
    </row>
    <row r="2257" spans="1:1" x14ac:dyDescent="0.3">
      <c r="A2257" t="s">
        <v>12852</v>
      </c>
    </row>
    <row r="2258" spans="1:1" x14ac:dyDescent="0.3">
      <c r="A2258" t="s">
        <v>12864</v>
      </c>
    </row>
    <row r="2259" spans="1:1" x14ac:dyDescent="0.3">
      <c r="A2259" t="s">
        <v>12876</v>
      </c>
    </row>
    <row r="2260" spans="1:1" x14ac:dyDescent="0.3">
      <c r="A2260" t="s">
        <v>12888</v>
      </c>
    </row>
    <row r="2261" spans="1:1" x14ac:dyDescent="0.3">
      <c r="A2261" t="s">
        <v>12900</v>
      </c>
    </row>
    <row r="2262" spans="1:1" x14ac:dyDescent="0.3">
      <c r="A2262" t="s">
        <v>12912</v>
      </c>
    </row>
    <row r="2263" spans="1:1" x14ac:dyDescent="0.3">
      <c r="A2263" t="s">
        <v>12924</v>
      </c>
    </row>
    <row r="2264" spans="1:1" x14ac:dyDescent="0.3">
      <c r="A2264" t="s">
        <v>12936</v>
      </c>
    </row>
    <row r="2265" spans="1:1" x14ac:dyDescent="0.3">
      <c r="A2265" t="s">
        <v>12948</v>
      </c>
    </row>
    <row r="2266" spans="1:1" x14ac:dyDescent="0.3">
      <c r="A2266" t="s">
        <v>12960</v>
      </c>
    </row>
    <row r="2267" spans="1:1" x14ac:dyDescent="0.3">
      <c r="A2267" t="s">
        <v>12972</v>
      </c>
    </row>
    <row r="2268" spans="1:1" x14ac:dyDescent="0.3">
      <c r="A2268" t="s">
        <v>12984</v>
      </c>
    </row>
    <row r="2269" spans="1:1" x14ac:dyDescent="0.3">
      <c r="A2269" t="s">
        <v>12996</v>
      </c>
    </row>
    <row r="2270" spans="1:1" x14ac:dyDescent="0.3">
      <c r="A2270" t="s">
        <v>13008</v>
      </c>
    </row>
    <row r="2271" spans="1:1" x14ac:dyDescent="0.3">
      <c r="A2271" t="s">
        <v>13020</v>
      </c>
    </row>
    <row r="2272" spans="1:1" x14ac:dyDescent="0.3">
      <c r="A2272" t="s">
        <v>13032</v>
      </c>
    </row>
    <row r="2273" spans="1:1" x14ac:dyDescent="0.3">
      <c r="A2273" t="s">
        <v>13044</v>
      </c>
    </row>
    <row r="2274" spans="1:1" x14ac:dyDescent="0.3">
      <c r="A2274" t="s">
        <v>13056</v>
      </c>
    </row>
    <row r="2275" spans="1:1" x14ac:dyDescent="0.3">
      <c r="A2275" t="s">
        <v>13068</v>
      </c>
    </row>
    <row r="2276" spans="1:1" x14ac:dyDescent="0.3">
      <c r="A2276" t="s">
        <v>13080</v>
      </c>
    </row>
    <row r="2277" spans="1:1" x14ac:dyDescent="0.3">
      <c r="A2277" t="s">
        <v>13092</v>
      </c>
    </row>
    <row r="2278" spans="1:1" x14ac:dyDescent="0.3">
      <c r="A2278" t="s">
        <v>13104</v>
      </c>
    </row>
    <row r="2279" spans="1:1" x14ac:dyDescent="0.3">
      <c r="A2279" t="s">
        <v>13116</v>
      </c>
    </row>
    <row r="2280" spans="1:1" x14ac:dyDescent="0.3">
      <c r="A2280" t="s">
        <v>13128</v>
      </c>
    </row>
    <row r="2281" spans="1:1" x14ac:dyDescent="0.3">
      <c r="A2281" t="s">
        <v>13140</v>
      </c>
    </row>
    <row r="2282" spans="1:1" x14ac:dyDescent="0.3">
      <c r="A2282" t="s">
        <v>13152</v>
      </c>
    </row>
    <row r="2283" spans="1:1" x14ac:dyDescent="0.3">
      <c r="A2283" t="s">
        <v>13164</v>
      </c>
    </row>
    <row r="2284" spans="1:1" x14ac:dyDescent="0.3">
      <c r="A2284" t="s">
        <v>13176</v>
      </c>
    </row>
    <row r="2285" spans="1:1" x14ac:dyDescent="0.3">
      <c r="A2285" t="s">
        <v>13188</v>
      </c>
    </row>
    <row r="2286" spans="1:1" x14ac:dyDescent="0.3">
      <c r="A2286" t="s">
        <v>13200</v>
      </c>
    </row>
    <row r="2287" spans="1:1" x14ac:dyDescent="0.3">
      <c r="A2287" t="s">
        <v>13212</v>
      </c>
    </row>
    <row r="2288" spans="1:1" x14ac:dyDescent="0.3">
      <c r="A2288" t="s">
        <v>13224</v>
      </c>
    </row>
    <row r="2289" spans="1:1" x14ac:dyDescent="0.3">
      <c r="A2289" t="s">
        <v>13236</v>
      </c>
    </row>
    <row r="2290" spans="1:1" x14ac:dyDescent="0.3">
      <c r="A2290" t="s">
        <v>13248</v>
      </c>
    </row>
    <row r="2291" spans="1:1" x14ac:dyDescent="0.3">
      <c r="A2291" t="s">
        <v>13260</v>
      </c>
    </row>
    <row r="2292" spans="1:1" x14ac:dyDescent="0.3">
      <c r="A2292" t="s">
        <v>13272</v>
      </c>
    </row>
    <row r="2293" spans="1:1" x14ac:dyDescent="0.3">
      <c r="A2293" t="s">
        <v>13284</v>
      </c>
    </row>
    <row r="2294" spans="1:1" x14ac:dyDescent="0.3">
      <c r="A2294" t="s">
        <v>13296</v>
      </c>
    </row>
    <row r="2295" spans="1:1" x14ac:dyDescent="0.3">
      <c r="A2295" t="s">
        <v>13308</v>
      </c>
    </row>
    <row r="2296" spans="1:1" x14ac:dyDescent="0.3">
      <c r="A2296" t="s">
        <v>13320</v>
      </c>
    </row>
    <row r="2297" spans="1:1" x14ac:dyDescent="0.3">
      <c r="A2297" t="s">
        <v>13332</v>
      </c>
    </row>
    <row r="2298" spans="1:1" x14ac:dyDescent="0.3">
      <c r="A2298" t="s">
        <v>13344</v>
      </c>
    </row>
    <row r="2299" spans="1:1" x14ac:dyDescent="0.3">
      <c r="A2299" t="s">
        <v>13356</v>
      </c>
    </row>
    <row r="2300" spans="1:1" x14ac:dyDescent="0.3">
      <c r="A2300" t="s">
        <v>13368</v>
      </c>
    </row>
    <row r="2301" spans="1:1" x14ac:dyDescent="0.3">
      <c r="A2301" t="s">
        <v>13380</v>
      </c>
    </row>
    <row r="2302" spans="1:1" x14ac:dyDescent="0.3">
      <c r="A2302" t="s">
        <v>13392</v>
      </c>
    </row>
    <row r="2303" spans="1:1" x14ac:dyDescent="0.3">
      <c r="A2303" t="s">
        <v>13404</v>
      </c>
    </row>
    <row r="2304" spans="1:1" x14ac:dyDescent="0.3">
      <c r="A2304" t="s">
        <v>13416</v>
      </c>
    </row>
    <row r="2305" spans="1:1" x14ac:dyDescent="0.3">
      <c r="A2305" t="s">
        <v>13428</v>
      </c>
    </row>
    <row r="2306" spans="1:1" x14ac:dyDescent="0.3">
      <c r="A2306" t="s">
        <v>13440</v>
      </c>
    </row>
    <row r="2307" spans="1:1" x14ac:dyDescent="0.3">
      <c r="A2307" t="s">
        <v>13452</v>
      </c>
    </row>
    <row r="2308" spans="1:1" x14ac:dyDescent="0.3">
      <c r="A2308" t="s">
        <v>13464</v>
      </c>
    </row>
    <row r="2309" spans="1:1" x14ac:dyDescent="0.3">
      <c r="A2309" t="s">
        <v>13476</v>
      </c>
    </row>
    <row r="2310" spans="1:1" x14ac:dyDescent="0.3">
      <c r="A2310" t="s">
        <v>13488</v>
      </c>
    </row>
    <row r="2311" spans="1:1" x14ac:dyDescent="0.3">
      <c r="A2311" t="s">
        <v>13500</v>
      </c>
    </row>
    <row r="2312" spans="1:1" x14ac:dyDescent="0.3">
      <c r="A2312" t="s">
        <v>10993</v>
      </c>
    </row>
    <row r="2313" spans="1:1" x14ac:dyDescent="0.3">
      <c r="A2313" t="s">
        <v>11005</v>
      </c>
    </row>
    <row r="2314" spans="1:1" x14ac:dyDescent="0.3">
      <c r="A2314" t="s">
        <v>11017</v>
      </c>
    </row>
    <row r="2315" spans="1:1" x14ac:dyDescent="0.3">
      <c r="A2315" t="s">
        <v>11029</v>
      </c>
    </row>
    <row r="2316" spans="1:1" x14ac:dyDescent="0.3">
      <c r="A2316" t="s">
        <v>11041</v>
      </c>
    </row>
    <row r="2317" spans="1:1" x14ac:dyDescent="0.3">
      <c r="A2317" t="s">
        <v>11053</v>
      </c>
    </row>
    <row r="2318" spans="1:1" x14ac:dyDescent="0.3">
      <c r="A2318" t="s">
        <v>11065</v>
      </c>
    </row>
    <row r="2319" spans="1:1" x14ac:dyDescent="0.3">
      <c r="A2319" t="s">
        <v>11077</v>
      </c>
    </row>
    <row r="2320" spans="1:1" x14ac:dyDescent="0.3">
      <c r="A2320" t="s">
        <v>11089</v>
      </c>
    </row>
    <row r="2321" spans="1:1" x14ac:dyDescent="0.3">
      <c r="A2321" t="s">
        <v>11101</v>
      </c>
    </row>
    <row r="2322" spans="1:1" x14ac:dyDescent="0.3">
      <c r="A2322" t="s">
        <v>11113</v>
      </c>
    </row>
    <row r="2323" spans="1:1" x14ac:dyDescent="0.3">
      <c r="A2323" t="s">
        <v>11125</v>
      </c>
    </row>
    <row r="2324" spans="1:1" x14ac:dyDescent="0.3">
      <c r="A2324" t="s">
        <v>11137</v>
      </c>
    </row>
    <row r="2325" spans="1:1" x14ac:dyDescent="0.3">
      <c r="A2325" t="s">
        <v>11149</v>
      </c>
    </row>
    <row r="2326" spans="1:1" x14ac:dyDescent="0.3">
      <c r="A2326" t="s">
        <v>11161</v>
      </c>
    </row>
    <row r="2327" spans="1:1" x14ac:dyDescent="0.3">
      <c r="A2327" t="s">
        <v>11173</v>
      </c>
    </row>
    <row r="2328" spans="1:1" x14ac:dyDescent="0.3">
      <c r="A2328" t="s">
        <v>11185</v>
      </c>
    </row>
    <row r="2329" spans="1:1" x14ac:dyDescent="0.3">
      <c r="A2329" t="s">
        <v>11197</v>
      </c>
    </row>
    <row r="2330" spans="1:1" x14ac:dyDescent="0.3">
      <c r="A2330" t="s">
        <v>11209</v>
      </c>
    </row>
    <row r="2331" spans="1:1" x14ac:dyDescent="0.3">
      <c r="A2331" t="s">
        <v>11221</v>
      </c>
    </row>
    <row r="2332" spans="1:1" x14ac:dyDescent="0.3">
      <c r="A2332" t="s">
        <v>11233</v>
      </c>
    </row>
    <row r="2333" spans="1:1" x14ac:dyDescent="0.3">
      <c r="A2333" t="s">
        <v>11245</v>
      </c>
    </row>
    <row r="2334" spans="1:1" x14ac:dyDescent="0.3">
      <c r="A2334" t="s">
        <v>11257</v>
      </c>
    </row>
    <row r="2335" spans="1:1" x14ac:dyDescent="0.3">
      <c r="A2335" t="s">
        <v>11269</v>
      </c>
    </row>
    <row r="2336" spans="1:1" x14ac:dyDescent="0.3">
      <c r="A2336" t="s">
        <v>11281</v>
      </c>
    </row>
    <row r="2337" spans="1:1" x14ac:dyDescent="0.3">
      <c r="A2337" t="s">
        <v>11293</v>
      </c>
    </row>
    <row r="2338" spans="1:1" x14ac:dyDescent="0.3">
      <c r="A2338" t="s">
        <v>11305</v>
      </c>
    </row>
    <row r="2339" spans="1:1" x14ac:dyDescent="0.3">
      <c r="A2339" t="s">
        <v>11317</v>
      </c>
    </row>
    <row r="2340" spans="1:1" x14ac:dyDescent="0.3">
      <c r="A2340" t="s">
        <v>11329</v>
      </c>
    </row>
    <row r="2341" spans="1:1" x14ac:dyDescent="0.3">
      <c r="A2341" t="s">
        <v>11341</v>
      </c>
    </row>
    <row r="2342" spans="1:1" x14ac:dyDescent="0.3">
      <c r="A2342" t="s">
        <v>11353</v>
      </c>
    </row>
    <row r="2343" spans="1:1" x14ac:dyDescent="0.3">
      <c r="A2343" t="s">
        <v>11365</v>
      </c>
    </row>
    <row r="2344" spans="1:1" x14ac:dyDescent="0.3">
      <c r="A2344" t="s">
        <v>11377</v>
      </c>
    </row>
    <row r="2345" spans="1:1" x14ac:dyDescent="0.3">
      <c r="A2345" t="s">
        <v>11389</v>
      </c>
    </row>
    <row r="2346" spans="1:1" x14ac:dyDescent="0.3">
      <c r="A2346" t="s">
        <v>11401</v>
      </c>
    </row>
    <row r="2347" spans="1:1" x14ac:dyDescent="0.3">
      <c r="A2347" t="s">
        <v>11413</v>
      </c>
    </row>
    <row r="2348" spans="1:1" x14ac:dyDescent="0.3">
      <c r="A2348" t="s">
        <v>11425</v>
      </c>
    </row>
    <row r="2349" spans="1:1" x14ac:dyDescent="0.3">
      <c r="A2349" t="s">
        <v>11437</v>
      </c>
    </row>
    <row r="2350" spans="1:1" x14ac:dyDescent="0.3">
      <c r="A2350" t="s">
        <v>11449</v>
      </c>
    </row>
    <row r="2351" spans="1:1" x14ac:dyDescent="0.3">
      <c r="A2351" t="s">
        <v>11461</v>
      </c>
    </row>
    <row r="2352" spans="1:1" x14ac:dyDescent="0.3">
      <c r="A2352" t="s">
        <v>11473</v>
      </c>
    </row>
    <row r="2353" spans="1:1" x14ac:dyDescent="0.3">
      <c r="A2353" t="s">
        <v>11485</v>
      </c>
    </row>
    <row r="2354" spans="1:1" x14ac:dyDescent="0.3">
      <c r="A2354" t="s">
        <v>11497</v>
      </c>
    </row>
    <row r="2355" spans="1:1" x14ac:dyDescent="0.3">
      <c r="A2355" t="s">
        <v>11509</v>
      </c>
    </row>
    <row r="2356" spans="1:1" x14ac:dyDescent="0.3">
      <c r="A2356" t="s">
        <v>11521</v>
      </c>
    </row>
    <row r="2357" spans="1:1" x14ac:dyDescent="0.3">
      <c r="A2357" t="s">
        <v>11533</v>
      </c>
    </row>
    <row r="2358" spans="1:1" x14ac:dyDescent="0.3">
      <c r="A2358" t="s">
        <v>11545</v>
      </c>
    </row>
    <row r="2359" spans="1:1" x14ac:dyDescent="0.3">
      <c r="A2359" t="s">
        <v>11557</v>
      </c>
    </row>
    <row r="2360" spans="1:1" x14ac:dyDescent="0.3">
      <c r="A2360" t="s">
        <v>11569</v>
      </c>
    </row>
    <row r="2361" spans="1:1" x14ac:dyDescent="0.3">
      <c r="A2361" t="s">
        <v>11581</v>
      </c>
    </row>
    <row r="2362" spans="1:1" x14ac:dyDescent="0.3">
      <c r="A2362" t="s">
        <v>11593</v>
      </c>
    </row>
    <row r="2363" spans="1:1" x14ac:dyDescent="0.3">
      <c r="A2363" t="s">
        <v>11605</v>
      </c>
    </row>
    <row r="2364" spans="1:1" x14ac:dyDescent="0.3">
      <c r="A2364" t="s">
        <v>11617</v>
      </c>
    </row>
    <row r="2365" spans="1:1" x14ac:dyDescent="0.3">
      <c r="A2365" t="s">
        <v>11629</v>
      </c>
    </row>
    <row r="2366" spans="1:1" x14ac:dyDescent="0.3">
      <c r="A2366" t="s">
        <v>11641</v>
      </c>
    </row>
    <row r="2367" spans="1:1" x14ac:dyDescent="0.3">
      <c r="A2367" t="s">
        <v>11653</v>
      </c>
    </row>
    <row r="2368" spans="1:1" x14ac:dyDescent="0.3">
      <c r="A2368" t="s">
        <v>11665</v>
      </c>
    </row>
    <row r="2369" spans="1:1" x14ac:dyDescent="0.3">
      <c r="A2369" t="s">
        <v>11677</v>
      </c>
    </row>
    <row r="2370" spans="1:1" x14ac:dyDescent="0.3">
      <c r="A2370" t="s">
        <v>11689</v>
      </c>
    </row>
    <row r="2371" spans="1:1" x14ac:dyDescent="0.3">
      <c r="A2371" t="s">
        <v>11701</v>
      </c>
    </row>
    <row r="2372" spans="1:1" x14ac:dyDescent="0.3">
      <c r="A2372" t="s">
        <v>11713</v>
      </c>
    </row>
    <row r="2373" spans="1:1" x14ac:dyDescent="0.3">
      <c r="A2373" t="s">
        <v>11725</v>
      </c>
    </row>
    <row r="2374" spans="1:1" x14ac:dyDescent="0.3">
      <c r="A2374" t="s">
        <v>11737</v>
      </c>
    </row>
    <row r="2375" spans="1:1" x14ac:dyDescent="0.3">
      <c r="A2375" t="s">
        <v>11749</v>
      </c>
    </row>
    <row r="2376" spans="1:1" x14ac:dyDescent="0.3">
      <c r="A2376" t="s">
        <v>11761</v>
      </c>
    </row>
    <row r="2377" spans="1:1" x14ac:dyDescent="0.3">
      <c r="A2377" t="s">
        <v>11773</v>
      </c>
    </row>
    <row r="2378" spans="1:1" x14ac:dyDescent="0.3">
      <c r="A2378" t="s">
        <v>11785</v>
      </c>
    </row>
    <row r="2379" spans="1:1" x14ac:dyDescent="0.3">
      <c r="A2379" t="s">
        <v>11797</v>
      </c>
    </row>
    <row r="2380" spans="1:1" x14ac:dyDescent="0.3">
      <c r="A2380" t="s">
        <v>11809</v>
      </c>
    </row>
    <row r="2381" spans="1:1" x14ac:dyDescent="0.3">
      <c r="A2381" t="s">
        <v>11821</v>
      </c>
    </row>
    <row r="2382" spans="1:1" x14ac:dyDescent="0.3">
      <c r="A2382" t="s">
        <v>11833</v>
      </c>
    </row>
    <row r="2383" spans="1:1" x14ac:dyDescent="0.3">
      <c r="A2383" t="s">
        <v>11845</v>
      </c>
    </row>
    <row r="2384" spans="1:1" x14ac:dyDescent="0.3">
      <c r="A2384" t="s">
        <v>11857</v>
      </c>
    </row>
    <row r="2385" spans="1:1" x14ac:dyDescent="0.3">
      <c r="A2385" t="s">
        <v>11869</v>
      </c>
    </row>
    <row r="2386" spans="1:1" x14ac:dyDescent="0.3">
      <c r="A2386" t="s">
        <v>11881</v>
      </c>
    </row>
    <row r="2387" spans="1:1" x14ac:dyDescent="0.3">
      <c r="A2387" t="s">
        <v>11893</v>
      </c>
    </row>
    <row r="2388" spans="1:1" x14ac:dyDescent="0.3">
      <c r="A2388" t="s">
        <v>11905</v>
      </c>
    </row>
    <row r="2389" spans="1:1" x14ac:dyDescent="0.3">
      <c r="A2389" t="s">
        <v>11917</v>
      </c>
    </row>
    <row r="2390" spans="1:1" x14ac:dyDescent="0.3">
      <c r="A2390" t="s">
        <v>11929</v>
      </c>
    </row>
    <row r="2391" spans="1:1" x14ac:dyDescent="0.3">
      <c r="A2391" t="s">
        <v>11941</v>
      </c>
    </row>
    <row r="2392" spans="1:1" x14ac:dyDescent="0.3">
      <c r="A2392" t="s">
        <v>11953</v>
      </c>
    </row>
    <row r="2393" spans="1:1" x14ac:dyDescent="0.3">
      <c r="A2393" t="s">
        <v>11965</v>
      </c>
    </row>
    <row r="2394" spans="1:1" x14ac:dyDescent="0.3">
      <c r="A2394" t="s">
        <v>11977</v>
      </c>
    </row>
    <row r="2395" spans="1:1" x14ac:dyDescent="0.3">
      <c r="A2395" t="s">
        <v>11989</v>
      </c>
    </row>
    <row r="2396" spans="1:1" x14ac:dyDescent="0.3">
      <c r="A2396" t="s">
        <v>12001</v>
      </c>
    </row>
    <row r="2397" spans="1:1" x14ac:dyDescent="0.3">
      <c r="A2397" t="s">
        <v>12013</v>
      </c>
    </row>
    <row r="2398" spans="1:1" x14ac:dyDescent="0.3">
      <c r="A2398" t="s">
        <v>12025</v>
      </c>
    </row>
    <row r="2399" spans="1:1" x14ac:dyDescent="0.3">
      <c r="A2399" t="s">
        <v>12037</v>
      </c>
    </row>
    <row r="2400" spans="1:1" x14ac:dyDescent="0.3">
      <c r="A2400" t="s">
        <v>12049</v>
      </c>
    </row>
    <row r="2401" spans="1:1" x14ac:dyDescent="0.3">
      <c r="A2401" t="s">
        <v>12061</v>
      </c>
    </row>
    <row r="2402" spans="1:1" x14ac:dyDescent="0.3">
      <c r="A2402" t="s">
        <v>12073</v>
      </c>
    </row>
    <row r="2403" spans="1:1" x14ac:dyDescent="0.3">
      <c r="A2403" t="s">
        <v>12085</v>
      </c>
    </row>
    <row r="2404" spans="1:1" x14ac:dyDescent="0.3">
      <c r="A2404" t="s">
        <v>12097</v>
      </c>
    </row>
    <row r="2405" spans="1:1" x14ac:dyDescent="0.3">
      <c r="A2405" t="s">
        <v>12109</v>
      </c>
    </row>
    <row r="2406" spans="1:1" x14ac:dyDescent="0.3">
      <c r="A2406" t="s">
        <v>12121</v>
      </c>
    </row>
    <row r="2407" spans="1:1" x14ac:dyDescent="0.3">
      <c r="A2407" t="s">
        <v>12133</v>
      </c>
    </row>
    <row r="2408" spans="1:1" x14ac:dyDescent="0.3">
      <c r="A2408" t="s">
        <v>12145</v>
      </c>
    </row>
    <row r="2409" spans="1:1" x14ac:dyDescent="0.3">
      <c r="A2409" t="s">
        <v>12157</v>
      </c>
    </row>
    <row r="2410" spans="1:1" x14ac:dyDescent="0.3">
      <c r="A2410" t="s">
        <v>12169</v>
      </c>
    </row>
    <row r="2411" spans="1:1" x14ac:dyDescent="0.3">
      <c r="A2411" t="s">
        <v>12181</v>
      </c>
    </row>
    <row r="2412" spans="1:1" x14ac:dyDescent="0.3">
      <c r="A2412" t="s">
        <v>12193</v>
      </c>
    </row>
    <row r="2413" spans="1:1" x14ac:dyDescent="0.3">
      <c r="A2413" t="s">
        <v>12205</v>
      </c>
    </row>
    <row r="2414" spans="1:1" x14ac:dyDescent="0.3">
      <c r="A2414" t="s">
        <v>12217</v>
      </c>
    </row>
    <row r="2415" spans="1:1" x14ac:dyDescent="0.3">
      <c r="A2415" t="s">
        <v>12229</v>
      </c>
    </row>
    <row r="2416" spans="1:1" x14ac:dyDescent="0.3">
      <c r="A2416" t="s">
        <v>12241</v>
      </c>
    </row>
    <row r="2417" spans="1:1" x14ac:dyDescent="0.3">
      <c r="A2417" t="s">
        <v>12253</v>
      </c>
    </row>
    <row r="2418" spans="1:1" x14ac:dyDescent="0.3">
      <c r="A2418" t="s">
        <v>12265</v>
      </c>
    </row>
    <row r="2419" spans="1:1" x14ac:dyDescent="0.3">
      <c r="A2419" t="s">
        <v>12277</v>
      </c>
    </row>
    <row r="2420" spans="1:1" x14ac:dyDescent="0.3">
      <c r="A2420" t="s">
        <v>12289</v>
      </c>
    </row>
    <row r="2421" spans="1:1" x14ac:dyDescent="0.3">
      <c r="A2421" t="s">
        <v>12301</v>
      </c>
    </row>
    <row r="2422" spans="1:1" x14ac:dyDescent="0.3">
      <c r="A2422" t="s">
        <v>12313</v>
      </c>
    </row>
    <row r="2423" spans="1:1" x14ac:dyDescent="0.3">
      <c r="A2423" t="s">
        <v>12325</v>
      </c>
    </row>
    <row r="2424" spans="1:1" x14ac:dyDescent="0.3">
      <c r="A2424" t="s">
        <v>12337</v>
      </c>
    </row>
    <row r="2425" spans="1:1" x14ac:dyDescent="0.3">
      <c r="A2425" t="s">
        <v>12349</v>
      </c>
    </row>
    <row r="2426" spans="1:1" x14ac:dyDescent="0.3">
      <c r="A2426" t="s">
        <v>12361</v>
      </c>
    </row>
    <row r="2427" spans="1:1" x14ac:dyDescent="0.3">
      <c r="A2427" t="s">
        <v>12373</v>
      </c>
    </row>
    <row r="2428" spans="1:1" x14ac:dyDescent="0.3">
      <c r="A2428" t="s">
        <v>12385</v>
      </c>
    </row>
    <row r="2429" spans="1:1" x14ac:dyDescent="0.3">
      <c r="A2429" t="s">
        <v>12397</v>
      </c>
    </row>
    <row r="2430" spans="1:1" x14ac:dyDescent="0.3">
      <c r="A2430" t="s">
        <v>12409</v>
      </c>
    </row>
    <row r="2431" spans="1:1" x14ac:dyDescent="0.3">
      <c r="A2431" t="s">
        <v>12421</v>
      </c>
    </row>
    <row r="2432" spans="1:1" x14ac:dyDescent="0.3">
      <c r="A2432" t="s">
        <v>12433</v>
      </c>
    </row>
    <row r="2433" spans="1:1" x14ac:dyDescent="0.3">
      <c r="A2433" t="s">
        <v>12445</v>
      </c>
    </row>
    <row r="2434" spans="1:1" x14ac:dyDescent="0.3">
      <c r="A2434" t="s">
        <v>12457</v>
      </c>
    </row>
    <row r="2435" spans="1:1" x14ac:dyDescent="0.3">
      <c r="A2435" t="s">
        <v>12469</v>
      </c>
    </row>
    <row r="2436" spans="1:1" x14ac:dyDescent="0.3">
      <c r="A2436" t="s">
        <v>12481</v>
      </c>
    </row>
    <row r="2437" spans="1:1" x14ac:dyDescent="0.3">
      <c r="A2437" t="s">
        <v>12493</v>
      </c>
    </row>
    <row r="2438" spans="1:1" x14ac:dyDescent="0.3">
      <c r="A2438" t="s">
        <v>12505</v>
      </c>
    </row>
    <row r="2439" spans="1:1" x14ac:dyDescent="0.3">
      <c r="A2439" t="s">
        <v>12517</v>
      </c>
    </row>
    <row r="2440" spans="1:1" x14ac:dyDescent="0.3">
      <c r="A2440" t="s">
        <v>12529</v>
      </c>
    </row>
    <row r="2441" spans="1:1" x14ac:dyDescent="0.3">
      <c r="A2441" t="s">
        <v>12541</v>
      </c>
    </row>
    <row r="2442" spans="1:1" x14ac:dyDescent="0.3">
      <c r="A2442" t="s">
        <v>12553</v>
      </c>
    </row>
    <row r="2443" spans="1:1" x14ac:dyDescent="0.3">
      <c r="A2443" t="s">
        <v>12565</v>
      </c>
    </row>
    <row r="2444" spans="1:1" x14ac:dyDescent="0.3">
      <c r="A2444" t="s">
        <v>12577</v>
      </c>
    </row>
    <row r="2445" spans="1:1" x14ac:dyDescent="0.3">
      <c r="A2445" t="s">
        <v>12589</v>
      </c>
    </row>
    <row r="2446" spans="1:1" x14ac:dyDescent="0.3">
      <c r="A2446" t="s">
        <v>12601</v>
      </c>
    </row>
    <row r="2447" spans="1:1" x14ac:dyDescent="0.3">
      <c r="A2447" t="s">
        <v>12613</v>
      </c>
    </row>
    <row r="2448" spans="1:1" x14ac:dyDescent="0.3">
      <c r="A2448" t="s">
        <v>12625</v>
      </c>
    </row>
    <row r="2449" spans="1:1" x14ac:dyDescent="0.3">
      <c r="A2449" t="s">
        <v>12637</v>
      </c>
    </row>
    <row r="2450" spans="1:1" x14ac:dyDescent="0.3">
      <c r="A2450" t="s">
        <v>12649</v>
      </c>
    </row>
    <row r="2451" spans="1:1" x14ac:dyDescent="0.3">
      <c r="A2451" t="s">
        <v>12661</v>
      </c>
    </row>
    <row r="2452" spans="1:1" x14ac:dyDescent="0.3">
      <c r="A2452" t="s">
        <v>12673</v>
      </c>
    </row>
    <row r="2453" spans="1:1" x14ac:dyDescent="0.3">
      <c r="A2453" t="s">
        <v>12685</v>
      </c>
    </row>
    <row r="2454" spans="1:1" x14ac:dyDescent="0.3">
      <c r="A2454" t="s">
        <v>12697</v>
      </c>
    </row>
    <row r="2455" spans="1:1" x14ac:dyDescent="0.3">
      <c r="A2455" t="s">
        <v>12709</v>
      </c>
    </row>
    <row r="2456" spans="1:1" x14ac:dyDescent="0.3">
      <c r="A2456" t="s">
        <v>12721</v>
      </c>
    </row>
    <row r="2457" spans="1:1" x14ac:dyDescent="0.3">
      <c r="A2457" t="s">
        <v>12733</v>
      </c>
    </row>
    <row r="2458" spans="1:1" x14ac:dyDescent="0.3">
      <c r="A2458" t="s">
        <v>12745</v>
      </c>
    </row>
    <row r="2459" spans="1:1" x14ac:dyDescent="0.3">
      <c r="A2459" t="s">
        <v>12757</v>
      </c>
    </row>
    <row r="2460" spans="1:1" x14ac:dyDescent="0.3">
      <c r="A2460" t="s">
        <v>12769</v>
      </c>
    </row>
    <row r="2461" spans="1:1" x14ac:dyDescent="0.3">
      <c r="A2461" t="s">
        <v>12781</v>
      </c>
    </row>
    <row r="2462" spans="1:1" x14ac:dyDescent="0.3">
      <c r="A2462" t="s">
        <v>12793</v>
      </c>
    </row>
    <row r="2463" spans="1:1" x14ac:dyDescent="0.3">
      <c r="A2463" t="s">
        <v>12805</v>
      </c>
    </row>
    <row r="2464" spans="1:1" x14ac:dyDescent="0.3">
      <c r="A2464" t="s">
        <v>12817</v>
      </c>
    </row>
    <row r="2465" spans="1:1" x14ac:dyDescent="0.3">
      <c r="A2465" t="s">
        <v>12829</v>
      </c>
    </row>
    <row r="2466" spans="1:1" x14ac:dyDescent="0.3">
      <c r="A2466" t="s">
        <v>12841</v>
      </c>
    </row>
    <row r="2467" spans="1:1" x14ac:dyDescent="0.3">
      <c r="A2467" t="s">
        <v>12853</v>
      </c>
    </row>
    <row r="2468" spans="1:1" x14ac:dyDescent="0.3">
      <c r="A2468" t="s">
        <v>12865</v>
      </c>
    </row>
    <row r="2469" spans="1:1" x14ac:dyDescent="0.3">
      <c r="A2469" t="s">
        <v>12877</v>
      </c>
    </row>
    <row r="2470" spans="1:1" x14ac:dyDescent="0.3">
      <c r="A2470" t="s">
        <v>12889</v>
      </c>
    </row>
    <row r="2471" spans="1:1" x14ac:dyDescent="0.3">
      <c r="A2471" t="s">
        <v>12901</v>
      </c>
    </row>
    <row r="2472" spans="1:1" x14ac:dyDescent="0.3">
      <c r="A2472" t="s">
        <v>12913</v>
      </c>
    </row>
    <row r="2473" spans="1:1" x14ac:dyDescent="0.3">
      <c r="A2473" t="s">
        <v>12925</v>
      </c>
    </row>
    <row r="2474" spans="1:1" x14ac:dyDescent="0.3">
      <c r="A2474" t="s">
        <v>12937</v>
      </c>
    </row>
    <row r="2475" spans="1:1" x14ac:dyDescent="0.3">
      <c r="A2475" t="s">
        <v>12949</v>
      </c>
    </row>
    <row r="2476" spans="1:1" x14ac:dyDescent="0.3">
      <c r="A2476" t="s">
        <v>12961</v>
      </c>
    </row>
    <row r="2477" spans="1:1" x14ac:dyDescent="0.3">
      <c r="A2477" t="s">
        <v>12973</v>
      </c>
    </row>
    <row r="2478" spans="1:1" x14ac:dyDescent="0.3">
      <c r="A2478" t="s">
        <v>12985</v>
      </c>
    </row>
    <row r="2479" spans="1:1" x14ac:dyDescent="0.3">
      <c r="A2479" t="s">
        <v>12997</v>
      </c>
    </row>
    <row r="2480" spans="1:1" x14ac:dyDescent="0.3">
      <c r="A2480" t="s">
        <v>13009</v>
      </c>
    </row>
    <row r="2481" spans="1:1" x14ac:dyDescent="0.3">
      <c r="A2481" t="s">
        <v>13021</v>
      </c>
    </row>
    <row r="2482" spans="1:1" x14ac:dyDescent="0.3">
      <c r="A2482" t="s">
        <v>13033</v>
      </c>
    </row>
    <row r="2483" spans="1:1" x14ac:dyDescent="0.3">
      <c r="A2483" t="s">
        <v>13045</v>
      </c>
    </row>
    <row r="2484" spans="1:1" x14ac:dyDescent="0.3">
      <c r="A2484" t="s">
        <v>13057</v>
      </c>
    </row>
    <row r="2485" spans="1:1" x14ac:dyDescent="0.3">
      <c r="A2485" t="s">
        <v>13069</v>
      </c>
    </row>
    <row r="2486" spans="1:1" x14ac:dyDescent="0.3">
      <c r="A2486" t="s">
        <v>13081</v>
      </c>
    </row>
    <row r="2487" spans="1:1" x14ac:dyDescent="0.3">
      <c r="A2487" t="s">
        <v>13093</v>
      </c>
    </row>
    <row r="2488" spans="1:1" x14ac:dyDescent="0.3">
      <c r="A2488" t="s">
        <v>13105</v>
      </c>
    </row>
    <row r="2489" spans="1:1" x14ac:dyDescent="0.3">
      <c r="A2489" t="s">
        <v>13117</v>
      </c>
    </row>
    <row r="2490" spans="1:1" x14ac:dyDescent="0.3">
      <c r="A2490" t="s">
        <v>13129</v>
      </c>
    </row>
    <row r="2491" spans="1:1" x14ac:dyDescent="0.3">
      <c r="A2491" t="s">
        <v>13141</v>
      </c>
    </row>
    <row r="2492" spans="1:1" x14ac:dyDescent="0.3">
      <c r="A2492" t="s">
        <v>13153</v>
      </c>
    </row>
    <row r="2493" spans="1:1" x14ac:dyDescent="0.3">
      <c r="A2493" t="s">
        <v>13165</v>
      </c>
    </row>
    <row r="2494" spans="1:1" x14ac:dyDescent="0.3">
      <c r="A2494" t="s">
        <v>13177</v>
      </c>
    </row>
    <row r="2495" spans="1:1" x14ac:dyDescent="0.3">
      <c r="A2495" t="s">
        <v>13189</v>
      </c>
    </row>
    <row r="2496" spans="1:1" x14ac:dyDescent="0.3">
      <c r="A2496" t="s">
        <v>13201</v>
      </c>
    </row>
    <row r="2497" spans="1:1" x14ac:dyDescent="0.3">
      <c r="A2497" t="s">
        <v>13213</v>
      </c>
    </row>
    <row r="2498" spans="1:1" x14ac:dyDescent="0.3">
      <c r="A2498" t="s">
        <v>13225</v>
      </c>
    </row>
    <row r="2499" spans="1:1" x14ac:dyDescent="0.3">
      <c r="A2499" t="s">
        <v>13237</v>
      </c>
    </row>
    <row r="2500" spans="1:1" x14ac:dyDescent="0.3">
      <c r="A2500" t="s">
        <v>13249</v>
      </c>
    </row>
    <row r="2501" spans="1:1" x14ac:dyDescent="0.3">
      <c r="A2501" t="s">
        <v>13261</v>
      </c>
    </row>
    <row r="2502" spans="1:1" x14ac:dyDescent="0.3">
      <c r="A2502" t="s">
        <v>13273</v>
      </c>
    </row>
    <row r="2503" spans="1:1" x14ac:dyDescent="0.3">
      <c r="A2503" t="s">
        <v>13285</v>
      </c>
    </row>
    <row r="2504" spans="1:1" x14ac:dyDescent="0.3">
      <c r="A2504" t="s">
        <v>13297</v>
      </c>
    </row>
    <row r="2505" spans="1:1" x14ac:dyDescent="0.3">
      <c r="A2505" t="s">
        <v>13309</v>
      </c>
    </row>
    <row r="2506" spans="1:1" x14ac:dyDescent="0.3">
      <c r="A2506" t="s">
        <v>13321</v>
      </c>
    </row>
    <row r="2507" spans="1:1" x14ac:dyDescent="0.3">
      <c r="A2507" t="s">
        <v>13333</v>
      </c>
    </row>
    <row r="2508" spans="1:1" x14ac:dyDescent="0.3">
      <c r="A2508" t="s">
        <v>13345</v>
      </c>
    </row>
    <row r="2509" spans="1:1" x14ac:dyDescent="0.3">
      <c r="A2509" t="s">
        <v>13357</v>
      </c>
    </row>
    <row r="2510" spans="1:1" x14ac:dyDescent="0.3">
      <c r="A2510" t="s">
        <v>13369</v>
      </c>
    </row>
    <row r="2511" spans="1:1" x14ac:dyDescent="0.3">
      <c r="A2511" t="s">
        <v>13381</v>
      </c>
    </row>
    <row r="2512" spans="1:1" x14ac:dyDescent="0.3">
      <c r="A2512" t="s">
        <v>13393</v>
      </c>
    </row>
    <row r="2513" spans="1:1" x14ac:dyDescent="0.3">
      <c r="A2513" t="s">
        <v>13405</v>
      </c>
    </row>
    <row r="2514" spans="1:1" x14ac:dyDescent="0.3">
      <c r="A2514" t="s">
        <v>13417</v>
      </c>
    </row>
    <row r="2515" spans="1:1" x14ac:dyDescent="0.3">
      <c r="A2515" t="s">
        <v>13429</v>
      </c>
    </row>
    <row r="2516" spans="1:1" x14ac:dyDescent="0.3">
      <c r="A2516" t="s">
        <v>13441</v>
      </c>
    </row>
    <row r="2517" spans="1:1" x14ac:dyDescent="0.3">
      <c r="A2517" t="s">
        <v>13453</v>
      </c>
    </row>
    <row r="2518" spans="1:1" x14ac:dyDescent="0.3">
      <c r="A2518" t="s">
        <v>13465</v>
      </c>
    </row>
    <row r="2519" spans="1:1" x14ac:dyDescent="0.3">
      <c r="A2519" t="s">
        <v>13477</v>
      </c>
    </row>
    <row r="2520" spans="1:1" x14ac:dyDescent="0.3">
      <c r="A2520" t="s">
        <v>13489</v>
      </c>
    </row>
    <row r="2521" spans="1:1" x14ac:dyDescent="0.3">
      <c r="A2521" t="s">
        <v>13501</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443" zoomScale="40" workbookViewId="0"/>
  </sheetViews>
  <sheetFormatPr defaultRowHeight="14.4" x14ac:dyDescent="0.3"/>
  <cols>
    <col min="1" max="1" width="0" hidden="1" customWidth="1"/>
    <col min="2" max="7" width="20.6640625" customWidth="1"/>
  </cols>
  <sheetData>
    <row r="1" spans="1:16" x14ac:dyDescent="0.3">
      <c r="B1" t="s">
        <v>0</v>
      </c>
      <c r="C1" t="s">
        <v>1078</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AGCO</v>
      </c>
    </row>
    <row r="2" spans="1:16" x14ac:dyDescent="0.3">
      <c r="B2" t="s">
        <v>2</v>
      </c>
      <c r="C2" t="s">
        <v>1079</v>
      </c>
      <c r="K2" t="str">
        <f>LEFT(C1,FIND("(",C1) - 2)</f>
        <v>AGCO Corporation</v>
      </c>
    </row>
    <row r="3" spans="1:16" x14ac:dyDescent="0.3">
      <c r="J3">
        <f ca="1">RANDBETWEEN(1,6)</f>
        <v>3</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$71.85, up .15%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$71.85, up .15% after opening up a fraction over yesterday's closing price</v>
      </c>
    </row>
    <row r="5" spans="1:16" x14ac:dyDescent="0.3">
      <c r="J5">
        <f ca="1">RANDBETWEEN(1,2)</f>
        <v>1</v>
      </c>
      <c r="K5" t="str">
        <f>"The one year target estimate for " &amp; D1 &amp; " is " &amp; TEXT(C23,"$####.00")</f>
        <v>The one year target estimate for AGCO is $66.69</v>
      </c>
      <c r="L5" t="str">
        <f>D1 &amp; " is expected to be trading at " &amp; TEXT(C23, "$####.00") &amp; ", based on target estimates"</f>
        <v>AGCO is expected to be trading at $66.69, based on target estimates</v>
      </c>
    </row>
    <row r="6" spans="1:16" x14ac:dyDescent="0.3">
      <c r="K6" t="str">
        <f>" which would be " &amp; IF(OR(LEFT(ABS((C23-C2)/C2*100),1)="8",LEFT(ABS((C23-C2)/C2*100),2)="18"), "an ", "a ")  &amp;TEXT(ABS((C23-C2)/C2),"####.00%")&amp;IF((C23-C2)&gt;0," increase over"," decrease from")&amp;" the current price"</f>
        <v xml:space="preserve"> which would be a 7.18% decrease from the current price</v>
      </c>
    </row>
    <row r="7" spans="1:16" x14ac:dyDescent="0.3">
      <c r="A7" s="1">
        <v>0</v>
      </c>
      <c r="B7" t="s">
        <v>5</v>
      </c>
      <c r="C7" t="s">
        <v>1080</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34.29% from last quarter based on the average of 16 analyst estimates (Yahoo Finance)</v>
      </c>
    </row>
    <row r="8" spans="1:16" x14ac:dyDescent="0.3">
      <c r="A8" s="1">
        <v>1</v>
      </c>
      <c r="B8" t="s">
        <v>7</v>
      </c>
      <c r="C8" t="s">
        <v>1081</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1082</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1083</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$0.35 in the 2 months leading up to the earnings report</v>
      </c>
    </row>
    <row r="11" spans="1:16" x14ac:dyDescent="0.3">
      <c r="A11" s="1">
        <v>4</v>
      </c>
      <c r="B11" t="s">
        <v>13</v>
      </c>
      <c r="C11" t="s">
        <v>1084</v>
      </c>
      <c r="K11" t="str">
        <f>IF(B145="Interest Income",U42, K42)</f>
        <v>No positive trends</v>
      </c>
    </row>
    <row r="12" spans="1:16" x14ac:dyDescent="0.3">
      <c r="A12" s="1">
        <v>5</v>
      </c>
      <c r="B12" t="s">
        <v>15</v>
      </c>
      <c r="C12" t="s">
        <v>1085</v>
      </c>
      <c r="D12" t="str">
        <f>LEFT(C12,FIND("-",C12)-2)</f>
        <v>46.22</v>
      </c>
      <c r="E12" t="str">
        <f>TRIM(RIGHT(C12,FIND("-",C12)-1))</f>
        <v>72.32</v>
      </c>
      <c r="K12" t="str">
        <f ca="1">D78</f>
        <v>There are some indications that AGCO may be overvalued. The company has a higher and trailing p/e than the comparable average</v>
      </c>
    </row>
    <row r="13" spans="1:16" x14ac:dyDescent="0.3">
      <c r="A13" s="1">
        <v>6</v>
      </c>
      <c r="B13" t="s">
        <v>17</v>
      </c>
      <c r="C13" t="s">
        <v>1086</v>
      </c>
      <c r="K13" t="str">
        <f ca="1">D89</f>
        <v>There are some indications that AGCO may be undervalued. The company has a lower forward p/e, peg ratio, price/sales, price/book than the comparable average</v>
      </c>
    </row>
    <row r="14" spans="1:16" x14ac:dyDescent="0.3">
      <c r="A14" s="1">
        <v>7</v>
      </c>
      <c r="B14" t="s">
        <v>19</v>
      </c>
      <c r="C14" t="s">
        <v>1087</v>
      </c>
    </row>
    <row r="16" spans="1:16" x14ac:dyDescent="0.3">
      <c r="A16" s="1">
        <v>0</v>
      </c>
      <c r="B16" t="s">
        <v>21</v>
      </c>
      <c r="C16" t="s">
        <v>1088</v>
      </c>
    </row>
    <row r="17" spans="1:23" x14ac:dyDescent="0.3">
      <c r="A17" s="1">
        <v>1</v>
      </c>
      <c r="B17" t="s">
        <v>23</v>
      </c>
      <c r="C17" t="s">
        <v>1089</v>
      </c>
      <c r="K17" t="str">
        <f ca="1">K2 &amp; IF(J3=1, K3,IF(J3=2,L3,IF(J3=3,M3,IF(J3=4,N3,IF(J3=5,O3,IF(J3=6,P3)))))) &amp; ". " &amp; IF(J4=1,K4,IF(J4=2,L4)) &amp; ". " &amp; IF(J5=1,K5,IF(J5=2,L5)) &amp; K6 &amp; ". " &amp; K7 &amp; ". " &amp; K8 &amp; ". " &amp; K9 &amp; "."</f>
        <v>AGCO Corporation will report earnings on Jul 27, 2017. The stock is currently trading at $71.85, up .15% after opening up slightly over yesterday's close. The one year target estimate for AGCO is $66.69 which would be a 7.18% decrease from the current price. Earnings are expected to decrease by 34.29% from last quarter based on the average of 16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1090</v>
      </c>
    </row>
    <row r="19" spans="1:23" x14ac:dyDescent="0.3">
      <c r="A19" s="1">
        <v>3</v>
      </c>
      <c r="B19" t="s">
        <v>27</v>
      </c>
      <c r="C19" t="s">
        <v>1091</v>
      </c>
    </row>
    <row r="20" spans="1:23" x14ac:dyDescent="0.3">
      <c r="A20" s="1">
        <v>4</v>
      </c>
      <c r="B20" t="s">
        <v>29</v>
      </c>
      <c r="C20" t="s">
        <v>30</v>
      </c>
    </row>
    <row r="21" spans="1:23" x14ac:dyDescent="0.3">
      <c r="A21" s="1">
        <v>5</v>
      </c>
      <c r="B21" t="s">
        <v>31</v>
      </c>
      <c r="C21" t="s">
        <v>1092</v>
      </c>
    </row>
    <row r="22" spans="1:23" x14ac:dyDescent="0.3">
      <c r="A22" s="1">
        <v>6</v>
      </c>
      <c r="B22" t="s">
        <v>33</v>
      </c>
      <c r="C22" t="s">
        <v>1093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1094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16</v>
      </c>
      <c r="D27">
        <v>16</v>
      </c>
      <c r="E27">
        <v>17</v>
      </c>
      <c r="F27">
        <v>17</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1.05</v>
      </c>
      <c r="D28">
        <v>0.69</v>
      </c>
      <c r="E28">
        <v>2.8</v>
      </c>
      <c r="F28">
        <v>3.52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0.99</v>
      </c>
      <c r="D29">
        <v>0.55000000000000004</v>
      </c>
      <c r="E29">
        <v>2.67</v>
      </c>
      <c r="F29">
        <v>3.16</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1.1499999999999999</v>
      </c>
      <c r="D30">
        <v>0.78</v>
      </c>
      <c r="E30">
        <v>3</v>
      </c>
      <c r="F30">
        <v>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1.02</v>
      </c>
      <c r="D31">
        <v>0.51</v>
      </c>
      <c r="E31">
        <v>2.4700000000000002</v>
      </c>
      <c r="F31">
        <v>2.8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1095</v>
      </c>
      <c r="D34" t="s">
        <v>1095</v>
      </c>
      <c r="E34" t="s">
        <v>1096</v>
      </c>
      <c r="F34" t="s">
        <v>1097</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1098</v>
      </c>
      <c r="D35" t="s">
        <v>637</v>
      </c>
      <c r="E35" t="s">
        <v>1099</v>
      </c>
      <c r="F35" t="s">
        <v>1100</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1101</v>
      </c>
      <c r="D36" t="s">
        <v>1102</v>
      </c>
      <c r="E36" t="s">
        <v>1103</v>
      </c>
      <c r="F36" t="s">
        <v>1104</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1105</v>
      </c>
      <c r="D37" t="s">
        <v>1106</v>
      </c>
      <c r="E37" t="s">
        <v>1107</v>
      </c>
      <c r="F37" t="s">
        <v>1108</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1109</v>
      </c>
      <c r="D38" t="s">
        <v>1110</v>
      </c>
      <c r="E38" t="s">
        <v>1111</v>
      </c>
      <c r="F38" t="s">
        <v>1099</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1112</v>
      </c>
      <c r="D39" t="s">
        <v>1113</v>
      </c>
      <c r="E39" t="s">
        <v>1114</v>
      </c>
      <c r="F39" t="s">
        <v>1115</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1116</v>
      </c>
      <c r="D42" t="s">
        <v>1117</v>
      </c>
      <c r="E42" t="s">
        <v>1118</v>
      </c>
      <c r="F42" t="s">
        <v>84</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1119</v>
      </c>
      <c r="D43" t="s">
        <v>1120</v>
      </c>
      <c r="E43" t="s">
        <v>1121</v>
      </c>
      <c r="F43" t="s">
        <v>1122</v>
      </c>
    </row>
    <row r="44" spans="1:23" x14ac:dyDescent="0.3">
      <c r="A44" s="1">
        <v>2</v>
      </c>
      <c r="B44" t="s">
        <v>82</v>
      </c>
      <c r="C44" t="s">
        <v>86</v>
      </c>
      <c r="D44" t="s">
        <v>1123</v>
      </c>
      <c r="E44" t="s">
        <v>75</v>
      </c>
      <c r="F44" t="s">
        <v>1123</v>
      </c>
    </row>
    <row r="45" spans="1:23" x14ac:dyDescent="0.3">
      <c r="A45" s="1">
        <v>3</v>
      </c>
      <c r="B45" t="s">
        <v>87</v>
      </c>
      <c r="C45" t="s">
        <v>1124</v>
      </c>
      <c r="D45" t="s">
        <v>1125</v>
      </c>
      <c r="E45" t="s">
        <v>1126</v>
      </c>
      <c r="F45" t="s">
        <v>1127</v>
      </c>
    </row>
    <row r="47" spans="1:23" x14ac:dyDescent="0.3">
      <c r="B47" s="1" t="s">
        <v>92</v>
      </c>
      <c r="C47" s="1" t="s">
        <v>37</v>
      </c>
      <c r="D47" s="1" t="s">
        <v>38</v>
      </c>
      <c r="E47" s="1" t="s">
        <v>39</v>
      </c>
      <c r="F47" s="1" t="s">
        <v>40</v>
      </c>
    </row>
    <row r="48" spans="1:23" x14ac:dyDescent="0.3">
      <c r="A48" s="1">
        <v>0</v>
      </c>
      <c r="B48" t="s">
        <v>93</v>
      </c>
      <c r="C48">
        <v>1.05</v>
      </c>
      <c r="D48">
        <v>0.69</v>
      </c>
      <c r="E48">
        <v>2.8</v>
      </c>
      <c r="F48">
        <v>3.52</v>
      </c>
    </row>
    <row r="49" spans="1:14" x14ac:dyDescent="0.3">
      <c r="A49" s="1">
        <v>1</v>
      </c>
      <c r="B49" t="s">
        <v>94</v>
      </c>
      <c r="C49">
        <v>1.04</v>
      </c>
      <c r="D49">
        <v>0.69</v>
      </c>
      <c r="E49">
        <v>2.79</v>
      </c>
      <c r="F49">
        <v>3.52</v>
      </c>
    </row>
    <row r="50" spans="1:14" x14ac:dyDescent="0.3">
      <c r="A50" s="1">
        <v>2</v>
      </c>
      <c r="B50" t="s">
        <v>95</v>
      </c>
      <c r="C50">
        <v>1.04</v>
      </c>
      <c r="D50">
        <v>0.68</v>
      </c>
      <c r="E50">
        <v>2.77</v>
      </c>
      <c r="F50">
        <v>3.44</v>
      </c>
    </row>
    <row r="51" spans="1:14" x14ac:dyDescent="0.3">
      <c r="A51" s="1">
        <v>3</v>
      </c>
      <c r="B51" t="s">
        <v>96</v>
      </c>
      <c r="C51">
        <v>1.03</v>
      </c>
      <c r="D51">
        <v>0.68</v>
      </c>
      <c r="E51">
        <v>2.75</v>
      </c>
      <c r="F51">
        <v>3.38</v>
      </c>
    </row>
    <row r="52" spans="1:14" x14ac:dyDescent="0.3">
      <c r="A52" s="1">
        <v>4</v>
      </c>
      <c r="B52" t="s">
        <v>97</v>
      </c>
      <c r="C52">
        <v>1.01</v>
      </c>
      <c r="D52">
        <v>0.66</v>
      </c>
      <c r="E52">
        <v>2.5</v>
      </c>
      <c r="F52">
        <v>3.17</v>
      </c>
    </row>
    <row r="54" spans="1:14" x14ac:dyDescent="0.3">
      <c r="B54" s="1" t="s">
        <v>98</v>
      </c>
      <c r="C54" s="1" t="s">
        <v>37</v>
      </c>
      <c r="D54" s="1" t="s">
        <v>38</v>
      </c>
      <c r="E54" s="1" t="s">
        <v>39</v>
      </c>
      <c r="F54" s="1" t="s">
        <v>40</v>
      </c>
    </row>
    <row r="55" spans="1:14" x14ac:dyDescent="0.3">
      <c r="A55" s="1">
        <v>0</v>
      </c>
      <c r="B55" t="s">
        <v>99</v>
      </c>
      <c r="C55">
        <v>1</v>
      </c>
      <c r="E55">
        <v>1</v>
      </c>
      <c r="F55">
        <v>1</v>
      </c>
    </row>
    <row r="56" spans="1:14" x14ac:dyDescent="0.3">
      <c r="A56" s="1">
        <v>1</v>
      </c>
      <c r="B56" t="s">
        <v>100</v>
      </c>
      <c r="C56">
        <v>2</v>
      </c>
      <c r="D56">
        <v>2</v>
      </c>
      <c r="E56">
        <v>4</v>
      </c>
      <c r="F56">
        <v>3</v>
      </c>
    </row>
    <row r="57" spans="1:14" x14ac:dyDescent="0.3">
      <c r="A57" s="1">
        <v>2</v>
      </c>
      <c r="B57" t="s">
        <v>101</v>
      </c>
    </row>
    <row r="58" spans="1:14" x14ac:dyDescent="0.3">
      <c r="A58" s="1">
        <v>3</v>
      </c>
      <c r="B58" t="s">
        <v>102</v>
      </c>
    </row>
    <row r="60" spans="1:14" x14ac:dyDescent="0.3">
      <c r="B60" s="1" t="s">
        <v>103</v>
      </c>
      <c r="C60" s="1" t="s">
        <v>1128</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1129</v>
      </c>
      <c r="F61">
        <v>0.19</v>
      </c>
      <c r="I61" t="str">
        <f t="shared" si="4"/>
        <v>N/A</v>
      </c>
      <c r="J61">
        <f t="shared" si="5"/>
        <v>2.8999999999999998E-2</v>
      </c>
      <c r="K61" t="str">
        <f t="shared" si="6"/>
        <v>N/A</v>
      </c>
      <c r="L61" t="str">
        <f t="shared" si="7"/>
        <v>N/A</v>
      </c>
      <c r="M61">
        <f t="shared" si="8"/>
        <v>0.19</v>
      </c>
      <c r="N61" t="str">
        <f t="shared" si="9"/>
        <v>N/A</v>
      </c>
    </row>
    <row r="62" spans="1:14" x14ac:dyDescent="0.3">
      <c r="A62" s="1">
        <v>1</v>
      </c>
      <c r="B62" t="s">
        <v>110</v>
      </c>
      <c r="C62" t="s">
        <v>1130</v>
      </c>
      <c r="F62">
        <v>0.22</v>
      </c>
      <c r="I62" t="str">
        <f t="shared" si="4"/>
        <v>N/A</v>
      </c>
      <c r="J62">
        <f t="shared" si="5"/>
        <v>0.35299999999999998</v>
      </c>
      <c r="K62" t="str">
        <f t="shared" si="6"/>
        <v>N/A</v>
      </c>
      <c r="L62" t="str">
        <f t="shared" si="7"/>
        <v>N/A</v>
      </c>
      <c r="M62">
        <f t="shared" si="8"/>
        <v>0.22</v>
      </c>
      <c r="N62" t="str">
        <f t="shared" si="9"/>
        <v>N/A</v>
      </c>
    </row>
    <row r="63" spans="1:14" x14ac:dyDescent="0.3">
      <c r="A63" s="1">
        <v>2</v>
      </c>
      <c r="B63" t="s">
        <v>112</v>
      </c>
      <c r="C63" t="s">
        <v>1131</v>
      </c>
      <c r="F63">
        <v>0.08</v>
      </c>
      <c r="I63" t="str">
        <f t="shared" si="4"/>
        <v>N/A</v>
      </c>
      <c r="J63">
        <f t="shared" si="5"/>
        <v>0.13400000000000001</v>
      </c>
      <c r="K63" t="str">
        <f t="shared" si="6"/>
        <v>N/A</v>
      </c>
      <c r="L63" t="str">
        <f t="shared" si="7"/>
        <v>N/A</v>
      </c>
      <c r="M63">
        <f t="shared" si="8"/>
        <v>0.08</v>
      </c>
      <c r="N63" t="str">
        <f t="shared" si="9"/>
        <v>N/A</v>
      </c>
    </row>
    <row r="64" spans="1:14" x14ac:dyDescent="0.3">
      <c r="A64" s="1">
        <v>3</v>
      </c>
      <c r="B64" t="s">
        <v>114</v>
      </c>
      <c r="C64" t="s">
        <v>1132</v>
      </c>
      <c r="F64">
        <v>0.12</v>
      </c>
      <c r="I64" t="str">
        <f t="shared" si="4"/>
        <v>N/A</v>
      </c>
      <c r="J64">
        <f t="shared" si="5"/>
        <v>0.25700000000000001</v>
      </c>
      <c r="K64" t="str">
        <f t="shared" si="6"/>
        <v>N/A</v>
      </c>
      <c r="L64" t="str">
        <f t="shared" si="7"/>
        <v>N/A</v>
      </c>
      <c r="M64">
        <f t="shared" si="8"/>
        <v>0.12</v>
      </c>
      <c r="N64" t="str">
        <f t="shared" si="9"/>
        <v>N/A</v>
      </c>
    </row>
    <row r="65" spans="1:14" x14ac:dyDescent="0.3">
      <c r="A65" s="1">
        <v>4</v>
      </c>
      <c r="B65" t="s">
        <v>116</v>
      </c>
      <c r="C65" t="s">
        <v>1133</v>
      </c>
      <c r="F65">
        <v>0.09</v>
      </c>
      <c r="I65" t="str">
        <f t="shared" si="4"/>
        <v>N/A</v>
      </c>
      <c r="J65">
        <f t="shared" si="5"/>
        <v>0.215</v>
      </c>
      <c r="K65" t="str">
        <f t="shared" si="6"/>
        <v>N/A</v>
      </c>
      <c r="L65" t="str">
        <f t="shared" si="7"/>
        <v>N/A</v>
      </c>
      <c r="M65">
        <f t="shared" si="8"/>
        <v>0.09</v>
      </c>
      <c r="N65" t="str">
        <f t="shared" si="9"/>
        <v>N/A</v>
      </c>
    </row>
    <row r="66" spans="1:14" x14ac:dyDescent="0.3">
      <c r="A66" s="1">
        <v>5</v>
      </c>
      <c r="B66" t="s">
        <v>118</v>
      </c>
      <c r="C66" t="s">
        <v>1134</v>
      </c>
      <c r="I66" t="str">
        <f t="shared" si="4"/>
        <v>N/A</v>
      </c>
      <c r="J66">
        <f t="shared" si="5"/>
        <v>-0.21059999999999998</v>
      </c>
      <c r="K66" t="str">
        <f t="shared" si="6"/>
        <v>N/A</v>
      </c>
      <c r="L66" t="str">
        <f t="shared" si="7"/>
        <v>N/A</v>
      </c>
      <c r="M66" t="str">
        <f t="shared" si="8"/>
        <v>N/A</v>
      </c>
      <c r="N66" t="str">
        <f t="shared" si="9"/>
        <v>N/A</v>
      </c>
    </row>
    <row r="67" spans="1:14" x14ac:dyDescent="0.3">
      <c r="D67" t="s">
        <v>120</v>
      </c>
      <c r="E67" t="str">
        <f>C1</f>
        <v>AGCO Corporation (AGCO)</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1088</v>
      </c>
      <c r="D68">
        <f ca="1">IFERROR(AVERAGE(VALUE(INDIRECT("J"&amp;(MATCH(B68,B69:B500,0)+68))),VALUE(INDIRECT("J"&amp;(MATCH(B68,B69:B500,0)+79))),VALUE(INDIRECT("J"&amp;(MATCH(B68,B69:B500,0)+90))),VALUE(INDIRECT("J"&amp;(MATCH(B68,B69:B500,0)+101)))),"")</f>
        <v>27564685000</v>
      </c>
      <c r="E68" t="str">
        <f t="shared" ref="E68:E76" ca="1" si="10">IFERROR(IF(AND(C68&lt;&gt;"",D68&lt;&gt;0),IF(VALUE(J68)&gt;VALUE(K68),"above average","below average"),"no data"),"no data")</f>
        <v>below average</v>
      </c>
      <c r="I68" t="str">
        <f t="shared" ca="1" si="4"/>
        <v>N/A</v>
      </c>
      <c r="J68">
        <f t="shared" si="5"/>
        <v>5710000000</v>
      </c>
      <c r="K68">
        <f t="shared" ca="1" si="6"/>
        <v>27564685000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1090</v>
      </c>
      <c r="D70">
        <f ca="1">IFERROR(AVERAGE(VALUE(INDIRECT("J"&amp;(MATCH(B70,B71:B502,0)+70))),VALUE(INDIRECT("J"&amp;(MATCH(B70,B71:B502,0)+81))),VALUE(INDIRECT("J"&amp;(MATCH(B70,B71:B502,0)+92))),VALUE(INDIRECT("J"&amp;(MATCH(B70,B71:B502,0)+103)))),"")</f>
        <v>-92.98</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40.799999999999997</v>
      </c>
      <c r="K70">
        <f t="shared" ca="1" si="6"/>
        <v>-92.98</v>
      </c>
      <c r="L70" t="str">
        <f t="shared" ca="1" si="7"/>
        <v>N/A</v>
      </c>
      <c r="M70" t="str">
        <f t="shared" ca="1" si="8"/>
        <v>N/A</v>
      </c>
      <c r="N70" t="str">
        <f t="shared" ca="1" si="9"/>
        <v>N/A</v>
      </c>
    </row>
    <row r="71" spans="1:14" x14ac:dyDescent="0.3">
      <c r="A71" s="1">
        <v>3</v>
      </c>
      <c r="B71" t="s">
        <v>124</v>
      </c>
      <c r="C71" t="s">
        <v>1135</v>
      </c>
      <c r="D71">
        <f ca="1">IFERROR(AVERAGE(VALUE(INDIRECT("J"&amp;(MATCH(B71,B72:B503,0)+71))),VALUE(INDIRECT("J"&amp;(MATCH(B71,B72:B503,0)+82))),VALUE(INDIRECT("J"&amp;(MATCH(B71,B72:B503,0)+93))),VALUE(INDIRECT("J"&amp;(MATCH(B71,B72:B503,0)+104)))),"")</f>
        <v>22.682500000000001</v>
      </c>
      <c r="E71" t="str">
        <f t="shared" ca="1" si="10"/>
        <v>below average</v>
      </c>
      <c r="F71" t="str">
        <f t="shared" ca="1" si="11"/>
        <v/>
      </c>
      <c r="G71" t="str">
        <f t="shared" ref="G71:G76" ca="1" si="12">IF(F71&lt;&gt;"", G70 &amp; ", " &amp; IFERROR(LEFT(F71,FIND("(",F71) - 2),F71),G70)</f>
        <v>trailing p/e</v>
      </c>
      <c r="I71" t="str">
        <f t="shared" ca="1" si="4"/>
        <v>N/A</v>
      </c>
      <c r="J71">
        <f t="shared" si="5"/>
        <v>20.41</v>
      </c>
      <c r="K71">
        <f t="shared" ca="1" si="6"/>
        <v>22.682500000000001</v>
      </c>
      <c r="L71" t="str">
        <f t="shared" ca="1" si="7"/>
        <v>N/A</v>
      </c>
      <c r="M71" t="str">
        <f t="shared" ca="1" si="8"/>
        <v>N/A</v>
      </c>
      <c r="N71" t="str">
        <f t="shared" ca="1" si="9"/>
        <v>N/A</v>
      </c>
    </row>
    <row r="72" spans="1:14" x14ac:dyDescent="0.3">
      <c r="A72" s="1">
        <v>4</v>
      </c>
      <c r="B72" t="s">
        <v>126</v>
      </c>
      <c r="C72" t="s">
        <v>1136</v>
      </c>
      <c r="D72">
        <f ca="1">IFERROR(AVERAGE(VALUE(INDIRECT("J"&amp;(MATCH(B72,B73:B504,0)+72))),VALUE(INDIRECT("J"&amp;(MATCH(B72,B73:B504,0)+83))),VALUE(INDIRECT("J"&amp;(MATCH(B72,B73:B504,0)+94))),VALUE(INDIRECT("J"&amp;(MATCH(B72,B73:B504,0)+105)))),"")</f>
        <v>1.8975</v>
      </c>
      <c r="E72" t="str">
        <f t="shared" ca="1" si="10"/>
        <v>below average</v>
      </c>
      <c r="F72" t="str">
        <f t="shared" ca="1" si="11"/>
        <v/>
      </c>
      <c r="G72" t="str">
        <f t="shared" ca="1" si="12"/>
        <v>trailing p/e</v>
      </c>
      <c r="I72" t="str">
        <f t="shared" ca="1" si="4"/>
        <v>N/A</v>
      </c>
      <c r="J72">
        <f t="shared" si="5"/>
        <v>1.19</v>
      </c>
      <c r="K72">
        <f t="shared" ca="1" si="6"/>
        <v>1.8975</v>
      </c>
      <c r="L72" t="str">
        <f t="shared" ca="1" si="7"/>
        <v>N/A</v>
      </c>
      <c r="M72" t="str">
        <f t="shared" ca="1" si="8"/>
        <v>N/A</v>
      </c>
      <c r="N72" t="str">
        <f t="shared" ca="1" si="9"/>
        <v>N/A</v>
      </c>
    </row>
    <row r="73" spans="1:14" x14ac:dyDescent="0.3">
      <c r="A73" s="1">
        <v>5</v>
      </c>
      <c r="B73" t="s">
        <v>128</v>
      </c>
      <c r="C73" t="s">
        <v>1137</v>
      </c>
      <c r="D73">
        <f ca="1">IFERROR(AVERAGE(VALUE(INDIRECT("J"&amp;(MATCH(B73,B74:B505,0)+73))),VALUE(INDIRECT("J"&amp;(MATCH(B73,B74:B505,0)+84))),VALUE(INDIRECT("J"&amp;(MATCH(B73,B74:B505,0)+95))),VALUE(INDIRECT("J"&amp;(MATCH(B73,B74:B505,0)+106)))),"")</f>
        <v>1.1775</v>
      </c>
      <c r="E73" t="str">
        <f t="shared" ca="1" si="10"/>
        <v>below average</v>
      </c>
      <c r="F73" t="str">
        <f t="shared" ca="1" si="11"/>
        <v/>
      </c>
      <c r="G73" t="str">
        <f t="shared" ca="1" si="12"/>
        <v>trailing p/e</v>
      </c>
      <c r="I73" t="str">
        <f t="shared" ca="1" si="4"/>
        <v>N/A</v>
      </c>
      <c r="J73">
        <f t="shared" si="5"/>
        <v>0.76</v>
      </c>
      <c r="K73">
        <f t="shared" ca="1" si="6"/>
        <v>1.1775</v>
      </c>
      <c r="L73" t="str">
        <f t="shared" ca="1" si="7"/>
        <v>N/A</v>
      </c>
      <c r="M73" t="str">
        <f t="shared" ca="1" si="8"/>
        <v>N/A</v>
      </c>
      <c r="N73" t="str">
        <f t="shared" ca="1" si="9"/>
        <v>N/A</v>
      </c>
    </row>
    <row r="74" spans="1:14" x14ac:dyDescent="0.3">
      <c r="A74" s="1">
        <v>6</v>
      </c>
      <c r="B74" t="s">
        <v>130</v>
      </c>
      <c r="C74" t="s">
        <v>1138</v>
      </c>
      <c r="D74">
        <f ca="1">IFERROR(AVERAGE(VALUE(INDIRECT("J"&amp;(MATCH(B74,B75:B506,0)+74))),VALUE(INDIRECT("J"&amp;(MATCH(B74,B75:B506,0)+85))),VALUE(INDIRECT("J"&amp;(MATCH(B74,B75:B506,0)+96))),VALUE(INDIRECT("J"&amp;(MATCH(B74,B75:B506,0)+107)))),"")</f>
        <v>2.9375000000000004</v>
      </c>
      <c r="E74" t="str">
        <f t="shared" ca="1" si="10"/>
        <v>below average</v>
      </c>
      <c r="F74" t="str">
        <f t="shared" ca="1" si="11"/>
        <v/>
      </c>
      <c r="G74" t="str">
        <f t="shared" ca="1" si="12"/>
        <v>trailing p/e</v>
      </c>
      <c r="I74" t="str">
        <f t="shared" ca="1" si="4"/>
        <v>N/A</v>
      </c>
      <c r="J74">
        <f t="shared" si="5"/>
        <v>2.0299999999999998</v>
      </c>
      <c r="K74">
        <f t="shared" ca="1" si="6"/>
        <v>2.9375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trailing p/e</v>
      </c>
      <c r="G77" t="str">
        <f ca="1">TRIM(IF(LEFT(G76,1)=",",REPLACE(G76,1,1,""),SUBSTITUTE(G76,F77, "and " &amp; F77)))</f>
        <v>and trailing p/e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AGCO may be overvalued. The company has a higher and trailing p/e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1139</v>
      </c>
      <c r="F81" t="str">
        <f t="shared" ref="F81:F87" ca="1" si="13">IF(E70="below average",LOWER(TRIM(IF(ISNUMBER(VALUE(RIGHT(B70,1))),REPLACE(B70,LEN(B70),1,""),B70))),"")</f>
        <v/>
      </c>
      <c r="G81" t="str">
        <f ca="1">IFERROR(LEFT(F81,FIND("(",F81) - 2),F81)</f>
        <v/>
      </c>
      <c r="I81" t="str">
        <f t="shared" ca="1" si="4"/>
        <v>N/A</v>
      </c>
      <c r="J81">
        <f t="shared" si="5"/>
        <v>1.9E-2</v>
      </c>
      <c r="K81" t="str">
        <f t="shared" si="6"/>
        <v>N/A</v>
      </c>
      <c r="L81" t="str">
        <f t="shared" si="7"/>
        <v>N/A</v>
      </c>
      <c r="M81" t="str">
        <f t="shared" ca="1" si="8"/>
        <v>N/A</v>
      </c>
      <c r="N81" t="str">
        <f t="shared" ca="1" si="9"/>
        <v>N/A</v>
      </c>
    </row>
    <row r="82" spans="1:14" x14ac:dyDescent="0.3">
      <c r="A82" s="1">
        <v>1</v>
      </c>
      <c r="B82" t="s">
        <v>140</v>
      </c>
      <c r="C82" t="s">
        <v>1140</v>
      </c>
      <c r="F82" t="str">
        <f t="shared" ca="1" si="13"/>
        <v>forward p/e</v>
      </c>
      <c r="G82" t="str">
        <f t="shared" ref="G82:G87" ca="1" si="14">IF(F82&lt;&gt;"", G81 &amp; ", " &amp; IFERROR(LEFT(F82,FIND("(",F82) - 2),F82),G81)</f>
        <v>, forward p/e</v>
      </c>
      <c r="I82" t="str">
        <f t="shared" ca="1" si="4"/>
        <v>N/A</v>
      </c>
      <c r="J82">
        <f t="shared" si="5"/>
        <v>4.0099999999999997E-2</v>
      </c>
      <c r="K82" t="str">
        <f t="shared" si="6"/>
        <v>N/A</v>
      </c>
      <c r="L82" t="str">
        <f t="shared" si="7"/>
        <v>N/A</v>
      </c>
      <c r="M82" t="str">
        <f t="shared" ca="1" si="8"/>
        <v>N/A</v>
      </c>
      <c r="N82" t="str">
        <f t="shared" ca="1" si="9"/>
        <v>N/A</v>
      </c>
    </row>
    <row r="83" spans="1:14" x14ac:dyDescent="0.3">
      <c r="F83" t="str">
        <f t="shared" ca="1" si="13"/>
        <v>peg ratio (5 yr expected)</v>
      </c>
      <c r="G83" t="str">
        <f t="shared" ca="1" si="14"/>
        <v>, forward p/e,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1141</v>
      </c>
      <c r="F84" t="str">
        <f t="shared" ca="1" si="13"/>
        <v>price/sales (ttm)</v>
      </c>
      <c r="G84" t="str">
        <f t="shared" ca="1" si="14"/>
        <v>, forward p/e, peg ratio, price/sales</v>
      </c>
      <c r="I84" t="str">
        <f t="shared" ca="1" si="4"/>
        <v>N/A</v>
      </c>
      <c r="J84">
        <f t="shared" si="5"/>
        <v>2.6099999999999998E-2</v>
      </c>
      <c r="K84" t="str">
        <f t="shared" si="6"/>
        <v>N/A</v>
      </c>
      <c r="L84" t="str">
        <f t="shared" si="7"/>
        <v>N/A</v>
      </c>
      <c r="M84" t="str">
        <f t="shared" ca="1" si="8"/>
        <v>N/A</v>
      </c>
      <c r="N84" t="str">
        <f t="shared" ca="1" si="9"/>
        <v>N/A</v>
      </c>
    </row>
    <row r="85" spans="1:14" x14ac:dyDescent="0.3">
      <c r="A85" s="1">
        <v>1</v>
      </c>
      <c r="B85" t="s">
        <v>144</v>
      </c>
      <c r="C85" t="s">
        <v>1142</v>
      </c>
      <c r="F85" t="str">
        <f t="shared" ca="1" si="13"/>
        <v>price/book (mrq)</v>
      </c>
      <c r="G85" t="str">
        <f t="shared" ca="1" si="14"/>
        <v>, forward p/e, peg ratio, price/sales, price/book</v>
      </c>
      <c r="I85" t="str">
        <f t="shared" ca="1" si="4"/>
        <v>N/A</v>
      </c>
      <c r="J85">
        <f t="shared" si="5"/>
        <v>4.8800000000000003E-2</v>
      </c>
      <c r="K85" t="str">
        <f t="shared" si="6"/>
        <v>N/A</v>
      </c>
      <c r="L85" t="str">
        <f t="shared" si="7"/>
        <v>N/A</v>
      </c>
      <c r="M85" t="str">
        <f t="shared" ca="1" si="8"/>
        <v>N/A</v>
      </c>
      <c r="N85" t="str">
        <f t="shared" ca="1" si="9"/>
        <v>N/A</v>
      </c>
    </row>
    <row r="86" spans="1:14" x14ac:dyDescent="0.3">
      <c r="F86" t="str">
        <f t="shared" ca="1" si="13"/>
        <v/>
      </c>
      <c r="G86" t="str">
        <f t="shared" ca="1" si="14"/>
        <v>, forward p/e, peg ratio, price/sales,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1143</v>
      </c>
      <c r="F87" t="str">
        <f t="shared" ca="1" si="13"/>
        <v/>
      </c>
      <c r="G87" t="str">
        <f t="shared" ca="1" si="14"/>
        <v>, forward p/e, peg ratio, price/sales, price/book</v>
      </c>
      <c r="I87" t="str">
        <f t="shared" ca="1" si="4"/>
        <v>N/A</v>
      </c>
      <c r="J87">
        <f t="shared" si="5"/>
        <v>7480000000</v>
      </c>
      <c r="K87" t="str">
        <f t="shared" si="6"/>
        <v>N/A</v>
      </c>
      <c r="L87" t="str">
        <f t="shared" si="7"/>
        <v>N/A</v>
      </c>
      <c r="M87" t="str">
        <f t="shared" ca="1" si="8"/>
        <v>N/A</v>
      </c>
      <c r="N87" t="str">
        <f t="shared" ca="1" si="9"/>
        <v>N/A</v>
      </c>
    </row>
    <row r="88" spans="1:14" x14ac:dyDescent="0.3">
      <c r="A88" s="1">
        <v>1</v>
      </c>
      <c r="B88" t="s">
        <v>147</v>
      </c>
      <c r="C88" t="s">
        <v>1144</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forward p/e, peg ratio, price/sales, price/book</v>
      </c>
      <c r="I88" t="str">
        <f t="shared" ca="1" si="4"/>
        <v>N/A</v>
      </c>
      <c r="J88">
        <f t="shared" si="5"/>
        <v>92.88</v>
      </c>
      <c r="K88" t="str">
        <f t="shared" si="6"/>
        <v>N/A</v>
      </c>
      <c r="L88" t="str">
        <f t="shared" si="7"/>
        <v>N/A</v>
      </c>
      <c r="M88" t="str">
        <f t="shared" ca="1" si="8"/>
        <v>N/A</v>
      </c>
      <c r="N88" t="str">
        <f t="shared" ca="1" si="9"/>
        <v>N/A</v>
      </c>
    </row>
    <row r="89" spans="1:14" x14ac:dyDescent="0.3">
      <c r="A89" s="1">
        <v>2</v>
      </c>
      <c r="B89" t="s">
        <v>149</v>
      </c>
      <c r="C89" t="s">
        <v>1145</v>
      </c>
      <c r="D89" t="str">
        <f ca="1">IF(COUNTIF(E70:E76,"=below average")&gt;0,"There are some indications that "&amp;D1&amp;" may be undervalued. The company has a lower " &amp; G88 &amp; " than the comparable average", "Inconclusive")</f>
        <v>There are some indications that AGCO may be undervalued. The company has a lower forward p/e, peg ratio, price/sales, price/book than the comparable average</v>
      </c>
      <c r="I89" t="str">
        <f t="shared" ca="1" si="4"/>
        <v>N/A</v>
      </c>
      <c r="J89">
        <f t="shared" si="5"/>
        <v>4.4000000000000004E-2</v>
      </c>
      <c r="K89" t="str">
        <f t="shared" ca="1" si="6"/>
        <v>N/A</v>
      </c>
      <c r="L89" t="str">
        <f t="shared" si="7"/>
        <v>N/A</v>
      </c>
      <c r="M89" t="str">
        <f t="shared" si="8"/>
        <v>N/A</v>
      </c>
      <c r="N89" t="str">
        <f t="shared" si="9"/>
        <v>N/A</v>
      </c>
    </row>
    <row r="90" spans="1:14" x14ac:dyDescent="0.3">
      <c r="A90" s="1">
        <v>3</v>
      </c>
      <c r="B90" t="s">
        <v>151</v>
      </c>
      <c r="C90" t="s">
        <v>1146</v>
      </c>
      <c r="I90" t="str">
        <f t="shared" si="4"/>
        <v>N/A</v>
      </c>
      <c r="J90">
        <f t="shared" si="5"/>
        <v>1520000000</v>
      </c>
      <c r="K90" t="str">
        <f t="shared" si="6"/>
        <v>N/A</v>
      </c>
      <c r="L90" t="str">
        <f t="shared" si="7"/>
        <v>N/A</v>
      </c>
      <c r="M90" t="str">
        <f t="shared" si="8"/>
        <v>N/A</v>
      </c>
      <c r="N90" t="str">
        <f t="shared" si="9"/>
        <v>N/A</v>
      </c>
    </row>
    <row r="91" spans="1:14" x14ac:dyDescent="0.3">
      <c r="A91" s="1">
        <v>4</v>
      </c>
      <c r="B91" t="s">
        <v>153</v>
      </c>
      <c r="C91" t="s">
        <v>1147</v>
      </c>
      <c r="I91" t="str">
        <f t="shared" si="4"/>
        <v>N/A</v>
      </c>
      <c r="J91">
        <f t="shared" si="5"/>
        <v>575500000</v>
      </c>
      <c r="K91" t="str">
        <f t="shared" si="6"/>
        <v>N/A</v>
      </c>
      <c r="L91" t="str">
        <f t="shared" si="7"/>
        <v>N/A</v>
      </c>
      <c r="M91" t="str">
        <f t="shared" si="8"/>
        <v>N/A</v>
      </c>
      <c r="N91" t="str">
        <f t="shared" si="9"/>
        <v>N/A</v>
      </c>
    </row>
    <row r="92" spans="1:14" x14ac:dyDescent="0.3">
      <c r="A92" s="1">
        <v>5</v>
      </c>
      <c r="B92" t="s">
        <v>155</v>
      </c>
      <c r="C92" t="s">
        <v>1148</v>
      </c>
      <c r="I92" t="str">
        <f t="shared" si="4"/>
        <v>N/A</v>
      </c>
      <c r="J92">
        <f t="shared" si="5"/>
        <v>142200000</v>
      </c>
      <c r="K92" t="str">
        <f t="shared" si="6"/>
        <v>N/A</v>
      </c>
      <c r="L92" t="str">
        <f t="shared" si="7"/>
        <v>N/A</v>
      </c>
      <c r="M92" t="str">
        <f t="shared" si="8"/>
        <v>N/A</v>
      </c>
      <c r="N92" t="str">
        <f t="shared" si="9"/>
        <v>N/A</v>
      </c>
    </row>
    <row r="93" spans="1:14" x14ac:dyDescent="0.3">
      <c r="A93" s="1">
        <v>6</v>
      </c>
      <c r="B93" t="s">
        <v>157</v>
      </c>
      <c r="C93" t="s">
        <v>1091</v>
      </c>
      <c r="I93" t="str">
        <f t="shared" si="4"/>
        <v>N/A</v>
      </c>
      <c r="J93">
        <f t="shared" si="5"/>
        <v>1.76</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1149</v>
      </c>
      <c r="I96" t="str">
        <f t="shared" si="4"/>
        <v>N/A</v>
      </c>
      <c r="J96">
        <f t="shared" si="5"/>
        <v>289900000</v>
      </c>
      <c r="K96" t="str">
        <f t="shared" si="6"/>
        <v>N/A</v>
      </c>
      <c r="L96" t="str">
        <f t="shared" si="7"/>
        <v>N/A</v>
      </c>
      <c r="M96" t="str">
        <f t="shared" si="8"/>
        <v>N/A</v>
      </c>
      <c r="N96" t="str">
        <f t="shared" si="9"/>
        <v>N/A</v>
      </c>
    </row>
    <row r="97" spans="1:14" x14ac:dyDescent="0.3">
      <c r="A97" s="1">
        <v>1</v>
      </c>
      <c r="B97" t="s">
        <v>161</v>
      </c>
      <c r="C97" t="s">
        <v>1150</v>
      </c>
      <c r="I97" t="str">
        <f t="shared" si="4"/>
        <v>N/A</v>
      </c>
      <c r="J97">
        <f t="shared" si="5"/>
        <v>3.65</v>
      </c>
      <c r="K97" t="str">
        <f t="shared" si="6"/>
        <v>N/A</v>
      </c>
      <c r="L97" t="str">
        <f t="shared" si="7"/>
        <v>N/A</v>
      </c>
      <c r="M97" t="str">
        <f t="shared" si="8"/>
        <v>N/A</v>
      </c>
      <c r="N97" t="str">
        <f t="shared" si="9"/>
        <v>N/A</v>
      </c>
    </row>
    <row r="98" spans="1:14" x14ac:dyDescent="0.3">
      <c r="A98" s="1">
        <v>2</v>
      </c>
      <c r="B98" t="s">
        <v>163</v>
      </c>
      <c r="C98" t="s">
        <v>1151</v>
      </c>
      <c r="I98" t="str">
        <f t="shared" si="4"/>
        <v>N/A</v>
      </c>
      <c r="J98">
        <f t="shared" si="5"/>
        <v>1890000000</v>
      </c>
      <c r="K98" t="str">
        <f t="shared" si="6"/>
        <v>N/A</v>
      </c>
      <c r="L98" t="str">
        <f t="shared" si="7"/>
        <v>N/A</v>
      </c>
      <c r="M98" t="str">
        <f t="shared" si="8"/>
        <v>N/A</v>
      </c>
      <c r="N98" t="str">
        <f t="shared" si="9"/>
        <v>N/A</v>
      </c>
    </row>
    <row r="99" spans="1:14" x14ac:dyDescent="0.3">
      <c r="A99" s="1">
        <v>3</v>
      </c>
      <c r="B99" t="s">
        <v>165</v>
      </c>
      <c r="C99" t="s">
        <v>1152</v>
      </c>
      <c r="I99" t="str">
        <f t="shared" si="4"/>
        <v>N/A</v>
      </c>
      <c r="J99">
        <f t="shared" si="5"/>
        <v>65.88</v>
      </c>
      <c r="K99" t="str">
        <f t="shared" si="6"/>
        <v>N/A</v>
      </c>
      <c r="L99" t="str">
        <f t="shared" si="7"/>
        <v>N/A</v>
      </c>
      <c r="M99" t="str">
        <f t="shared" si="8"/>
        <v>N/A</v>
      </c>
      <c r="N99" t="str">
        <f t="shared" si="9"/>
        <v>N/A</v>
      </c>
    </row>
    <row r="100" spans="1:14" x14ac:dyDescent="0.3">
      <c r="A100" s="1">
        <v>4</v>
      </c>
      <c r="B100" t="s">
        <v>167</v>
      </c>
      <c r="C100" t="s">
        <v>1153</v>
      </c>
      <c r="I100" t="str">
        <f t="shared" si="4"/>
        <v>N/A</v>
      </c>
      <c r="J100">
        <f t="shared" si="5"/>
        <v>1.55</v>
      </c>
      <c r="K100" t="str">
        <f t="shared" si="6"/>
        <v>N/A</v>
      </c>
      <c r="L100" t="str">
        <f t="shared" si="7"/>
        <v>N/A</v>
      </c>
      <c r="M100" t="str">
        <f t="shared" si="8"/>
        <v>N/A</v>
      </c>
      <c r="N100" t="str">
        <f t="shared" si="9"/>
        <v>N/A</v>
      </c>
    </row>
    <row r="101" spans="1:14" x14ac:dyDescent="0.3">
      <c r="A101" s="1">
        <v>5</v>
      </c>
      <c r="B101" t="s">
        <v>169</v>
      </c>
      <c r="C101" t="s">
        <v>1154</v>
      </c>
      <c r="I101" t="str">
        <f t="shared" si="4"/>
        <v>N/A</v>
      </c>
      <c r="J101">
        <f t="shared" si="5"/>
        <v>35.369999999999997</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1155</v>
      </c>
      <c r="I103" t="str">
        <f t="shared" si="4"/>
        <v>N/A</v>
      </c>
      <c r="J103">
        <f t="shared" si="5"/>
        <v>466300000</v>
      </c>
      <c r="K103" t="str">
        <f t="shared" si="6"/>
        <v>N/A</v>
      </c>
      <c r="L103" t="str">
        <f t="shared" si="7"/>
        <v>N/A</v>
      </c>
      <c r="M103" t="str">
        <f t="shared" si="8"/>
        <v>N/A</v>
      </c>
      <c r="N103" t="str">
        <f t="shared" si="9"/>
        <v>N/A</v>
      </c>
    </row>
    <row r="104" spans="1:14" x14ac:dyDescent="0.3">
      <c r="A104" s="1">
        <v>1</v>
      </c>
      <c r="B104" t="s">
        <v>173</v>
      </c>
      <c r="C104" t="s">
        <v>1156</v>
      </c>
      <c r="I104" t="str">
        <f t="shared" si="4"/>
        <v>N/A</v>
      </c>
      <c r="J104">
        <f t="shared" si="5"/>
        <v>235010000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1089</v>
      </c>
      <c r="I106" t="str">
        <f t="shared" si="4"/>
        <v>N/A</v>
      </c>
      <c r="J106">
        <f t="shared" si="5"/>
        <v>0.69</v>
      </c>
      <c r="K106" t="str">
        <f t="shared" si="6"/>
        <v>N/A</v>
      </c>
      <c r="L106" t="str">
        <f t="shared" si="7"/>
        <v>N/A</v>
      </c>
      <c r="M106" t="str">
        <f t="shared" si="8"/>
        <v>N/A</v>
      </c>
      <c r="N106" t="str">
        <f t="shared" si="9"/>
        <v>N/A</v>
      </c>
    </row>
    <row r="107" spans="1:14" x14ac:dyDescent="0.3">
      <c r="A107" s="1">
        <v>1</v>
      </c>
      <c r="B107" t="s">
        <v>175</v>
      </c>
      <c r="C107" t="s">
        <v>1157</v>
      </c>
      <c r="I107" t="str">
        <f t="shared" si="4"/>
        <v>N/A</v>
      </c>
      <c r="J107">
        <f t="shared" si="5"/>
        <v>0.4819</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1158</v>
      </c>
      <c r="I109" t="str">
        <f t="shared" si="4"/>
        <v>N/A</v>
      </c>
      <c r="J109">
        <f t="shared" si="5"/>
        <v>72.319999999999993</v>
      </c>
      <c r="K109" t="str">
        <f t="shared" si="6"/>
        <v>N/A</v>
      </c>
      <c r="L109" t="str">
        <f t="shared" si="7"/>
        <v>N/A</v>
      </c>
      <c r="M109" t="str">
        <f t="shared" si="8"/>
        <v>N/A</v>
      </c>
      <c r="N109" t="str">
        <f t="shared" si="9"/>
        <v>N/A</v>
      </c>
    </row>
    <row r="110" spans="1:14" x14ac:dyDescent="0.3">
      <c r="A110" s="1">
        <v>4</v>
      </c>
      <c r="B110" t="s">
        <v>181</v>
      </c>
      <c r="C110" t="s">
        <v>1159</v>
      </c>
      <c r="I110" t="str">
        <f t="shared" si="4"/>
        <v>N/A</v>
      </c>
      <c r="J110">
        <f t="shared" si="5"/>
        <v>46.22</v>
      </c>
      <c r="K110" t="str">
        <f t="shared" si="6"/>
        <v>N/A</v>
      </c>
      <c r="L110" t="str">
        <f t="shared" si="7"/>
        <v>N/A</v>
      </c>
      <c r="M110" t="str">
        <f t="shared" si="8"/>
        <v>N/A</v>
      </c>
      <c r="N110" t="str">
        <f t="shared" si="9"/>
        <v>N/A</v>
      </c>
    </row>
    <row r="111" spans="1:14" x14ac:dyDescent="0.3">
      <c r="A111" s="1">
        <v>5</v>
      </c>
      <c r="B111" t="s">
        <v>183</v>
      </c>
      <c r="C111" t="s">
        <v>1160</v>
      </c>
      <c r="I111" t="str">
        <f t="shared" si="4"/>
        <v>N/A</v>
      </c>
      <c r="J111">
        <f t="shared" si="5"/>
        <v>68.06</v>
      </c>
      <c r="K111" t="str">
        <f t="shared" si="6"/>
        <v>N/A</v>
      </c>
      <c r="L111" t="str">
        <f t="shared" si="7"/>
        <v>N/A</v>
      </c>
      <c r="M111" t="str">
        <f t="shared" si="8"/>
        <v>N/A</v>
      </c>
      <c r="N111" t="str">
        <f t="shared" si="9"/>
        <v>N/A</v>
      </c>
    </row>
    <row r="112" spans="1:14" x14ac:dyDescent="0.3">
      <c r="A112" s="1">
        <v>6</v>
      </c>
      <c r="B112" t="s">
        <v>185</v>
      </c>
      <c r="C112" t="s">
        <v>1161</v>
      </c>
      <c r="I112" t="str">
        <f t="shared" si="4"/>
        <v>N/A</v>
      </c>
      <c r="J112">
        <f t="shared" si="5"/>
        <v>63.58</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1162</v>
      </c>
      <c r="I114" t="str">
        <f t="shared" si="4"/>
        <v>N/A</v>
      </c>
      <c r="J114">
        <f t="shared" si="5"/>
        <v>644280</v>
      </c>
      <c r="K114" t="str">
        <f t="shared" si="6"/>
        <v>N/A</v>
      </c>
      <c r="L114" t="str">
        <f t="shared" si="7"/>
        <v>N/A</v>
      </c>
      <c r="M114" t="str">
        <f t="shared" si="8"/>
        <v>N/A</v>
      </c>
      <c r="N114" t="str">
        <f t="shared" si="9"/>
        <v>N/A</v>
      </c>
    </row>
    <row r="115" spans="1:14" x14ac:dyDescent="0.3">
      <c r="A115" s="1">
        <v>1</v>
      </c>
      <c r="B115" t="s">
        <v>189</v>
      </c>
      <c r="C115" t="s">
        <v>1163</v>
      </c>
      <c r="I115" t="str">
        <f t="shared" si="4"/>
        <v>N/A</v>
      </c>
      <c r="J115">
        <f t="shared" si="5"/>
        <v>483920</v>
      </c>
      <c r="K115" t="str">
        <f t="shared" si="6"/>
        <v>N/A</v>
      </c>
      <c r="L115" t="str">
        <f t="shared" si="7"/>
        <v>N/A</v>
      </c>
      <c r="M115" t="str">
        <f t="shared" si="8"/>
        <v>N/A</v>
      </c>
      <c r="N115" t="str">
        <f t="shared" si="9"/>
        <v>N/A</v>
      </c>
    </row>
    <row r="116" spans="1:14" x14ac:dyDescent="0.3">
      <c r="A116" s="1">
        <v>2</v>
      </c>
      <c r="B116" t="s">
        <v>191</v>
      </c>
      <c r="C116" t="s">
        <v>1164</v>
      </c>
      <c r="I116" t="str">
        <f t="shared" si="4"/>
        <v>N/A</v>
      </c>
      <c r="J116">
        <f t="shared" si="5"/>
        <v>79490000</v>
      </c>
      <c r="K116" t="str">
        <f t="shared" si="6"/>
        <v>N/A</v>
      </c>
      <c r="L116" t="str">
        <f t="shared" si="7"/>
        <v>N/A</v>
      </c>
      <c r="M116" t="str">
        <f t="shared" si="8"/>
        <v>N/A</v>
      </c>
      <c r="N116" t="str">
        <f t="shared" si="9"/>
        <v>N/A</v>
      </c>
    </row>
    <row r="117" spans="1:14" x14ac:dyDescent="0.3">
      <c r="A117" s="1">
        <v>3</v>
      </c>
      <c r="B117" t="s">
        <v>193</v>
      </c>
      <c r="C117" t="s">
        <v>1165</v>
      </c>
      <c r="I117" t="str">
        <f t="shared" si="4"/>
        <v>N/A</v>
      </c>
      <c r="J117">
        <f t="shared" si="5"/>
        <v>66290000.000000007</v>
      </c>
      <c r="K117" t="str">
        <f t="shared" si="6"/>
        <v>N/A</v>
      </c>
      <c r="L117" t="str">
        <f t="shared" si="7"/>
        <v>N/A</v>
      </c>
      <c r="M117" t="str">
        <f t="shared" si="8"/>
        <v>N/A</v>
      </c>
      <c r="N117" t="str">
        <f t="shared" si="9"/>
        <v>N/A</v>
      </c>
    </row>
    <row r="118" spans="1:14" x14ac:dyDescent="0.3">
      <c r="A118" s="1">
        <v>4</v>
      </c>
      <c r="B118" t="s">
        <v>195</v>
      </c>
      <c r="C118" t="s">
        <v>1166</v>
      </c>
      <c r="I118" t="str">
        <f t="shared" si="4"/>
        <v>N/A</v>
      </c>
      <c r="J118">
        <f t="shared" si="5"/>
        <v>0.219</v>
      </c>
      <c r="K118" t="str">
        <f t="shared" si="6"/>
        <v>N/A</v>
      </c>
      <c r="L118" t="str">
        <f t="shared" si="7"/>
        <v>N/A</v>
      </c>
      <c r="M118" t="str">
        <f t="shared" si="8"/>
        <v>N/A</v>
      </c>
      <c r="N118" t="str">
        <f t="shared" si="9"/>
        <v>N/A</v>
      </c>
    </row>
    <row r="119" spans="1:14" x14ac:dyDescent="0.3">
      <c r="A119" s="1">
        <v>5</v>
      </c>
      <c r="B119" t="s">
        <v>197</v>
      </c>
      <c r="C119" t="s">
        <v>1167</v>
      </c>
      <c r="I119" t="str">
        <f t="shared" si="4"/>
        <v>N/A</v>
      </c>
      <c r="J119">
        <f t="shared" si="5"/>
        <v>0.96700000000000008</v>
      </c>
      <c r="K119" t="str">
        <f t="shared" si="6"/>
        <v>N/A</v>
      </c>
      <c r="L119" t="str">
        <f t="shared" si="7"/>
        <v>N/A</v>
      </c>
      <c r="M119" t="str">
        <f t="shared" si="8"/>
        <v>N/A</v>
      </c>
      <c r="N119" t="str">
        <f t="shared" si="9"/>
        <v>N/A</v>
      </c>
    </row>
    <row r="120" spans="1:14" x14ac:dyDescent="0.3">
      <c r="A120" s="1">
        <v>6</v>
      </c>
      <c r="B120" t="s">
        <v>199</v>
      </c>
      <c r="C120" t="s">
        <v>1168</v>
      </c>
      <c r="I120" t="str">
        <f t="shared" si="4"/>
        <v>N/A</v>
      </c>
      <c r="J120">
        <f t="shared" si="5"/>
        <v>3230000</v>
      </c>
      <c r="K120" t="str">
        <f t="shared" si="6"/>
        <v>N/A</v>
      </c>
      <c r="L120" t="str">
        <f t="shared" si="7"/>
        <v>N/A</v>
      </c>
      <c r="M120" t="str">
        <f t="shared" si="8"/>
        <v>N/A</v>
      </c>
      <c r="N120" t="str">
        <f t="shared" si="9"/>
        <v>N/A</v>
      </c>
    </row>
    <row r="121" spans="1:14" x14ac:dyDescent="0.3">
      <c r="A121" s="1">
        <v>7</v>
      </c>
      <c r="B121" t="s">
        <v>201</v>
      </c>
      <c r="C121" t="s">
        <v>1169</v>
      </c>
      <c r="I121" t="str">
        <f t="shared" si="4"/>
        <v>N/A</v>
      </c>
      <c r="J121">
        <f t="shared" si="5"/>
        <v>6.23</v>
      </c>
      <c r="K121" t="str">
        <f t="shared" si="6"/>
        <v>N/A</v>
      </c>
      <c r="L121" t="str">
        <f t="shared" si="7"/>
        <v>N/A</v>
      </c>
      <c r="M121" t="str">
        <f t="shared" si="8"/>
        <v>N/A</v>
      </c>
      <c r="N121" t="str">
        <f t="shared" si="9"/>
        <v>N/A</v>
      </c>
    </row>
    <row r="122" spans="1:14" x14ac:dyDescent="0.3">
      <c r="A122" s="1">
        <v>8</v>
      </c>
      <c r="B122" t="s">
        <v>203</v>
      </c>
      <c r="C122" t="s">
        <v>1170</v>
      </c>
      <c r="I122" t="str">
        <f t="shared" si="4"/>
        <v>N/A</v>
      </c>
      <c r="J122">
        <f t="shared" si="5"/>
        <v>4.87E-2</v>
      </c>
      <c r="K122" t="str">
        <f t="shared" si="6"/>
        <v>N/A</v>
      </c>
      <c r="L122" t="str">
        <f t="shared" si="7"/>
        <v>N/A</v>
      </c>
      <c r="M122" t="str">
        <f t="shared" si="8"/>
        <v>N/A</v>
      </c>
      <c r="N122" t="str">
        <f t="shared" si="9"/>
        <v>N/A</v>
      </c>
    </row>
    <row r="123" spans="1:14" x14ac:dyDescent="0.3">
      <c r="A123" s="1">
        <v>9</v>
      </c>
      <c r="B123" t="s">
        <v>205</v>
      </c>
      <c r="C123" t="s">
        <v>1171</v>
      </c>
      <c r="I123" t="str">
        <f t="shared" si="4"/>
        <v>N/A</v>
      </c>
      <c r="J123">
        <f t="shared" si="5"/>
        <v>3040000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1172</v>
      </c>
      <c r="I125" t="str">
        <f t="shared" si="15"/>
        <v>N/A</v>
      </c>
      <c r="J125">
        <f t="shared" si="16"/>
        <v>0.56000000000000005</v>
      </c>
      <c r="K125" t="str">
        <f t="shared" si="17"/>
        <v>N/A</v>
      </c>
      <c r="L125" t="str">
        <f t="shared" si="18"/>
        <v>N/A</v>
      </c>
      <c r="M125" t="str">
        <f t="shared" si="19"/>
        <v>N/A</v>
      </c>
      <c r="N125" t="str">
        <f t="shared" si="20"/>
        <v>N/A</v>
      </c>
    </row>
    <row r="126" spans="1:14" x14ac:dyDescent="0.3">
      <c r="A126" s="1">
        <v>1</v>
      </c>
      <c r="B126" t="s">
        <v>208</v>
      </c>
      <c r="C126" t="s">
        <v>1173</v>
      </c>
      <c r="I126" t="str">
        <f t="shared" si="15"/>
        <v>N/A</v>
      </c>
      <c r="J126">
        <f t="shared" si="16"/>
        <v>7.8000000000000005E-3</v>
      </c>
      <c r="K126" t="str">
        <f t="shared" si="17"/>
        <v>N/A</v>
      </c>
      <c r="L126" t="str">
        <f t="shared" si="18"/>
        <v>N/A</v>
      </c>
      <c r="M126" t="str">
        <f t="shared" si="19"/>
        <v>N/A</v>
      </c>
      <c r="N126" t="str">
        <f t="shared" si="20"/>
        <v>N/A</v>
      </c>
    </row>
    <row r="127" spans="1:14" x14ac:dyDescent="0.3">
      <c r="A127" s="1">
        <v>2</v>
      </c>
      <c r="B127" t="s">
        <v>209</v>
      </c>
      <c r="C127" t="s">
        <v>457</v>
      </c>
      <c r="I127" t="str">
        <f t="shared" si="15"/>
        <v>N/A</v>
      </c>
      <c r="J127">
        <f t="shared" si="16"/>
        <v>0.53</v>
      </c>
      <c r="K127" t="str">
        <f t="shared" si="17"/>
        <v>N/A</v>
      </c>
      <c r="L127" t="str">
        <f t="shared" si="18"/>
        <v>N/A</v>
      </c>
      <c r="M127" t="str">
        <f t="shared" si="19"/>
        <v>N/A</v>
      </c>
      <c r="N127" t="str">
        <f t="shared" si="20"/>
        <v>N/A</v>
      </c>
    </row>
    <row r="128" spans="1:14" x14ac:dyDescent="0.3">
      <c r="A128" s="1">
        <v>3</v>
      </c>
      <c r="B128" t="s">
        <v>210</v>
      </c>
      <c r="C128" t="s">
        <v>1174</v>
      </c>
      <c r="I128" t="str">
        <f t="shared" si="15"/>
        <v>N/A</v>
      </c>
      <c r="J128">
        <f t="shared" si="16"/>
        <v>7.4000000000000003E-3</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C130" t="s">
        <v>1175</v>
      </c>
      <c r="I130" t="str">
        <f t="shared" si="15"/>
        <v>N/A</v>
      </c>
      <c r="J130">
        <f t="shared" si="16"/>
        <v>0.30460000000000004</v>
      </c>
      <c r="K130" t="str">
        <f t="shared" si="17"/>
        <v>N/A</v>
      </c>
      <c r="L130" t="str">
        <f t="shared" si="18"/>
        <v>N/A</v>
      </c>
      <c r="M130" t="str">
        <f t="shared" si="19"/>
        <v>N/A</v>
      </c>
      <c r="N130" t="str">
        <f t="shared" si="20"/>
        <v>N/A</v>
      </c>
    </row>
    <row r="131" spans="1:14" x14ac:dyDescent="0.3">
      <c r="A131" s="1">
        <v>6</v>
      </c>
      <c r="B131" t="s">
        <v>213</v>
      </c>
      <c r="C131" t="s">
        <v>1176</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1177</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1178</v>
      </c>
      <c r="I133" t="str">
        <f t="shared" si="15"/>
        <v>N/A</v>
      </c>
      <c r="J133">
        <f t="shared" si="16"/>
        <v>42767</v>
      </c>
      <c r="K133" t="str">
        <f t="shared" si="17"/>
        <v>N/A</v>
      </c>
      <c r="L133" t="str">
        <f t="shared" si="18"/>
        <v>N/A</v>
      </c>
      <c r="M133" t="str">
        <f t="shared" si="19"/>
        <v>N/A</v>
      </c>
      <c r="N133" t="str">
        <f t="shared" si="20"/>
        <v>N/A</v>
      </c>
    </row>
    <row r="134" spans="1:14" x14ac:dyDescent="0.3">
      <c r="A134" s="1">
        <v>9</v>
      </c>
      <c r="B134" t="s">
        <v>217</v>
      </c>
      <c r="C134" t="s">
        <v>1179</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1180</v>
      </c>
      <c r="C138" t="s">
        <v>1181</v>
      </c>
      <c r="D138" t="s">
        <v>1182</v>
      </c>
      <c r="E138" t="s">
        <v>1183</v>
      </c>
      <c r="F138">
        <v>64</v>
      </c>
      <c r="I138" t="str">
        <f t="shared" si="15"/>
        <v>N/A</v>
      </c>
      <c r="J138" t="str">
        <f t="shared" si="16"/>
        <v>N/A</v>
      </c>
      <c r="K138">
        <f t="shared" si="17"/>
        <v>3730000</v>
      </c>
      <c r="L138">
        <f t="shared" si="18"/>
        <v>1090000</v>
      </c>
      <c r="M138">
        <f t="shared" si="19"/>
        <v>64</v>
      </c>
      <c r="N138" t="str">
        <f t="shared" si="20"/>
        <v>N/A</v>
      </c>
    </row>
    <row r="139" spans="1:14" x14ac:dyDescent="0.3">
      <c r="A139" s="1">
        <v>1</v>
      </c>
      <c r="B139" t="s">
        <v>1184</v>
      </c>
      <c r="C139" t="s">
        <v>1185</v>
      </c>
      <c r="D139" t="s">
        <v>1186</v>
      </c>
      <c r="E139" t="s">
        <v>1187</v>
      </c>
      <c r="F139">
        <v>53</v>
      </c>
      <c r="I139" t="str">
        <f t="shared" si="15"/>
        <v>N/A</v>
      </c>
      <c r="J139" t="str">
        <f t="shared" si="16"/>
        <v>N/A</v>
      </c>
      <c r="K139">
        <f t="shared" si="17"/>
        <v>1220000</v>
      </c>
      <c r="L139">
        <f t="shared" si="18"/>
        <v>217880</v>
      </c>
      <c r="M139">
        <f t="shared" si="19"/>
        <v>53</v>
      </c>
      <c r="N139" t="str">
        <f t="shared" si="20"/>
        <v>N/A</v>
      </c>
    </row>
    <row r="140" spans="1:14" x14ac:dyDescent="0.3">
      <c r="A140" s="1">
        <v>2</v>
      </c>
      <c r="B140" t="s">
        <v>1188</v>
      </c>
      <c r="C140" t="s">
        <v>1189</v>
      </c>
      <c r="D140" t="s">
        <v>1186</v>
      </c>
      <c r="E140" t="s">
        <v>1190</v>
      </c>
      <c r="F140">
        <v>60</v>
      </c>
      <c r="I140" t="str">
        <f t="shared" si="15"/>
        <v>N/A</v>
      </c>
      <c r="J140" t="str">
        <f t="shared" si="16"/>
        <v>N/A</v>
      </c>
      <c r="K140">
        <f t="shared" si="17"/>
        <v>1220000</v>
      </c>
      <c r="L140">
        <f t="shared" si="18"/>
        <v>131200</v>
      </c>
      <c r="M140">
        <f t="shared" si="19"/>
        <v>60</v>
      </c>
      <c r="N140" t="str">
        <f t="shared" si="20"/>
        <v>N/A</v>
      </c>
    </row>
    <row r="141" spans="1:14" x14ac:dyDescent="0.3">
      <c r="A141" s="1">
        <v>3</v>
      </c>
      <c r="B141" t="s">
        <v>1191</v>
      </c>
      <c r="C141" t="s">
        <v>1192</v>
      </c>
      <c r="D141" t="s">
        <v>1193</v>
      </c>
      <c r="E141" t="s">
        <v>1194</v>
      </c>
      <c r="F141">
        <v>62</v>
      </c>
      <c r="I141" t="str">
        <f t="shared" si="15"/>
        <v>N/A</v>
      </c>
      <c r="J141" t="str">
        <f t="shared" si="16"/>
        <v>N/A</v>
      </c>
      <c r="K141">
        <f t="shared" si="17"/>
        <v>1270000</v>
      </c>
      <c r="L141">
        <f t="shared" si="18"/>
        <v>20750</v>
      </c>
      <c r="M141">
        <f t="shared" si="19"/>
        <v>62</v>
      </c>
      <c r="N141" t="str">
        <f t="shared" si="20"/>
        <v>N/A</v>
      </c>
    </row>
    <row r="142" spans="1:14" x14ac:dyDescent="0.3">
      <c r="A142" s="1">
        <v>4</v>
      </c>
      <c r="B142" t="s">
        <v>1195</v>
      </c>
      <c r="C142" t="s">
        <v>1196</v>
      </c>
      <c r="D142" t="s">
        <v>1197</v>
      </c>
      <c r="F142">
        <v>52</v>
      </c>
      <c r="I142" t="str">
        <f t="shared" si="15"/>
        <v>N/A</v>
      </c>
      <c r="J142" t="str">
        <f t="shared" si="16"/>
        <v>N/A</v>
      </c>
      <c r="K142">
        <f t="shared" si="17"/>
        <v>1450000</v>
      </c>
      <c r="L142" t="str">
        <f t="shared" si="18"/>
        <v>N/A</v>
      </c>
      <c r="M142">
        <f t="shared" si="19"/>
        <v>52</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1198</v>
      </c>
      <c r="D145" t="s">
        <v>1199</v>
      </c>
      <c r="E145" t="s">
        <v>1200</v>
      </c>
      <c r="F145" t="s">
        <v>1201</v>
      </c>
      <c r="G145" t="s">
        <v>1111</v>
      </c>
      <c r="I145" t="str">
        <f t="shared" si="15"/>
        <v>N/A</v>
      </c>
      <c r="J145">
        <f t="shared" si="16"/>
        <v>9960000000</v>
      </c>
      <c r="K145">
        <f t="shared" si="17"/>
        <v>10790000000</v>
      </c>
      <c r="L145">
        <f t="shared" si="18"/>
        <v>9720000000</v>
      </c>
      <c r="M145">
        <f t="shared" si="19"/>
        <v>7470000000</v>
      </c>
      <c r="N145">
        <f t="shared" si="20"/>
        <v>7410000000</v>
      </c>
    </row>
    <row r="146" spans="1:14" x14ac:dyDescent="0.3">
      <c r="A146" s="1">
        <v>1</v>
      </c>
      <c r="B146" t="s">
        <v>253</v>
      </c>
      <c r="C146" t="s">
        <v>254</v>
      </c>
      <c r="D146" t="s">
        <v>1202</v>
      </c>
      <c r="E146" t="s">
        <v>1203</v>
      </c>
      <c r="F146" t="s">
        <v>1204</v>
      </c>
      <c r="G146" t="s">
        <v>1205</v>
      </c>
      <c r="I146" t="str">
        <f t="shared" si="15"/>
        <v>N/A</v>
      </c>
      <c r="J146" t="str">
        <f t="shared" si="16"/>
        <v>N/A</v>
      </c>
      <c r="K146">
        <f t="shared" si="17"/>
        <v>8.2799999999999999E-2</v>
      </c>
      <c r="L146">
        <f t="shared" si="18"/>
        <v>-9.8599999999999993E-2</v>
      </c>
      <c r="M146">
        <f t="shared" si="19"/>
        <v>-0.2321</v>
      </c>
      <c r="N146">
        <f t="shared" si="20"/>
        <v>-7.6E-3</v>
      </c>
    </row>
    <row r="147" spans="1:14" x14ac:dyDescent="0.3">
      <c r="A147" s="1">
        <v>2</v>
      </c>
      <c r="B147" t="s">
        <v>259</v>
      </c>
      <c r="C147" t="s">
        <v>1206</v>
      </c>
      <c r="D147" t="s">
        <v>1207</v>
      </c>
      <c r="E147" t="s">
        <v>1208</v>
      </c>
      <c r="F147" t="s">
        <v>1209</v>
      </c>
      <c r="G147" t="s">
        <v>1209</v>
      </c>
      <c r="I147" t="str">
        <f t="shared" si="15"/>
        <v>N/A</v>
      </c>
      <c r="J147">
        <f t="shared" si="16"/>
        <v>7890000000</v>
      </c>
      <c r="K147">
        <f t="shared" si="17"/>
        <v>8439999999.999999</v>
      </c>
      <c r="L147">
        <f t="shared" si="18"/>
        <v>7700000000</v>
      </c>
      <c r="M147">
        <f t="shared" si="19"/>
        <v>5950000000</v>
      </c>
      <c r="N147">
        <f t="shared" si="20"/>
        <v>5950000000</v>
      </c>
    </row>
    <row r="148" spans="1:14" x14ac:dyDescent="0.3">
      <c r="A148" s="1">
        <v>3</v>
      </c>
      <c r="B148" t="s">
        <v>265</v>
      </c>
      <c r="C148" t="s">
        <v>1210</v>
      </c>
      <c r="D148" t="s">
        <v>1211</v>
      </c>
      <c r="E148" t="s">
        <v>1212</v>
      </c>
      <c r="F148" t="s">
        <v>1213</v>
      </c>
      <c r="G148" t="s">
        <v>1214</v>
      </c>
      <c r="I148" t="str">
        <f t="shared" si="15"/>
        <v>N/A</v>
      </c>
      <c r="J148">
        <f t="shared" si="16"/>
        <v>7660000000</v>
      </c>
      <c r="K148">
        <f t="shared" si="17"/>
        <v>8180000000</v>
      </c>
      <c r="L148">
        <f t="shared" si="18"/>
        <v>7420000000</v>
      </c>
      <c r="M148">
        <f t="shared" si="19"/>
        <v>5690000000</v>
      </c>
      <c r="N148">
        <f t="shared" si="20"/>
        <v>5670000000</v>
      </c>
    </row>
    <row r="149" spans="1:14" x14ac:dyDescent="0.3">
      <c r="A149" s="1">
        <v>4</v>
      </c>
      <c r="B149" t="s">
        <v>271</v>
      </c>
      <c r="C149" t="s">
        <v>1215</v>
      </c>
      <c r="D149" t="s">
        <v>1216</v>
      </c>
      <c r="E149" t="s">
        <v>1217</v>
      </c>
      <c r="F149" t="s">
        <v>1218</v>
      </c>
      <c r="G149" t="s">
        <v>1219</v>
      </c>
      <c r="I149" t="str">
        <f t="shared" si="15"/>
        <v>N/A</v>
      </c>
      <c r="J149">
        <f t="shared" si="16"/>
        <v>229900000</v>
      </c>
      <c r="K149">
        <f t="shared" si="17"/>
        <v>259399999.99999997</v>
      </c>
      <c r="L149">
        <f t="shared" si="18"/>
        <v>280400000</v>
      </c>
      <c r="M149">
        <f t="shared" si="19"/>
        <v>260100000.00000003</v>
      </c>
      <c r="N149">
        <f t="shared" si="20"/>
        <v>274600000</v>
      </c>
    </row>
    <row r="150" spans="1:14" x14ac:dyDescent="0.3">
      <c r="A150" s="1">
        <v>5</v>
      </c>
      <c r="B150" t="s">
        <v>277</v>
      </c>
      <c r="C150" t="s">
        <v>1220</v>
      </c>
      <c r="D150" t="s">
        <v>1221</v>
      </c>
      <c r="E150" t="s">
        <v>1222</v>
      </c>
      <c r="F150" t="s">
        <v>1223</v>
      </c>
      <c r="G150" t="s">
        <v>1224</v>
      </c>
      <c r="I150" t="str">
        <f t="shared" si="15"/>
        <v>N/A</v>
      </c>
      <c r="J150">
        <f t="shared" si="16"/>
        <v>180600000</v>
      </c>
      <c r="K150">
        <f t="shared" si="17"/>
        <v>211600000</v>
      </c>
      <c r="L150">
        <f t="shared" si="18"/>
        <v>239400000</v>
      </c>
      <c r="M150">
        <f t="shared" si="19"/>
        <v>217400000</v>
      </c>
      <c r="N150">
        <f t="shared" si="20"/>
        <v>223400000</v>
      </c>
    </row>
    <row r="151" spans="1:14" x14ac:dyDescent="0.3">
      <c r="A151" s="1">
        <v>6</v>
      </c>
      <c r="B151" t="s">
        <v>283</v>
      </c>
      <c r="C151" t="s">
        <v>1225</v>
      </c>
      <c r="D151" t="s">
        <v>682</v>
      </c>
      <c r="E151" t="s">
        <v>1226</v>
      </c>
      <c r="F151" t="s">
        <v>1227</v>
      </c>
      <c r="G151" t="s">
        <v>1228</v>
      </c>
      <c r="I151" t="str">
        <f t="shared" si="15"/>
        <v>N/A</v>
      </c>
      <c r="J151">
        <f t="shared" si="16"/>
        <v>49300000</v>
      </c>
      <c r="K151">
        <f t="shared" si="17"/>
        <v>47800000</v>
      </c>
      <c r="L151">
        <f t="shared" si="18"/>
        <v>41000000</v>
      </c>
      <c r="M151">
        <f t="shared" si="19"/>
        <v>42700000</v>
      </c>
      <c r="N151">
        <f t="shared" si="20"/>
        <v>51200000</v>
      </c>
    </row>
    <row r="152" spans="1:14" x14ac:dyDescent="0.3">
      <c r="A152" s="1">
        <v>7</v>
      </c>
      <c r="B152" t="s">
        <v>289</v>
      </c>
      <c r="C152" t="s">
        <v>254</v>
      </c>
      <c r="D152" t="s">
        <v>1229</v>
      </c>
      <c r="E152" t="s">
        <v>1230</v>
      </c>
      <c r="F152" t="s">
        <v>1231</v>
      </c>
      <c r="G152" t="s">
        <v>1232</v>
      </c>
      <c r="I152" t="str">
        <f t="shared" si="15"/>
        <v>N/A</v>
      </c>
      <c r="J152" t="str">
        <f t="shared" si="16"/>
        <v>N/A</v>
      </c>
      <c r="K152">
        <f t="shared" si="17"/>
        <v>7.0400000000000004E-2</v>
      </c>
      <c r="L152">
        <f t="shared" si="18"/>
        <v>-8.8400000000000006E-2</v>
      </c>
      <c r="M152">
        <f t="shared" si="19"/>
        <v>-0.22739999999999999</v>
      </c>
      <c r="N152">
        <f t="shared" si="20"/>
        <v>1E-4</v>
      </c>
    </row>
    <row r="153" spans="1:14" x14ac:dyDescent="0.3">
      <c r="A153" s="1">
        <v>8</v>
      </c>
      <c r="B153" t="s">
        <v>294</v>
      </c>
      <c r="C153" t="s">
        <v>1233</v>
      </c>
      <c r="D153" t="s">
        <v>1234</v>
      </c>
      <c r="E153" t="s">
        <v>1235</v>
      </c>
      <c r="F153" t="s">
        <v>1146</v>
      </c>
      <c r="G153" t="s">
        <v>1236</v>
      </c>
      <c r="I153" t="str">
        <f t="shared" si="15"/>
        <v>N/A</v>
      </c>
      <c r="J153">
        <f t="shared" si="16"/>
        <v>2069999999.9999998</v>
      </c>
      <c r="K153">
        <f t="shared" si="17"/>
        <v>2340000000</v>
      </c>
      <c r="L153">
        <f t="shared" si="18"/>
        <v>2029999999.9999998</v>
      </c>
      <c r="M153">
        <f t="shared" si="19"/>
        <v>1520000000</v>
      </c>
      <c r="N153">
        <f t="shared" si="20"/>
        <v>1460000000</v>
      </c>
    </row>
    <row r="154" spans="1:14" x14ac:dyDescent="0.3">
      <c r="A154" s="1">
        <v>9</v>
      </c>
      <c r="B154" t="s">
        <v>300</v>
      </c>
      <c r="C154" t="s">
        <v>254</v>
      </c>
      <c r="D154" t="s">
        <v>1237</v>
      </c>
      <c r="E154" t="s">
        <v>1238</v>
      </c>
      <c r="F154" t="s">
        <v>1239</v>
      </c>
      <c r="G154" t="s">
        <v>1240</v>
      </c>
      <c r="I154" t="str">
        <f t="shared" si="15"/>
        <v>N/A</v>
      </c>
      <c r="J154" t="str">
        <f t="shared" si="16"/>
        <v>N/A</v>
      </c>
      <c r="K154">
        <f t="shared" si="17"/>
        <v>0.13</v>
      </c>
      <c r="L154">
        <f t="shared" si="18"/>
        <v>-0.13519999999999999</v>
      </c>
      <c r="M154">
        <f t="shared" si="19"/>
        <v>-0.24980000000000002</v>
      </c>
      <c r="N154">
        <f t="shared" si="20"/>
        <v>-3.7600000000000001E-2</v>
      </c>
    </row>
    <row r="155" spans="1:14" x14ac:dyDescent="0.3">
      <c r="A155" s="1">
        <v>10</v>
      </c>
      <c r="B155" t="s">
        <v>305</v>
      </c>
      <c r="C155" t="s">
        <v>254</v>
      </c>
      <c r="D155" t="s">
        <v>254</v>
      </c>
      <c r="E155" t="s">
        <v>254</v>
      </c>
      <c r="F155" t="s">
        <v>254</v>
      </c>
      <c r="G155" t="s">
        <v>1241</v>
      </c>
      <c r="I155" t="str">
        <f t="shared" si="15"/>
        <v>N/A</v>
      </c>
      <c r="J155" t="str">
        <f t="shared" si="16"/>
        <v>N/A</v>
      </c>
      <c r="K155" t="str">
        <f t="shared" si="17"/>
        <v>N/A</v>
      </c>
      <c r="L155" t="str">
        <f t="shared" si="18"/>
        <v>N/A</v>
      </c>
      <c r="M155" t="str">
        <f t="shared" si="19"/>
        <v>N/A</v>
      </c>
      <c r="N155">
        <f t="shared" si="20"/>
        <v>0.19750000000000001</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1242</v>
      </c>
      <c r="D158" t="s">
        <v>1243</v>
      </c>
      <c r="E158" t="s">
        <v>1244</v>
      </c>
      <c r="F158" t="s">
        <v>1245</v>
      </c>
      <c r="G158" t="s">
        <v>1058</v>
      </c>
      <c r="I158" t="str">
        <f t="shared" si="15"/>
        <v>N/A</v>
      </c>
      <c r="J158">
        <f t="shared" si="16"/>
        <v>1360000000</v>
      </c>
      <c r="K158">
        <f t="shared" si="17"/>
        <v>1440000000</v>
      </c>
      <c r="L158">
        <f t="shared" si="18"/>
        <v>1330000000</v>
      </c>
      <c r="M158">
        <f t="shared" si="19"/>
        <v>1130000000</v>
      </c>
      <c r="N158">
        <f t="shared" si="20"/>
        <v>1160000000</v>
      </c>
    </row>
    <row r="159" spans="1:14" x14ac:dyDescent="0.3">
      <c r="A159" s="1">
        <v>1</v>
      </c>
      <c r="B159" t="s">
        <v>314</v>
      </c>
      <c r="C159" t="s">
        <v>1246</v>
      </c>
      <c r="D159" t="s">
        <v>1247</v>
      </c>
      <c r="E159" t="s">
        <v>1248</v>
      </c>
      <c r="F159" t="s">
        <v>1249</v>
      </c>
      <c r="G159" t="s">
        <v>1250</v>
      </c>
      <c r="I159" t="str">
        <f t="shared" si="15"/>
        <v>N/A</v>
      </c>
      <c r="J159">
        <f t="shared" si="16"/>
        <v>317100000</v>
      </c>
      <c r="K159">
        <f t="shared" si="17"/>
        <v>353400000</v>
      </c>
      <c r="L159">
        <f t="shared" si="18"/>
        <v>337000000</v>
      </c>
      <c r="M159">
        <f t="shared" si="19"/>
        <v>282200000</v>
      </c>
      <c r="N159">
        <f t="shared" si="20"/>
        <v>296100000</v>
      </c>
    </row>
    <row r="160" spans="1:14" x14ac:dyDescent="0.3">
      <c r="A160" s="1">
        <v>2</v>
      </c>
      <c r="B160" t="s">
        <v>320</v>
      </c>
      <c r="C160" t="s">
        <v>56</v>
      </c>
      <c r="D160" t="s">
        <v>1251</v>
      </c>
      <c r="E160" t="s">
        <v>1252</v>
      </c>
      <c r="F160" t="s">
        <v>1253</v>
      </c>
      <c r="G160" t="s">
        <v>1254</v>
      </c>
      <c r="I160" t="str">
        <f t="shared" si="15"/>
        <v>N/A</v>
      </c>
      <c r="J160">
        <f t="shared" si="16"/>
        <v>1040000000</v>
      </c>
      <c r="K160">
        <f t="shared" si="17"/>
        <v>1090000000</v>
      </c>
      <c r="L160">
        <f t="shared" si="18"/>
        <v>995400000</v>
      </c>
      <c r="M160">
        <f t="shared" si="19"/>
        <v>852300000</v>
      </c>
      <c r="N160">
        <f t="shared" si="20"/>
        <v>867900000</v>
      </c>
    </row>
    <row r="161" spans="1:14" x14ac:dyDescent="0.3">
      <c r="A161" s="1">
        <v>3</v>
      </c>
      <c r="B161" t="s">
        <v>326</v>
      </c>
      <c r="C161" t="s">
        <v>254</v>
      </c>
      <c r="D161" t="s">
        <v>1255</v>
      </c>
      <c r="E161" t="s">
        <v>1256</v>
      </c>
      <c r="F161" t="s">
        <v>1257</v>
      </c>
      <c r="G161" t="s">
        <v>64</v>
      </c>
      <c r="I161" t="str">
        <f t="shared" si="15"/>
        <v>N/A</v>
      </c>
      <c r="J161" t="str">
        <f t="shared" si="16"/>
        <v>N/A</v>
      </c>
      <c r="K161">
        <f t="shared" si="17"/>
        <v>6.1699999999999998E-2</v>
      </c>
      <c r="L161">
        <f t="shared" si="18"/>
        <v>-7.6100000000000001E-2</v>
      </c>
      <c r="M161">
        <f t="shared" si="19"/>
        <v>-0.14849999999999999</v>
      </c>
      <c r="N161">
        <f t="shared" si="20"/>
        <v>2.6000000000000002E-2</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1258</v>
      </c>
      <c r="D163" t="s">
        <v>1259</v>
      </c>
      <c r="E163" t="s">
        <v>1260</v>
      </c>
      <c r="F163" t="s">
        <v>1261</v>
      </c>
      <c r="G163" t="s">
        <v>713</v>
      </c>
      <c r="I163" t="str">
        <f t="shared" si="15"/>
        <v>N/A</v>
      </c>
      <c r="J163">
        <f t="shared" si="16"/>
        <v>16900000</v>
      </c>
      <c r="K163">
        <f t="shared" si="17"/>
        <v>-9500000</v>
      </c>
      <c r="L163">
        <f t="shared" si="18"/>
        <v>48700000</v>
      </c>
      <c r="M163">
        <f t="shared" si="19"/>
        <v>89600000</v>
      </c>
      <c r="N163">
        <f t="shared" si="20"/>
        <v>17600000</v>
      </c>
    </row>
    <row r="164" spans="1:14" x14ac:dyDescent="0.3">
      <c r="A164" s="1">
        <v>6</v>
      </c>
      <c r="B164" t="s">
        <v>338</v>
      </c>
      <c r="C164" t="s">
        <v>1262</v>
      </c>
      <c r="D164" t="s">
        <v>1263</v>
      </c>
      <c r="E164" t="s">
        <v>1264</v>
      </c>
      <c r="F164" t="s">
        <v>1265</v>
      </c>
      <c r="G164" t="s">
        <v>1266</v>
      </c>
      <c r="I164" t="str">
        <f t="shared" si="15"/>
        <v>N/A</v>
      </c>
      <c r="J164">
        <f t="shared" si="16"/>
        <v>698700000</v>
      </c>
      <c r="K164">
        <f t="shared" si="17"/>
        <v>910900000</v>
      </c>
      <c r="L164">
        <f t="shared" si="18"/>
        <v>-48700000</v>
      </c>
      <c r="M164">
        <f t="shared" si="19"/>
        <v>-89600000</v>
      </c>
      <c r="N164">
        <f t="shared" si="20"/>
        <v>281700000</v>
      </c>
    </row>
    <row r="165" spans="1:14" x14ac:dyDescent="0.3">
      <c r="A165" s="1">
        <v>7</v>
      </c>
      <c r="B165" t="s">
        <v>344</v>
      </c>
      <c r="C165" t="s">
        <v>1267</v>
      </c>
      <c r="D165" t="s">
        <v>1268</v>
      </c>
      <c r="E165" t="s">
        <v>1269</v>
      </c>
      <c r="F165" t="s">
        <v>1270</v>
      </c>
      <c r="G165" t="s">
        <v>1271</v>
      </c>
      <c r="I165" t="str">
        <f t="shared" si="15"/>
        <v>N/A</v>
      </c>
      <c r="J165">
        <f t="shared" si="16"/>
        <v>-40300000</v>
      </c>
      <c r="K165">
        <f t="shared" si="17"/>
        <v>-50300000</v>
      </c>
      <c r="L165">
        <f t="shared" si="18"/>
        <v>-48200000</v>
      </c>
      <c r="M165">
        <f t="shared" si="19"/>
        <v>27900000</v>
      </c>
      <c r="N165">
        <f t="shared" si="20"/>
        <v>-26700000</v>
      </c>
    </row>
    <row r="166" spans="1:14" x14ac:dyDescent="0.3">
      <c r="A166" s="1">
        <v>8</v>
      </c>
      <c r="B166" t="s">
        <v>350</v>
      </c>
      <c r="C166" t="s">
        <v>1272</v>
      </c>
      <c r="D166" t="s">
        <v>1273</v>
      </c>
      <c r="E166" t="s">
        <v>1274</v>
      </c>
      <c r="F166" t="s">
        <v>1275</v>
      </c>
      <c r="G166" t="s">
        <v>1276</v>
      </c>
      <c r="I166" t="str">
        <f t="shared" si="15"/>
        <v>N/A</v>
      </c>
      <c r="J166">
        <f t="shared" si="16"/>
        <v>20100000</v>
      </c>
      <c r="K166">
        <f t="shared" si="17"/>
        <v>20800000</v>
      </c>
      <c r="L166">
        <f t="shared" si="18"/>
        <v>13500000</v>
      </c>
      <c r="M166">
        <f t="shared" si="19"/>
        <v>18700000</v>
      </c>
      <c r="N166">
        <f t="shared" si="20"/>
        <v>13300000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1277</v>
      </c>
      <c r="D168" t="s">
        <v>1278</v>
      </c>
      <c r="E168" t="s">
        <v>1279</v>
      </c>
      <c r="F168" t="s">
        <v>1280</v>
      </c>
      <c r="G168" t="s">
        <v>1281</v>
      </c>
      <c r="I168" t="str">
        <f t="shared" si="15"/>
        <v>N/A</v>
      </c>
      <c r="J168">
        <f t="shared" si="16"/>
        <v>77700000</v>
      </c>
      <c r="K168">
        <f t="shared" si="17"/>
        <v>78800000</v>
      </c>
      <c r="L168">
        <f t="shared" si="18"/>
        <v>71900000</v>
      </c>
      <c r="M168">
        <f t="shared" si="19"/>
        <v>63600000</v>
      </c>
      <c r="N168">
        <f t="shared" si="20"/>
        <v>63400000</v>
      </c>
    </row>
    <row r="169" spans="1:14" x14ac:dyDescent="0.3">
      <c r="A169" s="1">
        <v>11</v>
      </c>
      <c r="B169" t="s">
        <v>363</v>
      </c>
      <c r="C169" t="s">
        <v>254</v>
      </c>
      <c r="D169" t="s">
        <v>1282</v>
      </c>
      <c r="E169" t="s">
        <v>1283</v>
      </c>
      <c r="F169" t="s">
        <v>1284</v>
      </c>
      <c r="G169" t="s">
        <v>1285</v>
      </c>
      <c r="I169" t="str">
        <f t="shared" si="15"/>
        <v>N/A</v>
      </c>
      <c r="J169" t="str">
        <f t="shared" si="16"/>
        <v>N/A</v>
      </c>
      <c r="K169">
        <f t="shared" si="17"/>
        <v>1.4199999999999999E-2</v>
      </c>
      <c r="L169">
        <f t="shared" si="18"/>
        <v>-8.7599999999999997E-2</v>
      </c>
      <c r="M169">
        <f t="shared" si="19"/>
        <v>-0.11539999999999999</v>
      </c>
      <c r="N169">
        <f t="shared" si="20"/>
        <v>-3.0999999999999999E-3</v>
      </c>
    </row>
    <row r="170" spans="1:14" x14ac:dyDescent="0.3">
      <c r="A170" s="1">
        <v>12</v>
      </c>
      <c r="B170" t="s">
        <v>368</v>
      </c>
      <c r="C170" t="s">
        <v>1277</v>
      </c>
      <c r="D170" t="s">
        <v>1278</v>
      </c>
      <c r="E170" t="s">
        <v>1279</v>
      </c>
      <c r="F170" t="s">
        <v>1280</v>
      </c>
      <c r="G170" t="s">
        <v>1281</v>
      </c>
      <c r="I170" t="str">
        <f t="shared" si="15"/>
        <v>N/A</v>
      </c>
      <c r="J170">
        <f t="shared" si="16"/>
        <v>77700000</v>
      </c>
      <c r="K170">
        <f t="shared" si="17"/>
        <v>78800000</v>
      </c>
      <c r="L170">
        <f t="shared" si="18"/>
        <v>71900000</v>
      </c>
      <c r="M170">
        <f t="shared" si="19"/>
        <v>63600000</v>
      </c>
      <c r="N170">
        <f t="shared" si="20"/>
        <v>63400000</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1286</v>
      </c>
      <c r="D172" t="s">
        <v>1287</v>
      </c>
      <c r="E172" t="s">
        <v>1288</v>
      </c>
      <c r="F172" t="s">
        <v>1289</v>
      </c>
      <c r="G172" t="s">
        <v>1290</v>
      </c>
      <c r="I172" t="str">
        <f t="shared" si="15"/>
        <v>N/A</v>
      </c>
      <c r="J172">
        <f t="shared" si="16"/>
        <v>600800000</v>
      </c>
      <c r="K172">
        <f t="shared" si="17"/>
        <v>802600000</v>
      </c>
      <c r="L172">
        <f t="shared" si="18"/>
        <v>539000000</v>
      </c>
      <c r="M172">
        <f t="shared" si="19"/>
        <v>279400000</v>
      </c>
      <c r="N172">
        <f t="shared" si="20"/>
        <v>204900000</v>
      </c>
    </row>
    <row r="173" spans="1:14" x14ac:dyDescent="0.3">
      <c r="A173" s="1">
        <v>15</v>
      </c>
      <c r="B173" t="s">
        <v>376</v>
      </c>
      <c r="C173" t="s">
        <v>254</v>
      </c>
      <c r="D173" t="s">
        <v>1291</v>
      </c>
      <c r="E173" t="s">
        <v>1292</v>
      </c>
      <c r="F173" t="s">
        <v>1293</v>
      </c>
      <c r="G173" t="s">
        <v>1294</v>
      </c>
      <c r="I173" t="str">
        <f t="shared" si="15"/>
        <v>N/A</v>
      </c>
      <c r="J173" t="str">
        <f t="shared" si="16"/>
        <v>N/A</v>
      </c>
      <c r="K173">
        <f t="shared" si="17"/>
        <v>0.33590000000000003</v>
      </c>
      <c r="L173">
        <f t="shared" si="18"/>
        <v>-0.32840000000000003</v>
      </c>
      <c r="M173">
        <f t="shared" si="19"/>
        <v>-0.48159999999999997</v>
      </c>
      <c r="N173">
        <f t="shared" si="20"/>
        <v>-0.2666</v>
      </c>
    </row>
    <row r="174" spans="1:14" x14ac:dyDescent="0.3">
      <c r="A174" s="1">
        <v>16</v>
      </c>
      <c r="B174" t="s">
        <v>381</v>
      </c>
      <c r="C174" t="s">
        <v>254</v>
      </c>
      <c r="D174" t="s">
        <v>254</v>
      </c>
      <c r="E174" t="s">
        <v>254</v>
      </c>
      <c r="F174" t="s">
        <v>254</v>
      </c>
      <c r="G174" t="s">
        <v>1295</v>
      </c>
      <c r="I174" t="str">
        <f t="shared" si="15"/>
        <v>N/A</v>
      </c>
      <c r="J174" t="str">
        <f t="shared" si="16"/>
        <v>N/A</v>
      </c>
      <c r="K174" t="str">
        <f t="shared" si="17"/>
        <v>N/A</v>
      </c>
      <c r="L174" t="str">
        <f t="shared" si="18"/>
        <v>N/A</v>
      </c>
      <c r="M174" t="str">
        <f t="shared" si="19"/>
        <v>N/A</v>
      </c>
      <c r="N174">
        <f t="shared" si="20"/>
        <v>2.76E-2</v>
      </c>
    </row>
    <row r="175" spans="1:14" x14ac:dyDescent="0.3">
      <c r="A175" s="1">
        <v>17</v>
      </c>
      <c r="B175" t="s">
        <v>383</v>
      </c>
      <c r="C175" t="s">
        <v>1296</v>
      </c>
      <c r="D175" t="s">
        <v>1297</v>
      </c>
      <c r="E175" t="s">
        <v>1298</v>
      </c>
      <c r="F175" t="s">
        <v>1299</v>
      </c>
      <c r="G175" t="s">
        <v>1300</v>
      </c>
      <c r="I175" t="str">
        <f t="shared" si="15"/>
        <v>N/A</v>
      </c>
      <c r="J175">
        <f t="shared" si="16"/>
        <v>137900000</v>
      </c>
      <c r="K175">
        <f t="shared" si="17"/>
        <v>258500000</v>
      </c>
      <c r="L175">
        <f t="shared" si="18"/>
        <v>187700000</v>
      </c>
      <c r="M175">
        <f t="shared" si="19"/>
        <v>72500000</v>
      </c>
      <c r="N175">
        <f t="shared" si="20"/>
        <v>92200000</v>
      </c>
    </row>
    <row r="176" spans="1:14" x14ac:dyDescent="0.3">
      <c r="A176" s="1">
        <v>18</v>
      </c>
      <c r="B176" t="s">
        <v>389</v>
      </c>
      <c r="C176" t="s">
        <v>1301</v>
      </c>
      <c r="D176" t="s">
        <v>1302</v>
      </c>
      <c r="E176" t="s">
        <v>1303</v>
      </c>
      <c r="F176" t="s">
        <v>1304</v>
      </c>
      <c r="G176" t="s">
        <v>1305</v>
      </c>
      <c r="I176" t="str">
        <f t="shared" si="15"/>
        <v>N/A</v>
      </c>
      <c r="J176">
        <f t="shared" si="16"/>
        <v>-5500000</v>
      </c>
      <c r="K176">
        <f t="shared" si="17"/>
        <v>19100000</v>
      </c>
      <c r="L176">
        <f t="shared" si="18"/>
        <v>15400000</v>
      </c>
      <c r="M176">
        <f t="shared" si="19"/>
        <v>1500000</v>
      </c>
      <c r="N176">
        <f t="shared" si="20"/>
        <v>-24100000</v>
      </c>
    </row>
    <row r="177" spans="1:14" x14ac:dyDescent="0.3">
      <c r="A177" s="1">
        <v>19</v>
      </c>
      <c r="B177" t="s">
        <v>395</v>
      </c>
      <c r="C177" t="s">
        <v>1306</v>
      </c>
      <c r="D177" t="s">
        <v>1307</v>
      </c>
      <c r="E177" t="s">
        <v>1308</v>
      </c>
      <c r="F177" t="s">
        <v>1309</v>
      </c>
      <c r="G177" t="s">
        <v>1310</v>
      </c>
      <c r="I177" t="str">
        <f t="shared" si="15"/>
        <v>N/A</v>
      </c>
      <c r="J177">
        <f t="shared" si="16"/>
        <v>179800000</v>
      </c>
      <c r="K177">
        <f t="shared" si="17"/>
        <v>217700000</v>
      </c>
      <c r="L177">
        <f t="shared" si="18"/>
        <v>168700000</v>
      </c>
      <c r="M177">
        <f t="shared" si="19"/>
        <v>97800000</v>
      </c>
      <c r="N177">
        <f t="shared" si="20"/>
        <v>114200000</v>
      </c>
    </row>
    <row r="178" spans="1:14" x14ac:dyDescent="0.3">
      <c r="A178" s="1">
        <v>20</v>
      </c>
      <c r="B178" t="s">
        <v>401</v>
      </c>
      <c r="C178" t="s">
        <v>1311</v>
      </c>
      <c r="D178" t="s">
        <v>1312</v>
      </c>
      <c r="E178" t="s">
        <v>1313</v>
      </c>
      <c r="F178" t="s">
        <v>1314</v>
      </c>
      <c r="G178" t="s">
        <v>1315</v>
      </c>
      <c r="I178" t="str">
        <f t="shared" si="15"/>
        <v>N/A</v>
      </c>
      <c r="J178">
        <f t="shared" si="16"/>
        <v>-27000000</v>
      </c>
      <c r="K178">
        <f t="shared" si="17"/>
        <v>30200000</v>
      </c>
      <c r="L178">
        <f t="shared" si="18"/>
        <v>-400000</v>
      </c>
      <c r="M178">
        <f t="shared" si="19"/>
        <v>-19000000</v>
      </c>
      <c r="N178">
        <f t="shared" si="20"/>
        <v>21900000</v>
      </c>
    </row>
    <row r="179" spans="1:14" x14ac:dyDescent="0.3">
      <c r="A179" s="1">
        <v>21</v>
      </c>
      <c r="B179" t="s">
        <v>407</v>
      </c>
      <c r="C179" t="s">
        <v>1316</v>
      </c>
      <c r="D179" t="s">
        <v>1317</v>
      </c>
      <c r="E179" t="s">
        <v>1318</v>
      </c>
      <c r="F179" t="s">
        <v>1319</v>
      </c>
      <c r="G179" t="s">
        <v>1320</v>
      </c>
      <c r="I179" t="str">
        <f t="shared" si="15"/>
        <v>N/A</v>
      </c>
      <c r="J179">
        <f t="shared" si="16"/>
        <v>-9400000</v>
      </c>
      <c r="K179">
        <f t="shared" si="17"/>
        <v>-8500000</v>
      </c>
      <c r="L179">
        <f t="shared" si="18"/>
        <v>4000000</v>
      </c>
      <c r="M179">
        <f t="shared" si="19"/>
        <v>-7800000</v>
      </c>
      <c r="N179">
        <f t="shared" si="20"/>
        <v>-19800000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1321</v>
      </c>
      <c r="D181" t="s">
        <v>1322</v>
      </c>
      <c r="E181" t="s">
        <v>1323</v>
      </c>
      <c r="F181" t="s">
        <v>1324</v>
      </c>
      <c r="G181" t="s">
        <v>1325</v>
      </c>
      <c r="I181" t="str">
        <f t="shared" si="15"/>
        <v>N/A</v>
      </c>
      <c r="J181">
        <f t="shared" si="16"/>
        <v>53500000</v>
      </c>
      <c r="K181">
        <f t="shared" si="17"/>
        <v>48200000</v>
      </c>
      <c r="L181">
        <f t="shared" si="18"/>
        <v>52900000</v>
      </c>
      <c r="M181">
        <f t="shared" si="19"/>
        <v>57100000</v>
      </c>
      <c r="N181">
        <f t="shared" si="20"/>
        <v>47500000</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1326</v>
      </c>
      <c r="D183" t="s">
        <v>1327</v>
      </c>
      <c r="E183" t="s">
        <v>1328</v>
      </c>
      <c r="F183" t="s">
        <v>1329</v>
      </c>
      <c r="G183" t="s">
        <v>1330</v>
      </c>
      <c r="I183" t="str">
        <f t="shared" si="15"/>
        <v>N/A</v>
      </c>
      <c r="J183">
        <f t="shared" si="16"/>
        <v>516400000</v>
      </c>
      <c r="K183">
        <f t="shared" si="17"/>
        <v>592300000</v>
      </c>
      <c r="L183">
        <f t="shared" si="18"/>
        <v>404200000</v>
      </c>
      <c r="M183">
        <f t="shared" si="19"/>
        <v>264000000</v>
      </c>
      <c r="N183">
        <f t="shared" si="20"/>
        <v>160200000</v>
      </c>
    </row>
    <row r="184" spans="1:14" x14ac:dyDescent="0.3">
      <c r="A184" s="1">
        <v>26</v>
      </c>
      <c r="B184" t="s">
        <v>422</v>
      </c>
      <c r="C184" t="s">
        <v>1331</v>
      </c>
      <c r="D184" t="s">
        <v>1332</v>
      </c>
      <c r="E184" t="s">
        <v>1333</v>
      </c>
      <c r="F184" t="s">
        <v>1334</v>
      </c>
      <c r="G184" t="s">
        <v>1335</v>
      </c>
      <c r="I184" t="str">
        <f t="shared" si="15"/>
        <v>N/A</v>
      </c>
      <c r="J184">
        <f t="shared" si="16"/>
        <v>-5700000</v>
      </c>
      <c r="K184">
        <f t="shared" si="17"/>
        <v>-4900000</v>
      </c>
      <c r="L184">
        <f t="shared" si="18"/>
        <v>-6200000</v>
      </c>
      <c r="M184">
        <f t="shared" si="19"/>
        <v>-2400000</v>
      </c>
      <c r="N184">
        <f t="shared" si="20"/>
        <v>100000</v>
      </c>
    </row>
    <row r="185" spans="1:14" x14ac:dyDescent="0.3">
      <c r="A185" s="1">
        <v>27</v>
      </c>
      <c r="B185" t="s">
        <v>423</v>
      </c>
      <c r="C185" t="s">
        <v>1336</v>
      </c>
      <c r="D185" t="s">
        <v>1337</v>
      </c>
      <c r="E185" t="s">
        <v>1338</v>
      </c>
      <c r="F185" t="s">
        <v>1339</v>
      </c>
      <c r="G185" t="s">
        <v>1340</v>
      </c>
      <c r="I185" t="str">
        <f t="shared" si="15"/>
        <v>N/A</v>
      </c>
      <c r="J185">
        <f t="shared" si="16"/>
        <v>522100000</v>
      </c>
      <c r="K185">
        <f t="shared" si="17"/>
        <v>597200000</v>
      </c>
      <c r="L185">
        <f t="shared" si="18"/>
        <v>410400000</v>
      </c>
      <c r="M185">
        <f t="shared" si="19"/>
        <v>266399999.99999997</v>
      </c>
      <c r="N185">
        <f t="shared" si="20"/>
        <v>160100000</v>
      </c>
    </row>
    <row r="186" spans="1:14" x14ac:dyDescent="0.3">
      <c r="A186" s="1">
        <v>28</v>
      </c>
      <c r="B186" t="s">
        <v>424</v>
      </c>
      <c r="C186" t="s">
        <v>254</v>
      </c>
      <c r="D186" t="s">
        <v>1341</v>
      </c>
      <c r="E186" t="s">
        <v>1342</v>
      </c>
      <c r="F186" t="s">
        <v>1343</v>
      </c>
      <c r="G186" t="s">
        <v>1344</v>
      </c>
      <c r="I186" t="str">
        <f t="shared" si="15"/>
        <v>neg_trend</v>
      </c>
      <c r="J186" t="str">
        <f t="shared" si="16"/>
        <v>N/A</v>
      </c>
      <c r="K186">
        <f t="shared" si="17"/>
        <v>0.14380000000000001</v>
      </c>
      <c r="L186">
        <f t="shared" si="18"/>
        <v>-0.31280000000000002</v>
      </c>
      <c r="M186">
        <f t="shared" si="19"/>
        <v>-0.35090000000000005</v>
      </c>
      <c r="N186">
        <f t="shared" si="20"/>
        <v>-0.39900000000000002</v>
      </c>
    </row>
    <row r="187" spans="1:14" x14ac:dyDescent="0.3">
      <c r="A187" s="1">
        <v>29</v>
      </c>
      <c r="B187" t="s">
        <v>429</v>
      </c>
      <c r="C187" t="s">
        <v>254</v>
      </c>
      <c r="D187" t="s">
        <v>254</v>
      </c>
      <c r="E187" t="s">
        <v>254</v>
      </c>
      <c r="F187" t="s">
        <v>254</v>
      </c>
      <c r="G187" t="s">
        <v>1345</v>
      </c>
      <c r="I187" t="str">
        <f t="shared" si="15"/>
        <v>N/A</v>
      </c>
      <c r="J187" t="str">
        <f t="shared" si="16"/>
        <v>N/A</v>
      </c>
      <c r="K187" t="str">
        <f t="shared" si="17"/>
        <v>N/A</v>
      </c>
      <c r="L187" t="str">
        <f t="shared" si="18"/>
        <v>N/A</v>
      </c>
      <c r="M187" t="str">
        <f t="shared" si="19"/>
        <v>N/A</v>
      </c>
      <c r="N187">
        <f t="shared" si="20"/>
        <v>2.1600000000000001E-2</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1336</v>
      </c>
      <c r="D192" t="s">
        <v>1337</v>
      </c>
      <c r="E192" t="s">
        <v>1338</v>
      </c>
      <c r="F192" t="s">
        <v>1339</v>
      </c>
      <c r="G192" t="s">
        <v>1340</v>
      </c>
      <c r="I192" t="str">
        <f t="shared" si="21"/>
        <v>N/A</v>
      </c>
      <c r="J192">
        <f t="shared" si="22"/>
        <v>522100000</v>
      </c>
      <c r="K192">
        <f t="shared" si="23"/>
        <v>597200000</v>
      </c>
      <c r="L192">
        <f t="shared" si="24"/>
        <v>410400000</v>
      </c>
      <c r="M192">
        <f t="shared" si="25"/>
        <v>266399999.99999997</v>
      </c>
      <c r="N192">
        <f t="shared" si="26"/>
        <v>160100000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1336</v>
      </c>
      <c r="D194" t="s">
        <v>1337</v>
      </c>
      <c r="E194" t="s">
        <v>1338</v>
      </c>
      <c r="F194" t="s">
        <v>1339</v>
      </c>
      <c r="G194" t="s">
        <v>1340</v>
      </c>
      <c r="I194" t="str">
        <f t="shared" si="21"/>
        <v>N/A</v>
      </c>
      <c r="J194">
        <f t="shared" si="22"/>
        <v>522100000</v>
      </c>
      <c r="K194">
        <f t="shared" si="23"/>
        <v>597200000</v>
      </c>
      <c r="L194">
        <f t="shared" si="24"/>
        <v>410400000</v>
      </c>
      <c r="M194">
        <f t="shared" si="25"/>
        <v>266399999.99999997</v>
      </c>
      <c r="N194">
        <f t="shared" si="26"/>
        <v>160100000</v>
      </c>
    </row>
    <row r="195" spans="1:14" x14ac:dyDescent="0.3">
      <c r="A195" s="1">
        <v>37</v>
      </c>
      <c r="B195" t="s">
        <v>438</v>
      </c>
      <c r="C195" t="s">
        <v>1346</v>
      </c>
      <c r="D195" t="s">
        <v>1347</v>
      </c>
      <c r="E195" t="s">
        <v>1348</v>
      </c>
      <c r="F195" t="s">
        <v>1349</v>
      </c>
      <c r="G195" t="s">
        <v>1350</v>
      </c>
      <c r="I195" t="str">
        <f t="shared" si="21"/>
        <v>N/A</v>
      </c>
      <c r="J195">
        <f t="shared" si="22"/>
        <v>5.38</v>
      </c>
      <c r="K195">
        <f t="shared" si="23"/>
        <v>6.14</v>
      </c>
      <c r="L195">
        <f t="shared" si="24"/>
        <v>4.3899999999999997</v>
      </c>
      <c r="M195">
        <f t="shared" si="25"/>
        <v>3.06</v>
      </c>
      <c r="N195">
        <f t="shared" si="26"/>
        <v>1.97</v>
      </c>
    </row>
    <row r="196" spans="1:14" x14ac:dyDescent="0.3">
      <c r="A196" s="1">
        <v>38</v>
      </c>
      <c r="B196" t="s">
        <v>444</v>
      </c>
      <c r="C196" t="s">
        <v>254</v>
      </c>
      <c r="D196" t="s">
        <v>1351</v>
      </c>
      <c r="E196" t="s">
        <v>1352</v>
      </c>
      <c r="F196" t="s">
        <v>1353</v>
      </c>
      <c r="G196" t="s">
        <v>1354</v>
      </c>
      <c r="I196" t="str">
        <f t="shared" si="21"/>
        <v>neg_trend</v>
      </c>
      <c r="J196" t="str">
        <f t="shared" si="22"/>
        <v>N/A</v>
      </c>
      <c r="K196">
        <f t="shared" si="23"/>
        <v>0.14130000000000001</v>
      </c>
      <c r="L196">
        <f t="shared" si="24"/>
        <v>-0.28500000000000003</v>
      </c>
      <c r="M196">
        <f t="shared" si="25"/>
        <v>-0.30299999999999999</v>
      </c>
      <c r="N196">
        <f t="shared" si="26"/>
        <v>-0.35619999999999996</v>
      </c>
    </row>
    <row r="197" spans="1:14" x14ac:dyDescent="0.3">
      <c r="A197" s="1">
        <v>39</v>
      </c>
      <c r="B197" t="s">
        <v>449</v>
      </c>
      <c r="C197" t="s">
        <v>1355</v>
      </c>
      <c r="D197" t="s">
        <v>1356</v>
      </c>
      <c r="E197" t="s">
        <v>1357</v>
      </c>
      <c r="F197" t="s">
        <v>1358</v>
      </c>
      <c r="G197" t="s">
        <v>1359</v>
      </c>
      <c r="I197" t="str">
        <f t="shared" si="21"/>
        <v>N/A</v>
      </c>
      <c r="J197">
        <f t="shared" si="22"/>
        <v>97100000</v>
      </c>
      <c r="K197">
        <f t="shared" si="23"/>
        <v>97300000</v>
      </c>
      <c r="L197">
        <f t="shared" si="24"/>
        <v>93400000</v>
      </c>
      <c r="M197">
        <f t="shared" si="25"/>
        <v>87000000</v>
      </c>
      <c r="N197">
        <f t="shared" si="26"/>
        <v>81400000</v>
      </c>
    </row>
    <row r="198" spans="1:14" x14ac:dyDescent="0.3">
      <c r="A198" s="1">
        <v>40</v>
      </c>
      <c r="B198" t="s">
        <v>455</v>
      </c>
      <c r="C198" t="s">
        <v>1360</v>
      </c>
      <c r="D198" t="s">
        <v>1361</v>
      </c>
      <c r="E198" t="s">
        <v>1362</v>
      </c>
      <c r="F198" t="s">
        <v>1349</v>
      </c>
      <c r="G198" t="s">
        <v>1363</v>
      </c>
      <c r="I198" t="str">
        <f t="shared" si="21"/>
        <v>N/A</v>
      </c>
      <c r="J198">
        <f t="shared" si="22"/>
        <v>5.3</v>
      </c>
      <c r="K198">
        <f t="shared" si="23"/>
        <v>6.01</v>
      </c>
      <c r="L198">
        <f t="shared" si="24"/>
        <v>4.3600000000000003</v>
      </c>
      <c r="M198">
        <f t="shared" si="25"/>
        <v>3.06</v>
      </c>
      <c r="N198">
        <f t="shared" si="26"/>
        <v>1.96</v>
      </c>
    </row>
    <row r="199" spans="1:14" x14ac:dyDescent="0.3">
      <c r="A199" s="1">
        <v>41</v>
      </c>
      <c r="B199" t="s">
        <v>461</v>
      </c>
      <c r="C199" t="s">
        <v>254</v>
      </c>
      <c r="D199" t="s">
        <v>1131</v>
      </c>
      <c r="E199" t="s">
        <v>1364</v>
      </c>
      <c r="F199" t="s">
        <v>1365</v>
      </c>
      <c r="G199" t="s">
        <v>1366</v>
      </c>
      <c r="I199" t="str">
        <f t="shared" si="21"/>
        <v>neg_trend</v>
      </c>
      <c r="J199" t="str">
        <f t="shared" si="22"/>
        <v>N/A</v>
      </c>
      <c r="K199">
        <f t="shared" si="23"/>
        <v>0.13400000000000001</v>
      </c>
      <c r="L199">
        <f t="shared" si="24"/>
        <v>-0.27450000000000002</v>
      </c>
      <c r="M199">
        <f t="shared" si="25"/>
        <v>-0.29820000000000002</v>
      </c>
      <c r="N199">
        <f t="shared" si="26"/>
        <v>-0.35950000000000004</v>
      </c>
    </row>
    <row r="200" spans="1:14" x14ac:dyDescent="0.3">
      <c r="A200" s="1">
        <v>42</v>
      </c>
      <c r="B200" t="s">
        <v>466</v>
      </c>
      <c r="C200" t="s">
        <v>1367</v>
      </c>
      <c r="D200" t="s">
        <v>1368</v>
      </c>
      <c r="E200" t="s">
        <v>1369</v>
      </c>
      <c r="F200" t="s">
        <v>1370</v>
      </c>
      <c r="G200" t="s">
        <v>1371</v>
      </c>
      <c r="I200" t="str">
        <f t="shared" si="21"/>
        <v>N/A</v>
      </c>
      <c r="J200">
        <f t="shared" si="22"/>
        <v>98600000</v>
      </c>
      <c r="K200">
        <f t="shared" si="23"/>
        <v>99400000</v>
      </c>
      <c r="L200">
        <f t="shared" si="24"/>
        <v>94200000</v>
      </c>
      <c r="M200">
        <f t="shared" si="25"/>
        <v>87100000</v>
      </c>
      <c r="N200">
        <f t="shared" si="26"/>
        <v>81700000</v>
      </c>
    </row>
    <row r="201" spans="1:14" x14ac:dyDescent="0.3">
      <c r="A201" s="1">
        <v>43</v>
      </c>
      <c r="B201" t="s">
        <v>153</v>
      </c>
      <c r="C201" t="s">
        <v>1372</v>
      </c>
      <c r="D201" t="s">
        <v>1058</v>
      </c>
      <c r="E201" t="s">
        <v>1373</v>
      </c>
      <c r="F201" t="s">
        <v>1374</v>
      </c>
      <c r="G201" t="s">
        <v>1375</v>
      </c>
      <c r="I201" t="str">
        <f t="shared" si="21"/>
        <v>N/A</v>
      </c>
      <c r="J201">
        <f t="shared" si="22"/>
        <v>945500000</v>
      </c>
      <c r="K201">
        <f t="shared" si="23"/>
        <v>1160000000</v>
      </c>
      <c r="L201">
        <f t="shared" si="24"/>
        <v>974700000</v>
      </c>
      <c r="M201">
        <f t="shared" si="25"/>
        <v>646100000</v>
      </c>
      <c r="N201">
        <f t="shared" si="26"/>
        <v>573900000</v>
      </c>
    </row>
    <row r="202" spans="1:14" x14ac:dyDescent="0.3">
      <c r="A202" s="1">
        <v>44</v>
      </c>
      <c r="B202" t="s">
        <v>477</v>
      </c>
      <c r="C202" t="s">
        <v>254</v>
      </c>
      <c r="D202" t="s">
        <v>1376</v>
      </c>
      <c r="E202" t="s">
        <v>1377</v>
      </c>
      <c r="F202" t="s">
        <v>1378</v>
      </c>
      <c r="G202" t="s">
        <v>1379</v>
      </c>
      <c r="I202" t="str">
        <f t="shared" si="21"/>
        <v>N/A</v>
      </c>
      <c r="J202" t="str">
        <f t="shared" si="22"/>
        <v>N/A</v>
      </c>
      <c r="K202">
        <f t="shared" si="23"/>
        <v>0.22770000000000001</v>
      </c>
      <c r="L202">
        <f t="shared" si="24"/>
        <v>-0.16030000000000003</v>
      </c>
      <c r="M202">
        <f t="shared" si="25"/>
        <v>-0.33710000000000001</v>
      </c>
      <c r="N202">
        <f t="shared" si="26"/>
        <v>-0.11170000000000001</v>
      </c>
    </row>
    <row r="203" spans="1:14" x14ac:dyDescent="0.3">
      <c r="A203" s="1">
        <v>45</v>
      </c>
      <c r="B203" t="s">
        <v>482</v>
      </c>
      <c r="C203" t="s">
        <v>254</v>
      </c>
      <c r="D203" t="s">
        <v>254</v>
      </c>
      <c r="E203" t="s">
        <v>254</v>
      </c>
      <c r="F203" t="s">
        <v>254</v>
      </c>
      <c r="G203" t="s">
        <v>1380</v>
      </c>
      <c r="I203" t="str">
        <f t="shared" si="21"/>
        <v>N/A</v>
      </c>
      <c r="J203" t="str">
        <f t="shared" si="22"/>
        <v>N/A</v>
      </c>
      <c r="K203" t="str">
        <f t="shared" si="23"/>
        <v>N/A</v>
      </c>
      <c r="L203" t="str">
        <f t="shared" si="24"/>
        <v>N/A</v>
      </c>
      <c r="M203" t="str">
        <f t="shared" si="25"/>
        <v>N/A</v>
      </c>
      <c r="N203">
        <f t="shared" si="26"/>
        <v>7.740000000000001E-2</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1381</v>
      </c>
      <c r="D206" t="s">
        <v>252</v>
      </c>
      <c r="E206" t="s">
        <v>1382</v>
      </c>
      <c r="F206" t="s">
        <v>1383</v>
      </c>
      <c r="G206" t="s">
        <v>1384</v>
      </c>
      <c r="I206" t="str">
        <f t="shared" si="21"/>
        <v>N/A</v>
      </c>
      <c r="J206">
        <f t="shared" si="22"/>
        <v>781300000</v>
      </c>
      <c r="K206">
        <f t="shared" si="23"/>
        <v>1050000000</v>
      </c>
      <c r="L206">
        <f t="shared" si="24"/>
        <v>363700000</v>
      </c>
      <c r="M206">
        <f t="shared" si="25"/>
        <v>426700000</v>
      </c>
      <c r="N206">
        <f t="shared" si="26"/>
        <v>429700000</v>
      </c>
    </row>
    <row r="207" spans="1:14" x14ac:dyDescent="0.3">
      <c r="A207" s="1">
        <v>1</v>
      </c>
      <c r="B207" t="s">
        <v>490</v>
      </c>
      <c r="C207" t="s">
        <v>1381</v>
      </c>
      <c r="D207" t="s">
        <v>252</v>
      </c>
      <c r="E207" t="s">
        <v>1382</v>
      </c>
      <c r="F207" t="s">
        <v>1383</v>
      </c>
      <c r="G207" t="s">
        <v>1384</v>
      </c>
      <c r="I207" t="str">
        <f t="shared" si="21"/>
        <v>N/A</v>
      </c>
      <c r="J207">
        <f t="shared" si="22"/>
        <v>781300000</v>
      </c>
      <c r="K207">
        <f t="shared" si="23"/>
        <v>1050000000</v>
      </c>
      <c r="L207">
        <f t="shared" si="24"/>
        <v>363700000</v>
      </c>
      <c r="M207">
        <f t="shared" si="25"/>
        <v>426700000</v>
      </c>
      <c r="N207">
        <f t="shared" si="26"/>
        <v>429700000</v>
      </c>
    </row>
    <row r="208" spans="1:14" x14ac:dyDescent="0.3">
      <c r="A208" s="1">
        <v>2</v>
      </c>
      <c r="B208" t="s">
        <v>491</v>
      </c>
      <c r="C208" t="s">
        <v>254</v>
      </c>
      <c r="D208" t="s">
        <v>254</v>
      </c>
      <c r="E208" t="s">
        <v>254</v>
      </c>
      <c r="F208" t="s">
        <v>254</v>
      </c>
      <c r="G208" t="s">
        <v>254</v>
      </c>
      <c r="I208" t="str">
        <f t="shared" si="21"/>
        <v>N/A</v>
      </c>
      <c r="J208" t="str">
        <f t="shared" si="22"/>
        <v>N/A</v>
      </c>
      <c r="K208" t="str">
        <f t="shared" si="23"/>
        <v>N/A</v>
      </c>
      <c r="L208" t="str">
        <f t="shared" si="24"/>
        <v>N/A</v>
      </c>
      <c r="M208" t="str">
        <f t="shared" si="25"/>
        <v>N/A</v>
      </c>
      <c r="N208" t="str">
        <f t="shared" si="26"/>
        <v>N/A</v>
      </c>
    </row>
    <row r="209" spans="1:14" x14ac:dyDescent="0.3">
      <c r="A209" s="1">
        <v>3</v>
      </c>
      <c r="B209" t="s">
        <v>492</v>
      </c>
      <c r="C209" t="s">
        <v>254</v>
      </c>
      <c r="D209" t="s">
        <v>1385</v>
      </c>
      <c r="E209" t="s">
        <v>1386</v>
      </c>
      <c r="F209" t="s">
        <v>1387</v>
      </c>
      <c r="G209" t="s">
        <v>1388</v>
      </c>
      <c r="I209" t="str">
        <f t="shared" si="21"/>
        <v>N/A</v>
      </c>
      <c r="J209" t="str">
        <f t="shared" si="22"/>
        <v>N/A</v>
      </c>
      <c r="K209">
        <f t="shared" si="23"/>
        <v>0.34029999999999999</v>
      </c>
      <c r="L209">
        <f t="shared" si="24"/>
        <v>-0.65269999999999995</v>
      </c>
      <c r="M209">
        <f t="shared" si="25"/>
        <v>0.17319999999999999</v>
      </c>
      <c r="N209">
        <f t="shared" si="26"/>
        <v>6.9999999999999993E-3</v>
      </c>
    </row>
    <row r="210" spans="1:14" x14ac:dyDescent="0.3">
      <c r="A210" s="1">
        <v>4</v>
      </c>
      <c r="B210" t="s">
        <v>497</v>
      </c>
      <c r="C210" t="s">
        <v>1389</v>
      </c>
      <c r="D210" t="s">
        <v>1390</v>
      </c>
      <c r="E210" t="s">
        <v>1391</v>
      </c>
      <c r="F210" t="s">
        <v>1392</v>
      </c>
      <c r="G210" t="s">
        <v>1393</v>
      </c>
      <c r="I210" t="str">
        <f t="shared" si="21"/>
        <v>N/A</v>
      </c>
      <c r="J210">
        <f t="shared" si="22"/>
        <v>0.1012</v>
      </c>
      <c r="K210">
        <f t="shared" si="23"/>
        <v>0.1241</v>
      </c>
      <c r="L210">
        <f t="shared" si="24"/>
        <v>4.9400000000000006E-2</v>
      </c>
      <c r="M210">
        <f t="shared" si="25"/>
        <v>6.5700000000000008E-2</v>
      </c>
      <c r="N210">
        <f t="shared" si="26"/>
        <v>5.9900000000000002E-2</v>
      </c>
    </row>
    <row r="211" spans="1:14" x14ac:dyDescent="0.3">
      <c r="A211" s="1">
        <v>5</v>
      </c>
      <c r="B211" t="s">
        <v>503</v>
      </c>
      <c r="C211" t="s">
        <v>1394</v>
      </c>
      <c r="D211" t="s">
        <v>1395</v>
      </c>
      <c r="E211" t="s">
        <v>1396</v>
      </c>
      <c r="F211" t="s">
        <v>1397</v>
      </c>
      <c r="G211" t="s">
        <v>1398</v>
      </c>
      <c r="I211" t="str">
        <f t="shared" si="21"/>
        <v>N/A</v>
      </c>
      <c r="J211">
        <f t="shared" si="22"/>
        <v>924600000</v>
      </c>
      <c r="K211">
        <f t="shared" si="23"/>
        <v>940600000</v>
      </c>
      <c r="L211">
        <f t="shared" si="24"/>
        <v>963800000</v>
      </c>
      <c r="M211">
        <f t="shared" si="25"/>
        <v>836800000</v>
      </c>
      <c r="N211">
        <f t="shared" si="26"/>
        <v>890400000</v>
      </c>
    </row>
    <row r="212" spans="1:14" x14ac:dyDescent="0.3">
      <c r="A212" s="1">
        <v>6</v>
      </c>
      <c r="B212" t="s">
        <v>509</v>
      </c>
      <c r="C212" t="s">
        <v>1394</v>
      </c>
      <c r="D212" t="s">
        <v>1395</v>
      </c>
      <c r="E212" t="s">
        <v>1396</v>
      </c>
      <c r="F212" t="s">
        <v>1397</v>
      </c>
      <c r="G212" t="s">
        <v>1398</v>
      </c>
      <c r="I212" t="str">
        <f t="shared" si="21"/>
        <v>N/A</v>
      </c>
      <c r="J212">
        <f t="shared" si="22"/>
        <v>924600000</v>
      </c>
      <c r="K212">
        <f t="shared" si="23"/>
        <v>940600000</v>
      </c>
      <c r="L212">
        <f t="shared" si="24"/>
        <v>963800000</v>
      </c>
      <c r="M212">
        <f t="shared" si="25"/>
        <v>836800000</v>
      </c>
      <c r="N212">
        <f t="shared" si="26"/>
        <v>890400000</v>
      </c>
    </row>
    <row r="213" spans="1:14" x14ac:dyDescent="0.3">
      <c r="A213" s="1">
        <v>7</v>
      </c>
      <c r="B213" t="s">
        <v>515</v>
      </c>
      <c r="C213" t="s">
        <v>1394</v>
      </c>
      <c r="D213" t="s">
        <v>1399</v>
      </c>
      <c r="E213" t="s">
        <v>1396</v>
      </c>
      <c r="F213" t="s">
        <v>1400</v>
      </c>
      <c r="G213" t="s">
        <v>1401</v>
      </c>
      <c r="I213" t="str">
        <f t="shared" si="21"/>
        <v>N/A</v>
      </c>
      <c r="J213">
        <f t="shared" si="22"/>
        <v>924600000</v>
      </c>
      <c r="K213">
        <f t="shared" si="23"/>
        <v>975500000</v>
      </c>
      <c r="L213">
        <f t="shared" si="24"/>
        <v>963800000</v>
      </c>
      <c r="M213">
        <f t="shared" si="25"/>
        <v>866100000</v>
      </c>
      <c r="N213">
        <f t="shared" si="26"/>
        <v>924100000</v>
      </c>
    </row>
    <row r="214" spans="1:14" x14ac:dyDescent="0.3">
      <c r="A214" s="1">
        <v>8</v>
      </c>
      <c r="B214" t="s">
        <v>521</v>
      </c>
      <c r="C214" t="s">
        <v>254</v>
      </c>
      <c r="D214" t="s">
        <v>873</v>
      </c>
      <c r="E214" t="s">
        <v>254</v>
      </c>
      <c r="F214" t="s">
        <v>1402</v>
      </c>
      <c r="G214" t="s">
        <v>1403</v>
      </c>
      <c r="I214" t="str">
        <f t="shared" si="21"/>
        <v>N/A</v>
      </c>
      <c r="J214" t="str">
        <f t="shared" si="22"/>
        <v>N/A</v>
      </c>
      <c r="K214">
        <f t="shared" si="23"/>
        <v>-34900000</v>
      </c>
      <c r="L214" t="str">
        <f t="shared" si="24"/>
        <v>N/A</v>
      </c>
      <c r="M214">
        <f t="shared" si="25"/>
        <v>-29300000</v>
      </c>
      <c r="N214">
        <f t="shared" si="26"/>
        <v>-33700000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1404</v>
      </c>
      <c r="E216" t="s">
        <v>1405</v>
      </c>
      <c r="F216" t="s">
        <v>1406</v>
      </c>
      <c r="G216" t="s">
        <v>1407</v>
      </c>
      <c r="I216" t="str">
        <f t="shared" si="21"/>
        <v>N/A</v>
      </c>
      <c r="J216" t="str">
        <f t="shared" si="22"/>
        <v>N/A</v>
      </c>
      <c r="K216">
        <f t="shared" si="23"/>
        <v>1.7299999999999999E-2</v>
      </c>
      <c r="L216">
        <f t="shared" si="24"/>
        <v>2.4700000000000003E-2</v>
      </c>
      <c r="M216">
        <f t="shared" si="25"/>
        <v>-0.1318</v>
      </c>
      <c r="N216">
        <f t="shared" si="26"/>
        <v>6.4100000000000004E-2</v>
      </c>
    </row>
    <row r="217" spans="1:14" x14ac:dyDescent="0.3">
      <c r="A217" s="1">
        <v>11</v>
      </c>
      <c r="B217" t="s">
        <v>538</v>
      </c>
      <c r="C217" t="s">
        <v>1408</v>
      </c>
      <c r="D217" t="s">
        <v>1409</v>
      </c>
      <c r="E217" t="s">
        <v>1410</v>
      </c>
      <c r="F217" t="s">
        <v>1411</v>
      </c>
      <c r="G217" t="s">
        <v>1412</v>
      </c>
      <c r="I217" t="str">
        <f t="shared" si="21"/>
        <v>N/A</v>
      </c>
      <c r="J217">
        <f t="shared" si="22"/>
        <v>10.77</v>
      </c>
      <c r="K217">
        <f t="shared" si="23"/>
        <v>11.47</v>
      </c>
      <c r="L217">
        <f t="shared" si="24"/>
        <v>10.09</v>
      </c>
      <c r="M217">
        <f t="shared" si="25"/>
        <v>8.92</v>
      </c>
      <c r="N217">
        <f t="shared" si="26"/>
        <v>8.32</v>
      </c>
    </row>
    <row r="218" spans="1:14" x14ac:dyDescent="0.3">
      <c r="A218" s="1">
        <v>12</v>
      </c>
      <c r="B218" t="s">
        <v>544</v>
      </c>
      <c r="C218" t="s">
        <v>1413</v>
      </c>
      <c r="D218" t="s">
        <v>1101</v>
      </c>
      <c r="E218" t="s">
        <v>1414</v>
      </c>
      <c r="F218" t="s">
        <v>1415</v>
      </c>
      <c r="G218" t="s">
        <v>1416</v>
      </c>
      <c r="I218" t="str">
        <f t="shared" si="21"/>
        <v>N/A</v>
      </c>
      <c r="J218">
        <f t="shared" si="22"/>
        <v>1700000000</v>
      </c>
      <c r="K218">
        <f t="shared" si="23"/>
        <v>2020000000</v>
      </c>
      <c r="L218">
        <f t="shared" si="24"/>
        <v>1750000000</v>
      </c>
      <c r="M218">
        <f t="shared" si="25"/>
        <v>1420000000</v>
      </c>
      <c r="N218">
        <f t="shared" si="26"/>
        <v>1510000000</v>
      </c>
    </row>
    <row r="219" spans="1:14" x14ac:dyDescent="0.3">
      <c r="A219" s="1">
        <v>13</v>
      </c>
      <c r="B219" t="s">
        <v>545</v>
      </c>
      <c r="C219" t="s">
        <v>1417</v>
      </c>
      <c r="D219" t="s">
        <v>1418</v>
      </c>
      <c r="E219" t="s">
        <v>1419</v>
      </c>
      <c r="F219" t="s">
        <v>1420</v>
      </c>
      <c r="G219" t="s">
        <v>1421</v>
      </c>
      <c r="I219" t="str">
        <f t="shared" si="21"/>
        <v>N/A</v>
      </c>
      <c r="J219">
        <f t="shared" si="22"/>
        <v>598500000</v>
      </c>
      <c r="K219">
        <f t="shared" si="23"/>
        <v>775700000</v>
      </c>
      <c r="L219">
        <f t="shared" si="24"/>
        <v>616600000</v>
      </c>
      <c r="M219">
        <f t="shared" si="25"/>
        <v>523100000</v>
      </c>
      <c r="N219">
        <f t="shared" si="26"/>
        <v>589300000</v>
      </c>
    </row>
    <row r="220" spans="1:14" x14ac:dyDescent="0.3">
      <c r="A220" s="1">
        <v>14</v>
      </c>
      <c r="B220" t="s">
        <v>546</v>
      </c>
      <c r="C220" t="s">
        <v>1422</v>
      </c>
      <c r="D220" t="s">
        <v>1423</v>
      </c>
      <c r="E220" t="s">
        <v>1424</v>
      </c>
      <c r="F220" t="s">
        <v>1425</v>
      </c>
      <c r="G220" t="s">
        <v>1426</v>
      </c>
      <c r="I220" t="str">
        <f t="shared" si="21"/>
        <v>N/A</v>
      </c>
      <c r="J220">
        <f t="shared" si="22"/>
        <v>137500000</v>
      </c>
      <c r="K220">
        <f t="shared" si="23"/>
        <v>109000000</v>
      </c>
      <c r="L220">
        <f t="shared" si="24"/>
        <v>130500000</v>
      </c>
      <c r="M220">
        <f t="shared" si="25"/>
        <v>97500000</v>
      </c>
      <c r="N220">
        <f t="shared" si="26"/>
        <v>113800000</v>
      </c>
    </row>
    <row r="221" spans="1:14" x14ac:dyDescent="0.3">
      <c r="A221" s="1">
        <v>15</v>
      </c>
      <c r="B221" t="s">
        <v>547</v>
      </c>
      <c r="C221" t="s">
        <v>1427</v>
      </c>
      <c r="D221" t="s">
        <v>1245</v>
      </c>
      <c r="E221" t="s">
        <v>1428</v>
      </c>
      <c r="F221" t="s">
        <v>1429</v>
      </c>
      <c r="G221" t="s">
        <v>1430</v>
      </c>
      <c r="I221" t="str">
        <f t="shared" si="21"/>
        <v>N/A</v>
      </c>
      <c r="J221">
        <f t="shared" si="22"/>
        <v>967100000</v>
      </c>
      <c r="K221">
        <f t="shared" si="23"/>
        <v>1130000000</v>
      </c>
      <c r="L221">
        <f t="shared" si="24"/>
        <v>1000000000</v>
      </c>
      <c r="M221">
        <f t="shared" si="25"/>
        <v>802800000</v>
      </c>
      <c r="N221">
        <f t="shared" si="26"/>
        <v>811700000</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1431</v>
      </c>
      <c r="D223" t="s">
        <v>1432</v>
      </c>
      <c r="E223" t="s">
        <v>1433</v>
      </c>
      <c r="F223" t="s">
        <v>1434</v>
      </c>
      <c r="G223" t="s">
        <v>1435</v>
      </c>
      <c r="I223" t="str">
        <f t="shared" si="21"/>
        <v>N/A</v>
      </c>
      <c r="J223">
        <f t="shared" si="22"/>
        <v>545700000</v>
      </c>
      <c r="K223">
        <f t="shared" si="23"/>
        <v>513200000.00000006</v>
      </c>
      <c r="L223">
        <f t="shared" si="24"/>
        <v>232500000</v>
      </c>
      <c r="M223">
        <f t="shared" si="25"/>
        <v>211400000</v>
      </c>
      <c r="N223">
        <f t="shared" si="26"/>
        <v>330800000</v>
      </c>
    </row>
    <row r="224" spans="1:14" x14ac:dyDescent="0.3">
      <c r="A224" s="1">
        <v>18</v>
      </c>
      <c r="B224" t="s">
        <v>555</v>
      </c>
      <c r="C224" t="s">
        <v>1431</v>
      </c>
      <c r="D224" t="s">
        <v>1432</v>
      </c>
      <c r="E224" t="s">
        <v>1433</v>
      </c>
      <c r="F224" t="s">
        <v>1434</v>
      </c>
      <c r="G224" t="s">
        <v>1435</v>
      </c>
      <c r="I224" t="str">
        <f t="shared" si="21"/>
        <v>N/A</v>
      </c>
      <c r="J224">
        <f t="shared" si="22"/>
        <v>545700000</v>
      </c>
      <c r="K224">
        <f t="shared" si="23"/>
        <v>513200000.00000006</v>
      </c>
      <c r="L224">
        <f t="shared" si="24"/>
        <v>232500000</v>
      </c>
      <c r="M224">
        <f t="shared" si="25"/>
        <v>211400000</v>
      </c>
      <c r="N224">
        <f t="shared" si="26"/>
        <v>330800000</v>
      </c>
    </row>
    <row r="225" spans="1:14" x14ac:dyDescent="0.3">
      <c r="A225" s="1">
        <v>19</v>
      </c>
      <c r="B225" t="s">
        <v>561</v>
      </c>
      <c r="C225" t="s">
        <v>1436</v>
      </c>
      <c r="D225" t="s">
        <v>1437</v>
      </c>
      <c r="E225" t="s">
        <v>1438</v>
      </c>
      <c r="F225" t="s">
        <v>1439</v>
      </c>
      <c r="G225" t="s">
        <v>1440</v>
      </c>
      <c r="I225" t="str">
        <f t="shared" si="21"/>
        <v>N/A</v>
      </c>
      <c r="J225">
        <f t="shared" si="22"/>
        <v>3950000000</v>
      </c>
      <c r="K225">
        <f t="shared" si="23"/>
        <v>4520000000</v>
      </c>
      <c r="L225">
        <f t="shared" si="24"/>
        <v>3310000000</v>
      </c>
      <c r="M225">
        <f t="shared" si="25"/>
        <v>2900000000</v>
      </c>
      <c r="N225">
        <f t="shared" si="26"/>
        <v>3170000000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612</v>
      </c>
      <c r="D228" t="s">
        <v>1441</v>
      </c>
      <c r="E228" t="s">
        <v>1442</v>
      </c>
      <c r="F228" t="s">
        <v>1443</v>
      </c>
      <c r="G228" t="s">
        <v>1242</v>
      </c>
      <c r="I228" t="str">
        <f t="shared" si="21"/>
        <v>N/A</v>
      </c>
      <c r="J228">
        <f t="shared" si="22"/>
        <v>1410000000</v>
      </c>
      <c r="K228">
        <f t="shared" si="23"/>
        <v>1600000000</v>
      </c>
      <c r="L228">
        <f t="shared" si="24"/>
        <v>1530000000</v>
      </c>
      <c r="M228">
        <f t="shared" si="25"/>
        <v>1350000000</v>
      </c>
      <c r="N228">
        <f t="shared" si="26"/>
        <v>1360000000</v>
      </c>
    </row>
    <row r="229" spans="1:14" x14ac:dyDescent="0.3">
      <c r="A229" s="1">
        <v>1</v>
      </c>
      <c r="B229" t="s">
        <v>573</v>
      </c>
      <c r="C229" t="s">
        <v>1444</v>
      </c>
      <c r="D229" t="s">
        <v>1445</v>
      </c>
      <c r="E229" t="s">
        <v>1446</v>
      </c>
      <c r="F229" t="s">
        <v>1447</v>
      </c>
      <c r="G229" t="s">
        <v>1448</v>
      </c>
      <c r="I229" t="str">
        <f t="shared" si="21"/>
        <v>N/A</v>
      </c>
      <c r="J229">
        <f t="shared" si="22"/>
        <v>2580000000</v>
      </c>
      <c r="K229">
        <f t="shared" si="23"/>
        <v>2960000000</v>
      </c>
      <c r="L229">
        <f t="shared" si="24"/>
        <v>2970000000</v>
      </c>
      <c r="M229">
        <f t="shared" si="25"/>
        <v>2830000000</v>
      </c>
      <c r="N229">
        <f t="shared" si="26"/>
        <v>3040000000</v>
      </c>
    </row>
    <row r="230" spans="1:14" x14ac:dyDescent="0.3">
      <c r="A230" s="1">
        <v>2</v>
      </c>
      <c r="B230" t="s">
        <v>579</v>
      </c>
      <c r="C230" t="s">
        <v>1449</v>
      </c>
      <c r="D230" t="s">
        <v>1450</v>
      </c>
      <c r="E230" t="s">
        <v>1451</v>
      </c>
      <c r="F230" t="s">
        <v>1452</v>
      </c>
      <c r="G230" t="s">
        <v>1453</v>
      </c>
      <c r="I230" t="str">
        <f t="shared" si="21"/>
        <v>N/A</v>
      </c>
      <c r="J230">
        <f t="shared" si="22"/>
        <v>618800000</v>
      </c>
      <c r="K230">
        <f t="shared" si="23"/>
        <v>714800000</v>
      </c>
      <c r="L230">
        <f t="shared" si="24"/>
        <v>688400000</v>
      </c>
      <c r="M230">
        <f t="shared" si="25"/>
        <v>637400000</v>
      </c>
      <c r="N230">
        <f t="shared" si="26"/>
        <v>681800000</v>
      </c>
    </row>
    <row r="231" spans="1:14" x14ac:dyDescent="0.3">
      <c r="A231" s="1">
        <v>3</v>
      </c>
      <c r="B231" t="s">
        <v>585</v>
      </c>
      <c r="C231" t="s">
        <v>1454</v>
      </c>
      <c r="D231" t="s">
        <v>1455</v>
      </c>
      <c r="E231" t="s">
        <v>1456</v>
      </c>
      <c r="F231" t="s">
        <v>1457</v>
      </c>
      <c r="G231" t="s">
        <v>1458</v>
      </c>
      <c r="I231" t="str">
        <f t="shared" si="21"/>
        <v>N/A</v>
      </c>
      <c r="J231">
        <f t="shared" si="22"/>
        <v>100100000</v>
      </c>
      <c r="K231">
        <f t="shared" si="23"/>
        <v>109300000</v>
      </c>
      <c r="L231">
        <f t="shared" si="24"/>
        <v>113600000</v>
      </c>
      <c r="M231">
        <f t="shared" si="25"/>
        <v>105700000</v>
      </c>
      <c r="N231">
        <f t="shared" si="26"/>
        <v>112100000</v>
      </c>
    </row>
    <row r="232" spans="1:14" x14ac:dyDescent="0.3">
      <c r="A232" s="1">
        <v>4</v>
      </c>
      <c r="B232" t="s">
        <v>589</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593</v>
      </c>
      <c r="C233" t="s">
        <v>1459</v>
      </c>
      <c r="D233" t="s">
        <v>1460</v>
      </c>
      <c r="E233" t="s">
        <v>1461</v>
      </c>
      <c r="F233" t="s">
        <v>1462</v>
      </c>
      <c r="G233" t="s">
        <v>1463</v>
      </c>
      <c r="I233" t="str">
        <f t="shared" si="21"/>
        <v>N/A</v>
      </c>
      <c r="J233">
        <f t="shared" si="22"/>
        <v>244500000</v>
      </c>
      <c r="K233">
        <f t="shared" si="23"/>
        <v>288700000</v>
      </c>
      <c r="L233">
        <f t="shared" si="24"/>
        <v>127600000</v>
      </c>
      <c r="M233">
        <f t="shared" si="25"/>
        <v>120000000</v>
      </c>
      <c r="N233">
        <f t="shared" si="26"/>
        <v>126400000</v>
      </c>
    </row>
    <row r="234" spans="1:14" x14ac:dyDescent="0.3">
      <c r="A234" s="1">
        <v>6</v>
      </c>
      <c r="B234" t="s">
        <v>599</v>
      </c>
      <c r="C234" t="s">
        <v>1464</v>
      </c>
      <c r="D234" t="s">
        <v>1242</v>
      </c>
      <c r="E234" t="s">
        <v>1243</v>
      </c>
      <c r="F234" t="s">
        <v>1465</v>
      </c>
      <c r="G234" t="s">
        <v>636</v>
      </c>
      <c r="I234" t="str">
        <f t="shared" si="21"/>
        <v>pos_trend</v>
      </c>
      <c r="J234">
        <f t="shared" si="22"/>
        <v>1170000000</v>
      </c>
      <c r="K234">
        <f t="shared" si="23"/>
        <v>1360000000</v>
      </c>
      <c r="L234">
        <f t="shared" si="24"/>
        <v>1440000000</v>
      </c>
      <c r="M234">
        <f t="shared" si="25"/>
        <v>1480000000</v>
      </c>
      <c r="N234">
        <f t="shared" si="26"/>
        <v>1680000000</v>
      </c>
    </row>
    <row r="235" spans="1:14" x14ac:dyDescent="0.3">
      <c r="A235" s="1">
        <v>7</v>
      </c>
      <c r="B235" t="s">
        <v>605</v>
      </c>
      <c r="C235" t="s">
        <v>1466</v>
      </c>
      <c r="D235" t="s">
        <v>1467</v>
      </c>
      <c r="E235" t="s">
        <v>1468</v>
      </c>
      <c r="F235" t="s">
        <v>1469</v>
      </c>
      <c r="G235" t="s">
        <v>1470</v>
      </c>
      <c r="I235" t="str">
        <f t="shared" si="21"/>
        <v>N/A</v>
      </c>
      <c r="J235">
        <f t="shared" si="22"/>
        <v>390300000</v>
      </c>
      <c r="K235">
        <f t="shared" si="23"/>
        <v>416100000</v>
      </c>
      <c r="L235">
        <f t="shared" si="24"/>
        <v>424100000</v>
      </c>
      <c r="M235">
        <f t="shared" si="25"/>
        <v>392900000</v>
      </c>
      <c r="N235">
        <f t="shared" si="26"/>
        <v>414900000</v>
      </c>
    </row>
    <row r="236" spans="1:14" x14ac:dyDescent="0.3">
      <c r="A236" s="1">
        <v>8</v>
      </c>
      <c r="B236" t="s">
        <v>606</v>
      </c>
      <c r="C236" t="s">
        <v>254</v>
      </c>
      <c r="D236" t="s">
        <v>254</v>
      </c>
      <c r="E236" t="s">
        <v>254</v>
      </c>
      <c r="F236" t="s">
        <v>254</v>
      </c>
      <c r="G236" t="s">
        <v>254</v>
      </c>
      <c r="I236" t="str">
        <f t="shared" si="21"/>
        <v>N/A</v>
      </c>
      <c r="J236" t="str">
        <f t="shared" si="22"/>
        <v>N/A</v>
      </c>
      <c r="K236" t="str">
        <f t="shared" si="23"/>
        <v>N/A</v>
      </c>
      <c r="L236" t="str">
        <f t="shared" si="24"/>
        <v>N/A</v>
      </c>
      <c r="M236" t="str">
        <f t="shared" si="25"/>
        <v>N/A</v>
      </c>
      <c r="N236" t="str">
        <f t="shared" si="26"/>
        <v>N/A</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1471</v>
      </c>
      <c r="D238" t="s">
        <v>1472</v>
      </c>
      <c r="E238" t="s">
        <v>1414</v>
      </c>
      <c r="F238" t="s">
        <v>1473</v>
      </c>
      <c r="G238" t="s">
        <v>638</v>
      </c>
      <c r="I238" t="str">
        <f t="shared" si="21"/>
        <v>N/A</v>
      </c>
      <c r="J238">
        <f t="shared" si="22"/>
        <v>1800000000</v>
      </c>
      <c r="K238">
        <f t="shared" si="23"/>
        <v>1740000000</v>
      </c>
      <c r="L238">
        <f t="shared" si="24"/>
        <v>1750000000</v>
      </c>
      <c r="M238">
        <f t="shared" si="25"/>
        <v>1620000000</v>
      </c>
      <c r="N238">
        <f t="shared" si="26"/>
        <v>1980000000</v>
      </c>
    </row>
    <row r="239" spans="1:14" x14ac:dyDescent="0.3">
      <c r="A239" s="1">
        <v>11</v>
      </c>
      <c r="B239" t="s">
        <v>614</v>
      </c>
      <c r="C239" t="s">
        <v>254</v>
      </c>
      <c r="D239" t="s">
        <v>1474</v>
      </c>
      <c r="E239" t="s">
        <v>1475</v>
      </c>
      <c r="F239" t="s">
        <v>1476</v>
      </c>
      <c r="G239" t="s">
        <v>1477</v>
      </c>
      <c r="I239" t="str">
        <f t="shared" si="21"/>
        <v>N/A</v>
      </c>
      <c r="J239" t="str">
        <f t="shared" si="22"/>
        <v>N/A</v>
      </c>
      <c r="K239">
        <f t="shared" si="23"/>
        <v>1180000000</v>
      </c>
      <c r="L239">
        <f t="shared" si="24"/>
        <v>1190000000</v>
      </c>
      <c r="M239">
        <f t="shared" si="25"/>
        <v>1110000000</v>
      </c>
      <c r="N239">
        <f t="shared" si="26"/>
        <v>1380000000</v>
      </c>
    </row>
    <row r="240" spans="1:14" x14ac:dyDescent="0.3">
      <c r="A240" s="1">
        <v>12</v>
      </c>
      <c r="B240" t="s">
        <v>620</v>
      </c>
      <c r="C240" t="s">
        <v>254</v>
      </c>
      <c r="D240" t="s">
        <v>1478</v>
      </c>
      <c r="E240" t="s">
        <v>1479</v>
      </c>
      <c r="F240" t="s">
        <v>1480</v>
      </c>
      <c r="G240" t="s">
        <v>1481</v>
      </c>
      <c r="I240" t="str">
        <f t="shared" si="21"/>
        <v>N/A</v>
      </c>
      <c r="J240" t="str">
        <f t="shared" si="22"/>
        <v>N/A</v>
      </c>
      <c r="K240">
        <f t="shared" si="23"/>
        <v>565600000</v>
      </c>
      <c r="L240">
        <f t="shared" si="24"/>
        <v>553800000</v>
      </c>
      <c r="M240">
        <f t="shared" si="25"/>
        <v>507700000</v>
      </c>
      <c r="N240">
        <f t="shared" si="26"/>
        <v>607300000</v>
      </c>
    </row>
    <row r="241" spans="1:14" x14ac:dyDescent="0.3">
      <c r="A241" s="1">
        <v>13</v>
      </c>
      <c r="B241" t="s">
        <v>626</v>
      </c>
      <c r="C241" t="s">
        <v>1482</v>
      </c>
      <c r="D241" t="s">
        <v>1483</v>
      </c>
      <c r="E241" t="s">
        <v>1484</v>
      </c>
      <c r="F241" t="s">
        <v>1485</v>
      </c>
      <c r="G241" t="s">
        <v>1486</v>
      </c>
      <c r="I241" t="str">
        <f t="shared" si="21"/>
        <v>N/A</v>
      </c>
      <c r="J241">
        <f t="shared" si="22"/>
        <v>131199999.99999999</v>
      </c>
      <c r="K241">
        <f t="shared" si="23"/>
        <v>134600000</v>
      </c>
      <c r="L241">
        <f t="shared" si="24"/>
        <v>141100000</v>
      </c>
      <c r="M241">
        <f t="shared" si="25"/>
        <v>136500000</v>
      </c>
      <c r="N241">
        <f t="shared" si="26"/>
        <v>143100000</v>
      </c>
    </row>
    <row r="242" spans="1:14" x14ac:dyDescent="0.3">
      <c r="A242" s="1">
        <v>14</v>
      </c>
      <c r="B242" t="s">
        <v>632</v>
      </c>
      <c r="C242" t="s">
        <v>1482</v>
      </c>
      <c r="D242" t="s">
        <v>1483</v>
      </c>
      <c r="E242" t="s">
        <v>1484</v>
      </c>
      <c r="F242" t="s">
        <v>1485</v>
      </c>
      <c r="G242" t="s">
        <v>1486</v>
      </c>
      <c r="I242" t="str">
        <f t="shared" si="21"/>
        <v>N/A</v>
      </c>
      <c r="J242">
        <f t="shared" si="22"/>
        <v>131199999.99999999</v>
      </c>
      <c r="K242">
        <f t="shared" si="23"/>
        <v>134600000</v>
      </c>
      <c r="L242">
        <f t="shared" si="24"/>
        <v>141100000</v>
      </c>
      <c r="M242">
        <f t="shared" si="25"/>
        <v>136500000</v>
      </c>
      <c r="N242">
        <f t="shared" si="26"/>
        <v>143100000</v>
      </c>
    </row>
    <row r="243" spans="1:14" x14ac:dyDescent="0.3">
      <c r="A243" s="1">
        <v>15</v>
      </c>
      <c r="B243" t="s">
        <v>635</v>
      </c>
      <c r="C243" t="s">
        <v>1487</v>
      </c>
      <c r="D243" t="s">
        <v>1207</v>
      </c>
      <c r="E243" t="s">
        <v>1488</v>
      </c>
      <c r="F243" t="s">
        <v>1489</v>
      </c>
      <c r="G243" t="s">
        <v>1490</v>
      </c>
      <c r="I243" t="str">
        <f t="shared" si="21"/>
        <v>N/A</v>
      </c>
      <c r="J243">
        <f t="shared" si="22"/>
        <v>7720000000</v>
      </c>
      <c r="K243">
        <f t="shared" si="23"/>
        <v>8439999999.999999</v>
      </c>
      <c r="L243">
        <f t="shared" si="24"/>
        <v>7370000000</v>
      </c>
      <c r="M243">
        <f t="shared" si="25"/>
        <v>6500000000</v>
      </c>
      <c r="N243">
        <f t="shared" si="26"/>
        <v>7170000000</v>
      </c>
    </row>
    <row r="244" spans="1:14" x14ac:dyDescent="0.3">
      <c r="A244" s="1">
        <v>16</v>
      </c>
      <c r="B244" t="s">
        <v>640</v>
      </c>
      <c r="C244" t="s">
        <v>254</v>
      </c>
      <c r="D244" t="s">
        <v>1491</v>
      </c>
      <c r="E244" t="s">
        <v>1492</v>
      </c>
      <c r="F244" t="s">
        <v>1493</v>
      </c>
      <c r="G244" t="s">
        <v>1494</v>
      </c>
      <c r="I244" t="str">
        <f t="shared" si="21"/>
        <v>N/A</v>
      </c>
      <c r="J244" t="str">
        <f t="shared" si="22"/>
        <v>N/A</v>
      </c>
      <c r="K244">
        <f t="shared" si="23"/>
        <v>9.2899999999999996E-2</v>
      </c>
      <c r="L244">
        <f t="shared" si="24"/>
        <v>-0.1268</v>
      </c>
      <c r="M244">
        <f t="shared" si="25"/>
        <v>-0.1182</v>
      </c>
      <c r="N244">
        <f t="shared" si="26"/>
        <v>0.1032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1495</v>
      </c>
      <c r="D247" t="s">
        <v>1496</v>
      </c>
      <c r="E247" t="s">
        <v>1497</v>
      </c>
      <c r="F247" t="s">
        <v>1498</v>
      </c>
      <c r="G247" t="s">
        <v>1499</v>
      </c>
      <c r="I247" t="str">
        <f t="shared" si="21"/>
        <v>N/A</v>
      </c>
      <c r="J247">
        <f t="shared" si="22"/>
        <v>251200000</v>
      </c>
      <c r="K247">
        <f t="shared" si="23"/>
        <v>311700000</v>
      </c>
      <c r="L247">
        <f t="shared" si="24"/>
        <v>94300000</v>
      </c>
      <c r="M247">
        <f t="shared" si="25"/>
        <v>306200000</v>
      </c>
      <c r="N247">
        <f t="shared" si="26"/>
        <v>85400000</v>
      </c>
    </row>
    <row r="248" spans="1:14" x14ac:dyDescent="0.3">
      <c r="A248" s="1">
        <v>1</v>
      </c>
      <c r="B248" t="s">
        <v>651</v>
      </c>
      <c r="C248" t="s">
        <v>254</v>
      </c>
      <c r="D248" t="s">
        <v>1500</v>
      </c>
      <c r="E248" t="s">
        <v>254</v>
      </c>
      <c r="F248" t="s">
        <v>1501</v>
      </c>
      <c r="G248" t="s">
        <v>254</v>
      </c>
      <c r="I248" t="str">
        <f t="shared" si="21"/>
        <v>N/A</v>
      </c>
      <c r="J248" t="str">
        <f t="shared" si="22"/>
        <v>N/A</v>
      </c>
      <c r="K248">
        <f t="shared" si="23"/>
        <v>201200000</v>
      </c>
      <c r="L248" t="str">
        <f t="shared" si="24"/>
        <v>N/A</v>
      </c>
      <c r="M248">
        <f t="shared" si="25"/>
        <v>217200000</v>
      </c>
      <c r="N248" t="str">
        <f t="shared" si="26"/>
        <v>N/A</v>
      </c>
    </row>
    <row r="249" spans="1:14" x14ac:dyDescent="0.3">
      <c r="A249" s="1">
        <v>2</v>
      </c>
      <c r="B249" t="s">
        <v>653</v>
      </c>
      <c r="C249" t="s">
        <v>1495</v>
      </c>
      <c r="D249" t="s">
        <v>1502</v>
      </c>
      <c r="E249" t="s">
        <v>1497</v>
      </c>
      <c r="F249" t="s">
        <v>1503</v>
      </c>
      <c r="G249" t="s">
        <v>1499</v>
      </c>
      <c r="I249" t="str">
        <f t="shared" si="21"/>
        <v>neg_trend</v>
      </c>
      <c r="J249">
        <f t="shared" si="22"/>
        <v>251200000</v>
      </c>
      <c r="K249">
        <f t="shared" si="23"/>
        <v>110500000</v>
      </c>
      <c r="L249">
        <f t="shared" si="24"/>
        <v>94300000</v>
      </c>
      <c r="M249">
        <f t="shared" si="25"/>
        <v>89000000</v>
      </c>
      <c r="N249">
        <f t="shared" si="26"/>
        <v>85400000</v>
      </c>
    </row>
    <row r="250" spans="1:14" x14ac:dyDescent="0.3">
      <c r="A250" s="1">
        <v>3</v>
      </c>
      <c r="B250" t="s">
        <v>655</v>
      </c>
      <c r="C250" t="s">
        <v>1504</v>
      </c>
      <c r="D250" t="s">
        <v>1505</v>
      </c>
      <c r="E250" t="s">
        <v>1506</v>
      </c>
      <c r="F250" t="s">
        <v>1507</v>
      </c>
      <c r="G250" t="s">
        <v>1508</v>
      </c>
      <c r="I250" t="str">
        <f t="shared" si="21"/>
        <v>N/A</v>
      </c>
      <c r="J250">
        <f t="shared" si="22"/>
        <v>888300000</v>
      </c>
      <c r="K250">
        <f t="shared" si="23"/>
        <v>960300000</v>
      </c>
      <c r="L250">
        <f t="shared" si="24"/>
        <v>670200000</v>
      </c>
      <c r="M250">
        <f t="shared" si="25"/>
        <v>625600000</v>
      </c>
      <c r="N250">
        <f t="shared" si="26"/>
        <v>722600000</v>
      </c>
    </row>
    <row r="251" spans="1:14" x14ac:dyDescent="0.3">
      <c r="A251" s="1">
        <v>4</v>
      </c>
      <c r="B251" t="s">
        <v>661</v>
      </c>
      <c r="C251" t="s">
        <v>254</v>
      </c>
      <c r="D251" t="s">
        <v>1509</v>
      </c>
      <c r="E251" t="s">
        <v>1510</v>
      </c>
      <c r="F251" t="s">
        <v>1511</v>
      </c>
      <c r="G251" t="s">
        <v>1512</v>
      </c>
      <c r="I251" t="str">
        <f t="shared" si="21"/>
        <v>N/A</v>
      </c>
      <c r="J251" t="str">
        <f t="shared" si="22"/>
        <v>N/A</v>
      </c>
      <c r="K251">
        <f t="shared" si="23"/>
        <v>8.1099999999999992E-2</v>
      </c>
      <c r="L251">
        <f t="shared" si="24"/>
        <v>-0.30210000000000004</v>
      </c>
      <c r="M251">
        <f t="shared" si="25"/>
        <v>-6.6500000000000004E-2</v>
      </c>
      <c r="N251">
        <f t="shared" si="26"/>
        <v>0.15509999999999999</v>
      </c>
    </row>
    <row r="252" spans="1:14" x14ac:dyDescent="0.3">
      <c r="A252" s="1">
        <v>5</v>
      </c>
      <c r="B252" t="s">
        <v>666</v>
      </c>
      <c r="C252" t="s">
        <v>254</v>
      </c>
      <c r="D252" t="s">
        <v>254</v>
      </c>
      <c r="E252" t="s">
        <v>254</v>
      </c>
      <c r="F252" t="s">
        <v>254</v>
      </c>
      <c r="G252" t="s">
        <v>254</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row>
    <row r="253" spans="1:14" x14ac:dyDescent="0.3">
      <c r="A253" s="1">
        <v>6</v>
      </c>
      <c r="B253" t="s">
        <v>672</v>
      </c>
      <c r="C253" t="s">
        <v>1244</v>
      </c>
      <c r="D253" t="s">
        <v>1513</v>
      </c>
      <c r="E253" t="s">
        <v>1514</v>
      </c>
      <c r="F253" t="s">
        <v>611</v>
      </c>
      <c r="G253" t="s">
        <v>1515</v>
      </c>
      <c r="I253" t="str">
        <f t="shared" si="27"/>
        <v>N/A</v>
      </c>
      <c r="J253">
        <f t="shared" si="28"/>
        <v>1330000000</v>
      </c>
      <c r="K253">
        <f t="shared" si="29"/>
        <v>1540000000</v>
      </c>
      <c r="L253">
        <f t="shared" si="30"/>
        <v>1450000000</v>
      </c>
      <c r="M253">
        <f t="shared" si="31"/>
        <v>1250000000</v>
      </c>
      <c r="N253">
        <f t="shared" si="32"/>
        <v>1340000000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254</v>
      </c>
      <c r="D255" t="s">
        <v>1516</v>
      </c>
      <c r="E255" t="s">
        <v>1517</v>
      </c>
      <c r="F255" t="s">
        <v>1518</v>
      </c>
      <c r="G255" t="s">
        <v>1519</v>
      </c>
      <c r="I255" t="str">
        <f t="shared" si="27"/>
        <v>N/A</v>
      </c>
      <c r="J255" t="str">
        <f t="shared" si="28"/>
        <v>N/A</v>
      </c>
      <c r="K255">
        <f t="shared" si="29"/>
        <v>276900000</v>
      </c>
      <c r="L255">
        <f t="shared" si="30"/>
        <v>232800000</v>
      </c>
      <c r="M255">
        <f t="shared" si="31"/>
        <v>213700000</v>
      </c>
      <c r="N255">
        <f t="shared" si="32"/>
        <v>234000000</v>
      </c>
    </row>
    <row r="256" spans="1:14" x14ac:dyDescent="0.3">
      <c r="A256" s="1">
        <v>9</v>
      </c>
      <c r="B256" t="s">
        <v>683</v>
      </c>
      <c r="C256" t="s">
        <v>1244</v>
      </c>
      <c r="D256" t="s">
        <v>1520</v>
      </c>
      <c r="E256" t="s">
        <v>1521</v>
      </c>
      <c r="F256" t="s">
        <v>56</v>
      </c>
      <c r="G256" t="s">
        <v>610</v>
      </c>
      <c r="I256" t="str">
        <f t="shared" si="27"/>
        <v>N/A</v>
      </c>
      <c r="J256">
        <f t="shared" si="28"/>
        <v>1330000000</v>
      </c>
      <c r="K256">
        <f t="shared" si="29"/>
        <v>1260000000</v>
      </c>
      <c r="L256">
        <f t="shared" si="30"/>
        <v>1220000000</v>
      </c>
      <c r="M256">
        <f t="shared" si="31"/>
        <v>1040000000</v>
      </c>
      <c r="N256">
        <f t="shared" si="32"/>
        <v>1100000000</v>
      </c>
    </row>
    <row r="257" spans="1:14" x14ac:dyDescent="0.3">
      <c r="A257" s="1">
        <v>10</v>
      </c>
      <c r="B257" t="s">
        <v>689</v>
      </c>
      <c r="C257" t="s">
        <v>1522</v>
      </c>
      <c r="D257" t="s">
        <v>1523</v>
      </c>
      <c r="E257" t="s">
        <v>1524</v>
      </c>
      <c r="F257" t="s">
        <v>1525</v>
      </c>
      <c r="G257" t="s">
        <v>1526</v>
      </c>
      <c r="I257" t="str">
        <f t="shared" si="27"/>
        <v>N/A</v>
      </c>
      <c r="J257">
        <f t="shared" si="28"/>
        <v>2460000000</v>
      </c>
      <c r="K257">
        <f t="shared" si="29"/>
        <v>2810000000</v>
      </c>
      <c r="L257">
        <f t="shared" si="30"/>
        <v>2220000000</v>
      </c>
      <c r="M257">
        <f t="shared" si="31"/>
        <v>2190000000</v>
      </c>
      <c r="N257">
        <f t="shared" si="32"/>
        <v>2140000000.0000002</v>
      </c>
    </row>
    <row r="258" spans="1:14" x14ac:dyDescent="0.3">
      <c r="A258" s="1">
        <v>11</v>
      </c>
      <c r="B258" t="s">
        <v>695</v>
      </c>
      <c r="C258" t="s">
        <v>252</v>
      </c>
      <c r="D258" t="s">
        <v>1527</v>
      </c>
      <c r="E258" t="s">
        <v>1528</v>
      </c>
      <c r="F258" t="s">
        <v>1529</v>
      </c>
      <c r="G258" t="s">
        <v>1530</v>
      </c>
      <c r="I258" t="str">
        <f t="shared" si="27"/>
        <v>N/A</v>
      </c>
      <c r="J258">
        <f t="shared" si="28"/>
        <v>1050000000</v>
      </c>
      <c r="K258">
        <f t="shared" si="29"/>
        <v>938500000</v>
      </c>
      <c r="L258">
        <f t="shared" si="30"/>
        <v>997600000</v>
      </c>
      <c r="M258">
        <f t="shared" si="31"/>
        <v>925200000</v>
      </c>
      <c r="N258">
        <f t="shared" si="32"/>
        <v>1610000000</v>
      </c>
    </row>
    <row r="259" spans="1:14" x14ac:dyDescent="0.3">
      <c r="A259" s="1">
        <v>12</v>
      </c>
      <c r="B259" t="s">
        <v>701</v>
      </c>
      <c r="C259" t="s">
        <v>252</v>
      </c>
      <c r="D259" t="s">
        <v>1527</v>
      </c>
      <c r="E259" t="s">
        <v>1528</v>
      </c>
      <c r="F259" t="s">
        <v>1529</v>
      </c>
      <c r="G259" t="s">
        <v>1530</v>
      </c>
      <c r="I259" t="str">
        <f t="shared" si="27"/>
        <v>N/A</v>
      </c>
      <c r="J259">
        <f t="shared" si="28"/>
        <v>1050000000</v>
      </c>
      <c r="K259">
        <f t="shared" si="29"/>
        <v>938500000</v>
      </c>
      <c r="L259">
        <f t="shared" si="30"/>
        <v>997600000</v>
      </c>
      <c r="M259">
        <f t="shared" si="31"/>
        <v>925200000</v>
      </c>
      <c r="N259">
        <f t="shared" si="32"/>
        <v>1610000000</v>
      </c>
    </row>
    <row r="260" spans="1:14" x14ac:dyDescent="0.3">
      <c r="A260" s="1">
        <v>13</v>
      </c>
      <c r="B260" t="s">
        <v>704</v>
      </c>
      <c r="C260" t="s">
        <v>252</v>
      </c>
      <c r="D260" t="s">
        <v>1527</v>
      </c>
      <c r="E260" t="s">
        <v>1528</v>
      </c>
      <c r="F260" t="s">
        <v>1529</v>
      </c>
      <c r="G260" t="s">
        <v>1530</v>
      </c>
      <c r="I260" t="str">
        <f t="shared" si="27"/>
        <v>N/A</v>
      </c>
      <c r="J260">
        <f t="shared" si="28"/>
        <v>1050000000</v>
      </c>
      <c r="K260">
        <f t="shared" si="29"/>
        <v>938500000</v>
      </c>
      <c r="L260">
        <f t="shared" si="30"/>
        <v>997600000</v>
      </c>
      <c r="M260">
        <f t="shared" si="31"/>
        <v>925200000</v>
      </c>
      <c r="N260">
        <f t="shared" si="32"/>
        <v>1610000000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1531</v>
      </c>
      <c r="D263" t="s">
        <v>1532</v>
      </c>
      <c r="E263" t="s">
        <v>1533</v>
      </c>
      <c r="F263" t="s">
        <v>1534</v>
      </c>
      <c r="G263" t="s">
        <v>1535</v>
      </c>
      <c r="I263" t="str">
        <f t="shared" si="27"/>
        <v>N/A</v>
      </c>
      <c r="J263">
        <f t="shared" si="28"/>
        <v>331600000</v>
      </c>
      <c r="K263">
        <f t="shared" si="29"/>
        <v>246400000</v>
      </c>
      <c r="L263">
        <f t="shared" si="30"/>
        <v>307900000</v>
      </c>
      <c r="M263">
        <f t="shared" si="31"/>
        <v>269000000</v>
      </c>
      <c r="N263">
        <f t="shared" si="32"/>
        <v>302500000</v>
      </c>
    </row>
    <row r="264" spans="1:14" x14ac:dyDescent="0.3">
      <c r="A264" s="1">
        <v>17</v>
      </c>
      <c r="B264" t="s">
        <v>714</v>
      </c>
      <c r="C264" t="s">
        <v>1536</v>
      </c>
      <c r="D264" t="s">
        <v>1537</v>
      </c>
      <c r="E264" t="s">
        <v>1538</v>
      </c>
      <c r="F264" t="s">
        <v>1539</v>
      </c>
      <c r="G264" t="s">
        <v>1540</v>
      </c>
      <c r="I264" t="str">
        <f t="shared" si="27"/>
        <v>N/A</v>
      </c>
      <c r="J264">
        <f t="shared" si="28"/>
        <v>202700000</v>
      </c>
      <c r="K264">
        <f t="shared" si="29"/>
        <v>226800000</v>
      </c>
      <c r="L264">
        <f t="shared" si="30"/>
        <v>-4200000</v>
      </c>
      <c r="M264">
        <f t="shared" si="31"/>
        <v>-14300000</v>
      </c>
      <c r="N264">
        <f t="shared" si="32"/>
        <v>12700000</v>
      </c>
    </row>
    <row r="265" spans="1:14" x14ac:dyDescent="0.3">
      <c r="A265" s="1">
        <v>18</v>
      </c>
      <c r="B265" t="s">
        <v>720</v>
      </c>
      <c r="C265" t="s">
        <v>1541</v>
      </c>
      <c r="D265" t="s">
        <v>1495</v>
      </c>
      <c r="E265" t="s">
        <v>1542</v>
      </c>
      <c r="F265" t="s">
        <v>1543</v>
      </c>
      <c r="G265" t="s">
        <v>1544</v>
      </c>
      <c r="I265" t="str">
        <f t="shared" si="27"/>
        <v>N/A</v>
      </c>
      <c r="J265">
        <f t="shared" si="28"/>
        <v>242700000</v>
      </c>
      <c r="K265">
        <f t="shared" si="29"/>
        <v>251200000</v>
      </c>
      <c r="L265">
        <f t="shared" si="30"/>
        <v>211700000</v>
      </c>
      <c r="M265">
        <f t="shared" si="31"/>
        <v>86400000</v>
      </c>
      <c r="N265">
        <f t="shared" si="32"/>
        <v>112400000</v>
      </c>
    </row>
    <row r="266" spans="1:14" x14ac:dyDescent="0.3">
      <c r="A266" s="1">
        <v>19</v>
      </c>
      <c r="B266" t="s">
        <v>725</v>
      </c>
      <c r="C266" t="s">
        <v>1545</v>
      </c>
      <c r="D266" t="s">
        <v>1546</v>
      </c>
      <c r="E266" t="s">
        <v>1547</v>
      </c>
      <c r="F266" t="s">
        <v>1548</v>
      </c>
      <c r="G266" t="s">
        <v>1549</v>
      </c>
      <c r="I266" t="str">
        <f t="shared" si="27"/>
        <v>N/A</v>
      </c>
      <c r="J266">
        <f t="shared" si="28"/>
        <v>40000000</v>
      </c>
      <c r="K266">
        <f t="shared" si="29"/>
        <v>24400000</v>
      </c>
      <c r="L266">
        <f t="shared" si="30"/>
        <v>215900000</v>
      </c>
      <c r="M266">
        <f t="shared" si="31"/>
        <v>100700000</v>
      </c>
      <c r="N266">
        <f t="shared" si="32"/>
        <v>99700000</v>
      </c>
    </row>
    <row r="267" spans="1:14" x14ac:dyDescent="0.3">
      <c r="A267" s="1">
        <v>20</v>
      </c>
      <c r="B267" t="s">
        <v>730</v>
      </c>
      <c r="C267" t="s">
        <v>1550</v>
      </c>
      <c r="D267" t="s">
        <v>1551</v>
      </c>
      <c r="E267" t="s">
        <v>1552</v>
      </c>
      <c r="F267" t="s">
        <v>1553</v>
      </c>
      <c r="G267" t="s">
        <v>1554</v>
      </c>
      <c r="I267" t="str">
        <f t="shared" si="27"/>
        <v>N/A</v>
      </c>
      <c r="J267">
        <f t="shared" si="28"/>
        <v>149100000</v>
      </c>
      <c r="K267">
        <f t="shared" si="29"/>
        <v>145900000</v>
      </c>
      <c r="L267">
        <f t="shared" si="30"/>
        <v>137800000</v>
      </c>
      <c r="M267">
        <f t="shared" si="31"/>
        <v>148400000</v>
      </c>
      <c r="N267">
        <f t="shared" si="32"/>
        <v>161400000</v>
      </c>
    </row>
    <row r="268" spans="1:14" x14ac:dyDescent="0.3">
      <c r="A268" s="1">
        <v>21</v>
      </c>
      <c r="B268" t="s">
        <v>735</v>
      </c>
      <c r="C268" t="s">
        <v>1550</v>
      </c>
      <c r="D268" t="s">
        <v>1551</v>
      </c>
      <c r="E268" t="s">
        <v>1552</v>
      </c>
      <c r="F268" t="s">
        <v>1553</v>
      </c>
      <c r="G268" t="s">
        <v>1554</v>
      </c>
      <c r="I268" t="str">
        <f t="shared" si="27"/>
        <v>N/A</v>
      </c>
      <c r="J268">
        <f t="shared" si="28"/>
        <v>149100000</v>
      </c>
      <c r="K268">
        <f t="shared" si="29"/>
        <v>145900000</v>
      </c>
      <c r="L268">
        <f t="shared" si="30"/>
        <v>137800000</v>
      </c>
      <c r="M268">
        <f t="shared" si="31"/>
        <v>148400000</v>
      </c>
      <c r="N268">
        <f t="shared" si="32"/>
        <v>161400000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1555</v>
      </c>
      <c r="D270" t="s">
        <v>1556</v>
      </c>
      <c r="E270" t="s">
        <v>1557</v>
      </c>
      <c r="F270" t="s">
        <v>1558</v>
      </c>
      <c r="G270" t="s">
        <v>1559</v>
      </c>
      <c r="I270" t="str">
        <f t="shared" si="27"/>
        <v>N/A</v>
      </c>
      <c r="J270">
        <f t="shared" si="28"/>
        <v>4240000000</v>
      </c>
      <c r="K270">
        <f t="shared" si="29"/>
        <v>4390000000</v>
      </c>
      <c r="L270">
        <f t="shared" si="30"/>
        <v>3870000000</v>
      </c>
      <c r="M270">
        <f t="shared" si="31"/>
        <v>3610000000</v>
      </c>
      <c r="N270">
        <f t="shared" si="32"/>
        <v>4330000000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1560</v>
      </c>
      <c r="D272" t="s">
        <v>1561</v>
      </c>
      <c r="E272" t="s">
        <v>1562</v>
      </c>
      <c r="F272" t="s">
        <v>1563</v>
      </c>
      <c r="G272" t="s">
        <v>1564</v>
      </c>
      <c r="I272" t="str">
        <f t="shared" si="27"/>
        <v>N/A</v>
      </c>
      <c r="J272">
        <f t="shared" si="28"/>
        <v>0.54910000000000003</v>
      </c>
      <c r="K272">
        <f t="shared" si="29"/>
        <v>0.52070000000000005</v>
      </c>
      <c r="L272">
        <f t="shared" si="30"/>
        <v>0.52539999999999998</v>
      </c>
      <c r="M272">
        <f t="shared" si="31"/>
        <v>0.55630000000000002</v>
      </c>
      <c r="N272">
        <f t="shared" si="32"/>
        <v>0.60420000000000007</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1565</v>
      </c>
      <c r="D276" t="s">
        <v>1566</v>
      </c>
      <c r="E276" t="s">
        <v>1565</v>
      </c>
      <c r="F276" t="s">
        <v>1567</v>
      </c>
      <c r="G276" t="s">
        <v>1568</v>
      </c>
      <c r="I276" t="str">
        <f t="shared" si="27"/>
        <v>N/A</v>
      </c>
      <c r="J276">
        <f t="shared" si="28"/>
        <v>3450000000</v>
      </c>
      <c r="K276">
        <f t="shared" si="29"/>
        <v>4010000000</v>
      </c>
      <c r="L276">
        <f t="shared" si="30"/>
        <v>3450000000</v>
      </c>
      <c r="M276">
        <f t="shared" si="31"/>
        <v>2840000000</v>
      </c>
      <c r="N276">
        <f t="shared" si="32"/>
        <v>2780000000</v>
      </c>
    </row>
    <row r="277" spans="1:14" x14ac:dyDescent="0.3">
      <c r="A277" s="1">
        <v>30</v>
      </c>
      <c r="B277" t="s">
        <v>769</v>
      </c>
      <c r="C277" t="s">
        <v>1569</v>
      </c>
      <c r="D277" t="s">
        <v>1569</v>
      </c>
      <c r="E277" t="s">
        <v>1570</v>
      </c>
      <c r="F277" t="s">
        <v>1571</v>
      </c>
      <c r="G277" t="s">
        <v>1571</v>
      </c>
      <c r="I277" t="str">
        <f t="shared" si="27"/>
        <v>N/A</v>
      </c>
      <c r="J277">
        <f t="shared" si="28"/>
        <v>1000000</v>
      </c>
      <c r="K277">
        <f t="shared" si="29"/>
        <v>1000000</v>
      </c>
      <c r="L277">
        <f t="shared" si="30"/>
        <v>900000</v>
      </c>
      <c r="M277">
        <f t="shared" si="31"/>
        <v>800000</v>
      </c>
      <c r="N277">
        <f t="shared" si="32"/>
        <v>800000</v>
      </c>
    </row>
    <row r="278" spans="1:14" x14ac:dyDescent="0.3">
      <c r="A278" s="1">
        <v>31</v>
      </c>
      <c r="B278" t="s">
        <v>773</v>
      </c>
      <c r="C278" t="s">
        <v>1567</v>
      </c>
      <c r="D278" t="s">
        <v>1572</v>
      </c>
      <c r="E278" t="s">
        <v>1573</v>
      </c>
      <c r="F278" t="s">
        <v>1574</v>
      </c>
      <c r="G278" t="s">
        <v>1575</v>
      </c>
      <c r="I278" t="str">
        <f t="shared" si="27"/>
        <v>pos_trend</v>
      </c>
      <c r="J278">
        <f t="shared" si="28"/>
        <v>2840000000</v>
      </c>
      <c r="K278">
        <f t="shared" si="29"/>
        <v>3400000000</v>
      </c>
      <c r="L278">
        <f t="shared" si="30"/>
        <v>3770000000</v>
      </c>
      <c r="M278">
        <f t="shared" si="31"/>
        <v>4000000000</v>
      </c>
      <c r="N278">
        <f t="shared" si="32"/>
        <v>4110000000.0000005</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1576</v>
      </c>
      <c r="D280" t="s">
        <v>1577</v>
      </c>
      <c r="E280" t="s">
        <v>1578</v>
      </c>
      <c r="F280" t="s">
        <v>1579</v>
      </c>
      <c r="G280" t="s">
        <v>1580</v>
      </c>
      <c r="I280" t="str">
        <f t="shared" si="27"/>
        <v>N/A</v>
      </c>
      <c r="J280">
        <f t="shared" si="28"/>
        <v>-217200000</v>
      </c>
      <c r="K280">
        <f t="shared" si="29"/>
        <v>-304100000</v>
      </c>
      <c r="L280">
        <f t="shared" si="30"/>
        <v>-653100000</v>
      </c>
      <c r="M280">
        <f t="shared" si="31"/>
        <v>-1210000000</v>
      </c>
      <c r="N280">
        <f t="shared" si="32"/>
        <v>-1130000000</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795</v>
      </c>
      <c r="C284" t="s">
        <v>1581</v>
      </c>
      <c r="D284" t="s">
        <v>1582</v>
      </c>
      <c r="E284" t="s">
        <v>1583</v>
      </c>
      <c r="F284" t="s">
        <v>1584</v>
      </c>
      <c r="G284" t="s">
        <v>1585</v>
      </c>
      <c r="I284" t="str">
        <f t="shared" si="27"/>
        <v>N/A</v>
      </c>
      <c r="J284">
        <f t="shared" si="28"/>
        <v>0.4466</v>
      </c>
      <c r="K284">
        <f t="shared" si="29"/>
        <v>0.47520000000000007</v>
      </c>
      <c r="L284">
        <f t="shared" si="30"/>
        <v>0.46799999999999997</v>
      </c>
      <c r="M284">
        <f t="shared" si="31"/>
        <v>0.43680000000000002</v>
      </c>
      <c r="N284">
        <f t="shared" si="32"/>
        <v>0.38729999999999998</v>
      </c>
    </row>
    <row r="285" spans="1:14" x14ac:dyDescent="0.3">
      <c r="A285" s="1">
        <v>38</v>
      </c>
      <c r="B285" t="s">
        <v>801</v>
      </c>
      <c r="C285" t="s">
        <v>1565</v>
      </c>
      <c r="D285" t="s">
        <v>1566</v>
      </c>
      <c r="E285" t="s">
        <v>1565</v>
      </c>
      <c r="F285" t="s">
        <v>1567</v>
      </c>
      <c r="G285" t="s">
        <v>1568</v>
      </c>
      <c r="I285" t="str">
        <f t="shared" si="27"/>
        <v>N/A</v>
      </c>
      <c r="J285">
        <f t="shared" si="28"/>
        <v>3450000000</v>
      </c>
      <c r="K285">
        <f t="shared" si="29"/>
        <v>4010000000</v>
      </c>
      <c r="L285">
        <f t="shared" si="30"/>
        <v>3450000000</v>
      </c>
      <c r="M285">
        <f t="shared" si="31"/>
        <v>2840000000</v>
      </c>
      <c r="N285">
        <f t="shared" si="32"/>
        <v>2780000000</v>
      </c>
    </row>
    <row r="286" spans="1:14" x14ac:dyDescent="0.3">
      <c r="A286" s="1">
        <v>39</v>
      </c>
      <c r="B286" t="s">
        <v>802</v>
      </c>
      <c r="C286" t="s">
        <v>1581</v>
      </c>
      <c r="D286" t="s">
        <v>1582</v>
      </c>
      <c r="E286" t="s">
        <v>1583</v>
      </c>
      <c r="F286" t="s">
        <v>1584</v>
      </c>
      <c r="G286" t="s">
        <v>1585</v>
      </c>
      <c r="I286" t="str">
        <f t="shared" si="27"/>
        <v>N/A</v>
      </c>
      <c r="J286">
        <f t="shared" si="28"/>
        <v>0.4466</v>
      </c>
      <c r="K286">
        <f t="shared" si="29"/>
        <v>0.47520000000000007</v>
      </c>
      <c r="L286">
        <f t="shared" si="30"/>
        <v>0.46799999999999997</v>
      </c>
      <c r="M286">
        <f t="shared" si="31"/>
        <v>0.43680000000000002</v>
      </c>
      <c r="N286">
        <f t="shared" si="32"/>
        <v>0.38729999999999998</v>
      </c>
    </row>
    <row r="287" spans="1:14" x14ac:dyDescent="0.3">
      <c r="A287" s="1">
        <v>40</v>
      </c>
      <c r="B287" t="s">
        <v>803</v>
      </c>
      <c r="C287" t="s">
        <v>1586</v>
      </c>
      <c r="D287" t="s">
        <v>1587</v>
      </c>
      <c r="E287" t="s">
        <v>1588</v>
      </c>
      <c r="F287" t="s">
        <v>1589</v>
      </c>
      <c r="G287" t="s">
        <v>1590</v>
      </c>
      <c r="I287" t="str">
        <f t="shared" si="27"/>
        <v>N/A</v>
      </c>
      <c r="J287">
        <f t="shared" si="28"/>
        <v>33299999.999999996</v>
      </c>
      <c r="K287">
        <f t="shared" si="29"/>
        <v>34600000</v>
      </c>
      <c r="L287">
        <f t="shared" si="30"/>
        <v>48400000</v>
      </c>
      <c r="M287">
        <f t="shared" si="31"/>
        <v>45000000</v>
      </c>
      <c r="N287">
        <f t="shared" si="32"/>
        <v>61100000</v>
      </c>
    </row>
    <row r="288" spans="1:14" x14ac:dyDescent="0.3">
      <c r="A288" s="1">
        <v>41</v>
      </c>
      <c r="B288" t="s">
        <v>804</v>
      </c>
      <c r="C288" t="s">
        <v>1591</v>
      </c>
      <c r="D288" t="s">
        <v>1592</v>
      </c>
      <c r="E288" t="s">
        <v>1593</v>
      </c>
      <c r="F288" t="s">
        <v>22</v>
      </c>
      <c r="G288" t="s">
        <v>1567</v>
      </c>
      <c r="I288" t="str">
        <f t="shared" si="27"/>
        <v>N/A</v>
      </c>
      <c r="J288">
        <f t="shared" si="28"/>
        <v>3480000000</v>
      </c>
      <c r="K288">
        <f t="shared" si="29"/>
        <v>4040000000</v>
      </c>
      <c r="L288">
        <f t="shared" si="30"/>
        <v>3500000000</v>
      </c>
      <c r="M288">
        <f t="shared" si="31"/>
        <v>2880000000</v>
      </c>
      <c r="N288">
        <f t="shared" si="32"/>
        <v>2840000000</v>
      </c>
    </row>
    <row r="289" spans="1:14" x14ac:dyDescent="0.3">
      <c r="A289" s="1">
        <v>42</v>
      </c>
      <c r="B289" t="s">
        <v>805</v>
      </c>
      <c r="C289" t="s">
        <v>1487</v>
      </c>
      <c r="D289" t="s">
        <v>1207</v>
      </c>
      <c r="E289" t="s">
        <v>1488</v>
      </c>
      <c r="F289" t="s">
        <v>1489</v>
      </c>
      <c r="G289" t="s">
        <v>1490</v>
      </c>
      <c r="I289" t="str">
        <f t="shared" si="27"/>
        <v>N/A</v>
      </c>
      <c r="J289">
        <f t="shared" si="28"/>
        <v>7720000000</v>
      </c>
      <c r="K289">
        <f t="shared" si="29"/>
        <v>8439999999.999999</v>
      </c>
      <c r="L289">
        <f t="shared" si="30"/>
        <v>7370000000</v>
      </c>
      <c r="M289">
        <f t="shared" si="31"/>
        <v>6500000000</v>
      </c>
      <c r="N289">
        <f t="shared" si="32"/>
        <v>7170000000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1594</v>
      </c>
      <c r="D292" t="s">
        <v>1327</v>
      </c>
      <c r="E292" t="s">
        <v>1328</v>
      </c>
      <c r="F292" t="s">
        <v>1329</v>
      </c>
      <c r="G292" t="s">
        <v>1330</v>
      </c>
      <c r="I292" t="str">
        <f t="shared" si="27"/>
        <v>N/A</v>
      </c>
      <c r="J292">
        <f t="shared" si="28"/>
        <v>527799999.99999994</v>
      </c>
      <c r="K292">
        <f t="shared" si="29"/>
        <v>592300000</v>
      </c>
      <c r="L292">
        <f t="shared" si="30"/>
        <v>404200000</v>
      </c>
      <c r="M292">
        <f t="shared" si="31"/>
        <v>264000000</v>
      </c>
      <c r="N292">
        <f t="shared" si="32"/>
        <v>160200000</v>
      </c>
    </row>
    <row r="293" spans="1:14" x14ac:dyDescent="0.3">
      <c r="A293" s="1">
        <v>1</v>
      </c>
      <c r="B293" t="s">
        <v>424</v>
      </c>
      <c r="C293" t="s">
        <v>254</v>
      </c>
      <c r="D293" t="s">
        <v>1595</v>
      </c>
      <c r="E293" t="s">
        <v>1596</v>
      </c>
      <c r="F293" t="s">
        <v>1597</v>
      </c>
      <c r="G293" t="s">
        <v>1598</v>
      </c>
      <c r="I293" t="str">
        <f t="shared" si="27"/>
        <v>neg_trend</v>
      </c>
      <c r="J293" t="str">
        <f t="shared" si="28"/>
        <v>N/A</v>
      </c>
      <c r="K293">
        <f t="shared" si="29"/>
        <v>0.1222</v>
      </c>
      <c r="L293">
        <f t="shared" si="30"/>
        <v>-0.31760000000000005</v>
      </c>
      <c r="M293">
        <f t="shared" si="31"/>
        <v>-0.34689999999999999</v>
      </c>
      <c r="N293">
        <f t="shared" si="32"/>
        <v>-0.39319999999999999</v>
      </c>
    </row>
    <row r="294" spans="1:14" x14ac:dyDescent="0.3">
      <c r="A294" s="1">
        <v>2</v>
      </c>
      <c r="B294" t="s">
        <v>807</v>
      </c>
      <c r="C294" t="s">
        <v>1215</v>
      </c>
      <c r="D294" t="s">
        <v>1216</v>
      </c>
      <c r="E294" t="s">
        <v>1217</v>
      </c>
      <c r="F294" t="s">
        <v>1218</v>
      </c>
      <c r="G294" t="s">
        <v>1219</v>
      </c>
      <c r="I294" t="str">
        <f t="shared" si="27"/>
        <v>N/A</v>
      </c>
      <c r="J294">
        <f t="shared" si="28"/>
        <v>229900000</v>
      </c>
      <c r="K294">
        <f t="shared" si="29"/>
        <v>259399999.99999997</v>
      </c>
      <c r="L294">
        <f t="shared" si="30"/>
        <v>280400000</v>
      </c>
      <c r="M294">
        <f t="shared" si="31"/>
        <v>260100000.00000003</v>
      </c>
      <c r="N294">
        <f t="shared" si="32"/>
        <v>274600000</v>
      </c>
    </row>
    <row r="295" spans="1:14" x14ac:dyDescent="0.3">
      <c r="A295" s="1">
        <v>3</v>
      </c>
      <c r="B295" t="s">
        <v>808</v>
      </c>
      <c r="C295" t="s">
        <v>1220</v>
      </c>
      <c r="D295" t="s">
        <v>1221</v>
      </c>
      <c r="E295" t="s">
        <v>1222</v>
      </c>
      <c r="F295" t="s">
        <v>1223</v>
      </c>
      <c r="G295" t="s">
        <v>1224</v>
      </c>
      <c r="I295" t="str">
        <f t="shared" si="27"/>
        <v>N/A</v>
      </c>
      <c r="J295">
        <f t="shared" si="28"/>
        <v>180600000</v>
      </c>
      <c r="K295">
        <f t="shared" si="29"/>
        <v>211600000</v>
      </c>
      <c r="L295">
        <f t="shared" si="30"/>
        <v>239400000</v>
      </c>
      <c r="M295">
        <f t="shared" si="31"/>
        <v>217400000</v>
      </c>
      <c r="N295">
        <f t="shared" si="32"/>
        <v>223400000</v>
      </c>
    </row>
    <row r="296" spans="1:14" x14ac:dyDescent="0.3">
      <c r="A296" s="1">
        <v>4</v>
      </c>
      <c r="B296" t="s">
        <v>809</v>
      </c>
      <c r="C296" t="s">
        <v>1225</v>
      </c>
      <c r="D296" t="s">
        <v>682</v>
      </c>
      <c r="E296" t="s">
        <v>1226</v>
      </c>
      <c r="F296" t="s">
        <v>1227</v>
      </c>
      <c r="G296" t="s">
        <v>1228</v>
      </c>
      <c r="I296" t="str">
        <f t="shared" si="27"/>
        <v>N/A</v>
      </c>
      <c r="J296">
        <f t="shared" si="28"/>
        <v>49300000</v>
      </c>
      <c r="K296">
        <f t="shared" si="29"/>
        <v>47800000</v>
      </c>
      <c r="L296">
        <f t="shared" si="30"/>
        <v>41000000</v>
      </c>
      <c r="M296">
        <f t="shared" si="31"/>
        <v>42700000</v>
      </c>
      <c r="N296">
        <f t="shared" si="32"/>
        <v>51200000</v>
      </c>
    </row>
    <row r="297" spans="1:14" x14ac:dyDescent="0.3">
      <c r="A297" s="1">
        <v>5</v>
      </c>
      <c r="B297" t="s">
        <v>810</v>
      </c>
      <c r="C297" t="s">
        <v>1599</v>
      </c>
      <c r="D297" t="s">
        <v>1600</v>
      </c>
      <c r="E297" t="s">
        <v>1601</v>
      </c>
      <c r="F297" t="s">
        <v>1602</v>
      </c>
      <c r="G297" t="s">
        <v>1603</v>
      </c>
      <c r="I297" t="str">
        <f t="shared" si="27"/>
        <v>N/A</v>
      </c>
      <c r="J297">
        <f t="shared" si="28"/>
        <v>-36400000</v>
      </c>
      <c r="K297">
        <f t="shared" si="29"/>
        <v>21700000</v>
      </c>
      <c r="L297">
        <f t="shared" si="30"/>
        <v>3600000</v>
      </c>
      <c r="M297">
        <f t="shared" si="31"/>
        <v>-26800000</v>
      </c>
      <c r="N297">
        <f t="shared" si="32"/>
        <v>2100000</v>
      </c>
    </row>
    <row r="298" spans="1:14" x14ac:dyDescent="0.3">
      <c r="A298" s="1">
        <v>6</v>
      </c>
      <c r="B298" t="s">
        <v>714</v>
      </c>
      <c r="C298" t="s">
        <v>1599</v>
      </c>
      <c r="D298" t="s">
        <v>1600</v>
      </c>
      <c r="E298" t="s">
        <v>1601</v>
      </c>
      <c r="F298" t="s">
        <v>1602</v>
      </c>
      <c r="G298" t="s">
        <v>1603</v>
      </c>
      <c r="I298" t="str">
        <f t="shared" si="27"/>
        <v>N/A</v>
      </c>
      <c r="J298">
        <f t="shared" si="28"/>
        <v>-36400000</v>
      </c>
      <c r="K298">
        <f t="shared" si="29"/>
        <v>21700000</v>
      </c>
      <c r="L298">
        <f t="shared" si="30"/>
        <v>3600000</v>
      </c>
      <c r="M298">
        <f t="shared" si="31"/>
        <v>-26800000</v>
      </c>
      <c r="N298">
        <f t="shared" si="32"/>
        <v>2100000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1604</v>
      </c>
      <c r="D300" t="s">
        <v>959</v>
      </c>
      <c r="E300" t="s">
        <v>1605</v>
      </c>
      <c r="F300" t="s">
        <v>1332</v>
      </c>
      <c r="G300" t="s">
        <v>1606</v>
      </c>
      <c r="I300" t="str">
        <f t="shared" si="27"/>
        <v>N/A</v>
      </c>
      <c r="J300">
        <f t="shared" si="28"/>
        <v>34900000</v>
      </c>
      <c r="K300">
        <f t="shared" si="29"/>
        <v>28600000</v>
      </c>
      <c r="L300">
        <f t="shared" si="30"/>
        <v>-31000000</v>
      </c>
      <c r="M300">
        <f t="shared" si="31"/>
        <v>-4900000</v>
      </c>
      <c r="N300">
        <f t="shared" si="32"/>
        <v>26300000</v>
      </c>
    </row>
    <row r="301" spans="1:14" x14ac:dyDescent="0.3">
      <c r="A301" s="1">
        <v>9</v>
      </c>
      <c r="B301" t="s">
        <v>823</v>
      </c>
      <c r="C301" t="s">
        <v>1607</v>
      </c>
      <c r="D301" t="s">
        <v>1608</v>
      </c>
      <c r="E301" t="s">
        <v>1609</v>
      </c>
      <c r="F301" t="s">
        <v>1610</v>
      </c>
      <c r="G301" t="s">
        <v>1611</v>
      </c>
      <c r="I301" t="str">
        <f t="shared" si="27"/>
        <v>N/A</v>
      </c>
      <c r="J301">
        <f t="shared" si="28"/>
        <v>756200000</v>
      </c>
      <c r="K301">
        <f t="shared" si="29"/>
        <v>902000000</v>
      </c>
      <c r="L301">
        <f t="shared" si="30"/>
        <v>657200000</v>
      </c>
      <c r="M301">
        <f t="shared" si="31"/>
        <v>492400000</v>
      </c>
      <c r="N301">
        <f t="shared" si="32"/>
        <v>463200000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1612</v>
      </c>
      <c r="D303" t="s">
        <v>1613</v>
      </c>
      <c r="E303" t="s">
        <v>1614</v>
      </c>
      <c r="F303" t="s">
        <v>1615</v>
      </c>
      <c r="G303" t="s">
        <v>1616</v>
      </c>
      <c r="I303" t="str">
        <f t="shared" si="27"/>
        <v>N/A</v>
      </c>
      <c r="J303">
        <f t="shared" si="28"/>
        <v>-89800000</v>
      </c>
      <c r="K303">
        <f t="shared" si="29"/>
        <v>-105000000</v>
      </c>
      <c r="L303">
        <f t="shared" si="30"/>
        <v>-218800000</v>
      </c>
      <c r="M303">
        <f t="shared" si="31"/>
        <v>31800000</v>
      </c>
      <c r="N303">
        <f t="shared" si="32"/>
        <v>-93700000</v>
      </c>
    </row>
    <row r="304" spans="1:14" x14ac:dyDescent="0.3">
      <c r="A304" s="1">
        <v>12</v>
      </c>
      <c r="B304" t="s">
        <v>836</v>
      </c>
      <c r="C304" t="s">
        <v>1617</v>
      </c>
      <c r="D304" t="s">
        <v>1618</v>
      </c>
      <c r="E304" t="s">
        <v>1619</v>
      </c>
      <c r="F304" t="s">
        <v>1620</v>
      </c>
      <c r="G304" t="s">
        <v>1621</v>
      </c>
      <c r="I304" t="str">
        <f t="shared" si="27"/>
        <v>N/A</v>
      </c>
      <c r="J304">
        <f t="shared" si="28"/>
        <v>40600000</v>
      </c>
      <c r="K304">
        <f t="shared" si="29"/>
        <v>-36200000</v>
      </c>
      <c r="L304">
        <f t="shared" si="30"/>
        <v>-103900000</v>
      </c>
      <c r="M304">
        <f t="shared" si="31"/>
        <v>3800000</v>
      </c>
      <c r="N304">
        <f t="shared" si="32"/>
        <v>-4500000</v>
      </c>
    </row>
    <row r="305" spans="1:14" x14ac:dyDescent="0.3">
      <c r="A305" s="1">
        <v>13</v>
      </c>
      <c r="B305" t="s">
        <v>655</v>
      </c>
      <c r="C305" t="s">
        <v>1622</v>
      </c>
      <c r="D305" t="s">
        <v>1623</v>
      </c>
      <c r="E305" t="s">
        <v>1624</v>
      </c>
      <c r="F305" t="s">
        <v>1625</v>
      </c>
      <c r="G305" t="s">
        <v>1626</v>
      </c>
      <c r="I305" t="str">
        <f t="shared" si="27"/>
        <v>N/A</v>
      </c>
      <c r="J305">
        <f t="shared" si="28"/>
        <v>-61700000</v>
      </c>
      <c r="K305">
        <f t="shared" si="29"/>
        <v>54700000</v>
      </c>
      <c r="L305">
        <f t="shared" si="30"/>
        <v>-219400000</v>
      </c>
      <c r="M305">
        <f t="shared" si="31"/>
        <v>37300000</v>
      </c>
      <c r="N305">
        <f t="shared" si="32"/>
        <v>62800000</v>
      </c>
    </row>
    <row r="306" spans="1:14" x14ac:dyDescent="0.3">
      <c r="A306" s="1">
        <v>14</v>
      </c>
      <c r="B306" t="s">
        <v>847</v>
      </c>
      <c r="C306" t="s">
        <v>1627</v>
      </c>
      <c r="D306" t="s">
        <v>1628</v>
      </c>
      <c r="E306" t="s">
        <v>1629</v>
      </c>
      <c r="F306" t="s">
        <v>1630</v>
      </c>
      <c r="G306" t="s">
        <v>1631</v>
      </c>
      <c r="I306" t="str">
        <f t="shared" si="27"/>
        <v>N/A</v>
      </c>
      <c r="J306">
        <f t="shared" si="28"/>
        <v>-62300000</v>
      </c>
      <c r="K306">
        <f t="shared" si="29"/>
        <v>110000000</v>
      </c>
      <c r="L306">
        <f t="shared" si="30"/>
        <v>64300000</v>
      </c>
      <c r="M306">
        <f t="shared" si="31"/>
        <v>-92100000</v>
      </c>
      <c r="N306">
        <f t="shared" si="32"/>
        <v>-165900000</v>
      </c>
    </row>
    <row r="307" spans="1:14" x14ac:dyDescent="0.3">
      <c r="A307" s="1">
        <v>15</v>
      </c>
      <c r="B307" t="s">
        <v>853</v>
      </c>
      <c r="C307" t="s">
        <v>1632</v>
      </c>
      <c r="D307" t="s">
        <v>1633</v>
      </c>
      <c r="E307" t="s">
        <v>1634</v>
      </c>
      <c r="F307" t="s">
        <v>1635</v>
      </c>
      <c r="G307" t="s">
        <v>1636</v>
      </c>
      <c r="I307" t="str">
        <f t="shared" si="27"/>
        <v>N/A</v>
      </c>
      <c r="J307">
        <f t="shared" si="28"/>
        <v>666400000</v>
      </c>
      <c r="K307">
        <f t="shared" si="29"/>
        <v>797000000</v>
      </c>
      <c r="L307">
        <f t="shared" si="30"/>
        <v>438400000</v>
      </c>
      <c r="M307">
        <f t="shared" si="31"/>
        <v>524200000.00000006</v>
      </c>
      <c r="N307">
        <f t="shared" si="32"/>
        <v>369500000</v>
      </c>
    </row>
    <row r="308" spans="1:14" x14ac:dyDescent="0.3">
      <c r="A308" s="1">
        <v>16</v>
      </c>
      <c r="B308" t="s">
        <v>859</v>
      </c>
      <c r="C308" t="s">
        <v>254</v>
      </c>
      <c r="D308" t="s">
        <v>1637</v>
      </c>
      <c r="E308" t="s">
        <v>1638</v>
      </c>
      <c r="F308" t="s">
        <v>1639</v>
      </c>
      <c r="G308" t="s">
        <v>1640</v>
      </c>
      <c r="I308" t="str">
        <f t="shared" si="27"/>
        <v>N/A</v>
      </c>
      <c r="J308" t="str">
        <f t="shared" si="28"/>
        <v>N/A</v>
      </c>
      <c r="K308">
        <f t="shared" si="29"/>
        <v>0.19600000000000001</v>
      </c>
      <c r="L308">
        <f t="shared" si="30"/>
        <v>-0.44990000000000002</v>
      </c>
      <c r="M308">
        <f t="shared" si="31"/>
        <v>0.19570000000000001</v>
      </c>
      <c r="N308">
        <f t="shared" si="32"/>
        <v>-0.29510000000000003</v>
      </c>
    </row>
    <row r="309" spans="1:14" x14ac:dyDescent="0.3">
      <c r="A309" s="1">
        <v>17</v>
      </c>
      <c r="B309" t="s">
        <v>864</v>
      </c>
      <c r="C309" t="s">
        <v>1641</v>
      </c>
      <c r="D309" t="s">
        <v>1642</v>
      </c>
      <c r="E309" t="s">
        <v>1643</v>
      </c>
      <c r="F309" t="s">
        <v>1644</v>
      </c>
      <c r="G309" t="s">
        <v>1645</v>
      </c>
      <c r="I309" t="str">
        <f t="shared" si="27"/>
        <v>N/A</v>
      </c>
      <c r="J309">
        <f t="shared" si="28"/>
        <v>6.6900000000000001E-2</v>
      </c>
      <c r="K309">
        <f t="shared" si="29"/>
        <v>7.3899999999999993E-2</v>
      </c>
      <c r="L309">
        <f t="shared" si="30"/>
        <v>4.5100000000000001E-2</v>
      </c>
      <c r="M309">
        <f t="shared" si="31"/>
        <v>7.0199999999999999E-2</v>
      </c>
      <c r="N309">
        <f t="shared" si="32"/>
        <v>4.99E-2</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1646</v>
      </c>
      <c r="D312" t="s">
        <v>1647</v>
      </c>
      <c r="E312" t="s">
        <v>1648</v>
      </c>
      <c r="F312" t="s">
        <v>1649</v>
      </c>
      <c r="G312" t="s">
        <v>1650</v>
      </c>
      <c r="I312" t="str">
        <f t="shared" si="27"/>
        <v>N/A</v>
      </c>
      <c r="J312">
        <f t="shared" si="28"/>
        <v>-340500000</v>
      </c>
      <c r="K312">
        <f t="shared" si="29"/>
        <v>-391800000</v>
      </c>
      <c r="L312">
        <f t="shared" si="30"/>
        <v>-301500000</v>
      </c>
      <c r="M312">
        <f t="shared" si="31"/>
        <v>-211400000</v>
      </c>
      <c r="N312">
        <f t="shared" si="32"/>
        <v>-201000000</v>
      </c>
    </row>
    <row r="313" spans="1:14" x14ac:dyDescent="0.3">
      <c r="A313" s="1">
        <v>1</v>
      </c>
      <c r="B313" t="s">
        <v>876</v>
      </c>
      <c r="C313" t="s">
        <v>1646</v>
      </c>
      <c r="D313" t="s">
        <v>1647</v>
      </c>
      <c r="E313" t="s">
        <v>1648</v>
      </c>
      <c r="F313" t="s">
        <v>1649</v>
      </c>
      <c r="G313" t="s">
        <v>1650</v>
      </c>
      <c r="I313" t="str">
        <f t="shared" si="27"/>
        <v>N/A</v>
      </c>
      <c r="J313">
        <f t="shared" si="28"/>
        <v>-340500000</v>
      </c>
      <c r="K313">
        <f t="shared" si="29"/>
        <v>-391800000</v>
      </c>
      <c r="L313">
        <f t="shared" si="30"/>
        <v>-301500000</v>
      </c>
      <c r="M313">
        <f t="shared" si="31"/>
        <v>-211400000</v>
      </c>
      <c r="N313">
        <f t="shared" si="32"/>
        <v>-201000000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1651</v>
      </c>
      <c r="E315" t="s">
        <v>1652</v>
      </c>
      <c r="F315" t="s">
        <v>1653</v>
      </c>
      <c r="G315" t="s">
        <v>1654</v>
      </c>
      <c r="I315" t="str">
        <f t="shared" si="27"/>
        <v>N/A</v>
      </c>
      <c r="J315" t="str">
        <f t="shared" si="28"/>
        <v>N/A</v>
      </c>
      <c r="K315">
        <f t="shared" si="29"/>
        <v>-0.1507</v>
      </c>
      <c r="L315">
        <f t="shared" si="30"/>
        <v>0.23050000000000001</v>
      </c>
      <c r="M315">
        <f t="shared" si="31"/>
        <v>0.29880000000000001</v>
      </c>
      <c r="N315">
        <f t="shared" si="32"/>
        <v>4.9200000000000001E-2</v>
      </c>
    </row>
    <row r="316" spans="1:14" x14ac:dyDescent="0.3">
      <c r="A316" s="1">
        <v>4</v>
      </c>
      <c r="B316" t="s">
        <v>893</v>
      </c>
      <c r="C316" t="s">
        <v>1655</v>
      </c>
      <c r="D316" t="s">
        <v>1656</v>
      </c>
      <c r="E316" t="s">
        <v>1657</v>
      </c>
      <c r="F316" t="s">
        <v>1658</v>
      </c>
      <c r="G316" t="s">
        <v>1659</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-3.4200000000000001E-2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-3.6299999999999999E-2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-3.1000000000000003E-2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-2.8300000000000002E-2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-2.7099999999999999E-2</v>
      </c>
    </row>
    <row r="317" spans="1:14" x14ac:dyDescent="0.3">
      <c r="A317" s="1">
        <v>5</v>
      </c>
      <c r="B317" t="s">
        <v>899</v>
      </c>
      <c r="C317" t="s">
        <v>1660</v>
      </c>
      <c r="D317" t="s">
        <v>1259</v>
      </c>
      <c r="E317" t="s">
        <v>1661</v>
      </c>
      <c r="F317" t="s">
        <v>1662</v>
      </c>
      <c r="G317" t="s">
        <v>1663</v>
      </c>
      <c r="I317" t="str">
        <f t="shared" si="33"/>
        <v>N/A</v>
      </c>
      <c r="J317">
        <f t="shared" si="34"/>
        <v>-2900000</v>
      </c>
      <c r="K317">
        <f t="shared" si="35"/>
        <v>-9500000</v>
      </c>
      <c r="L317">
        <f t="shared" si="36"/>
        <v>-130300000.00000001</v>
      </c>
      <c r="M317">
        <f t="shared" si="37"/>
        <v>-25400000</v>
      </c>
      <c r="N317">
        <f t="shared" si="38"/>
        <v>-395600000</v>
      </c>
    </row>
    <row r="318" spans="1:14" x14ac:dyDescent="0.3">
      <c r="A318" s="1">
        <v>6</v>
      </c>
      <c r="B318" t="s">
        <v>904</v>
      </c>
      <c r="C318" t="s">
        <v>1570</v>
      </c>
      <c r="D318" t="s">
        <v>1664</v>
      </c>
      <c r="E318" t="s">
        <v>1665</v>
      </c>
      <c r="F318" t="s">
        <v>1304</v>
      </c>
      <c r="G318" t="s">
        <v>1665</v>
      </c>
      <c r="I318" t="str">
        <f t="shared" si="33"/>
        <v>N/A</v>
      </c>
      <c r="J318">
        <f t="shared" si="34"/>
        <v>900000</v>
      </c>
      <c r="K318">
        <f t="shared" si="35"/>
        <v>2600000</v>
      </c>
      <c r="L318">
        <f t="shared" si="36"/>
        <v>2800000</v>
      </c>
      <c r="M318">
        <f t="shared" si="37"/>
        <v>1500000</v>
      </c>
      <c r="N318">
        <f t="shared" si="38"/>
        <v>2800000</v>
      </c>
    </row>
    <row r="319" spans="1:14" x14ac:dyDescent="0.3">
      <c r="A319" s="1">
        <v>7</v>
      </c>
      <c r="B319" t="s">
        <v>906</v>
      </c>
      <c r="C319" t="s">
        <v>1666</v>
      </c>
      <c r="D319" t="s">
        <v>1667</v>
      </c>
      <c r="E319" t="s">
        <v>1668</v>
      </c>
      <c r="F319" t="s">
        <v>1669</v>
      </c>
      <c r="G319" t="s">
        <v>1621</v>
      </c>
      <c r="I319" t="str">
        <f t="shared" si="33"/>
        <v>N/A</v>
      </c>
      <c r="J319">
        <f t="shared" si="34"/>
        <v>-35900000</v>
      </c>
      <c r="K319">
        <f t="shared" si="35"/>
        <v>-10000000</v>
      </c>
      <c r="L319">
        <f t="shared" si="36"/>
        <v>-3900000</v>
      </c>
      <c r="M319">
        <f t="shared" si="37"/>
        <v>-3800000</v>
      </c>
      <c r="N319">
        <f t="shared" si="38"/>
        <v>-4500000</v>
      </c>
    </row>
    <row r="320" spans="1:14" x14ac:dyDescent="0.3">
      <c r="A320" s="1">
        <v>8</v>
      </c>
      <c r="B320" t="s">
        <v>908</v>
      </c>
      <c r="C320" t="s">
        <v>1666</v>
      </c>
      <c r="D320" t="s">
        <v>1667</v>
      </c>
      <c r="E320" t="s">
        <v>1668</v>
      </c>
      <c r="F320" t="s">
        <v>1669</v>
      </c>
      <c r="G320" t="s">
        <v>1621</v>
      </c>
      <c r="I320" t="str">
        <f t="shared" si="33"/>
        <v>N/A</v>
      </c>
      <c r="J320">
        <f t="shared" si="34"/>
        <v>-35900000</v>
      </c>
      <c r="K320">
        <f t="shared" si="35"/>
        <v>-10000000</v>
      </c>
      <c r="L320">
        <f t="shared" si="36"/>
        <v>-3900000</v>
      </c>
      <c r="M320">
        <f t="shared" si="37"/>
        <v>-3800000</v>
      </c>
      <c r="N320">
        <f t="shared" si="38"/>
        <v>-4500000</v>
      </c>
    </row>
    <row r="321" spans="1:14" x14ac:dyDescent="0.3">
      <c r="A321" s="1">
        <v>9</v>
      </c>
      <c r="B321" t="s">
        <v>909</v>
      </c>
      <c r="C321" t="s">
        <v>254</v>
      </c>
      <c r="D321" t="s">
        <v>254</v>
      </c>
      <c r="E321" t="s">
        <v>254</v>
      </c>
      <c r="F321" t="s">
        <v>254</v>
      </c>
      <c r="G321" t="s">
        <v>254</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910</v>
      </c>
      <c r="C322" t="s">
        <v>254</v>
      </c>
      <c r="D322" t="s">
        <v>254</v>
      </c>
      <c r="E322" t="s">
        <v>254</v>
      </c>
      <c r="F322" t="s">
        <v>1670</v>
      </c>
      <c r="G322" t="s">
        <v>254</v>
      </c>
      <c r="I322" t="str">
        <f t="shared" si="33"/>
        <v>N/A</v>
      </c>
      <c r="J322" t="str">
        <f t="shared" si="34"/>
        <v>N/A</v>
      </c>
      <c r="K322" t="str">
        <f t="shared" si="35"/>
        <v>N/A</v>
      </c>
      <c r="L322" t="str">
        <f t="shared" si="36"/>
        <v>N/A</v>
      </c>
      <c r="M322">
        <f t="shared" si="37"/>
        <v>-1700000</v>
      </c>
      <c r="N322" t="str">
        <f t="shared" si="38"/>
        <v>N/A</v>
      </c>
    </row>
    <row r="323" spans="1:14" x14ac:dyDescent="0.3">
      <c r="A323" s="1">
        <v>11</v>
      </c>
      <c r="B323" t="s">
        <v>914</v>
      </c>
      <c r="C323" t="s">
        <v>1671</v>
      </c>
      <c r="D323" t="s">
        <v>254</v>
      </c>
      <c r="E323" t="s">
        <v>254</v>
      </c>
      <c r="F323" t="s">
        <v>254</v>
      </c>
      <c r="G323" t="s">
        <v>1672</v>
      </c>
      <c r="I323" t="str">
        <f t="shared" si="33"/>
        <v>N/A</v>
      </c>
      <c r="J323">
        <f t="shared" si="34"/>
        <v>3700000</v>
      </c>
      <c r="K323" t="str">
        <f t="shared" si="35"/>
        <v>N/A</v>
      </c>
      <c r="L323" t="str">
        <f t="shared" si="36"/>
        <v>N/A</v>
      </c>
      <c r="M323" t="str">
        <f t="shared" si="37"/>
        <v>N/A</v>
      </c>
      <c r="N323">
        <f t="shared" si="38"/>
        <v>400000</v>
      </c>
    </row>
    <row r="324" spans="1:14" x14ac:dyDescent="0.3">
      <c r="A324" s="1">
        <v>12</v>
      </c>
      <c r="B324" t="s">
        <v>915</v>
      </c>
      <c r="C324" t="s">
        <v>1673</v>
      </c>
      <c r="D324" t="s">
        <v>1674</v>
      </c>
      <c r="E324" t="s">
        <v>1675</v>
      </c>
      <c r="F324" t="s">
        <v>1676</v>
      </c>
      <c r="G324" t="s">
        <v>1677</v>
      </c>
      <c r="I324" t="str">
        <f t="shared" si="33"/>
        <v>N/A</v>
      </c>
      <c r="J324">
        <f t="shared" si="34"/>
        <v>-374700000</v>
      </c>
      <c r="K324">
        <f t="shared" si="35"/>
        <v>-408700000</v>
      </c>
      <c r="L324">
        <f t="shared" si="36"/>
        <v>-432900000</v>
      </c>
      <c r="M324">
        <f t="shared" si="37"/>
        <v>-240800000</v>
      </c>
      <c r="N324">
        <f t="shared" si="38"/>
        <v>-597900000</v>
      </c>
    </row>
    <row r="325" spans="1:14" x14ac:dyDescent="0.3">
      <c r="A325" s="1">
        <v>13</v>
      </c>
      <c r="B325" t="s">
        <v>921</v>
      </c>
      <c r="C325" t="s">
        <v>254</v>
      </c>
      <c r="D325" t="s">
        <v>1678</v>
      </c>
      <c r="E325" t="s">
        <v>1679</v>
      </c>
      <c r="F325" t="s">
        <v>1680</v>
      </c>
      <c r="G325" t="s">
        <v>1681</v>
      </c>
      <c r="I325" t="str">
        <f t="shared" si="33"/>
        <v>N/A</v>
      </c>
      <c r="J325" t="str">
        <f t="shared" si="34"/>
        <v>N/A</v>
      </c>
      <c r="K325">
        <f t="shared" si="35"/>
        <v>-9.0700000000000003E-2</v>
      </c>
      <c r="L325">
        <f t="shared" si="36"/>
        <v>-5.9200000000000003E-2</v>
      </c>
      <c r="M325">
        <f t="shared" si="37"/>
        <v>0.44380000000000003</v>
      </c>
      <c r="N325">
        <f t="shared" si="38"/>
        <v>-1.4830000000000001</v>
      </c>
    </row>
    <row r="326" spans="1:14" x14ac:dyDescent="0.3">
      <c r="A326" s="1">
        <v>14</v>
      </c>
      <c r="B326" t="s">
        <v>926</v>
      </c>
      <c r="C326" t="s">
        <v>1240</v>
      </c>
      <c r="D326" t="s">
        <v>1682</v>
      </c>
      <c r="E326" t="s">
        <v>1683</v>
      </c>
      <c r="F326" t="s">
        <v>1684</v>
      </c>
      <c r="G326" t="s">
        <v>1685</v>
      </c>
      <c r="I326" t="str">
        <f t="shared" si="33"/>
        <v>N/A</v>
      </c>
      <c r="J326">
        <f t="shared" si="34"/>
        <v>-3.7600000000000001E-2</v>
      </c>
      <c r="K326">
        <f t="shared" si="35"/>
        <v>-3.7900000000000003E-2</v>
      </c>
      <c r="L326">
        <f t="shared" si="36"/>
        <v>-4.4500000000000005E-2</v>
      </c>
      <c r="M326">
        <f t="shared" si="37"/>
        <v>-3.2199999999999999E-2</v>
      </c>
      <c r="N326">
        <f t="shared" si="38"/>
        <v>-8.0700000000000008E-2</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1686</v>
      </c>
      <c r="E329" t="s">
        <v>1687</v>
      </c>
      <c r="F329" t="s">
        <v>1688</v>
      </c>
      <c r="G329" t="s">
        <v>1689</v>
      </c>
      <c r="I329" t="str">
        <f t="shared" si="33"/>
        <v>neg_trend</v>
      </c>
      <c r="J329" t="str">
        <f t="shared" si="34"/>
        <v>N/A</v>
      </c>
      <c r="K329">
        <f t="shared" si="35"/>
        <v>-38900000</v>
      </c>
      <c r="L329">
        <f t="shared" si="36"/>
        <v>-40800000</v>
      </c>
      <c r="M329">
        <f t="shared" si="37"/>
        <v>-42000000</v>
      </c>
      <c r="N329">
        <f t="shared" si="38"/>
        <v>-42500000</v>
      </c>
    </row>
    <row r="330" spans="1:14" x14ac:dyDescent="0.3">
      <c r="A330" s="1">
        <v>1</v>
      </c>
      <c r="B330" t="s">
        <v>933</v>
      </c>
      <c r="C330" t="s">
        <v>254</v>
      </c>
      <c r="D330" t="s">
        <v>1686</v>
      </c>
      <c r="E330" t="s">
        <v>1687</v>
      </c>
      <c r="F330" t="s">
        <v>1688</v>
      </c>
      <c r="G330" t="s">
        <v>1689</v>
      </c>
      <c r="I330" t="str">
        <f t="shared" si="33"/>
        <v>neg_trend</v>
      </c>
      <c r="J330" t="str">
        <f t="shared" si="34"/>
        <v>N/A</v>
      </c>
      <c r="K330">
        <f t="shared" si="35"/>
        <v>-38900000</v>
      </c>
      <c r="L330">
        <f t="shared" si="36"/>
        <v>-40800000</v>
      </c>
      <c r="M330">
        <f t="shared" si="37"/>
        <v>-42000000</v>
      </c>
      <c r="N330">
        <f t="shared" si="38"/>
        <v>-42500000</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1690</v>
      </c>
      <c r="D332" t="s">
        <v>1691</v>
      </c>
      <c r="E332" t="s">
        <v>1692</v>
      </c>
      <c r="F332" t="s">
        <v>1693</v>
      </c>
      <c r="G332" t="s">
        <v>1694</v>
      </c>
      <c r="I332" t="str">
        <f t="shared" si="33"/>
        <v>N/A</v>
      </c>
      <c r="J332">
        <f t="shared" si="34"/>
        <v>-17600000</v>
      </c>
      <c r="K332">
        <f t="shared" si="35"/>
        <v>-1000000</v>
      </c>
      <c r="L332">
        <f t="shared" si="36"/>
        <v>-499700000</v>
      </c>
      <c r="M332">
        <f t="shared" si="37"/>
        <v>-287500000</v>
      </c>
      <c r="N332">
        <f t="shared" si="38"/>
        <v>-212500000</v>
      </c>
    </row>
    <row r="333" spans="1:14" x14ac:dyDescent="0.3">
      <c r="A333" s="1">
        <v>4</v>
      </c>
      <c r="B333" t="s">
        <v>940</v>
      </c>
      <c r="C333" t="s">
        <v>1690</v>
      </c>
      <c r="D333" t="s">
        <v>1691</v>
      </c>
      <c r="E333" t="s">
        <v>1692</v>
      </c>
      <c r="F333" t="s">
        <v>1693</v>
      </c>
      <c r="G333" t="s">
        <v>1694</v>
      </c>
      <c r="I333" t="str">
        <f t="shared" si="33"/>
        <v>N/A</v>
      </c>
      <c r="J333">
        <f t="shared" si="34"/>
        <v>-17600000</v>
      </c>
      <c r="K333">
        <f t="shared" si="35"/>
        <v>-1000000</v>
      </c>
      <c r="L333">
        <f t="shared" si="36"/>
        <v>-499700000</v>
      </c>
      <c r="M333">
        <f t="shared" si="37"/>
        <v>-287500000</v>
      </c>
      <c r="N333">
        <f t="shared" si="38"/>
        <v>-212500000</v>
      </c>
    </row>
    <row r="334" spans="1:14" x14ac:dyDescent="0.3">
      <c r="A334" s="1">
        <v>5</v>
      </c>
      <c r="B334" t="s">
        <v>946</v>
      </c>
      <c r="C334" t="s">
        <v>254</v>
      </c>
      <c r="D334" t="s">
        <v>254</v>
      </c>
      <c r="E334" t="s">
        <v>254</v>
      </c>
      <c r="F334" t="s">
        <v>254</v>
      </c>
      <c r="G334" t="s">
        <v>254</v>
      </c>
      <c r="I334" t="str">
        <f t="shared" si="33"/>
        <v>N/A</v>
      </c>
      <c r="J334" t="str">
        <f t="shared" si="34"/>
        <v>N/A</v>
      </c>
      <c r="K334" t="str">
        <f t="shared" si="35"/>
        <v>N/A</v>
      </c>
      <c r="L334" t="str">
        <f t="shared" si="36"/>
        <v>N/A</v>
      </c>
      <c r="M334" t="str">
        <f t="shared" si="37"/>
        <v>N/A</v>
      </c>
      <c r="N334" t="str">
        <f t="shared" si="38"/>
        <v>N/A</v>
      </c>
    </row>
    <row r="335" spans="1:14" x14ac:dyDescent="0.3">
      <c r="A335" s="1">
        <v>6</v>
      </c>
      <c r="B335" t="s">
        <v>952</v>
      </c>
      <c r="C335" t="s">
        <v>254</v>
      </c>
      <c r="D335" t="s">
        <v>254</v>
      </c>
      <c r="E335" t="s">
        <v>254</v>
      </c>
      <c r="F335" t="s">
        <v>254</v>
      </c>
      <c r="G335" t="s">
        <v>254</v>
      </c>
      <c r="I335" t="str">
        <f t="shared" si="33"/>
        <v>N/A</v>
      </c>
      <c r="J335" t="str">
        <f t="shared" si="34"/>
        <v>N/A</v>
      </c>
      <c r="K335" t="str">
        <f t="shared" si="35"/>
        <v>N/A</v>
      </c>
      <c r="L335" t="str">
        <f t="shared" si="36"/>
        <v>N/A</v>
      </c>
      <c r="M335" t="str">
        <f t="shared" si="37"/>
        <v>N/A</v>
      </c>
      <c r="N335" t="str">
        <f t="shared" si="38"/>
        <v>N/A</v>
      </c>
    </row>
    <row r="336" spans="1:14" x14ac:dyDescent="0.3">
      <c r="A336" s="1">
        <v>7</v>
      </c>
      <c r="B336" t="s">
        <v>958</v>
      </c>
      <c r="C336" t="s">
        <v>254</v>
      </c>
      <c r="D336" t="s">
        <v>254</v>
      </c>
      <c r="E336" t="s">
        <v>254</v>
      </c>
      <c r="F336" t="s">
        <v>254</v>
      </c>
      <c r="G336" t="s">
        <v>254</v>
      </c>
      <c r="I336" t="str">
        <f t="shared" si="33"/>
        <v>N/A</v>
      </c>
      <c r="J336" t="str">
        <f t="shared" si="34"/>
        <v>N/A</v>
      </c>
      <c r="K336" t="str">
        <f t="shared" si="35"/>
        <v>N/A</v>
      </c>
      <c r="L336" t="str">
        <f t="shared" si="36"/>
        <v>N/A</v>
      </c>
      <c r="M336" t="str">
        <f t="shared" si="37"/>
        <v>N/A</v>
      </c>
      <c r="N336" t="str">
        <f t="shared" si="38"/>
        <v>N/A</v>
      </c>
    </row>
    <row r="337" spans="1:14" x14ac:dyDescent="0.3">
      <c r="A337" s="1">
        <v>8</v>
      </c>
      <c r="B337" t="s">
        <v>964</v>
      </c>
      <c r="C337" t="s">
        <v>1695</v>
      </c>
      <c r="D337" t="s">
        <v>1696</v>
      </c>
      <c r="E337" t="s">
        <v>1697</v>
      </c>
      <c r="F337" t="s">
        <v>1698</v>
      </c>
      <c r="G337" t="s">
        <v>1699</v>
      </c>
      <c r="I337" t="str">
        <f t="shared" si="33"/>
        <v>N/A</v>
      </c>
      <c r="J337">
        <f t="shared" si="34"/>
        <v>-222700000</v>
      </c>
      <c r="K337">
        <f t="shared" si="35"/>
        <v>-58200000</v>
      </c>
      <c r="L337">
        <f t="shared" si="36"/>
        <v>-102000000</v>
      </c>
      <c r="M337">
        <f t="shared" si="37"/>
        <v>181700000</v>
      </c>
      <c r="N337">
        <f t="shared" si="38"/>
        <v>493000000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1695</v>
      </c>
      <c r="D339" t="s">
        <v>1696</v>
      </c>
      <c r="E339" t="s">
        <v>1697</v>
      </c>
      <c r="F339" t="s">
        <v>1698</v>
      </c>
      <c r="G339" t="s">
        <v>1699</v>
      </c>
      <c r="I339" t="str">
        <f t="shared" si="33"/>
        <v>N/A</v>
      </c>
      <c r="J339">
        <f t="shared" si="34"/>
        <v>-222700000</v>
      </c>
      <c r="K339">
        <f t="shared" si="35"/>
        <v>-58200000</v>
      </c>
      <c r="L339">
        <f t="shared" si="36"/>
        <v>-102000000</v>
      </c>
      <c r="M339">
        <f t="shared" si="37"/>
        <v>181700000</v>
      </c>
      <c r="N339">
        <f t="shared" si="38"/>
        <v>493000000</v>
      </c>
    </row>
    <row r="340" spans="1:14" x14ac:dyDescent="0.3">
      <c r="A340" s="1">
        <v>11</v>
      </c>
      <c r="B340" t="s">
        <v>972</v>
      </c>
      <c r="C340" t="s">
        <v>1700</v>
      </c>
      <c r="D340" t="s">
        <v>749</v>
      </c>
      <c r="E340" t="s">
        <v>1701</v>
      </c>
      <c r="F340" t="s">
        <v>1702</v>
      </c>
      <c r="G340" t="s">
        <v>1703</v>
      </c>
      <c r="I340" t="str">
        <f t="shared" si="33"/>
        <v>pos_trend</v>
      </c>
      <c r="J340">
        <f t="shared" si="34"/>
        <v>926100000</v>
      </c>
      <c r="K340">
        <f t="shared" si="35"/>
        <v>1140000000</v>
      </c>
      <c r="L340">
        <f t="shared" si="36"/>
        <v>1690000000</v>
      </c>
      <c r="M340">
        <f t="shared" si="37"/>
        <v>1950000000</v>
      </c>
      <c r="N340">
        <f t="shared" si="38"/>
        <v>3120000000</v>
      </c>
    </row>
    <row r="341" spans="1:14" x14ac:dyDescent="0.3">
      <c r="A341" s="1">
        <v>12</v>
      </c>
      <c r="B341" t="s">
        <v>978</v>
      </c>
      <c r="C341" t="s">
        <v>1704</v>
      </c>
      <c r="D341" t="s">
        <v>1705</v>
      </c>
      <c r="E341" t="s">
        <v>1706</v>
      </c>
      <c r="F341" t="s">
        <v>1707</v>
      </c>
      <c r="G341" t="s">
        <v>1708</v>
      </c>
      <c r="I341" t="str">
        <f t="shared" si="33"/>
        <v>N/A</v>
      </c>
      <c r="J341">
        <f t="shared" si="34"/>
        <v>-1150000000</v>
      </c>
      <c r="K341">
        <f t="shared" si="35"/>
        <v>-1190000000</v>
      </c>
      <c r="L341">
        <f t="shared" si="36"/>
        <v>-1790000000</v>
      </c>
      <c r="M341">
        <f t="shared" si="37"/>
        <v>-1770000000</v>
      </c>
      <c r="N341">
        <f t="shared" si="38"/>
        <v>-2620000000</v>
      </c>
    </row>
    <row r="342" spans="1:14" x14ac:dyDescent="0.3">
      <c r="A342" s="1">
        <v>13</v>
      </c>
      <c r="B342" t="s">
        <v>817</v>
      </c>
      <c r="C342" t="s">
        <v>1709</v>
      </c>
      <c r="D342" t="s">
        <v>1710</v>
      </c>
      <c r="E342" t="s">
        <v>1711</v>
      </c>
      <c r="F342" t="s">
        <v>1712</v>
      </c>
      <c r="G342" t="s">
        <v>1713</v>
      </c>
      <c r="I342" t="str">
        <f t="shared" si="33"/>
        <v>N/A</v>
      </c>
      <c r="J342">
        <f t="shared" si="34"/>
        <v>-1300000</v>
      </c>
      <c r="K342">
        <f t="shared" si="35"/>
        <v>-8700000</v>
      </c>
      <c r="L342">
        <f t="shared" si="36"/>
        <v>-19500000</v>
      </c>
      <c r="M342">
        <f t="shared" si="37"/>
        <v>-5600000</v>
      </c>
      <c r="N342">
        <f t="shared" si="38"/>
        <v>-2000000</v>
      </c>
    </row>
    <row r="343" spans="1:14" x14ac:dyDescent="0.3">
      <c r="A343" s="1">
        <v>14</v>
      </c>
      <c r="B343" t="s">
        <v>910</v>
      </c>
      <c r="C343" t="s">
        <v>1709</v>
      </c>
      <c r="D343" t="s">
        <v>1714</v>
      </c>
      <c r="E343" t="s">
        <v>1711</v>
      </c>
      <c r="F343" t="s">
        <v>1715</v>
      </c>
      <c r="G343" t="s">
        <v>1713</v>
      </c>
      <c r="I343" t="str">
        <f t="shared" si="33"/>
        <v>N/A</v>
      </c>
      <c r="J343">
        <f t="shared" si="34"/>
        <v>-1300000</v>
      </c>
      <c r="K343">
        <f t="shared" si="35"/>
        <v>-20100000</v>
      </c>
      <c r="L343">
        <f t="shared" si="36"/>
        <v>-19500000</v>
      </c>
      <c r="M343">
        <f t="shared" si="37"/>
        <v>-6300000</v>
      </c>
      <c r="N343">
        <f t="shared" si="38"/>
        <v>-2000000</v>
      </c>
    </row>
    <row r="344" spans="1:14" x14ac:dyDescent="0.3">
      <c r="A344" s="1">
        <v>15</v>
      </c>
      <c r="B344" t="s">
        <v>914</v>
      </c>
      <c r="C344" t="s">
        <v>254</v>
      </c>
      <c r="D344" t="s">
        <v>1716</v>
      </c>
      <c r="E344" t="s">
        <v>254</v>
      </c>
      <c r="F344" t="s">
        <v>1717</v>
      </c>
      <c r="G344" t="s">
        <v>254</v>
      </c>
      <c r="I344" t="str">
        <f t="shared" si="33"/>
        <v>N/A</v>
      </c>
      <c r="J344" t="str">
        <f t="shared" si="34"/>
        <v>N/A</v>
      </c>
      <c r="K344">
        <f t="shared" si="35"/>
        <v>11400000</v>
      </c>
      <c r="L344" t="str">
        <f t="shared" si="36"/>
        <v>N/A</v>
      </c>
      <c r="M344">
        <f t="shared" si="37"/>
        <v>700000</v>
      </c>
      <c r="N344" t="str">
        <f t="shared" si="38"/>
        <v>N/A</v>
      </c>
    </row>
    <row r="345" spans="1:14" x14ac:dyDescent="0.3">
      <c r="A345" s="1">
        <v>16</v>
      </c>
      <c r="B345" t="s">
        <v>990</v>
      </c>
      <c r="C345" t="s">
        <v>1718</v>
      </c>
      <c r="D345" t="s">
        <v>1719</v>
      </c>
      <c r="E345" t="s">
        <v>1720</v>
      </c>
      <c r="F345" t="s">
        <v>1721</v>
      </c>
      <c r="G345" t="s">
        <v>1722</v>
      </c>
      <c r="I345" t="str">
        <f t="shared" si="33"/>
        <v>N/A</v>
      </c>
      <c r="J345">
        <f t="shared" si="34"/>
        <v>-241600000</v>
      </c>
      <c r="K345">
        <f t="shared" si="35"/>
        <v>-106800000</v>
      </c>
      <c r="L345">
        <f t="shared" si="36"/>
        <v>-662000000</v>
      </c>
      <c r="M345">
        <f t="shared" si="37"/>
        <v>-153400000</v>
      </c>
      <c r="N345">
        <f t="shared" si="38"/>
        <v>236000000</v>
      </c>
    </row>
    <row r="346" spans="1:14" x14ac:dyDescent="0.3">
      <c r="A346" s="1">
        <v>17</v>
      </c>
      <c r="B346" t="s">
        <v>996</v>
      </c>
      <c r="C346" t="s">
        <v>254</v>
      </c>
      <c r="D346" t="s">
        <v>1723</v>
      </c>
      <c r="E346" t="s">
        <v>1724</v>
      </c>
      <c r="F346" t="s">
        <v>1725</v>
      </c>
      <c r="G346" t="s">
        <v>1726</v>
      </c>
      <c r="I346" t="str">
        <f t="shared" si="33"/>
        <v>N/A</v>
      </c>
      <c r="J346" t="str">
        <f t="shared" si="34"/>
        <v>N/A</v>
      </c>
      <c r="K346">
        <f t="shared" si="35"/>
        <v>0.55789999999999995</v>
      </c>
      <c r="L346">
        <f t="shared" si="36"/>
        <v>-5.1985000000000001</v>
      </c>
      <c r="M346">
        <f t="shared" si="37"/>
        <v>0.76829999999999998</v>
      </c>
      <c r="N346">
        <f t="shared" si="38"/>
        <v>2.5385</v>
      </c>
    </row>
    <row r="347" spans="1:14" x14ac:dyDescent="0.3">
      <c r="A347" s="1">
        <v>18</v>
      </c>
      <c r="B347" t="s">
        <v>1001</v>
      </c>
      <c r="C347" t="s">
        <v>1727</v>
      </c>
      <c r="D347" t="s">
        <v>1728</v>
      </c>
      <c r="E347" t="s">
        <v>1729</v>
      </c>
      <c r="F347" t="s">
        <v>1730</v>
      </c>
      <c r="G347" t="s">
        <v>1731</v>
      </c>
      <c r="I347" t="str">
        <f t="shared" si="33"/>
        <v>N/A</v>
      </c>
      <c r="J347">
        <f t="shared" si="34"/>
        <v>-2.4300000000000002E-2</v>
      </c>
      <c r="K347">
        <f t="shared" si="35"/>
        <v>-9.9000000000000008E-3</v>
      </c>
      <c r="L347">
        <f t="shared" si="36"/>
        <v>-6.8099999999999994E-2</v>
      </c>
      <c r="M347">
        <f t="shared" si="37"/>
        <v>-2.0499999999999997E-2</v>
      </c>
      <c r="N347">
        <f t="shared" si="38"/>
        <v>3.1800000000000002E-2</v>
      </c>
    </row>
    <row r="348" spans="1:14" x14ac:dyDescent="0.3">
      <c r="A348" s="1">
        <v>19</v>
      </c>
      <c r="B348" t="s">
        <v>1007</v>
      </c>
      <c r="C348" t="s">
        <v>1732</v>
      </c>
      <c r="D348" t="s">
        <v>1733</v>
      </c>
      <c r="E348" t="s">
        <v>1311</v>
      </c>
      <c r="F348" t="s">
        <v>1734</v>
      </c>
      <c r="G348" t="s">
        <v>1735</v>
      </c>
      <c r="I348" t="str">
        <f t="shared" si="33"/>
        <v>N/A</v>
      </c>
      <c r="J348">
        <f t="shared" si="34"/>
        <v>6800000</v>
      </c>
      <c r="K348">
        <f t="shared" si="35"/>
        <v>-15600000</v>
      </c>
      <c r="L348">
        <f t="shared" si="36"/>
        <v>-27000000</v>
      </c>
      <c r="M348">
        <f t="shared" si="37"/>
        <v>-67000000</v>
      </c>
      <c r="N348">
        <f t="shared" si="38"/>
        <v>-4600000</v>
      </c>
    </row>
    <row r="349" spans="1:14" x14ac:dyDescent="0.3">
      <c r="A349" s="1">
        <v>20</v>
      </c>
      <c r="B349" t="s">
        <v>1013</v>
      </c>
      <c r="C349" t="s">
        <v>1014</v>
      </c>
      <c r="D349" t="s">
        <v>1014</v>
      </c>
      <c r="E349" t="s">
        <v>1014</v>
      </c>
      <c r="F349" t="s">
        <v>1014</v>
      </c>
      <c r="G349" t="s">
        <v>1014</v>
      </c>
      <c r="I349" t="str">
        <f t="shared" si="33"/>
        <v>N/A</v>
      </c>
      <c r="J349">
        <f t="shared" si="34"/>
        <v>0</v>
      </c>
      <c r="K349">
        <f t="shared" si="35"/>
        <v>0</v>
      </c>
      <c r="L349">
        <f t="shared" si="36"/>
        <v>0</v>
      </c>
      <c r="M349">
        <f t="shared" si="37"/>
        <v>0</v>
      </c>
      <c r="N349">
        <f t="shared" si="38"/>
        <v>0</v>
      </c>
    </row>
    <row r="350" spans="1:14" x14ac:dyDescent="0.3">
      <c r="A350" s="1">
        <v>21</v>
      </c>
      <c r="B350" t="s">
        <v>1015</v>
      </c>
      <c r="C350" t="s">
        <v>550</v>
      </c>
      <c r="D350" t="s">
        <v>1736</v>
      </c>
      <c r="E350" t="s">
        <v>1737</v>
      </c>
      <c r="F350" t="s">
        <v>1738</v>
      </c>
      <c r="G350" t="s">
        <v>652</v>
      </c>
      <c r="I350" t="str">
        <f t="shared" si="33"/>
        <v>N/A</v>
      </c>
      <c r="J350">
        <f t="shared" si="34"/>
        <v>56900000</v>
      </c>
      <c r="K350">
        <f t="shared" si="35"/>
        <v>265899999.99999997</v>
      </c>
      <c r="L350">
        <f t="shared" si="36"/>
        <v>-683500000</v>
      </c>
      <c r="M350">
        <f t="shared" si="37"/>
        <v>63000000</v>
      </c>
      <c r="N350">
        <f t="shared" si="38"/>
        <v>3000000</v>
      </c>
    </row>
    <row r="351" spans="1:14" x14ac:dyDescent="0.3">
      <c r="A351" s="1">
        <v>22</v>
      </c>
      <c r="B351" t="s">
        <v>1021</v>
      </c>
      <c r="C351" t="s">
        <v>1739</v>
      </c>
      <c r="D351" t="s">
        <v>1740</v>
      </c>
      <c r="E351" t="s">
        <v>1741</v>
      </c>
      <c r="F351" t="s">
        <v>1742</v>
      </c>
      <c r="G351" t="s">
        <v>1743</v>
      </c>
      <c r="I351" t="str">
        <f t="shared" si="33"/>
        <v>N/A</v>
      </c>
      <c r="J351">
        <f t="shared" si="34"/>
        <v>325900000</v>
      </c>
      <c r="K351">
        <f t="shared" si="35"/>
        <v>405200000</v>
      </c>
      <c r="L351">
        <f t="shared" si="36"/>
        <v>136900000</v>
      </c>
      <c r="M351">
        <f t="shared" si="37"/>
        <v>312800000</v>
      </c>
      <c r="N351">
        <f t="shared" si="38"/>
        <v>168500000</v>
      </c>
    </row>
    <row r="352" spans="1:14" x14ac:dyDescent="0.3">
      <c r="A352" s="1">
        <v>23</v>
      </c>
      <c r="B352" t="s">
        <v>1027</v>
      </c>
      <c r="C352" t="s">
        <v>254</v>
      </c>
      <c r="D352" t="s">
        <v>1744</v>
      </c>
      <c r="E352" t="s">
        <v>1745</v>
      </c>
      <c r="F352" t="s">
        <v>1746</v>
      </c>
      <c r="G352" t="s">
        <v>1747</v>
      </c>
      <c r="I352" t="str">
        <f t="shared" si="33"/>
        <v>N/A</v>
      </c>
      <c r="J352" t="str">
        <f t="shared" si="34"/>
        <v>N/A</v>
      </c>
      <c r="K352">
        <f t="shared" si="35"/>
        <v>0.24329999999999999</v>
      </c>
      <c r="L352">
        <f t="shared" si="36"/>
        <v>-0.66209999999999991</v>
      </c>
      <c r="M352">
        <f t="shared" si="37"/>
        <v>1.2849000000000002</v>
      </c>
      <c r="N352">
        <f t="shared" si="38"/>
        <v>-0.46130000000000004</v>
      </c>
    </row>
    <row r="353" spans="1:14" x14ac:dyDescent="0.3">
      <c r="A353" s="1">
        <v>24</v>
      </c>
      <c r="B353" t="s">
        <v>1032</v>
      </c>
      <c r="C353" t="s">
        <v>254</v>
      </c>
      <c r="D353" t="s">
        <v>254</v>
      </c>
      <c r="E353" t="s">
        <v>254</v>
      </c>
      <c r="F353" t="s">
        <v>254</v>
      </c>
      <c r="G353" t="s">
        <v>1748</v>
      </c>
      <c r="I353" t="str">
        <f t="shared" si="33"/>
        <v>N/A</v>
      </c>
      <c r="J353" t="str">
        <f t="shared" si="34"/>
        <v>N/A</v>
      </c>
      <c r="K353" t="str">
        <f t="shared" si="35"/>
        <v>N/A</v>
      </c>
      <c r="L353" t="str">
        <f t="shared" si="36"/>
        <v>N/A</v>
      </c>
      <c r="M353" t="str">
        <f t="shared" si="37"/>
        <v>N/A</v>
      </c>
      <c r="N353">
        <f t="shared" si="38"/>
        <v>2.6700000000000002E-2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1749</v>
      </c>
      <c r="C355" t="s">
        <v>1750</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1751</v>
      </c>
      <c r="C356" t="s">
        <v>1752</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1753</v>
      </c>
      <c r="C357" t="s">
        <v>1754</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1755</v>
      </c>
      <c r="C358" t="s">
        <v>1756</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1757</v>
      </c>
      <c r="C359" t="s">
        <v>1758</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1759</v>
      </c>
      <c r="C360" t="s">
        <v>1760</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1761</v>
      </c>
      <c r="I363" t="str">
        <f t="shared" si="33"/>
        <v>N/A</v>
      </c>
      <c r="J363">
        <f t="shared" si="34"/>
        <v>40710000000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1762</v>
      </c>
      <c r="I365" t="str">
        <f t="shared" si="33"/>
        <v>N/A</v>
      </c>
      <c r="J365">
        <f t="shared" si="34"/>
        <v>23.02</v>
      </c>
      <c r="K365" t="str">
        <f t="shared" si="35"/>
        <v>N/A</v>
      </c>
      <c r="L365" t="str">
        <f t="shared" si="36"/>
        <v>N/A</v>
      </c>
      <c r="M365" t="str">
        <f t="shared" si="37"/>
        <v>N/A</v>
      </c>
      <c r="N365" t="str">
        <f t="shared" si="38"/>
        <v>N/A</v>
      </c>
    </row>
    <row r="366" spans="1:14" x14ac:dyDescent="0.3">
      <c r="A366" s="1">
        <v>3</v>
      </c>
      <c r="B366" t="s">
        <v>124</v>
      </c>
      <c r="C366" t="s">
        <v>1763</v>
      </c>
      <c r="I366" t="str">
        <f t="shared" si="33"/>
        <v>N/A</v>
      </c>
      <c r="J366">
        <f t="shared" si="34"/>
        <v>18.12</v>
      </c>
      <c r="K366" t="str">
        <f t="shared" si="35"/>
        <v>N/A</v>
      </c>
      <c r="L366" t="str">
        <f t="shared" si="36"/>
        <v>N/A</v>
      </c>
      <c r="M366" t="str">
        <f t="shared" si="37"/>
        <v>N/A</v>
      </c>
      <c r="N366" t="str">
        <f t="shared" si="38"/>
        <v>N/A</v>
      </c>
    </row>
    <row r="367" spans="1:14" x14ac:dyDescent="0.3">
      <c r="A367" s="1">
        <v>4</v>
      </c>
      <c r="B367" t="s">
        <v>126</v>
      </c>
      <c r="C367" t="s">
        <v>1764</v>
      </c>
      <c r="I367" t="str">
        <f t="shared" si="33"/>
        <v>N/A</v>
      </c>
      <c r="J367">
        <f t="shared" si="34"/>
        <v>0.75</v>
      </c>
      <c r="K367" t="str">
        <f t="shared" si="35"/>
        <v>N/A</v>
      </c>
      <c r="L367" t="str">
        <f t="shared" si="36"/>
        <v>N/A</v>
      </c>
      <c r="M367" t="str">
        <f t="shared" si="37"/>
        <v>N/A</v>
      </c>
      <c r="N367" t="str">
        <f t="shared" si="38"/>
        <v>N/A</v>
      </c>
    </row>
    <row r="368" spans="1:14" x14ac:dyDescent="0.3">
      <c r="A368" s="1">
        <v>5</v>
      </c>
      <c r="B368" t="s">
        <v>128</v>
      </c>
      <c r="C368" t="s">
        <v>1765</v>
      </c>
      <c r="I368" t="str">
        <f t="shared" si="33"/>
        <v>N/A</v>
      </c>
      <c r="J368">
        <f t="shared" si="34"/>
        <v>1.52</v>
      </c>
      <c r="K368" t="str">
        <f t="shared" si="35"/>
        <v>N/A</v>
      </c>
      <c r="L368" t="str">
        <f t="shared" si="36"/>
        <v>N/A</v>
      </c>
      <c r="M368" t="str">
        <f t="shared" si="37"/>
        <v>N/A</v>
      </c>
      <c r="N368" t="str">
        <f t="shared" si="38"/>
        <v>N/A</v>
      </c>
    </row>
    <row r="369" spans="1:14" x14ac:dyDescent="0.3">
      <c r="A369" s="1">
        <v>6</v>
      </c>
      <c r="B369" t="s">
        <v>130</v>
      </c>
      <c r="C369" t="s">
        <v>1766</v>
      </c>
      <c r="I369" t="str">
        <f t="shared" si="33"/>
        <v>N/A</v>
      </c>
      <c r="J369">
        <f t="shared" si="34"/>
        <v>5.32</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1767</v>
      </c>
      <c r="I374" t="str">
        <f t="shared" si="33"/>
        <v>N/A</v>
      </c>
      <c r="J374">
        <f t="shared" si="34"/>
        <v>978740000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1768</v>
      </c>
      <c r="I376" t="str">
        <f t="shared" si="33"/>
        <v>N/A</v>
      </c>
      <c r="J376">
        <f t="shared" si="34"/>
        <v>39.67</v>
      </c>
      <c r="K376" t="str">
        <f t="shared" si="35"/>
        <v>N/A</v>
      </c>
      <c r="L376" t="str">
        <f t="shared" si="36"/>
        <v>N/A</v>
      </c>
      <c r="M376" t="str">
        <f t="shared" si="37"/>
        <v>N/A</v>
      </c>
      <c r="N376" t="str">
        <f t="shared" si="38"/>
        <v>N/A</v>
      </c>
    </row>
    <row r="377" spans="1:14" x14ac:dyDescent="0.3">
      <c r="A377" s="1">
        <v>3</v>
      </c>
      <c r="B377" t="s">
        <v>124</v>
      </c>
      <c r="C377" t="s">
        <v>1769</v>
      </c>
      <c r="I377" t="str">
        <f t="shared" si="33"/>
        <v>N/A</v>
      </c>
      <c r="J377">
        <f t="shared" si="34"/>
        <v>29.92</v>
      </c>
      <c r="K377" t="str">
        <f t="shared" si="35"/>
        <v>N/A</v>
      </c>
      <c r="L377" t="str">
        <f t="shared" si="36"/>
        <v>N/A</v>
      </c>
      <c r="M377" t="str">
        <f t="shared" si="37"/>
        <v>N/A</v>
      </c>
      <c r="N377" t="str">
        <f t="shared" si="38"/>
        <v>N/A</v>
      </c>
    </row>
    <row r="378" spans="1:14" x14ac:dyDescent="0.3">
      <c r="A378" s="1">
        <v>4</v>
      </c>
      <c r="B378" t="s">
        <v>126</v>
      </c>
      <c r="C378" t="s">
        <v>1770</v>
      </c>
      <c r="I378" t="str">
        <f t="shared" si="33"/>
        <v>N/A</v>
      </c>
      <c r="J378">
        <f t="shared" si="34"/>
        <v>3.46</v>
      </c>
      <c r="K378" t="str">
        <f t="shared" si="35"/>
        <v>N/A</v>
      </c>
      <c r="L378" t="str">
        <f t="shared" si="36"/>
        <v>N/A</v>
      </c>
      <c r="M378" t="str">
        <f t="shared" si="37"/>
        <v>N/A</v>
      </c>
      <c r="N378" t="str">
        <f t="shared" si="38"/>
        <v>N/A</v>
      </c>
    </row>
    <row r="379" spans="1:14" x14ac:dyDescent="0.3">
      <c r="A379" s="1">
        <v>5</v>
      </c>
      <c r="B379" t="s">
        <v>128</v>
      </c>
      <c r="C379" t="s">
        <v>1771</v>
      </c>
      <c r="I379" t="str">
        <f t="shared" si="33"/>
        <v>N/A</v>
      </c>
      <c r="J379">
        <f t="shared" si="34"/>
        <v>1.89</v>
      </c>
      <c r="K379" t="str">
        <f t="shared" si="35"/>
        <v>N/A</v>
      </c>
      <c r="L379" t="str">
        <f t="shared" si="36"/>
        <v>N/A</v>
      </c>
      <c r="M379" t="str">
        <f t="shared" si="37"/>
        <v>N/A</v>
      </c>
      <c r="N379" t="str">
        <f t="shared" si="38"/>
        <v>N/A</v>
      </c>
    </row>
    <row r="380" spans="1:14" x14ac:dyDescent="0.3">
      <c r="A380" s="1">
        <v>6</v>
      </c>
      <c r="B380" t="s">
        <v>130</v>
      </c>
      <c r="C380" t="s">
        <v>1772</v>
      </c>
      <c r="I380" t="str">
        <f t="shared" ref="I380:I399"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3.71</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610</v>
      </c>
      <c r="I385" t="str">
        <f t="shared" si="39"/>
        <v>N/A</v>
      </c>
      <c r="J385">
        <f t="shared" si="40"/>
        <v>1100000000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1773</v>
      </c>
      <c r="I387" t="str">
        <f t="shared" si="39"/>
        <v>N/A</v>
      </c>
      <c r="J387">
        <f t="shared" si="40"/>
        <v>25.39</v>
      </c>
      <c r="K387" t="str">
        <f t="shared" si="41"/>
        <v>N/A</v>
      </c>
      <c r="L387" t="str">
        <f t="shared" si="42"/>
        <v>N/A</v>
      </c>
      <c r="M387" t="str">
        <f t="shared" si="43"/>
        <v>N/A</v>
      </c>
      <c r="N387" t="str">
        <f t="shared" si="44"/>
        <v>N/A</v>
      </c>
    </row>
    <row r="388" spans="1:14" x14ac:dyDescent="0.3">
      <c r="A388" s="1">
        <v>3</v>
      </c>
      <c r="B388" t="s">
        <v>124</v>
      </c>
      <c r="C388" t="s">
        <v>1774</v>
      </c>
      <c r="I388" t="str">
        <f t="shared" si="39"/>
        <v>N/A</v>
      </c>
      <c r="J388">
        <f t="shared" si="40"/>
        <v>21.36</v>
      </c>
      <c r="K388" t="str">
        <f t="shared" si="41"/>
        <v>N/A</v>
      </c>
      <c r="L388" t="str">
        <f t="shared" si="42"/>
        <v>N/A</v>
      </c>
      <c r="M388" t="str">
        <f t="shared" si="43"/>
        <v>N/A</v>
      </c>
      <c r="N388" t="str">
        <f t="shared" si="44"/>
        <v>N/A</v>
      </c>
    </row>
    <row r="389" spans="1:14" x14ac:dyDescent="0.3">
      <c r="A389" s="1">
        <v>4</v>
      </c>
      <c r="B389" t="s">
        <v>126</v>
      </c>
      <c r="C389" t="s">
        <v>1062</v>
      </c>
      <c r="I389" t="str">
        <f t="shared" si="39"/>
        <v>N/A</v>
      </c>
      <c r="J389">
        <f t="shared" si="40"/>
        <v>3.38</v>
      </c>
      <c r="K389" t="str">
        <f t="shared" si="41"/>
        <v>N/A</v>
      </c>
      <c r="L389" t="str">
        <f t="shared" si="42"/>
        <v>N/A</v>
      </c>
      <c r="M389" t="str">
        <f t="shared" si="43"/>
        <v>N/A</v>
      </c>
      <c r="N389" t="str">
        <f t="shared" si="44"/>
        <v>N/A</v>
      </c>
    </row>
    <row r="390" spans="1:14" x14ac:dyDescent="0.3">
      <c r="A390" s="1">
        <v>5</v>
      </c>
      <c r="B390" t="s">
        <v>128</v>
      </c>
      <c r="C390" t="s">
        <v>1775</v>
      </c>
      <c r="I390" t="str">
        <f t="shared" si="39"/>
        <v>N/A</v>
      </c>
      <c r="J390">
        <f t="shared" si="40"/>
        <v>1.3</v>
      </c>
      <c r="K390" t="str">
        <f t="shared" si="41"/>
        <v>N/A</v>
      </c>
      <c r="L390" t="str">
        <f t="shared" si="42"/>
        <v>N/A</v>
      </c>
      <c r="M390" t="str">
        <f t="shared" si="43"/>
        <v>N/A</v>
      </c>
      <c r="N390" t="str">
        <f t="shared" si="44"/>
        <v>N/A</v>
      </c>
    </row>
    <row r="391" spans="1:14" x14ac:dyDescent="0.3">
      <c r="A391" s="1">
        <v>6</v>
      </c>
      <c r="B391" t="s">
        <v>130</v>
      </c>
      <c r="C391" t="s">
        <v>1776</v>
      </c>
      <c r="I391" t="str">
        <f t="shared" si="39"/>
        <v>N/A</v>
      </c>
      <c r="J391">
        <f t="shared" si="40"/>
        <v>2.72</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1777</v>
      </c>
      <c r="I396" t="str">
        <f t="shared" si="39"/>
        <v>N/A</v>
      </c>
      <c r="J396">
        <f t="shared" si="40"/>
        <v>67470000000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1778</v>
      </c>
      <c r="I398" t="str">
        <f t="shared" si="39"/>
        <v>N/A</v>
      </c>
      <c r="J398">
        <f t="shared" si="40"/>
        <v>-460</v>
      </c>
      <c r="K398" t="str">
        <f t="shared" si="41"/>
        <v>N/A</v>
      </c>
      <c r="L398" t="str">
        <f t="shared" si="42"/>
        <v>N/A</v>
      </c>
      <c r="M398" t="str">
        <f t="shared" si="43"/>
        <v>N/A</v>
      </c>
      <c r="N398" t="str">
        <f t="shared" si="44"/>
        <v>N/A</v>
      </c>
    </row>
    <row r="399" spans="1:14" x14ac:dyDescent="0.3">
      <c r="A399" s="1">
        <v>3</v>
      </c>
      <c r="B399" t="s">
        <v>124</v>
      </c>
      <c r="C399" t="s">
        <v>1779</v>
      </c>
      <c r="I399" t="str">
        <f t="shared" si="39"/>
        <v>N/A</v>
      </c>
      <c r="J399">
        <f t="shared" si="40"/>
        <v>21.33</v>
      </c>
      <c r="K399" t="str">
        <f t="shared" si="41"/>
        <v>N/A</v>
      </c>
      <c r="L399" t="str">
        <f t="shared" si="42"/>
        <v>N/A</v>
      </c>
      <c r="M399" t="str">
        <f t="shared" si="43"/>
        <v>N/A</v>
      </c>
      <c r="N399" t="str">
        <f t="shared" si="44"/>
        <v>N/A</v>
      </c>
    </row>
    <row r="400" spans="1:14" x14ac:dyDescent="0.3">
      <c r="A400" s="1">
        <v>4</v>
      </c>
      <c r="B400" t="s">
        <v>126</v>
      </c>
      <c r="C400" t="s">
        <v>1780</v>
      </c>
    </row>
    <row r="401" spans="1:3" x14ac:dyDescent="0.3">
      <c r="A401" s="1">
        <v>5</v>
      </c>
      <c r="B401" t="s">
        <v>128</v>
      </c>
      <c r="C401" t="s">
        <v>1781</v>
      </c>
    </row>
    <row r="402" spans="1:3" x14ac:dyDescent="0.3">
      <c r="A402" s="1">
        <v>6</v>
      </c>
      <c r="B402" t="s">
        <v>130</v>
      </c>
      <c r="C402" t="s">
        <v>1782</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9.0361445783132821E-3</v>
      </c>
      <c r="AL454">
        <f ca="1">Z455-Y455</f>
        <v>-8.0197332540037081E-3</v>
      </c>
      <c r="AM454">
        <f ca="1">AA455-Z455</f>
        <v>-5.3671476027566667E-3</v>
      </c>
      <c r="AN454">
        <f ca="1">AB455-AA455</f>
        <v>-6.4495498864554079E-3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0.20783132530120479</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0.21686746987951808</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0.20884773662551437</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0.2034805890227577</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0.19703103913630229</v>
      </c>
      <c r="AK455" t="str">
        <f>"Max " &amp; AK452</f>
        <v>Max Change in Gross Margin / Sales</v>
      </c>
      <c r="AL455">
        <f ca="1">MAX(AK454:AN454)</f>
        <v>9.0361445783132821E-3</v>
      </c>
    </row>
    <row r="456" spans="2:40" x14ac:dyDescent="0.3">
      <c r="X456" t="str">
        <f>"Max " &amp; X453</f>
        <v>Max Gross Margin</v>
      </c>
      <c r="Y456">
        <f ca="1">MAX(X455:AB455)</f>
        <v>0.21686746987951808</v>
      </c>
      <c r="AK456" t="str">
        <f>AK455 &amp; " Year"</f>
        <v>Max Change in Gross Margin / Sales Year</v>
      </c>
      <c r="AL456" t="str">
        <f ca="1">IF(MATCH(AL455,AK454:AN454,0)=1,AK453,IF(MATCH(AL455,AK454:AN454,0)=2,AL453,IF(MATCH(AL455,AK454:AN454,0)=3,AM453,AN453)))</f>
        <v>12-13</v>
      </c>
    </row>
    <row r="457" spans="2:40" x14ac:dyDescent="0.3">
      <c r="X457" t="str">
        <f>X456 &amp; " Year"</f>
        <v>Max Gross Margin Year</v>
      </c>
      <c r="Y457">
        <f ca="1">VALUE(X454)+MATCH(Y456,X455:AB455,0)-1</f>
        <v>2013</v>
      </c>
      <c r="AK457" t="str">
        <f>"Min " &amp; AK452</f>
        <v>Min Change in Gross Margin / Sales</v>
      </c>
      <c r="AL457">
        <f ca="1">MIN(AK454:AN454)</f>
        <v>-8.0197332540037081E-3</v>
      </c>
    </row>
    <row r="458" spans="2:40" x14ac:dyDescent="0.3">
      <c r="X458" t="str">
        <f>"Min " &amp; X453</f>
        <v>Min Gross Margin</v>
      </c>
      <c r="Y458">
        <f ca="1">MIN(X455:AB455)</f>
        <v>0.19703103913630229</v>
      </c>
      <c r="AK458" t="str">
        <f>AK457 &amp; " Year"</f>
        <v>Min Change in Gross Margin / Sales Year</v>
      </c>
      <c r="AL458" t="str">
        <f ca="1">IF(MATCH(AL457,AK454:AN454,0)=1,AK453,IF(MATCH(AL457,AK454:AN454,0)=2,AL453,IF(MATCH(AL457,AK454:AN454,0)=3,AM453,AN453)))</f>
        <v>13-14</v>
      </c>
    </row>
    <row r="459" spans="2:40" x14ac:dyDescent="0.3">
      <c r="X459" t="str">
        <f>X458 &amp; " Year"</f>
        <v>Min Gross Margin Year</v>
      </c>
      <c r="Y459">
        <f ca="1">VALUE(X454)+MATCH(Y458,X455:AB455,0)-1</f>
        <v>2016</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4.8202811244979889E-2</v>
      </c>
      <c r="R462">
        <f ca="1">Y455-Y463-Y471</f>
        <v>5.9369786839666358E-2</v>
      </c>
      <c r="S462">
        <f ca="1">Z455-Z463-Z471</f>
        <v>4.3168724279835369E-2</v>
      </c>
      <c r="T462">
        <f ca="1">AA455-AA463-AA471</f>
        <v>1.7389558232931736E-2</v>
      </c>
      <c r="U462">
        <f ca="1">AB455-AB463-AB471</f>
        <v>3.4278002699055232E-3</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5.9369786839666358E-2</v>
      </c>
      <c r="S463" t="str">
        <f>"GM Effect on Max"</f>
        <v>GM Effect on Max</v>
      </c>
      <c r="T463" t="str">
        <f ca="1">IF(R464=Y457,"Max OM in same year as Max GM","Inconclusive Effect")</f>
        <v>Max OM in same year as Max GM</v>
      </c>
      <c r="X463">
        <f ca="1">(INDIRECT("J" &amp; MATCH("SG&amp;A Expense",B145:B403,0) +144))/(INDIRECT("J" &amp; MATCH("Sales/Revenue",B145:B403,0) +144))</f>
        <v>0.13654618473895583</v>
      </c>
      <c r="Y463">
        <f ca="1">(INDIRECT("K" &amp; MATCH("SG&amp;A Expense",B145:B403,0) +144))/(INDIRECT("K" &amp; MATCH("Sales/Revenue",B145:B403,0) +144))</f>
        <v>0.1334569045412419</v>
      </c>
      <c r="Z463">
        <f ca="1">(INDIRECT("L" &amp; MATCH("SG&amp;A Expense",B145:B403,0) +144))/(INDIRECT("L" &amp; MATCH("Sales/Revenue",B145:B403,0) +144))</f>
        <v>0.1368312757201646</v>
      </c>
      <c r="AA463">
        <f ca="1">(INDIRECT("M" &amp; MATCH("SG&amp;A Expense",B145:B403,0) +144))/(INDIRECT("M" &amp; MATCH("Sales/Revenue",B145:B403,0) +144))</f>
        <v>0.15127175368139223</v>
      </c>
      <c r="AB463">
        <f ca="1">(INDIRECT("N" &amp; MATCH("SG&amp;A Expense",B145:B403,0) +144))/(INDIRECT("N" &amp; MATCH("Sales/Revenue",B145:B403,0) +144))</f>
        <v>0.15654520917678813</v>
      </c>
      <c r="AE463">
        <f ca="1">R462-Q462</f>
        <v>1.1166975594686469E-2</v>
      </c>
      <c r="AF463">
        <f ca="1">S462-R462</f>
        <v>-1.6201062559830989E-2</v>
      </c>
      <c r="AG463">
        <f ca="1">T462-S462</f>
        <v>-2.5779166046903633E-2</v>
      </c>
      <c r="AH463">
        <f ca="1">U462-T462</f>
        <v>-1.3961757963026213E-2</v>
      </c>
      <c r="AK463">
        <f ca="1">Y463-X463</f>
        <v>-3.0892801977139284E-3</v>
      </c>
      <c r="AL463">
        <f ca="1">Z463-Y463</f>
        <v>3.3743711789226971E-3</v>
      </c>
      <c r="AM463">
        <f ca="1">AA463-Z463</f>
        <v>1.4440477961227632E-2</v>
      </c>
      <c r="AN463">
        <f ca="1">AB463-AA463</f>
        <v>5.2734554953959012E-3</v>
      </c>
    </row>
    <row r="464" spans="2:40" x14ac:dyDescent="0.3">
      <c r="Q464" t="str">
        <f>Q463 &amp; " Year"</f>
        <v>Max Operating Margin Year</v>
      </c>
      <c r="R464">
        <f ca="1">VALUE(Q461)+MATCH(R463,Q462:U462,0)-1</f>
        <v>2013</v>
      </c>
      <c r="S464" t="str">
        <f>"SGA Effect on Max"</f>
        <v>SGA Effect on Max</v>
      </c>
      <c r="T464" t="str">
        <f ca="1">IF(R464=Y467,"Max OM in same year as Min SGA","Inconclusive Effect")</f>
        <v>Max OM in same year as Min SGA</v>
      </c>
      <c r="X464" t="str">
        <f>"Max " &amp; X461</f>
        <v>Max SGA / Sales</v>
      </c>
      <c r="Y464">
        <f ca="1">MAX(X463:AB463)</f>
        <v>0.15654520917678813</v>
      </c>
      <c r="AE464" t="str">
        <f>"Max " &amp; AE461</f>
        <v>Max Change in Operating Margin</v>
      </c>
      <c r="AF464">
        <f ca="1">MAX(AE463:AH463)</f>
        <v>1.1166975594686469E-2</v>
      </c>
      <c r="AK464" t="str">
        <f>"Max " &amp; AK461</f>
        <v>Max Change in SGA / Sales</v>
      </c>
      <c r="AL464">
        <f ca="1">MAX(AK463:AN463)</f>
        <v>1.4440477961227632E-2</v>
      </c>
    </row>
    <row r="465" spans="4:40" x14ac:dyDescent="0.3">
      <c r="J465" t="str">
        <f>"EOY Pretax ROIC"</f>
        <v>EOY Pretax ROIC</v>
      </c>
      <c r="Q465" t="str">
        <f>"Min " &amp; Q460</f>
        <v>Min Operating Margin</v>
      </c>
      <c r="R465">
        <f ca="1">MIN(Q462:U462)</f>
        <v>3.4278002699055232E-3</v>
      </c>
      <c r="S465" t="str">
        <f>"Dep Effect on Max"</f>
        <v>Dep Effect on Max</v>
      </c>
      <c r="T465" t="str">
        <f ca="1">IF(R464=Y475,"Max OM in same year as Min Depr","Inconclusive Effect")</f>
        <v>Inconclusive Effect</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12-13</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Min OM in same year as Min GM</v>
      </c>
      <c r="X466" t="str">
        <f>"Min " &amp; X461</f>
        <v>Min SGA / Sales</v>
      </c>
      <c r="Y466">
        <f ca="1">MIN(X463:AB463)</f>
        <v>0.1334569045412419</v>
      </c>
      <c r="AE466" t="str">
        <f>"Min " &amp; AE461</f>
        <v>Min Change in Operating Margin</v>
      </c>
      <c r="AF466">
        <f ca="1">MIN(AE463:AH463)</f>
        <v>-2.5779166046903633E-2</v>
      </c>
      <c r="AK466" t="str">
        <f>"Min " &amp; AK461</f>
        <v>Min Change in SGA / Sales</v>
      </c>
      <c r="AL466">
        <f ca="1">MIN(AK463:AN463)</f>
        <v>-3.0892801977139284E-3</v>
      </c>
    </row>
    <row r="467" spans="4:40" x14ac:dyDescent="0.3">
      <c r="J467">
        <f ca="1">Q462*(1/Q490)</f>
        <v>0.10214893617021271</v>
      </c>
      <c r="K467">
        <f ca="1">R462*(1/R490)</f>
        <v>0.12685148514851485</v>
      </c>
      <c r="L467">
        <f ca="1">S462*(1/S490)</f>
        <v>9.6018306636155556E-2</v>
      </c>
      <c r="M467">
        <f ca="1">T462*(1/T490)</f>
        <v>3.5298913043478278E-2</v>
      </c>
      <c r="N467">
        <f ca="1">U462*(1/U490)</f>
        <v>5.8123569794050175E-3</v>
      </c>
      <c r="S467" t="str">
        <f>"SGA Effect on Min"</f>
        <v>SGA Effect on Min</v>
      </c>
      <c r="T467" t="str">
        <f ca="1">IF(R466=Y465,"Min OM in same year as Max SGA","Inconclusive Effect")</f>
        <v>Min OM in same year as Max SGA</v>
      </c>
      <c r="X467" t="str">
        <f>X466 &amp; " Year"</f>
        <v>Min SGA / Sales Year</v>
      </c>
      <c r="Y467">
        <f ca="1">VALUE(X462)+MATCH(Y466,X463:AB463,0)-1</f>
        <v>2013</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ca="1">MAX(J467:N467)</f>
        <v>0.12685148514851485</v>
      </c>
      <c r="L468" t="str">
        <f>"OM Effect on Max"</f>
        <v>OM Effect on Max</v>
      </c>
      <c r="M468" t="str">
        <f ca="1">IF(K469=R464,"Max ROIC in same year as Max OM","Inconclusive Effect")</f>
        <v>Max ROIC in same year as Max OM</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2013</v>
      </c>
      <c r="L469" t="str">
        <f>"IC Effect on Max"</f>
        <v>IC Effect on Max</v>
      </c>
      <c r="M469" t="str">
        <f ca="1">IF(K469=R494,"Max ROIC in same year as Min IC","Inconclusive Effect")</f>
        <v>Inconclusive Effect</v>
      </c>
      <c r="X469" t="str">
        <f>"Depreciation / Sales"</f>
        <v>Depreciation / Sales</v>
      </c>
    </row>
    <row r="470" spans="4:40" x14ac:dyDescent="0.3">
      <c r="J470" t="str">
        <f>"Min " &amp; J465</f>
        <v>Min EOY Pretax ROIC</v>
      </c>
      <c r="K470">
        <f ca="1">MIN(J467:N467)</f>
        <v>5.8123569794050175E-3</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2016</v>
      </c>
      <c r="L471" t="str">
        <f>"IC Effect on Min"</f>
        <v>IC Effect on Min</v>
      </c>
      <c r="M471" t="str">
        <f ca="1">IF(K471=R492,"Min ROIC in same year as Max IC","Inconclusive Effect")</f>
        <v>Min ROIC in same year as Max IC</v>
      </c>
      <c r="Q471" t="str">
        <f>K476</f>
        <v>12-13</v>
      </c>
      <c r="R471" t="str">
        <f>L476</f>
        <v>13-14</v>
      </c>
      <c r="S471" t="str">
        <f>M476</f>
        <v>14-15</v>
      </c>
      <c r="T471" t="str">
        <f>N476</f>
        <v>15-16</v>
      </c>
      <c r="X471">
        <f ca="1">(INDIRECT("J" &amp; MATCH("Depreciation &amp; Amortization Expense",B145:B403,0) +144))/(INDIRECT("J" &amp; MATCH("Sales/Revenue",B145:B403,0) +144))</f>
        <v>2.3082329317269078E-2</v>
      </c>
      <c r="Y471">
        <f ca="1">(INDIRECT("K" &amp; MATCH("Depreciation &amp; Amortization Expense",B145:B403,0) +144))/(INDIRECT("K" &amp; MATCH("Sales/Revenue",B145:B403,0) +144))</f>
        <v>2.4040778498609822E-2</v>
      </c>
      <c r="Z471">
        <f ca="1">(INDIRECT("L" &amp; MATCH("Depreciation &amp; Amortization Expense",B145:B403,0) +144))/(INDIRECT("L" &amp; MATCH("Sales/Revenue",B145:B403,0) +144))</f>
        <v>2.8847736625514403E-2</v>
      </c>
      <c r="AA471">
        <f ca="1">(INDIRECT("M" &amp; MATCH("Depreciation &amp; Amortization Expense",B145:B403,0) +144))/(INDIRECT("M" &amp; MATCH("Sales/Revenue",B145:B403,0) +144))</f>
        <v>3.4819277108433737E-2</v>
      </c>
      <c r="AB471">
        <f ca="1">(INDIRECT("N" &amp; MATCH("Depreciation &amp; Amortization Expense",B145:B403,0) +144))/(INDIRECT("N" &amp; MATCH("Sales/Revenue",B145:B403,0) +144))</f>
        <v>3.705802968960864E-2</v>
      </c>
    </row>
    <row r="472" spans="4:40" x14ac:dyDescent="0.3">
      <c r="Q472">
        <f ca="1">K467-J467</f>
        <v>2.4702548978302138E-2</v>
      </c>
      <c r="R472">
        <f ca="1">L467-K467</f>
        <v>-3.0833178512359297E-2</v>
      </c>
      <c r="S472">
        <f ca="1">M467-L467</f>
        <v>-6.0719393592677279E-2</v>
      </c>
      <c r="T472">
        <f ca="1">N467-M467</f>
        <v>-2.9486556064073261E-2</v>
      </c>
      <c r="X472" t="str">
        <f>"Max " &amp; X469</f>
        <v>Max Depreciation / Sales</v>
      </c>
      <c r="Y472">
        <f ca="1">MAX(X471:AB471)</f>
        <v>3.705802968960864E-2</v>
      </c>
      <c r="AK472" t="str">
        <f>"Change in Depreciation / Sales"</f>
        <v>Change in Depreciation / Sales</v>
      </c>
    </row>
    <row r="473" spans="4:40" x14ac:dyDescent="0.3">
      <c r="Q473" t="str">
        <f>"Max " &amp; Q470</f>
        <v>Max Change in EOY Pretax ROIC</v>
      </c>
      <c r="R473">
        <f ca="1">MAX(Q472:T472)</f>
        <v>2.4702548978302138E-2</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2.3082329317269078E-2</v>
      </c>
      <c r="AK474">
        <f ca="1">Y471-X471</f>
        <v>9.5844918134074461E-4</v>
      </c>
      <c r="AL474">
        <f ca="1">Z471-Y471</f>
        <v>4.8069581269045807E-3</v>
      </c>
      <c r="AM474">
        <f ca="1">AA471-Z471</f>
        <v>5.9715404829193339E-3</v>
      </c>
      <c r="AN474">
        <f ca="1">AB471-AA471</f>
        <v>2.2387525811749034E-3</v>
      </c>
    </row>
    <row r="475" spans="4:40" x14ac:dyDescent="0.3">
      <c r="D475" t="str">
        <f>"EOY ROIC"</f>
        <v>EOY ROIC</v>
      </c>
      <c r="K475" t="str">
        <f>"Change in EOY ROIC"</f>
        <v>Change in EOY ROIC</v>
      </c>
      <c r="Q475" t="str">
        <f>"Min " &amp; Q470</f>
        <v>Min Change in EOY Pretax ROIC</v>
      </c>
      <c r="R475">
        <f ca="1">MIN(Q472:T472)</f>
        <v>-6.0719393592677279E-2</v>
      </c>
      <c r="X475" t="str">
        <f>X474 &amp; " Year"</f>
        <v>Min Depreciation / Sales Year</v>
      </c>
      <c r="Y475">
        <f ca="1">VALUE(X470)+MATCH(Y474,X471:AB471,0)-1</f>
        <v>2012</v>
      </c>
      <c r="AK475" t="str">
        <f>"Max " &amp; AK472</f>
        <v>Max Change in Depreciation / Sales</v>
      </c>
      <c r="AL475">
        <f ca="1">MAX(AK474:AN474)</f>
        <v>5.9715404829193339E-3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14-15</v>
      </c>
      <c r="AK476" t="str">
        <f>AK475 &amp; " Year"</f>
        <v>Max Change in Depreciation / Sales Year</v>
      </c>
      <c r="AL476" t="str">
        <f ca="1">IF(MATCH(AL475,AK474:AN474,0)=1,AK473,IF(MATCH(AL475,AK474:AN474,0)=2,AL473,IF(MATCH(AL475,AK474:AN474,0)=3,AM473,AN473)))</f>
        <v>14-15</v>
      </c>
    </row>
    <row r="477" spans="4:40" x14ac:dyDescent="0.3">
      <c r="D477">
        <f ca="1">J467*(1-J487)</f>
        <v>7.870296696603106E-2</v>
      </c>
      <c r="E477">
        <f ca="1">K467*(1-K487)</f>
        <v>8.5995381347255095E-2</v>
      </c>
      <c r="F477">
        <f ca="1">L467*(1-L487)</f>
        <v>6.2581133805716976E-2</v>
      </c>
      <c r="G477">
        <f ca="1">M467*(1-M487)</f>
        <v>2.6139388363262905E-2</v>
      </c>
      <c r="H477">
        <f ca="1">N467*(1-N487)</f>
        <v>3.1969381726644486E-3</v>
      </c>
      <c r="K477">
        <f ca="1">E477-D477</f>
        <v>7.2924143812240355E-3</v>
      </c>
      <c r="L477">
        <f ca="1">F477-E477</f>
        <v>-2.3414247541538119E-2</v>
      </c>
      <c r="M477">
        <f ca="1">G477-F477</f>
        <v>-3.6441745442454071E-2</v>
      </c>
      <c r="N477">
        <f ca="1">H477-G477</f>
        <v>-2.2942450190598457E-2</v>
      </c>
      <c r="AK477" t="str">
        <f>"Min " &amp; AK472</f>
        <v>Min Change in Depreciation / Sales</v>
      </c>
      <c r="AL477">
        <f ca="1">MIN(AK474:AN474)</f>
        <v>9.5844918134074461E-4</v>
      </c>
    </row>
    <row r="478" spans="4:40" x14ac:dyDescent="0.3">
      <c r="D478" t="str">
        <f>"Max " &amp; D475</f>
        <v>Max EOY ROIC</v>
      </c>
      <c r="E478">
        <f ca="1">MAX(D477:H477)</f>
        <v>8.5995381347255095E-2</v>
      </c>
      <c r="F478" t="str">
        <f>"Cash Tax  Effect on Max"</f>
        <v>Cash Tax  Effect on Max</v>
      </c>
      <c r="G478" t="str">
        <f ca="1">IF(E479=K491,"Max ROIC in same year as Min Cash Tax","Inconclusive Effect")</f>
        <v>Inconclusive Effect</v>
      </c>
      <c r="K478" t="str">
        <f>"Max " &amp; K475</f>
        <v>Max Change in EOY ROIC</v>
      </c>
      <c r="L478">
        <f ca="1">MAX(K477:N477)</f>
        <v>7.2924143812240355E-3</v>
      </c>
      <c r="AK478" t="str">
        <f>AK477 &amp; " Year"</f>
        <v>Min Change in Depreciation / Sales Year</v>
      </c>
      <c r="AL478" t="str">
        <f ca="1">IF(MATCH(AL477,AK474:AN474,0)=1,AK473,IF(MATCH(AL477,AK474:AN474,0)=2,AL473,IF(MATCH(AL477,AK474:AN474,0)=3,AM473,AN473)))</f>
        <v>12-13</v>
      </c>
    </row>
    <row r="479" spans="4:40" x14ac:dyDescent="0.3">
      <c r="D479" t="str">
        <f>D478 &amp; " Year"</f>
        <v>Max EOY ROIC Year</v>
      </c>
      <c r="E479">
        <f ca="1">VALUE(D476)+MATCH(E478,D477:H477,0)-1</f>
        <v>2013</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3.1969381726644486E-3</v>
      </c>
      <c r="F480" t="str">
        <f>"Cash Tax  Effect on Min"</f>
        <v>Cash Tax  Effect on Min</v>
      </c>
      <c r="G480" t="str">
        <f ca="1">IF(E481=K489,"Min ROIC in same year as Max Cash Tax","Inconclusive Effect")</f>
        <v>Min ROIC in same year as Max Cash Tax</v>
      </c>
      <c r="K480" t="str">
        <f>"Min " &amp; K475</f>
        <v>Min Change in EOY ROIC</v>
      </c>
      <c r="L480">
        <f ca="1">MIN(K477:N477)</f>
        <v>-3.6441745442454071E-2</v>
      </c>
      <c r="Q480" t="str">
        <f>K476</f>
        <v>12-13</v>
      </c>
      <c r="R480" t="str">
        <f>L476</f>
        <v>13-14</v>
      </c>
      <c r="S480" t="str">
        <f>M476</f>
        <v>14-15</v>
      </c>
      <c r="T480" t="str">
        <f>N476</f>
        <v>15-16</v>
      </c>
    </row>
    <row r="481" spans="4:40" x14ac:dyDescent="0.3">
      <c r="D481" t="str">
        <f>D480 &amp; " Year"</f>
        <v>Min EOY ROIC Year</v>
      </c>
      <c r="E481">
        <f ca="1">VALUE(D476)+MATCH(E480,D477:H477,0)-1</f>
        <v>2016</v>
      </c>
      <c r="K481" t="str">
        <f>K480 &amp; " Year"</f>
        <v>Min Change in EOY ROIC Year</v>
      </c>
      <c r="L481" t="str">
        <f ca="1">IF(MATCH(L480,K477:N477,0)=1,K476,IF(MATCH(L480,K477:N477,0)=2,L476,IF(MATCH(L480,K477:N477,0)=3,M476,N476)))</f>
        <v>14-15</v>
      </c>
      <c r="Q481">
        <f ca="1">K487-J487</f>
        <v>9.2550948764053426E-2</v>
      </c>
      <c r="R481">
        <f ca="1">L487-K487</f>
        <v>2.6159231107435177E-2</v>
      </c>
      <c r="S481">
        <f ca="1">M487-L487</f>
        <v>-8.8752866930594698E-2</v>
      </c>
      <c r="T481">
        <f ca="1">N487-M487</f>
        <v>0.19049098797430036</v>
      </c>
      <c r="X481" t="str">
        <f>"Op WC / Sales"</f>
        <v>Op WC / Sales</v>
      </c>
    </row>
    <row r="482" spans="4:40" x14ac:dyDescent="0.3">
      <c r="Q482" t="str">
        <f>"Max " &amp; Q479</f>
        <v>Max Change in Cash Tax Rate</v>
      </c>
      <c r="R482">
        <f ca="1">MAX(Q481:T481)</f>
        <v>0.19049098797430036</v>
      </c>
      <c r="X482" t="str">
        <f>D476</f>
        <v>2012</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str">
        <f ca="1">IF(MATCH(R482,Q481:T481,0)=1,Q480,IF(MATCH(R482,Q481:T481,0)=2,R480,IF(MATCH(R482,Q481:T481,0)=3,S480,T480)))</f>
        <v>15-16</v>
      </c>
      <c r="X483">
        <f ca="1">(INDIRECT("J" &amp; MATCH("Total Current Assets",B145:B403,0) +144) - INDIRECT("J" &amp; MATCH("Total Current Liabilities",B145:B403,0) +144))/(INDIRECT("J" &amp; MATCH("Sales/Revenue",B145:B403,0) +144))</f>
        <v>0.14959839357429719</v>
      </c>
      <c r="Y483">
        <f ca="1">(INDIRECT("K" &amp; MATCH("Total Current Assets",B145:B403,0) +144) - INDIRECT("K" &amp; MATCH("Total Current Liabilities",B145:B403,0) +144))/(INDIRECT("K" &amp; MATCH("Sales/Revenue",B145:B403,0) +144))</f>
        <v>0.15848007414272475</v>
      </c>
      <c r="Z483">
        <f ca="1">(INDIRECT("L" &amp; MATCH("Total Current Assets",B145:B403,0) +144) - INDIRECT("L" &amp; MATCH("Total Current Liabilities",B145:B403,0) +144))/(INDIRECT("L" &amp; MATCH("Sales/Revenue",B145:B403,0) +144))</f>
        <v>0.11213991769547325</v>
      </c>
      <c r="AA483">
        <f ca="1">(INDIRECT("M" &amp; MATCH("Total Current Assets",B145:B403,0) +144) - INDIRECT("M" &amp; MATCH("Total Current Liabilities",B145:B403,0) +144))/(INDIRECT("M" &amp; MATCH("Sales/Revenue",B145:B403,0) +144))</f>
        <v>9.5046854082998664E-2</v>
      </c>
      <c r="AB483">
        <f ca="1">(INDIRECT("N" &amp; MATCH("Total Current Assets",B145:B403,0) +144) - INDIRECT("N" &amp; MATCH("Total Current Liabilities",B145:B403,0) +144))/(INDIRECT("N" &amp; MATCH("Sales/Revenue",B145:B403,0) +144))</f>
        <v>0.1390013495276653</v>
      </c>
      <c r="AK483" t="str">
        <f>K476</f>
        <v>12-13</v>
      </c>
      <c r="AL483" t="str">
        <f>L476</f>
        <v>13-14</v>
      </c>
      <c r="AM483" t="str">
        <f>M476</f>
        <v>14-15</v>
      </c>
      <c r="AN483" t="str">
        <f>N476</f>
        <v>15-16</v>
      </c>
    </row>
    <row r="484" spans="4:40" x14ac:dyDescent="0.3">
      <c r="Q484" t="str">
        <f>"Min " &amp; Q479</f>
        <v>Min Change in Cash Tax Rate</v>
      </c>
      <c r="R484">
        <f ca="1">MIN(Q481:T481)</f>
        <v>-8.8752866930594698E-2</v>
      </c>
      <c r="X484" t="str">
        <f>"Max " &amp; X481</f>
        <v>Max Op WC / Sales</v>
      </c>
      <c r="Y484">
        <f ca="1">MAX(X483:AB483)</f>
        <v>0.15848007414272475</v>
      </c>
      <c r="AK484">
        <f ca="1">Y483-X483</f>
        <v>8.8816805684275579E-3</v>
      </c>
      <c r="AL484">
        <f ca="1">Z483-Y483</f>
        <v>-4.6340156447251493E-2</v>
      </c>
      <c r="AM484">
        <f ca="1">AA483-Z483</f>
        <v>-1.709306361247459E-2</v>
      </c>
      <c r="AN484">
        <f ca="1">AB483-AA483</f>
        <v>4.3954495444666633E-2</v>
      </c>
    </row>
    <row r="485" spans="4:40" x14ac:dyDescent="0.3">
      <c r="J485" t="str">
        <f>"Cash Tax Rate"</f>
        <v>Cash Tax Rate</v>
      </c>
      <c r="Q485" t="str">
        <f>Q484 &amp; " Year"</f>
        <v>Min Change in Cash Tax Rate Year</v>
      </c>
      <c r="R485" t="str">
        <f ca="1">IF(MATCH(R484,Q481:T481,0)=1,Q480,IF(MATCH(R484,Q481:T481,0)=2,R480,IF(MATCH(R484,Q481:T481,0)=3,S480,T480)))</f>
        <v>14-15</v>
      </c>
      <c r="X485" t="str">
        <f>X484 &amp; " Year"</f>
        <v>Max Op WC / Sales Year</v>
      </c>
      <c r="Y485">
        <f ca="1">VALUE(X482)+MATCH(Y484,X483:AB483,0)-1</f>
        <v>2013</v>
      </c>
      <c r="AK485" t="str">
        <f>"Max " &amp; AK482</f>
        <v>Max Change in Op WC / Sales</v>
      </c>
      <c r="AL485">
        <f ca="1">MAX(AK484:AN484)</f>
        <v>4.3954495444666633E-2</v>
      </c>
    </row>
    <row r="486" spans="4:40" x14ac:dyDescent="0.3">
      <c r="J486" t="str">
        <f>D476</f>
        <v>2012</v>
      </c>
      <c r="K486" t="str">
        <f>E476</f>
        <v>2013</v>
      </c>
      <c r="L486" t="str">
        <f>F476</f>
        <v>2014</v>
      </c>
      <c r="M486" t="str">
        <f>G476</f>
        <v>2015</v>
      </c>
      <c r="N486" t="str">
        <f>H476</f>
        <v>2016</v>
      </c>
      <c r="X486" t="str">
        <f>"Min " &amp; X481</f>
        <v>Min Op WC / Sales</v>
      </c>
      <c r="Y486">
        <f ca="1">MIN(X483:AB483)</f>
        <v>9.5046854082998664E-2</v>
      </c>
      <c r="AK486" t="str">
        <f>AK485 &amp; " Year"</f>
        <v>Max Change in Op WC / Sales Year</v>
      </c>
      <c r="AL486" t="str">
        <f ca="1">IF(MATCH(AL485,AK484:AN484,0)=1,AK483,IF(MATCH(AL485,AK484:AN484,0)=2,AL483,IF(MATCH(AL485,AK484:AN484,0)=3,AM483,AN483)))</f>
        <v>15-16</v>
      </c>
    </row>
    <row r="487" spans="4:40" x14ac:dyDescent="0.3">
      <c r="J487">
        <f ca="1">(INDIRECT("J" &amp; MATCH("Income Tax",B145:B403,0) +144))/(INDIRECT("J" &amp; MATCH("Pretax Income",B145:B403,0) +144))</f>
        <v>0.22952729693741677</v>
      </c>
      <c r="K487">
        <f ca="1">(INDIRECT("K" &amp; MATCH("Income Tax",B145:B403,0) +144))/(INDIRECT("K" &amp; MATCH("Pretax Income",B145:B403,0) +144))</f>
        <v>0.3220782457014702</v>
      </c>
      <c r="L487">
        <f ca="1">(INDIRECT("L" &amp; MATCH("Income Tax",B145:B403,0) +144))/(INDIRECT("L" &amp; MATCH("Pretax Income",B145:B403,0) +144))</f>
        <v>0.34823747680890538</v>
      </c>
      <c r="M487">
        <f ca="1">(INDIRECT("M" &amp; MATCH("Income Tax",B145:B403,0) +144))/(INDIRECT("M" &amp; MATCH("Pretax Income",B145:B403,0) +144))</f>
        <v>0.25948460987831068</v>
      </c>
      <c r="N487">
        <f ca="1">(INDIRECT("N" &amp; MATCH("Income Tax",B145:B403,0) +144))/(INDIRECT("N" &amp; MATCH("Pretax Income",B145:B403,0) +144))</f>
        <v>0.44997559785261104</v>
      </c>
      <c r="X487" t="str">
        <f>X486 &amp; " Year"</f>
        <v>Min Op WC / Sales Year</v>
      </c>
      <c r="Y487">
        <f ca="1">VALUE(X482)+MATCH(Y486,X483:AB483,0)-1</f>
        <v>2015</v>
      </c>
      <c r="AK487" t="str">
        <f>"Min " &amp; AK482</f>
        <v>Min Change in Op WC / Sales</v>
      </c>
      <c r="AL487">
        <f ca="1">MIN(AK484:AN484)</f>
        <v>-4.6340156447251493E-2</v>
      </c>
    </row>
    <row r="488" spans="4:40" x14ac:dyDescent="0.3">
      <c r="J488" t="str">
        <f>"Max " &amp; J485</f>
        <v>Max Cash Tax Rate</v>
      </c>
      <c r="K488">
        <f ca="1">MAX(J487:N487)</f>
        <v>0.44997559785261104</v>
      </c>
      <c r="Q488" t="str">
        <f>"Invested Capital / Sales"</f>
        <v>Invested Capital / Sales</v>
      </c>
      <c r="AK488" t="str">
        <f>AK487 &amp; " Year"</f>
        <v>Min Change in Op WC / Sales Year</v>
      </c>
      <c r="AL488" t="str">
        <f ca="1">IF(MATCH(AL487,AK484:AN484,0)=1,AK483,IF(MATCH(AL487,AK484:AN484,0)=2,AL483,IF(MATCH(AL487,AK484:AN484,0)=3,AM483,AN483)))</f>
        <v>13-14</v>
      </c>
    </row>
    <row r="489" spans="4:40" x14ac:dyDescent="0.3">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0.22952729693741677</v>
      </c>
      <c r="Q490">
        <f ca="1">SUM(X483,X491,X499)</f>
        <v>0.4718875502008032</v>
      </c>
      <c r="R490">
        <f ca="1">SUM(Y483,Y491,Y499)</f>
        <v>0.46802594995366076</v>
      </c>
      <c r="S490">
        <f ca="1">SUM(Z483,Z491,Z499)</f>
        <v>0.44958847736625518</v>
      </c>
      <c r="T490">
        <f ca="1">SUM(AA483,AA491,AA499)</f>
        <v>0.49263721552878181</v>
      </c>
      <c r="U490">
        <f ca="1">SUM(AB483,AB491,AB499)</f>
        <v>0.58974358974358976</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2012</v>
      </c>
      <c r="Q491" t="str">
        <f>"Max " &amp; Q488</f>
        <v>Max Invested Capital / Sales</v>
      </c>
      <c r="R491">
        <f ca="1">MAX(Q490:U490)</f>
        <v>0.58974358974358976</v>
      </c>
      <c r="S491" t="str">
        <f>"Op WC Effect on Max"</f>
        <v>Op WC Effect on Max</v>
      </c>
      <c r="T491" t="str">
        <f ca="1">IF(R492=Y485,"Max IC in same year as Max Op WC","Inconclusive Effect")</f>
        <v>Inconclusive Effect</v>
      </c>
      <c r="X491">
        <f ca="1">(INDIRECT("J" &amp; MATCH("Net Property, Plant &amp; Equipment",B145:B403,0) +144))/(INDIRECT("J" &amp; MATCH("Sales/Revenue",B145:B403,0) +144))</f>
        <v>0.14156626506024098</v>
      </c>
      <c r="Y491">
        <f ca="1">(INDIRECT("K" &amp; MATCH("Net Property, Plant &amp; Equipment",B145:B403,0) +144))/(INDIRECT("K" &amp; MATCH("Sales/Revenue",B145:B403,0) +144))</f>
        <v>0.14828544949026876</v>
      </c>
      <c r="Z491">
        <f ca="1">(INDIRECT("L" &amp; MATCH("Net Property, Plant &amp; Equipment",B145:B403,0) +144))/(INDIRECT("L" &amp; MATCH("Sales/Revenue",B145:B403,0) +144))</f>
        <v>0.15740740740740741</v>
      </c>
      <c r="AA491">
        <f ca="1">(INDIRECT("M" &amp; MATCH("Net Property, Plant &amp; Equipment",B145:B403,0) +144))/(INDIRECT("M" &amp; MATCH("Sales/Revenue",B145:B403,0) +144))</f>
        <v>0.18072289156626506</v>
      </c>
      <c r="AB491">
        <f ca="1">(INDIRECT("N" &amp; MATCH("Net Property, Plant &amp; Equipment",B145:B403,0) +144))/(INDIRECT("N" &amp; MATCH("Sales/Revenue",B145:B403,0) +144))</f>
        <v>0.18353576248313092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2016</v>
      </c>
      <c r="S492" t="str">
        <f>"PPE Effect on Max"</f>
        <v>PPE Effect on Max</v>
      </c>
      <c r="T492" t="str">
        <f ca="1">IF(R492=Y493,"Max IC in same year as Max PPE","Inconclusive Effect")</f>
        <v>Max IC in same year as Max PPE</v>
      </c>
      <c r="X492" t="str">
        <f>"Max " &amp; X489</f>
        <v>Max PPE / Sales</v>
      </c>
      <c r="Y492">
        <f ca="1">MAX(X491:AB491)</f>
        <v>0.18353576248313092</v>
      </c>
      <c r="AE492">
        <f ca="1">R490-Q490</f>
        <v>-3.8616002471424382E-3</v>
      </c>
      <c r="AF492">
        <f ca="1">S490-R490</f>
        <v>-1.8437472587405579E-2</v>
      </c>
      <c r="AG492">
        <f ca="1">T490-S490</f>
        <v>4.3048738162526634E-2</v>
      </c>
      <c r="AH492">
        <f ca="1">U490-T490</f>
        <v>9.7106374214807945E-2</v>
      </c>
      <c r="AK492">
        <f ca="1">Y491-X491</f>
        <v>6.7191844300277803E-3</v>
      </c>
      <c r="AL492">
        <f ca="1">Z491-Y491</f>
        <v>9.1219579171386567E-3</v>
      </c>
      <c r="AM492">
        <f ca="1">AA491-Z491</f>
        <v>2.3315484158857647E-2</v>
      </c>
      <c r="AN492">
        <f ca="1">AB491-AA491</f>
        <v>2.8128709168658561E-3</v>
      </c>
    </row>
    <row r="493" spans="4:40" x14ac:dyDescent="0.3">
      <c r="Q493" t="str">
        <f>"Min " &amp; Q488</f>
        <v>Min Invested Capital / Sales</v>
      </c>
      <c r="R493">
        <f ca="1">MIN(Q490:U490)</f>
        <v>0.44958847736625518</v>
      </c>
      <c r="S493" t="str">
        <f>"Intangibles Effect on Max"</f>
        <v>Intangibles Effect on Max</v>
      </c>
      <c r="T493" t="str">
        <f ca="1">IF(R492=Y501,"Max IC in same year as Max Intangibles","Inconclusive Effect")</f>
        <v>Max IC in same year as Max Intangibles</v>
      </c>
      <c r="X493" t="str">
        <f>X492 &amp; " Year"</f>
        <v>Max PPE / Sales Year</v>
      </c>
      <c r="Y493">
        <f ca="1">VALUE(X490)+MATCH(Y492,X491:AB491,0)-1</f>
        <v>2016</v>
      </c>
      <c r="AE493" t="str">
        <f>"Max " &amp; AE490</f>
        <v>Max Change in Invested Capital / Sales</v>
      </c>
      <c r="AF493">
        <f ca="1">MAX(AE492:AH492)</f>
        <v>9.7106374214807945E-2</v>
      </c>
      <c r="AK493" t="str">
        <f>"Max " &amp; AK490</f>
        <v>Max Change in PPE / Sales</v>
      </c>
      <c r="AL493">
        <f ca="1">MAX(AK492:AN492)</f>
        <v>2.3315484158857647E-2</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Inconclusive Effect</v>
      </c>
      <c r="X494" t="str">
        <f>"Min " &amp; X489</f>
        <v>Min PPE / Sales</v>
      </c>
      <c r="Y494">
        <f ca="1">MIN(X491:AB491)</f>
        <v>0.14156626506024098</v>
      </c>
      <c r="AE494" t="str">
        <f>AE493 &amp; " Year"</f>
        <v>Max Change in Invested Capital / Sales Year</v>
      </c>
      <c r="AF494" t="str">
        <f ca="1">IF(MATCH(AF493,AE492:AH492,0)=1,AE491,IF(MATCH(AF493,AE492:AH492,0)=2,AF491,IF(MATCH(AF493,AE492:AH492,0)=3,AG491,AH491)))</f>
        <v>15-16</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2012</v>
      </c>
      <c r="AE495" t="str">
        <f>"Min " &amp; AE490</f>
        <v>Min Change in Invested Capital / Sales</v>
      </c>
      <c r="AF495">
        <f ca="1">MIN(AE492:AH492)</f>
        <v>-1.8437472587405579E-2</v>
      </c>
      <c r="AK495" t="str">
        <f>"Min " &amp; AK490</f>
        <v>Min Change in PPE / Sales</v>
      </c>
      <c r="AL495">
        <f ca="1">MIN(AK492:AN492)</f>
        <v>2.8128709168658561E-3</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13-14</v>
      </c>
      <c r="AK496" t="str">
        <f>AK495 &amp; " Year"</f>
        <v>Min Change in PPE / Sales Year</v>
      </c>
      <c r="AL496" t="str">
        <f ca="1">IF(MATCH(AL495,AK492:AN492,0)=1,AK491,IF(MATCH(AL495,AK492:AN492,0)=2,AL491,IF(MATCH(AL495,AK492:AN492,0)=3,AM491,AN491)))</f>
        <v>15-16</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0.18072289156626506</v>
      </c>
      <c r="Y499">
        <f ca="1">(INDIRECT("K" &amp; MATCH("Intangible Assets",B145:B403,0) +144))/(INDIRECT("K" &amp; MATCH("Sales/Revenue",B145:B403,0) +144))</f>
        <v>0.16126042632066728</v>
      </c>
      <c r="Z499">
        <f ca="1">(INDIRECT("L" &amp; MATCH("Intangible Assets",B145:B403,0) +144))/(INDIRECT("L" &amp; MATCH("Sales/Revenue",B145:B403,0) +144))</f>
        <v>0.1800411522633745</v>
      </c>
      <c r="AA499">
        <f ca="1">(INDIRECT("M" &amp; MATCH("Intangible Assets",B145:B403,0) +144))/(INDIRECT("M" &amp; MATCH("Sales/Revenue",B145:B403,0) +144))</f>
        <v>0.21686746987951808</v>
      </c>
      <c r="AB499">
        <f ca="1">(INDIRECT("N" &amp; MATCH("Intangible Assets",B145:B403,0) +144))/(INDIRECT("N" &amp; MATCH("Sales/Revenue",B145:B403,0) +144))</f>
        <v>0.26720647773279355</v>
      </c>
      <c r="AK499" t="str">
        <f>K476</f>
        <v>12-13</v>
      </c>
      <c r="AL499" t="str">
        <f>L476</f>
        <v>13-14</v>
      </c>
      <c r="AM499" t="str">
        <f>M476</f>
        <v>14-15</v>
      </c>
      <c r="AN499" t="str">
        <f>N476</f>
        <v>15-16</v>
      </c>
    </row>
    <row r="500" spans="3:40" x14ac:dyDescent="0.3">
      <c r="C500" t="s">
        <v>1077</v>
      </c>
      <c r="X500" t="str">
        <f>"Max " &amp; X497</f>
        <v>Max Intangibles / Sales</v>
      </c>
      <c r="Y500">
        <f ca="1">MAX(X499:AB499)</f>
        <v>0.26720647773279355</v>
      </c>
      <c r="AK500">
        <f ca="1">Y499-X499</f>
        <v>-1.9462465245597776E-2</v>
      </c>
      <c r="AL500">
        <f ca="1">Z499-Y499</f>
        <v>1.8780725942707216E-2</v>
      </c>
      <c r="AM500">
        <f ca="1">AA499-Z499</f>
        <v>3.6826317616143578E-2</v>
      </c>
      <c r="AN500">
        <f ca="1">AB499-AA499</f>
        <v>5.0339007853275469E-2</v>
      </c>
    </row>
    <row r="501" spans="3:40" x14ac:dyDescent="0.3">
      <c r="C501" t="s">
        <v>1073</v>
      </c>
      <c r="X501" t="str">
        <f>X500 &amp; " Year"</f>
        <v>Max Intangibles / Sales Year</v>
      </c>
      <c r="Y501">
        <f ca="1">VALUE(X498)+MATCH(Y500,X499:AB499,0)-1</f>
        <v>2016</v>
      </c>
      <c r="AK501" t="str">
        <f>"Max " &amp; AK498</f>
        <v>Max Change in Intagibles / Sales</v>
      </c>
      <c r="AL501">
        <f ca="1">MAX(AK500:AN500)</f>
        <v>5.0339007853275469E-2</v>
      </c>
    </row>
    <row r="502" spans="3:40" x14ac:dyDescent="0.3">
      <c r="C502" t="s">
        <v>1073</v>
      </c>
      <c r="X502" t="str">
        <f>"Min " &amp; X497</f>
        <v>Min Intangibles / Sales</v>
      </c>
      <c r="Y502">
        <f ca="1">MIN(X499:AB499)</f>
        <v>0.16126042632066728</v>
      </c>
      <c r="AK502" t="str">
        <f>AK501 &amp; " Year"</f>
        <v>Max Change in Intagibles / Sales Year</v>
      </c>
      <c r="AL502" t="str">
        <f ca="1">IF(MATCH(AL501,AK500:AN500,0)=1,AK499,IF(MATCH(AL501,AK500:AN500,0)=2,AL499,IF(MATCH(AL501,AK500:AN500,0)=3,AM499,AN499)))</f>
        <v>15-16</v>
      </c>
    </row>
    <row r="503" spans="3:40" x14ac:dyDescent="0.3">
      <c r="C503" t="s">
        <v>1783</v>
      </c>
      <c r="X503" t="str">
        <f>X502 &amp; " Year"</f>
        <v>Min Intangibles / Sales Year</v>
      </c>
      <c r="Y503">
        <f ca="1">VALUE(X498)+MATCH(Y502,X499:AB499,0)-1</f>
        <v>2013</v>
      </c>
      <c r="AK503" t="str">
        <f>"Min " &amp; AK498</f>
        <v>Min Change in Intagibles / Sales</v>
      </c>
      <c r="AL503">
        <f ca="1">MIN(AK500:AN500)</f>
        <v>-1.9462465245597776E-2</v>
      </c>
    </row>
    <row r="504" spans="3:40" x14ac:dyDescent="0.3">
      <c r="C504" t="s">
        <v>1073</v>
      </c>
      <c r="AK504" t="str">
        <f>AK503 &amp; " Year"</f>
        <v>Min Change in Intagibles / Sales Year</v>
      </c>
      <c r="AL504" t="str">
        <f ca="1">IF(MATCH(AL503,AK500:AN500,0)=1,AK499,IF(MATCH(AL503,AK500:AN500,0)=2,AL499,IF(MATCH(AL503,AK500:AN500,0)=3,AM499,AN499)))</f>
        <v>12-13</v>
      </c>
    </row>
    <row r="505" spans="3:40" x14ac:dyDescent="0.3">
      <c r="C505" t="s">
        <v>1076</v>
      </c>
    </row>
    <row r="506" spans="3:40" x14ac:dyDescent="0.3">
      <c r="C506" t="s">
        <v>1784</v>
      </c>
    </row>
    <row r="507" spans="3:40" x14ac:dyDescent="0.3">
      <c r="C507" t="s">
        <v>1076</v>
      </c>
    </row>
    <row r="508" spans="3:40" x14ac:dyDescent="0.3">
      <c r="C508" t="s">
        <v>1070</v>
      </c>
    </row>
    <row r="509" spans="3:40" x14ac:dyDescent="0.3">
      <c r="C509" t="s">
        <v>1785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71" zoomScale="44" workbookViewId="0"/>
  </sheetViews>
  <sheetFormatPr defaultRowHeight="14.4" x14ac:dyDescent="0.3"/>
  <cols>
    <col min="1" max="1" width="0" hidden="1" customWidth="1"/>
    <col min="2" max="7" width="20.6640625" customWidth="1"/>
  </cols>
  <sheetData>
    <row r="1" spans="1:16" x14ac:dyDescent="0.3">
      <c r="B1" t="s">
        <v>0</v>
      </c>
      <c r="C1" t="s">
        <v>1786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ATN International</v>
      </c>
    </row>
    <row r="2" spans="1:16" x14ac:dyDescent="0.3">
      <c r="B2" t="s">
        <v>2</v>
      </c>
      <c r="C2" t="s">
        <v>1787</v>
      </c>
      <c r="K2" t="str">
        <f>LEFT(C1,FIND("(",C1) - 2)</f>
        <v>ATN International, Inc.</v>
      </c>
    </row>
    <row r="3" spans="1:16" x14ac:dyDescent="0.3">
      <c r="J3">
        <f ca="1">RANDBETWEEN(1,6)</f>
        <v>2</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$65.81, up .61%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$65.81, up .61% after opening up a fraction over yesterday's closing price</v>
      </c>
    </row>
    <row r="5" spans="1:16" x14ac:dyDescent="0.3">
      <c r="J5">
        <f ca="1">RANDBETWEEN(1,2)</f>
        <v>2</v>
      </c>
      <c r="K5" t="str">
        <f>"The one year target estimate for " &amp; D1 &amp; " is " &amp; TEXT(C23,"$####.00")</f>
        <v>The one year target estimate for ATN International is $79.50</v>
      </c>
      <c r="L5" t="str">
        <f>D1 &amp; " is expected to be trading at " &amp; TEXT(C23, "$####.00") &amp; ", based on target estimates"</f>
        <v>ATN International is expected to be trading at $79.50, based on target estimates</v>
      </c>
    </row>
    <row r="6" spans="1:16" x14ac:dyDescent="0.3">
      <c r="K6" t="str">
        <f>" which would be " &amp; IF(OR(LEFT(ABS((C23-C2)/C2*100),1)="8",LEFT(ABS((C23-C2)/C2*100),2)="18"), "an ", "a ")  &amp;TEXT(ABS((C23-C2)/C2),"####.00%")&amp;IF((C23-C2)&gt;0," increase over"," decrease from")&amp;" the current price"</f>
        <v xml:space="preserve"> which would be a 20.80% increase over the current price</v>
      </c>
    </row>
    <row r="7" spans="1:16" x14ac:dyDescent="0.3">
      <c r="A7" s="1">
        <v>0</v>
      </c>
      <c r="B7" t="s">
        <v>5</v>
      </c>
      <c r="C7" t="s">
        <v>1788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25.% over last quarter based on the average of 2 analyst estimates (Yahoo Finance)</v>
      </c>
    </row>
    <row r="8" spans="1:16" x14ac:dyDescent="0.3">
      <c r="A8" s="1">
        <v>1</v>
      </c>
      <c r="B8" t="s">
        <v>7</v>
      </c>
      <c r="C8" t="s">
        <v>1789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1790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11</v>
      </c>
      <c r="C10" t="s">
        <v>1791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$0.51 in the 2 months leading up to the earnings report</v>
      </c>
    </row>
    <row r="11" spans="1:16" x14ac:dyDescent="0.3">
      <c r="A11" s="1">
        <v>4</v>
      </c>
      <c r="B11" t="s">
        <v>13</v>
      </c>
      <c r="C11" t="s">
        <v>1792</v>
      </c>
      <c r="K11" t="str">
        <f>IF(B145="Interest Income",U42, K42)</f>
        <v>No positive trends</v>
      </c>
    </row>
    <row r="12" spans="1:16" x14ac:dyDescent="0.3">
      <c r="A12" s="1">
        <v>5</v>
      </c>
      <c r="B12" t="s">
        <v>15</v>
      </c>
      <c r="C12" t="s">
        <v>1793</v>
      </c>
      <c r="D12" t="str">
        <f>LEFT(C12,FIND("-",C12)-2)</f>
        <v>60.99</v>
      </c>
      <c r="E12" t="str">
        <f>TRIM(RIGHT(C12,FIND("-",C12)-1))</f>
        <v>87.82</v>
      </c>
      <c r="K12" t="str">
        <f ca="1">D78</f>
        <v>There are some indications that ATN International may be overvalued. The company has a higher trailing p/e, peg ratio, and price/sales than the comparable average</v>
      </c>
    </row>
    <row r="13" spans="1:16" x14ac:dyDescent="0.3">
      <c r="A13" s="1">
        <v>6</v>
      </c>
      <c r="B13" t="s">
        <v>17</v>
      </c>
      <c r="C13" t="s">
        <v>1794</v>
      </c>
      <c r="K13" t="str">
        <f ca="1">D89</f>
        <v>There are some indications that ATN International may be undervalued. The company has a lower forward p/e than the comparable average</v>
      </c>
    </row>
    <row r="14" spans="1:16" x14ac:dyDescent="0.3">
      <c r="A14" s="1">
        <v>7</v>
      </c>
      <c r="B14" t="s">
        <v>19</v>
      </c>
      <c r="C14" t="s">
        <v>1795</v>
      </c>
    </row>
    <row r="16" spans="1:16" x14ac:dyDescent="0.3">
      <c r="A16" s="1">
        <v>0</v>
      </c>
      <c r="B16" t="s">
        <v>21</v>
      </c>
      <c r="C16" t="s">
        <v>59</v>
      </c>
    </row>
    <row r="17" spans="1:23" x14ac:dyDescent="0.3">
      <c r="A17" s="1">
        <v>1</v>
      </c>
      <c r="B17" t="s">
        <v>23</v>
      </c>
      <c r="C17" t="s">
        <v>1796</v>
      </c>
      <c r="K17" t="str">
        <f ca="1">K2 &amp; IF(J3=1, K3,IF(J3=2,L3,IF(J3=3,M3,IF(J3=4,N3,IF(J3=5,O3,IF(J3=6,P3)))))) &amp; ". " &amp; IF(J4=1,K4,IF(J4=2,L4)) &amp; ". " &amp; IF(J5=1,K5,IF(J5=2,L5)) &amp; K6 &amp; ". " &amp; K7 &amp; ". " &amp; K8 &amp; ". " &amp; K9 &amp; "."</f>
        <v>ATN International, Inc. is slated to report earnings on Jul 27, 2017. The current stock price is $65.81, up .61% after opening up a fraction over yesterday's closing price. ATN International is expected to be trading at $79.50, based on target estimates which would be a 20.80% increase over the current price. Earnings are expected to increase by 25.% over last quarter based on the average of 2 analyst estimates (Yahoo Finance). The stock is trading in the low end of its 52-week range. Over the last 4 quarters, there has been a, positive earnings surprise 1 time, and a negative earnings surprise 3 times.</v>
      </c>
    </row>
    <row r="18" spans="1:23" x14ac:dyDescent="0.3">
      <c r="A18" s="1">
        <v>2</v>
      </c>
      <c r="B18" t="s">
        <v>25</v>
      </c>
      <c r="C18" t="s">
        <v>1797</v>
      </c>
    </row>
    <row r="19" spans="1:23" x14ac:dyDescent="0.3">
      <c r="A19" s="1">
        <v>3</v>
      </c>
      <c r="B19" t="s">
        <v>27</v>
      </c>
      <c r="C19" t="s">
        <v>1798</v>
      </c>
    </row>
    <row r="20" spans="1:23" x14ac:dyDescent="0.3">
      <c r="A20" s="1">
        <v>4</v>
      </c>
      <c r="B20" t="s">
        <v>29</v>
      </c>
      <c r="C20" t="s">
        <v>30</v>
      </c>
    </row>
    <row r="21" spans="1:23" x14ac:dyDescent="0.3">
      <c r="A21" s="1">
        <v>5</v>
      </c>
      <c r="B21" t="s">
        <v>31</v>
      </c>
      <c r="C21" t="s">
        <v>1799</v>
      </c>
    </row>
    <row r="22" spans="1:23" x14ac:dyDescent="0.3">
      <c r="A22" s="1">
        <v>6</v>
      </c>
      <c r="B22" t="s">
        <v>33</v>
      </c>
      <c r="C22" t="s">
        <v>1800</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1801</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2</v>
      </c>
      <c r="D27">
        <v>2</v>
      </c>
      <c r="E27">
        <v>2</v>
      </c>
      <c r="F27">
        <v>2</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0.44</v>
      </c>
      <c r="D28">
        <v>0.55000000000000004</v>
      </c>
      <c r="E28">
        <v>0.73</v>
      </c>
      <c r="F28">
        <v>2.4900000000000002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0.41</v>
      </c>
      <c r="D29">
        <v>0.51</v>
      </c>
      <c r="E29">
        <v>-0.28999999999999998</v>
      </c>
      <c r="F29">
        <v>2.0699999999999998</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0.46</v>
      </c>
      <c r="D30">
        <v>0.59</v>
      </c>
      <c r="E30">
        <v>1.74</v>
      </c>
      <c r="F30">
        <v>2.91</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-0.19</v>
      </c>
      <c r="D31">
        <v>0.44</v>
      </c>
      <c r="E31">
        <v>0.77</v>
      </c>
      <c r="F31">
        <v>0.73</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1802</v>
      </c>
      <c r="D34" t="s">
        <v>1802</v>
      </c>
      <c r="E34" t="s">
        <v>1802</v>
      </c>
      <c r="F34" t="s">
        <v>1802</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1803</v>
      </c>
      <c r="D35" t="s">
        <v>1804</v>
      </c>
      <c r="E35" t="s">
        <v>1805</v>
      </c>
      <c r="F35" t="s">
        <v>1806</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1807</v>
      </c>
      <c r="D36" t="s">
        <v>1808</v>
      </c>
      <c r="E36" t="s">
        <v>1809</v>
      </c>
      <c r="F36" t="s">
        <v>1810</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1811</v>
      </c>
      <c r="D37" t="s">
        <v>1812</v>
      </c>
      <c r="E37" t="s">
        <v>1813</v>
      </c>
      <c r="F37" t="s">
        <v>1814</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1815</v>
      </c>
      <c r="D38" t="s">
        <v>1816</v>
      </c>
      <c r="E38" t="s">
        <v>1817</v>
      </c>
      <c r="F38" t="s">
        <v>1805</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1818</v>
      </c>
      <c r="D39" t="s">
        <v>1819</v>
      </c>
      <c r="E39" t="s">
        <v>1820</v>
      </c>
      <c r="F39" t="s">
        <v>1139</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1821</v>
      </c>
      <c r="D42" t="s">
        <v>1822</v>
      </c>
      <c r="E42" t="s">
        <v>1123</v>
      </c>
      <c r="F42" t="s">
        <v>1823</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1824</v>
      </c>
      <c r="D43" t="s">
        <v>1825</v>
      </c>
      <c r="E43" t="s">
        <v>1826</v>
      </c>
      <c r="F43" t="s">
        <v>439</v>
      </c>
    </row>
    <row r="44" spans="1:23" x14ac:dyDescent="0.3">
      <c r="A44" s="1">
        <v>2</v>
      </c>
      <c r="B44" t="s">
        <v>82</v>
      </c>
      <c r="C44" t="s">
        <v>1827</v>
      </c>
      <c r="D44" t="s">
        <v>85</v>
      </c>
      <c r="E44" t="s">
        <v>1828</v>
      </c>
      <c r="F44" t="s">
        <v>1829</v>
      </c>
    </row>
    <row r="45" spans="1:23" x14ac:dyDescent="0.3">
      <c r="A45" s="1">
        <v>3</v>
      </c>
      <c r="B45" t="s">
        <v>87</v>
      </c>
      <c r="C45" t="s">
        <v>1830</v>
      </c>
      <c r="D45" t="s">
        <v>1831</v>
      </c>
      <c r="E45" t="s">
        <v>1832</v>
      </c>
      <c r="F45" t="s">
        <v>1833</v>
      </c>
    </row>
    <row r="47" spans="1:23" x14ac:dyDescent="0.3">
      <c r="B47" s="1" t="s">
        <v>92</v>
      </c>
      <c r="C47" s="1" t="s">
        <v>37</v>
      </c>
      <c r="D47" s="1" t="s">
        <v>38</v>
      </c>
      <c r="E47" s="1" t="s">
        <v>39</v>
      </c>
      <c r="F47" s="1" t="s">
        <v>40</v>
      </c>
    </row>
    <row r="48" spans="1:23" x14ac:dyDescent="0.3">
      <c r="A48" s="1">
        <v>0</v>
      </c>
      <c r="B48" t="s">
        <v>93</v>
      </c>
      <c r="C48">
        <v>0.44</v>
      </c>
      <c r="D48">
        <v>0.55000000000000004</v>
      </c>
      <c r="E48">
        <v>0.73</v>
      </c>
      <c r="F48">
        <v>2.4900000000000002</v>
      </c>
    </row>
    <row r="49" spans="1:14" x14ac:dyDescent="0.3">
      <c r="A49" s="1">
        <v>1</v>
      </c>
      <c r="B49" t="s">
        <v>94</v>
      </c>
      <c r="C49">
        <v>0.44</v>
      </c>
      <c r="D49">
        <v>0.55000000000000004</v>
      </c>
      <c r="E49">
        <v>0.73</v>
      </c>
      <c r="F49">
        <v>2.4900000000000002</v>
      </c>
    </row>
    <row r="50" spans="1:14" x14ac:dyDescent="0.3">
      <c r="A50" s="1">
        <v>2</v>
      </c>
      <c r="B50" t="s">
        <v>95</v>
      </c>
      <c r="C50">
        <v>0.44</v>
      </c>
      <c r="D50">
        <v>0.55000000000000004</v>
      </c>
      <c r="E50">
        <v>0.73</v>
      </c>
      <c r="F50">
        <v>2.4900000000000002</v>
      </c>
    </row>
    <row r="51" spans="1:14" x14ac:dyDescent="0.3">
      <c r="A51" s="1">
        <v>3</v>
      </c>
      <c r="B51" t="s">
        <v>96</v>
      </c>
      <c r="C51">
        <v>0.44</v>
      </c>
      <c r="D51">
        <v>0.55000000000000004</v>
      </c>
      <c r="E51">
        <v>0.73</v>
      </c>
      <c r="F51">
        <v>2.4900000000000002</v>
      </c>
    </row>
    <row r="52" spans="1:14" x14ac:dyDescent="0.3">
      <c r="A52" s="1">
        <v>4</v>
      </c>
      <c r="B52" t="s">
        <v>97</v>
      </c>
      <c r="C52">
        <v>0.48</v>
      </c>
      <c r="D52">
        <v>0.59</v>
      </c>
      <c r="E52">
        <v>1.94</v>
      </c>
      <c r="F52">
        <v>3</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1834</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1835</v>
      </c>
      <c r="F61">
        <v>0.19</v>
      </c>
      <c r="I61" t="str">
        <f t="shared" si="4"/>
        <v>N/A</v>
      </c>
      <c r="J61">
        <f t="shared" si="5"/>
        <v>3.3160000000000003</v>
      </c>
      <c r="K61" t="str">
        <f t="shared" si="6"/>
        <v>N/A</v>
      </c>
      <c r="L61" t="str">
        <f t="shared" si="7"/>
        <v>N/A</v>
      </c>
      <c r="M61">
        <f t="shared" si="8"/>
        <v>0.19</v>
      </c>
      <c r="N61" t="str">
        <f t="shared" si="9"/>
        <v>N/A</v>
      </c>
    </row>
    <row r="62" spans="1:14" x14ac:dyDescent="0.3">
      <c r="A62" s="1">
        <v>1</v>
      </c>
      <c r="B62" t="s">
        <v>110</v>
      </c>
      <c r="C62" t="s">
        <v>1836</v>
      </c>
      <c r="F62">
        <v>0.22</v>
      </c>
      <c r="I62" t="str">
        <f t="shared" si="4"/>
        <v>N/A</v>
      </c>
      <c r="J62">
        <f t="shared" si="5"/>
        <v>0.25</v>
      </c>
      <c r="K62" t="str">
        <f t="shared" si="6"/>
        <v>N/A</v>
      </c>
      <c r="L62" t="str">
        <f t="shared" si="7"/>
        <v>N/A</v>
      </c>
      <c r="M62">
        <f t="shared" si="8"/>
        <v>0.22</v>
      </c>
      <c r="N62" t="str">
        <f t="shared" si="9"/>
        <v>N/A</v>
      </c>
    </row>
    <row r="63" spans="1:14" x14ac:dyDescent="0.3">
      <c r="A63" s="1">
        <v>2</v>
      </c>
      <c r="B63" t="s">
        <v>112</v>
      </c>
      <c r="C63" t="s">
        <v>1837</v>
      </c>
      <c r="F63">
        <v>0.08</v>
      </c>
      <c r="I63" t="str">
        <f t="shared" si="4"/>
        <v>N/A</v>
      </c>
      <c r="J63">
        <f t="shared" si="5"/>
        <v>-5.2000000000000005E-2</v>
      </c>
      <c r="K63" t="str">
        <f t="shared" si="6"/>
        <v>N/A</v>
      </c>
      <c r="L63" t="str">
        <f t="shared" si="7"/>
        <v>N/A</v>
      </c>
      <c r="M63">
        <f t="shared" si="8"/>
        <v>0.08</v>
      </c>
      <c r="N63" t="str">
        <f t="shared" si="9"/>
        <v>N/A</v>
      </c>
    </row>
    <row r="64" spans="1:14" x14ac:dyDescent="0.3">
      <c r="A64" s="1">
        <v>3</v>
      </c>
      <c r="B64" t="s">
        <v>114</v>
      </c>
      <c r="C64" t="s">
        <v>1838</v>
      </c>
      <c r="F64">
        <v>0.12</v>
      </c>
      <c r="I64" t="str">
        <f t="shared" si="4"/>
        <v>N/A</v>
      </c>
      <c r="J64">
        <f t="shared" si="5"/>
        <v>2.411</v>
      </c>
      <c r="K64" t="str">
        <f t="shared" si="6"/>
        <v>N/A</v>
      </c>
      <c r="L64" t="str">
        <f t="shared" si="7"/>
        <v>N/A</v>
      </c>
      <c r="M64">
        <f t="shared" si="8"/>
        <v>0.12</v>
      </c>
      <c r="N64" t="str">
        <f t="shared" si="9"/>
        <v>N/A</v>
      </c>
    </row>
    <row r="65" spans="1:14" x14ac:dyDescent="0.3">
      <c r="A65" s="1">
        <v>4</v>
      </c>
      <c r="B65" t="s">
        <v>116</v>
      </c>
      <c r="C65" t="s">
        <v>1839</v>
      </c>
      <c r="F65">
        <v>0.09</v>
      </c>
      <c r="I65" t="str">
        <f t="shared" si="4"/>
        <v>N/A</v>
      </c>
      <c r="J65">
        <f t="shared" si="5"/>
        <v>0.03</v>
      </c>
      <c r="K65" t="str">
        <f t="shared" si="6"/>
        <v>N/A</v>
      </c>
      <c r="L65" t="str">
        <f t="shared" si="7"/>
        <v>N/A</v>
      </c>
      <c r="M65">
        <f t="shared" si="8"/>
        <v>0.09</v>
      </c>
      <c r="N65" t="str">
        <f t="shared" si="9"/>
        <v>N/A</v>
      </c>
    </row>
    <row r="66" spans="1:14" x14ac:dyDescent="0.3">
      <c r="A66" s="1">
        <v>5</v>
      </c>
      <c r="B66" t="s">
        <v>118</v>
      </c>
      <c r="C66" t="s">
        <v>1840</v>
      </c>
      <c r="I66" t="str">
        <f t="shared" si="4"/>
        <v>N/A</v>
      </c>
      <c r="J66">
        <f t="shared" si="5"/>
        <v>-0.16159999999999999</v>
      </c>
      <c r="K66" t="str">
        <f t="shared" si="6"/>
        <v>N/A</v>
      </c>
      <c r="L66" t="str">
        <f t="shared" si="7"/>
        <v>N/A</v>
      </c>
      <c r="M66" t="str">
        <f t="shared" si="8"/>
        <v>N/A</v>
      </c>
      <c r="N66" t="str">
        <f t="shared" si="9"/>
        <v>N/A</v>
      </c>
    </row>
    <row r="67" spans="1:14" x14ac:dyDescent="0.3">
      <c r="D67" t="s">
        <v>120</v>
      </c>
      <c r="E67" t="str">
        <f>C1</f>
        <v>ATN International, Inc. (ATNI)</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59</v>
      </c>
      <c r="D68">
        <f ca="1">IFERROR(AVERAGE(VALUE(INDIRECT("J"&amp;(MATCH(B68,B69:B500,0)+68))),VALUE(INDIRECT("J"&amp;(MATCH(B68,B69:B500,0)+79))),VALUE(INDIRECT("J"&amp;(MATCH(B68,B69:B500,0)+90))),VALUE(INDIRECT("J"&amp;(MATCH(B68,B69:B500,0)+101)))),"")</f>
        <v>1298217500</v>
      </c>
      <c r="E68" t="str">
        <f t="shared" ref="E68:E76" ca="1" si="10">IFERROR(IF(AND(C68&lt;&gt;"",D68&lt;&gt;0),IF(VALUE(J68)&gt;VALUE(K68),"above average","below average"),"no data"),"no data")</f>
        <v>below average</v>
      </c>
      <c r="I68" t="str">
        <f t="shared" ca="1" si="4"/>
        <v>N/A</v>
      </c>
      <c r="J68">
        <f t="shared" si="5"/>
        <v>1070000000.0000001</v>
      </c>
      <c r="K68">
        <f t="shared" ca="1" si="6"/>
        <v>1298217500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1797</v>
      </c>
      <c r="D70">
        <f ca="1">IFERROR(AVERAGE(VALUE(INDIRECT("J"&amp;(MATCH(B70,B71:B502,0)+70))),VALUE(INDIRECT("J"&amp;(MATCH(B70,B71:B502,0)+81))),VALUE(INDIRECT("J"&amp;(MATCH(B70,B71:B502,0)+92))),VALUE(INDIRECT("J"&amp;(MATCH(B70,B71:B502,0)+103)))),"")</f>
        <v>-6.9274999999999993</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83.2</v>
      </c>
      <c r="K70">
        <f t="shared" ca="1" si="6"/>
        <v>-6.9275000000000002</v>
      </c>
      <c r="L70" t="str">
        <f t="shared" ca="1" si="7"/>
        <v>N/A</v>
      </c>
      <c r="M70" t="str">
        <f t="shared" ca="1" si="8"/>
        <v>N/A</v>
      </c>
      <c r="N70" t="str">
        <f t="shared" ca="1" si="9"/>
        <v>N/A</v>
      </c>
    </row>
    <row r="71" spans="1:14" x14ac:dyDescent="0.3">
      <c r="A71" s="1">
        <v>3</v>
      </c>
      <c r="B71" t="s">
        <v>124</v>
      </c>
      <c r="C71" t="s">
        <v>1841</v>
      </c>
      <c r="D71">
        <f ca="1">IFERROR(AVERAGE(VALUE(INDIRECT("J"&amp;(MATCH(B71,B72:B503,0)+71))),VALUE(INDIRECT("J"&amp;(MATCH(B71,B72:B503,0)+82))),VALUE(INDIRECT("J"&amp;(MATCH(B71,B72:B503,0)+93))),VALUE(INDIRECT("J"&amp;(MATCH(B71,B72:B503,0)+104)))),"")</f>
        <v>82.477500000000006</v>
      </c>
      <c r="E71" t="str">
        <f t="shared" ca="1" si="10"/>
        <v>below average</v>
      </c>
      <c r="F71" t="str">
        <f t="shared" ca="1" si="11"/>
        <v/>
      </c>
      <c r="G71" t="str">
        <f t="shared" ref="G71:G76" ca="1" si="12">IF(F71&lt;&gt;"", G70 &amp; ", " &amp; IFERROR(LEFT(F71,FIND("(",F71) - 2),F71),G70)</f>
        <v>trailing p/e</v>
      </c>
      <c r="I71" t="str">
        <f t="shared" ca="1" si="4"/>
        <v>N/A</v>
      </c>
      <c r="J71">
        <f t="shared" si="5"/>
        <v>26.43</v>
      </c>
      <c r="K71">
        <f t="shared" ca="1" si="6"/>
        <v>82.477500000000006</v>
      </c>
      <c r="L71" t="str">
        <f t="shared" ca="1" si="7"/>
        <v>N/A</v>
      </c>
      <c r="M71" t="str">
        <f t="shared" ca="1" si="8"/>
        <v>N/A</v>
      </c>
      <c r="N71" t="str">
        <f t="shared" ca="1" si="9"/>
        <v>N/A</v>
      </c>
    </row>
    <row r="72" spans="1:14" x14ac:dyDescent="0.3">
      <c r="A72" s="1">
        <v>4</v>
      </c>
      <c r="B72" t="s">
        <v>126</v>
      </c>
      <c r="C72" t="s">
        <v>1842</v>
      </c>
      <c r="D72">
        <f ca="1">IFERROR(AVERAGE(VALUE(INDIRECT("J"&amp;(MATCH(B72,B73:B504,0)+72))),VALUE(INDIRECT("J"&amp;(MATCH(B72,B73:B504,0)+83))),VALUE(INDIRECT("J"&amp;(MATCH(B72,B73:B504,0)+94))),VALUE(INDIRECT("J"&amp;(MATCH(B72,B73:B504,0)+105)))),"")</f>
        <v>4.0925000000000002</v>
      </c>
      <c r="E72" t="str">
        <f t="shared" ca="1" si="10"/>
        <v>above average</v>
      </c>
      <c r="F72" t="str">
        <f t="shared" ca="1" si="11"/>
        <v>peg ratio (5 yr expected)</v>
      </c>
      <c r="G72" t="str">
        <f t="shared" ca="1" si="12"/>
        <v>trailing p/e, peg ratio</v>
      </c>
      <c r="I72" t="str">
        <f t="shared" ca="1" si="4"/>
        <v>N/A</v>
      </c>
      <c r="J72">
        <f t="shared" si="5"/>
        <v>30.28</v>
      </c>
      <c r="K72">
        <f t="shared" ca="1" si="6"/>
        <v>4.0925000000000002</v>
      </c>
      <c r="L72" t="str">
        <f t="shared" ca="1" si="7"/>
        <v>N/A</v>
      </c>
      <c r="M72" t="str">
        <f t="shared" ca="1" si="8"/>
        <v>N/A</v>
      </c>
      <c r="N72" t="str">
        <f t="shared" ca="1" si="9"/>
        <v>N/A</v>
      </c>
    </row>
    <row r="73" spans="1:14" x14ac:dyDescent="0.3">
      <c r="A73" s="1">
        <v>5</v>
      </c>
      <c r="B73" t="s">
        <v>128</v>
      </c>
      <c r="C73" t="s">
        <v>1843</v>
      </c>
      <c r="D73">
        <f ca="1">IFERROR(AVERAGE(VALUE(INDIRECT("J"&amp;(MATCH(B73,B74:B505,0)+73))),VALUE(INDIRECT("J"&amp;(MATCH(B73,B74:B505,0)+84))),VALUE(INDIRECT("J"&amp;(MATCH(B73,B74:B505,0)+95))),VALUE(INDIRECT("J"&amp;(MATCH(B73,B74:B505,0)+106)))),"")</f>
        <v>1.39</v>
      </c>
      <c r="E73" t="str">
        <f t="shared" ca="1" si="10"/>
        <v>above average</v>
      </c>
      <c r="F73" t="str">
        <f t="shared" ca="1" si="11"/>
        <v>price/sales (ttm)</v>
      </c>
      <c r="G73" t="str">
        <f t="shared" ca="1" si="12"/>
        <v>trailing p/e, peg ratio, price/sales</v>
      </c>
      <c r="I73" t="str">
        <f t="shared" ca="1" si="4"/>
        <v>N/A</v>
      </c>
      <c r="J73">
        <f t="shared" si="5"/>
        <v>2.15</v>
      </c>
      <c r="K73">
        <f t="shared" ca="1" si="6"/>
        <v>1.39</v>
      </c>
      <c r="L73" t="str">
        <f t="shared" ca="1" si="7"/>
        <v>N/A</v>
      </c>
      <c r="M73" t="str">
        <f t="shared" ca="1" si="8"/>
        <v>N/A</v>
      </c>
      <c r="N73" t="str">
        <f t="shared" ca="1" si="9"/>
        <v>N/A</v>
      </c>
    </row>
    <row r="74" spans="1:14" x14ac:dyDescent="0.3">
      <c r="A74" s="1">
        <v>6</v>
      </c>
      <c r="B74" t="s">
        <v>130</v>
      </c>
      <c r="C74" t="s">
        <v>1844</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trailing p/e, peg ratio, price/sales</v>
      </c>
      <c r="I74" t="str">
        <f t="shared" ca="1" si="4"/>
        <v>N/A</v>
      </c>
      <c r="J74">
        <f t="shared" si="5"/>
        <v>1.56</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peg ratio, price/sales</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peg ratio, price/sales</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trailing p/e, peg ratio, and price/sales</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ATN International may be overvalued. The company has a higher trailing p/e, peg ratio, and price/sales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1845</v>
      </c>
      <c r="F81" t="str">
        <f t="shared" ref="F81:F87" ca="1" si="13">IF(E70="below average",LOWER(TRIM(IF(ISNUMBER(VALUE(RIGHT(B70,1))),REPLACE(B70,LEN(B70),1,""),B70))),"")</f>
        <v/>
      </c>
      <c r="G81" t="str">
        <f ca="1">IFERROR(LEFT(F81,FIND("(",F81) - 2),F81)</f>
        <v/>
      </c>
      <c r="I81" t="str">
        <f t="shared" ca="1" si="4"/>
        <v>N/A</v>
      </c>
      <c r="J81">
        <f t="shared" si="5"/>
        <v>2.5899999999999999E-2</v>
      </c>
      <c r="K81" t="str">
        <f t="shared" si="6"/>
        <v>N/A</v>
      </c>
      <c r="L81" t="str">
        <f t="shared" si="7"/>
        <v>N/A</v>
      </c>
      <c r="M81" t="str">
        <f t="shared" ca="1" si="8"/>
        <v>N/A</v>
      </c>
      <c r="N81" t="str">
        <f t="shared" ca="1" si="9"/>
        <v>N/A</v>
      </c>
    </row>
    <row r="82" spans="1:14" x14ac:dyDescent="0.3">
      <c r="A82" s="1">
        <v>1</v>
      </c>
      <c r="B82" t="s">
        <v>140</v>
      </c>
      <c r="C82" t="s">
        <v>1846</v>
      </c>
      <c r="F82" t="str">
        <f t="shared" ca="1" si="13"/>
        <v>forward p/e</v>
      </c>
      <c r="G82" t="str">
        <f t="shared" ref="G82:G87" ca="1" si="14">IF(F82&lt;&gt;"", G81 &amp; ", " &amp; IFERROR(LEFT(F82,FIND("(",F82) - 2),F82),G81)</f>
        <v>, forward p/e</v>
      </c>
      <c r="I82" t="str">
        <f t="shared" ca="1" si="4"/>
        <v>N/A</v>
      </c>
      <c r="J82">
        <f t="shared" si="5"/>
        <v>0.1454</v>
      </c>
      <c r="K82" t="str">
        <f t="shared" si="6"/>
        <v>N/A</v>
      </c>
      <c r="L82" t="str">
        <f t="shared" si="7"/>
        <v>N/A</v>
      </c>
      <c r="M82" t="str">
        <f t="shared" ca="1" si="8"/>
        <v>N/A</v>
      </c>
      <c r="N82" t="str">
        <f t="shared" ca="1" si="9"/>
        <v>N/A</v>
      </c>
    </row>
    <row r="83" spans="1:14" x14ac:dyDescent="0.3">
      <c r="F83" t="str">
        <f t="shared" ca="1" si="13"/>
        <v/>
      </c>
      <c r="G83" t="str">
        <f t="shared" ca="1" si="14"/>
        <v>, forward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1847</v>
      </c>
      <c r="F84" t="str">
        <f t="shared" ca="1" si="13"/>
        <v/>
      </c>
      <c r="G84" t="str">
        <f t="shared" ca="1" si="14"/>
        <v>, forward p/e</v>
      </c>
      <c r="I84" t="str">
        <f t="shared" ca="1" si="4"/>
        <v>N/A</v>
      </c>
      <c r="J84">
        <f t="shared" si="5"/>
        <v>4.1900000000000007E-2</v>
      </c>
      <c r="K84" t="str">
        <f t="shared" si="6"/>
        <v>N/A</v>
      </c>
      <c r="L84" t="str">
        <f t="shared" si="7"/>
        <v>N/A</v>
      </c>
      <c r="M84" t="str">
        <f t="shared" ca="1" si="8"/>
        <v>N/A</v>
      </c>
      <c r="N84" t="str">
        <f t="shared" ca="1" si="9"/>
        <v>N/A</v>
      </c>
    </row>
    <row r="85" spans="1:14" x14ac:dyDescent="0.3">
      <c r="A85" s="1">
        <v>1</v>
      </c>
      <c r="B85" t="s">
        <v>144</v>
      </c>
      <c r="C85" t="s">
        <v>1848</v>
      </c>
      <c r="F85" t="str">
        <f t="shared" ca="1" si="13"/>
        <v/>
      </c>
      <c r="G85" t="str">
        <f t="shared" ca="1" si="14"/>
        <v>, forward p/e</v>
      </c>
      <c r="I85" t="str">
        <f t="shared" ca="1" si="4"/>
        <v>N/A</v>
      </c>
      <c r="J85">
        <f t="shared" si="5"/>
        <v>3.1699999999999999E-2</v>
      </c>
      <c r="K85" t="str">
        <f t="shared" si="6"/>
        <v>N/A</v>
      </c>
      <c r="L85" t="str">
        <f t="shared" si="7"/>
        <v>N/A</v>
      </c>
      <c r="M85" t="str">
        <f t="shared" ca="1" si="8"/>
        <v>N/A</v>
      </c>
      <c r="N85" t="str">
        <f t="shared" ca="1" si="9"/>
        <v>N/A</v>
      </c>
    </row>
    <row r="86" spans="1:14" x14ac:dyDescent="0.3">
      <c r="F86" t="str">
        <f t="shared" ca="1" si="13"/>
        <v/>
      </c>
      <c r="G86" t="str">
        <f t="shared" ca="1" si="14"/>
        <v>, forward p/e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1849</v>
      </c>
      <c r="F87" t="str">
        <f t="shared" ca="1" si="13"/>
        <v/>
      </c>
      <c r="G87" t="str">
        <f t="shared" ca="1" si="14"/>
        <v>, forward p/e</v>
      </c>
      <c r="I87" t="str">
        <f t="shared" ca="1" si="4"/>
        <v>N/A</v>
      </c>
      <c r="J87">
        <f t="shared" si="5"/>
        <v>495430000</v>
      </c>
      <c r="K87" t="str">
        <f t="shared" si="6"/>
        <v>N/A</v>
      </c>
      <c r="L87" t="str">
        <f t="shared" si="7"/>
        <v>N/A</v>
      </c>
      <c r="M87" t="str">
        <f t="shared" ca="1" si="8"/>
        <v>N/A</v>
      </c>
      <c r="N87" t="str">
        <f t="shared" ca="1" si="9"/>
        <v>N/A</v>
      </c>
    </row>
    <row r="88" spans="1:14" x14ac:dyDescent="0.3">
      <c r="A88" s="1">
        <v>1</v>
      </c>
      <c r="B88" t="s">
        <v>147</v>
      </c>
      <c r="C88" t="s">
        <v>1850</v>
      </c>
      <c r="F88" t="str">
        <f ca="1">IF(F87="",IF(F86="",IF(F85="",IF(F84="",IF(F83="",IF(F82="",IFERROR(LEFT(F81,FIND("(",F81) - 2),F81),IFERROR(LEFT(F82,FIND("(",F82) - 2),F82)),IFERROR(LEFT(F83,FIND("(",F83) - 2),F83)),IFERROR(LEFT(F84,FIND("(",F84) - 2),F84)),IFERROR(LEFT(F85,FIND("(",F85) - 2),F85)),IFERROR(LEFT(F86,FIND("(",F86) - 2),F86)),IFERROR(LEFT(F87,FIND("(",F87) - 2),F87))</f>
        <v>forward p/e</v>
      </c>
      <c r="G88" t="str">
        <f ca="1">TRIM(IF(LEFT(G87,1)=",",REPLACE(G87,1,1,""),SUBSTITUTE(G87,F88, "and " &amp; F88)))</f>
        <v>forward p/e</v>
      </c>
      <c r="I88" t="str">
        <f t="shared" ca="1" si="4"/>
        <v>N/A</v>
      </c>
      <c r="J88">
        <f t="shared" si="5"/>
        <v>30.68</v>
      </c>
      <c r="K88" t="str">
        <f t="shared" si="6"/>
        <v>N/A</v>
      </c>
      <c r="L88" t="str">
        <f t="shared" si="7"/>
        <v>N/A</v>
      </c>
      <c r="M88" t="str">
        <f t="shared" ca="1" si="8"/>
        <v>N/A</v>
      </c>
      <c r="N88" t="str">
        <f t="shared" ca="1" si="9"/>
        <v>N/A</v>
      </c>
    </row>
    <row r="89" spans="1:14" x14ac:dyDescent="0.3">
      <c r="A89" s="1">
        <v>2</v>
      </c>
      <c r="B89" t="s">
        <v>149</v>
      </c>
      <c r="C89" t="s">
        <v>1851</v>
      </c>
      <c r="D89" t="str">
        <f ca="1">IF(COUNTIF(E70:E76,"=below average")&gt;0,"There are some indications that "&amp;D1&amp;" may be undervalued. The company has a lower " &amp; G88 &amp; " than the comparable average", "Inconclusive")</f>
        <v>There are some indications that ATN International may be undervalued. The company has a lower forward p/e than the comparable average</v>
      </c>
      <c r="I89" t="str">
        <f t="shared" ca="1" si="4"/>
        <v>N/A</v>
      </c>
      <c r="J89">
        <f t="shared" si="5"/>
        <v>0.42799999999999999</v>
      </c>
      <c r="K89" t="str">
        <f t="shared" ca="1" si="6"/>
        <v>N/A</v>
      </c>
      <c r="L89" t="str">
        <f t="shared" si="7"/>
        <v>N/A</v>
      </c>
      <c r="M89" t="str">
        <f t="shared" si="8"/>
        <v>N/A</v>
      </c>
      <c r="N89" t="str">
        <f t="shared" si="9"/>
        <v>N/A</v>
      </c>
    </row>
    <row r="90" spans="1:14" x14ac:dyDescent="0.3">
      <c r="A90" s="1">
        <v>3</v>
      </c>
      <c r="B90" t="s">
        <v>151</v>
      </c>
      <c r="C90" t="s">
        <v>1852</v>
      </c>
      <c r="I90" t="str">
        <f t="shared" si="4"/>
        <v>N/A</v>
      </c>
      <c r="J90">
        <f t="shared" si="5"/>
        <v>340580000</v>
      </c>
      <c r="K90" t="str">
        <f t="shared" si="6"/>
        <v>N/A</v>
      </c>
      <c r="L90" t="str">
        <f t="shared" si="7"/>
        <v>N/A</v>
      </c>
      <c r="M90" t="str">
        <f t="shared" si="8"/>
        <v>N/A</v>
      </c>
      <c r="N90" t="str">
        <f t="shared" si="9"/>
        <v>N/A</v>
      </c>
    </row>
    <row r="91" spans="1:14" x14ac:dyDescent="0.3">
      <c r="A91" s="1">
        <v>4</v>
      </c>
      <c r="B91" t="s">
        <v>153</v>
      </c>
      <c r="C91" t="s">
        <v>1853</v>
      </c>
      <c r="I91" t="str">
        <f t="shared" si="4"/>
        <v>N/A</v>
      </c>
      <c r="J91">
        <f t="shared" si="5"/>
        <v>155960000</v>
      </c>
      <c r="K91" t="str">
        <f t="shared" si="6"/>
        <v>N/A</v>
      </c>
      <c r="L91" t="str">
        <f t="shared" si="7"/>
        <v>N/A</v>
      </c>
      <c r="M91" t="str">
        <f t="shared" si="8"/>
        <v>N/A</v>
      </c>
      <c r="N91" t="str">
        <f t="shared" si="9"/>
        <v>N/A</v>
      </c>
    </row>
    <row r="92" spans="1:14" x14ac:dyDescent="0.3">
      <c r="A92" s="1">
        <v>5</v>
      </c>
      <c r="B92" t="s">
        <v>155</v>
      </c>
      <c r="C92" t="s">
        <v>1854</v>
      </c>
      <c r="I92" t="str">
        <f t="shared" si="4"/>
        <v>N/A</v>
      </c>
      <c r="J92">
        <f t="shared" si="5"/>
        <v>12840000</v>
      </c>
      <c r="K92" t="str">
        <f t="shared" si="6"/>
        <v>N/A</v>
      </c>
      <c r="L92" t="str">
        <f t="shared" si="7"/>
        <v>N/A</v>
      </c>
      <c r="M92" t="str">
        <f t="shared" si="8"/>
        <v>N/A</v>
      </c>
      <c r="N92" t="str">
        <f t="shared" si="9"/>
        <v>N/A</v>
      </c>
    </row>
    <row r="93" spans="1:14" x14ac:dyDescent="0.3">
      <c r="A93" s="1">
        <v>6</v>
      </c>
      <c r="B93" t="s">
        <v>157</v>
      </c>
      <c r="C93" t="s">
        <v>1798</v>
      </c>
      <c r="I93" t="str">
        <f t="shared" si="4"/>
        <v>N/A</v>
      </c>
      <c r="J93">
        <f t="shared" si="5"/>
        <v>0.79</v>
      </c>
      <c r="K93" t="str">
        <f t="shared" si="6"/>
        <v>N/A</v>
      </c>
      <c r="L93" t="str">
        <f t="shared" si="7"/>
        <v>N/A</v>
      </c>
      <c r="M93" t="str">
        <f t="shared" si="8"/>
        <v>N/A</v>
      </c>
      <c r="N93" t="str">
        <f t="shared" si="9"/>
        <v>N/A</v>
      </c>
    </row>
    <row r="94" spans="1:14" x14ac:dyDescent="0.3">
      <c r="A94" s="1">
        <v>7</v>
      </c>
      <c r="B94" t="s">
        <v>158</v>
      </c>
      <c r="C94" t="s">
        <v>1855</v>
      </c>
      <c r="I94" t="str">
        <f t="shared" si="4"/>
        <v>N/A</v>
      </c>
      <c r="J94">
        <f t="shared" si="5"/>
        <v>0.121</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1856</v>
      </c>
      <c r="I96" t="str">
        <f t="shared" si="4"/>
        <v>N/A</v>
      </c>
      <c r="J96">
        <f t="shared" si="5"/>
        <v>274250000</v>
      </c>
      <c r="K96" t="str">
        <f t="shared" si="6"/>
        <v>N/A</v>
      </c>
      <c r="L96" t="str">
        <f t="shared" si="7"/>
        <v>N/A</v>
      </c>
      <c r="M96" t="str">
        <f t="shared" si="8"/>
        <v>N/A</v>
      </c>
      <c r="N96" t="str">
        <f t="shared" si="9"/>
        <v>N/A</v>
      </c>
    </row>
    <row r="97" spans="1:14" x14ac:dyDescent="0.3">
      <c r="A97" s="1">
        <v>1</v>
      </c>
      <c r="B97" t="s">
        <v>161</v>
      </c>
      <c r="C97" t="s">
        <v>1857</v>
      </c>
      <c r="I97" t="str">
        <f t="shared" si="4"/>
        <v>N/A</v>
      </c>
      <c r="J97">
        <f t="shared" si="5"/>
        <v>16.97</v>
      </c>
      <c r="K97" t="str">
        <f t="shared" si="6"/>
        <v>N/A</v>
      </c>
      <c r="L97" t="str">
        <f t="shared" si="7"/>
        <v>N/A</v>
      </c>
      <c r="M97" t="str">
        <f t="shared" si="8"/>
        <v>N/A</v>
      </c>
      <c r="N97" t="str">
        <f t="shared" si="9"/>
        <v>N/A</v>
      </c>
    </row>
    <row r="98" spans="1:14" x14ac:dyDescent="0.3">
      <c r="A98" s="1">
        <v>2</v>
      </c>
      <c r="B98" t="s">
        <v>163</v>
      </c>
      <c r="C98" t="s">
        <v>1858</v>
      </c>
      <c r="I98" t="str">
        <f t="shared" si="4"/>
        <v>N/A</v>
      </c>
      <c r="J98">
        <f t="shared" si="5"/>
        <v>152400000</v>
      </c>
      <c r="K98" t="str">
        <f t="shared" si="6"/>
        <v>N/A</v>
      </c>
      <c r="L98" t="str">
        <f t="shared" si="7"/>
        <v>N/A</v>
      </c>
      <c r="M98" t="str">
        <f t="shared" si="8"/>
        <v>N/A</v>
      </c>
      <c r="N98" t="str">
        <f t="shared" si="9"/>
        <v>N/A</v>
      </c>
    </row>
    <row r="99" spans="1:14" x14ac:dyDescent="0.3">
      <c r="A99" s="1">
        <v>3</v>
      </c>
      <c r="B99" t="s">
        <v>165</v>
      </c>
      <c r="C99" t="s">
        <v>1859</v>
      </c>
      <c r="I99" t="str">
        <f t="shared" si="4"/>
        <v>N/A</v>
      </c>
      <c r="J99">
        <f t="shared" si="5"/>
        <v>18.72</v>
      </c>
      <c r="K99" t="str">
        <f t="shared" si="6"/>
        <v>N/A</v>
      </c>
      <c r="L99" t="str">
        <f t="shared" si="7"/>
        <v>N/A</v>
      </c>
      <c r="M99" t="str">
        <f t="shared" si="8"/>
        <v>N/A</v>
      </c>
      <c r="N99" t="str">
        <f t="shared" si="9"/>
        <v>N/A</v>
      </c>
    </row>
    <row r="100" spans="1:14" x14ac:dyDescent="0.3">
      <c r="A100" s="1">
        <v>4</v>
      </c>
      <c r="B100" t="s">
        <v>167</v>
      </c>
      <c r="C100" t="s">
        <v>1860</v>
      </c>
      <c r="I100" t="str">
        <f t="shared" si="4"/>
        <v>N/A</v>
      </c>
      <c r="J100">
        <f t="shared" si="5"/>
        <v>2.33</v>
      </c>
      <c r="K100" t="str">
        <f t="shared" si="6"/>
        <v>N/A</v>
      </c>
      <c r="L100" t="str">
        <f t="shared" si="7"/>
        <v>N/A</v>
      </c>
      <c r="M100" t="str">
        <f t="shared" si="8"/>
        <v>N/A</v>
      </c>
      <c r="N100" t="str">
        <f t="shared" si="9"/>
        <v>N/A</v>
      </c>
    </row>
    <row r="101" spans="1:14" x14ac:dyDescent="0.3">
      <c r="A101" s="1">
        <v>5</v>
      </c>
      <c r="B101" t="s">
        <v>169</v>
      </c>
      <c r="C101" t="s">
        <v>1861</v>
      </c>
      <c r="I101" t="str">
        <f t="shared" si="4"/>
        <v>N/A</v>
      </c>
      <c r="J101">
        <f t="shared" si="5"/>
        <v>42.06</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1862</v>
      </c>
      <c r="I103" t="str">
        <f t="shared" si="4"/>
        <v>N/A</v>
      </c>
      <c r="J103">
        <f t="shared" si="5"/>
        <v>115420000</v>
      </c>
      <c r="K103" t="str">
        <f t="shared" si="6"/>
        <v>N/A</v>
      </c>
      <c r="L103" t="str">
        <f t="shared" si="7"/>
        <v>N/A</v>
      </c>
      <c r="M103" t="str">
        <f t="shared" si="8"/>
        <v>N/A</v>
      </c>
      <c r="N103" t="str">
        <f t="shared" si="9"/>
        <v>N/A</v>
      </c>
    </row>
    <row r="104" spans="1:14" x14ac:dyDescent="0.3">
      <c r="A104" s="1">
        <v>1</v>
      </c>
      <c r="B104" t="s">
        <v>173</v>
      </c>
      <c r="C104" t="s">
        <v>1863</v>
      </c>
      <c r="I104" t="str">
        <f t="shared" si="4"/>
        <v>N/A</v>
      </c>
      <c r="J104">
        <f t="shared" si="5"/>
        <v>20500000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1796</v>
      </c>
      <c r="I106" t="str">
        <f t="shared" si="4"/>
        <v>N/A</v>
      </c>
      <c r="J106">
        <f t="shared" si="5"/>
        <v>0.31</v>
      </c>
      <c r="K106" t="str">
        <f t="shared" si="6"/>
        <v>N/A</v>
      </c>
      <c r="L106" t="str">
        <f t="shared" si="7"/>
        <v>N/A</v>
      </c>
      <c r="M106" t="str">
        <f t="shared" si="8"/>
        <v>N/A</v>
      </c>
      <c r="N106" t="str">
        <f t="shared" si="9"/>
        <v>N/A</v>
      </c>
    </row>
    <row r="107" spans="1:14" x14ac:dyDescent="0.3">
      <c r="A107" s="1">
        <v>1</v>
      </c>
      <c r="B107" t="s">
        <v>175</v>
      </c>
      <c r="C107" t="s">
        <v>1864</v>
      </c>
      <c r="I107" t="str">
        <f t="shared" si="4"/>
        <v>N/A</v>
      </c>
      <c r="J107">
        <f t="shared" si="5"/>
        <v>-0.18079999999999999</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1865</v>
      </c>
      <c r="I109" t="str">
        <f t="shared" si="4"/>
        <v>N/A</v>
      </c>
      <c r="J109">
        <f t="shared" si="5"/>
        <v>87.82</v>
      </c>
      <c r="K109" t="str">
        <f t="shared" si="6"/>
        <v>N/A</v>
      </c>
      <c r="L109" t="str">
        <f t="shared" si="7"/>
        <v>N/A</v>
      </c>
      <c r="M109" t="str">
        <f t="shared" si="8"/>
        <v>N/A</v>
      </c>
      <c r="N109" t="str">
        <f t="shared" si="9"/>
        <v>N/A</v>
      </c>
    </row>
    <row r="110" spans="1:14" x14ac:dyDescent="0.3">
      <c r="A110" s="1">
        <v>4</v>
      </c>
      <c r="B110" t="s">
        <v>181</v>
      </c>
      <c r="C110" t="s">
        <v>1866</v>
      </c>
      <c r="I110" t="str">
        <f t="shared" si="4"/>
        <v>N/A</v>
      </c>
      <c r="J110">
        <f t="shared" si="5"/>
        <v>60.99</v>
      </c>
      <c r="K110" t="str">
        <f t="shared" si="6"/>
        <v>N/A</v>
      </c>
      <c r="L110" t="str">
        <f t="shared" si="7"/>
        <v>N/A</v>
      </c>
      <c r="M110" t="str">
        <f t="shared" si="8"/>
        <v>N/A</v>
      </c>
      <c r="N110" t="str">
        <f t="shared" si="9"/>
        <v>N/A</v>
      </c>
    </row>
    <row r="111" spans="1:14" x14ac:dyDescent="0.3">
      <c r="A111" s="1">
        <v>5</v>
      </c>
      <c r="B111" t="s">
        <v>183</v>
      </c>
      <c r="C111" t="s">
        <v>1867</v>
      </c>
      <c r="I111" t="str">
        <f t="shared" si="4"/>
        <v>N/A</v>
      </c>
      <c r="J111">
        <f t="shared" si="5"/>
        <v>67.66</v>
      </c>
      <c r="K111" t="str">
        <f t="shared" si="6"/>
        <v>N/A</v>
      </c>
      <c r="L111" t="str">
        <f t="shared" si="7"/>
        <v>N/A</v>
      </c>
      <c r="M111" t="str">
        <f t="shared" si="8"/>
        <v>N/A</v>
      </c>
      <c r="N111" t="str">
        <f t="shared" si="9"/>
        <v>N/A</v>
      </c>
    </row>
    <row r="112" spans="1:14" x14ac:dyDescent="0.3">
      <c r="A112" s="1">
        <v>6</v>
      </c>
      <c r="B112" t="s">
        <v>185</v>
      </c>
      <c r="C112" t="s">
        <v>1868</v>
      </c>
      <c r="I112" t="str">
        <f t="shared" si="4"/>
        <v>N/A</v>
      </c>
      <c r="J112">
        <f t="shared" si="5"/>
        <v>71.05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1869</v>
      </c>
      <c r="I114" t="str">
        <f t="shared" si="4"/>
        <v>N/A</v>
      </c>
      <c r="J114">
        <f t="shared" si="5"/>
        <v>75840</v>
      </c>
      <c r="K114" t="str">
        <f t="shared" si="6"/>
        <v>N/A</v>
      </c>
      <c r="L114" t="str">
        <f t="shared" si="7"/>
        <v>N/A</v>
      </c>
      <c r="M114" t="str">
        <f t="shared" si="8"/>
        <v>N/A</v>
      </c>
      <c r="N114" t="str">
        <f t="shared" si="9"/>
        <v>N/A</v>
      </c>
    </row>
    <row r="115" spans="1:14" x14ac:dyDescent="0.3">
      <c r="A115" s="1">
        <v>1</v>
      </c>
      <c r="B115" t="s">
        <v>189</v>
      </c>
      <c r="C115" t="s">
        <v>1870</v>
      </c>
      <c r="I115" t="str">
        <f t="shared" si="4"/>
        <v>N/A</v>
      </c>
      <c r="J115">
        <f t="shared" si="5"/>
        <v>125970</v>
      </c>
      <c r="K115" t="str">
        <f t="shared" si="6"/>
        <v>N/A</v>
      </c>
      <c r="L115" t="str">
        <f t="shared" si="7"/>
        <v>N/A</v>
      </c>
      <c r="M115" t="str">
        <f t="shared" si="8"/>
        <v>N/A</v>
      </c>
      <c r="N115" t="str">
        <f t="shared" si="9"/>
        <v>N/A</v>
      </c>
    </row>
    <row r="116" spans="1:14" x14ac:dyDescent="0.3">
      <c r="A116" s="1">
        <v>2</v>
      </c>
      <c r="B116" t="s">
        <v>191</v>
      </c>
      <c r="C116" t="s">
        <v>1871</v>
      </c>
      <c r="I116" t="str">
        <f t="shared" si="4"/>
        <v>N/A</v>
      </c>
      <c r="J116">
        <f t="shared" si="5"/>
        <v>16190000.000000002</v>
      </c>
      <c r="K116" t="str">
        <f t="shared" si="6"/>
        <v>N/A</v>
      </c>
      <c r="L116" t="str">
        <f t="shared" si="7"/>
        <v>N/A</v>
      </c>
      <c r="M116" t="str">
        <f t="shared" si="8"/>
        <v>N/A</v>
      </c>
      <c r="N116" t="str">
        <f t="shared" si="9"/>
        <v>N/A</v>
      </c>
    </row>
    <row r="117" spans="1:14" x14ac:dyDescent="0.3">
      <c r="A117" s="1">
        <v>3</v>
      </c>
      <c r="B117" t="s">
        <v>193</v>
      </c>
      <c r="C117" t="s">
        <v>1872</v>
      </c>
      <c r="I117" t="str">
        <f t="shared" si="4"/>
        <v>N/A</v>
      </c>
      <c r="J117">
        <f t="shared" si="5"/>
        <v>11020000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C120" t="s">
        <v>1873</v>
      </c>
      <c r="I120" t="str">
        <f t="shared" si="4"/>
        <v>N/A</v>
      </c>
      <c r="J120">
        <f t="shared" si="5"/>
        <v>364760</v>
      </c>
      <c r="K120" t="str">
        <f t="shared" si="6"/>
        <v>N/A</v>
      </c>
      <c r="L120" t="str">
        <f t="shared" si="7"/>
        <v>N/A</v>
      </c>
      <c r="M120" t="str">
        <f t="shared" si="8"/>
        <v>N/A</v>
      </c>
      <c r="N120" t="str">
        <f t="shared" si="9"/>
        <v>N/A</v>
      </c>
    </row>
    <row r="121" spans="1:14" x14ac:dyDescent="0.3">
      <c r="A121" s="1">
        <v>7</v>
      </c>
      <c r="B121" t="s">
        <v>201</v>
      </c>
      <c r="C121" t="s">
        <v>1874</v>
      </c>
      <c r="I121" t="str">
        <f t="shared" si="4"/>
        <v>N/A</v>
      </c>
      <c r="J121">
        <f t="shared" si="5"/>
        <v>5.08</v>
      </c>
      <c r="K121" t="str">
        <f t="shared" si="6"/>
        <v>N/A</v>
      </c>
      <c r="L121" t="str">
        <f t="shared" si="7"/>
        <v>N/A</v>
      </c>
      <c r="M121" t="str">
        <f t="shared" si="8"/>
        <v>N/A</v>
      </c>
      <c r="N121" t="str">
        <f t="shared" si="9"/>
        <v>N/A</v>
      </c>
    </row>
    <row r="122" spans="1:14" x14ac:dyDescent="0.3">
      <c r="A122" s="1">
        <v>8</v>
      </c>
      <c r="B122" t="s">
        <v>203</v>
      </c>
      <c r="C122" t="s">
        <v>1875</v>
      </c>
      <c r="I122" t="str">
        <f t="shared" si="4"/>
        <v>N/A</v>
      </c>
      <c r="J122">
        <f t="shared" si="5"/>
        <v>3.3000000000000002E-2</v>
      </c>
      <c r="K122" t="str">
        <f t="shared" si="6"/>
        <v>N/A</v>
      </c>
      <c r="L122" t="str">
        <f t="shared" si="7"/>
        <v>N/A</v>
      </c>
      <c r="M122" t="str">
        <f t="shared" si="8"/>
        <v>N/A</v>
      </c>
      <c r="N122" t="str">
        <f t="shared" si="9"/>
        <v>N/A</v>
      </c>
    </row>
    <row r="123" spans="1:14" x14ac:dyDescent="0.3">
      <c r="A123" s="1">
        <v>9</v>
      </c>
      <c r="B123" t="s">
        <v>205</v>
      </c>
      <c r="C123" t="s">
        <v>1876</v>
      </c>
      <c r="I123" t="str">
        <f t="shared" si="4"/>
        <v>N/A</v>
      </c>
      <c r="J123">
        <f t="shared" si="5"/>
        <v>300710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1877</v>
      </c>
      <c r="I125" t="str">
        <f t="shared" si="15"/>
        <v>N/A</v>
      </c>
      <c r="J125">
        <f t="shared" si="16"/>
        <v>1.36</v>
      </c>
      <c r="K125" t="str">
        <f t="shared" si="17"/>
        <v>N/A</v>
      </c>
      <c r="L125" t="str">
        <f t="shared" si="18"/>
        <v>N/A</v>
      </c>
      <c r="M125" t="str">
        <f t="shared" si="19"/>
        <v>N/A</v>
      </c>
      <c r="N125" t="str">
        <f t="shared" si="20"/>
        <v>N/A</v>
      </c>
    </row>
    <row r="126" spans="1:14" x14ac:dyDescent="0.3">
      <c r="A126" s="1">
        <v>1</v>
      </c>
      <c r="B126" t="s">
        <v>208</v>
      </c>
      <c r="C126" t="s">
        <v>1878</v>
      </c>
      <c r="I126" t="str">
        <f t="shared" si="15"/>
        <v>N/A</v>
      </c>
      <c r="J126">
        <f t="shared" si="16"/>
        <v>2.0499999999999997E-2</v>
      </c>
      <c r="K126" t="str">
        <f t="shared" si="17"/>
        <v>N/A</v>
      </c>
      <c r="L126" t="str">
        <f t="shared" si="18"/>
        <v>N/A</v>
      </c>
      <c r="M126" t="str">
        <f t="shared" si="19"/>
        <v>N/A</v>
      </c>
      <c r="N126" t="str">
        <f t="shared" si="20"/>
        <v>N/A</v>
      </c>
    </row>
    <row r="127" spans="1:14" x14ac:dyDescent="0.3">
      <c r="A127" s="1">
        <v>2</v>
      </c>
      <c r="B127" t="s">
        <v>209</v>
      </c>
      <c r="C127" t="s">
        <v>1879</v>
      </c>
      <c r="I127" t="str">
        <f t="shared" si="15"/>
        <v>N/A</v>
      </c>
      <c r="J127">
        <f t="shared" si="16"/>
        <v>1.34</v>
      </c>
      <c r="K127" t="str">
        <f t="shared" si="17"/>
        <v>N/A</v>
      </c>
      <c r="L127" t="str">
        <f t="shared" si="18"/>
        <v>N/A</v>
      </c>
      <c r="M127" t="str">
        <f t="shared" si="19"/>
        <v>N/A</v>
      </c>
      <c r="N127" t="str">
        <f t="shared" si="20"/>
        <v>N/A</v>
      </c>
    </row>
    <row r="128" spans="1:14" x14ac:dyDescent="0.3">
      <c r="A128" s="1">
        <v>3</v>
      </c>
      <c r="B128" t="s">
        <v>210</v>
      </c>
      <c r="C128" t="s">
        <v>1878</v>
      </c>
      <c r="I128" t="str">
        <f t="shared" si="15"/>
        <v>N/A</v>
      </c>
      <c r="J128">
        <f t="shared" si="16"/>
        <v>2.0499999999999997E-2</v>
      </c>
      <c r="K128" t="str">
        <f t="shared" si="17"/>
        <v>N/A</v>
      </c>
      <c r="L128" t="str">
        <f t="shared" si="18"/>
        <v>N/A</v>
      </c>
      <c r="M128" t="str">
        <f t="shared" si="19"/>
        <v>N/A</v>
      </c>
      <c r="N128" t="str">
        <f t="shared" si="20"/>
        <v>N/A</v>
      </c>
    </row>
    <row r="129" spans="1:14" x14ac:dyDescent="0.3">
      <c r="A129" s="1">
        <v>4</v>
      </c>
      <c r="B129" t="s">
        <v>211</v>
      </c>
      <c r="C129" t="s">
        <v>1880</v>
      </c>
      <c r="I129" t="str">
        <f t="shared" si="15"/>
        <v>N/A</v>
      </c>
      <c r="J129">
        <f t="shared" si="16"/>
        <v>1.86</v>
      </c>
      <c r="K129" t="str">
        <f t="shared" si="17"/>
        <v>N/A</v>
      </c>
      <c r="L129" t="str">
        <f t="shared" si="18"/>
        <v>N/A</v>
      </c>
      <c r="M129" t="str">
        <f t="shared" si="19"/>
        <v>N/A</v>
      </c>
      <c r="N129" t="str">
        <f t="shared" si="20"/>
        <v>N/A</v>
      </c>
    </row>
    <row r="130" spans="1:14" x14ac:dyDescent="0.3">
      <c r="A130" s="1">
        <v>5</v>
      </c>
      <c r="B130" t="s">
        <v>212</v>
      </c>
      <c r="C130" t="s">
        <v>1881</v>
      </c>
      <c r="I130" t="str">
        <f t="shared" si="15"/>
        <v>N/A</v>
      </c>
      <c r="J130">
        <f t="shared" si="16"/>
        <v>1.6962000000000002</v>
      </c>
      <c r="K130" t="str">
        <f t="shared" si="17"/>
        <v>N/A</v>
      </c>
      <c r="L130" t="str">
        <f t="shared" si="18"/>
        <v>N/A</v>
      </c>
      <c r="M130" t="str">
        <f t="shared" si="19"/>
        <v>N/A</v>
      </c>
      <c r="N130" t="str">
        <f t="shared" si="20"/>
        <v>N/A</v>
      </c>
    </row>
    <row r="131" spans="1:14" x14ac:dyDescent="0.3">
      <c r="A131" s="1">
        <v>6</v>
      </c>
      <c r="B131" t="s">
        <v>213</v>
      </c>
      <c r="C131" t="s">
        <v>1882</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1883</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1884</v>
      </c>
      <c r="I133" t="str">
        <f t="shared" si="15"/>
        <v>N/A</v>
      </c>
      <c r="J133">
        <f t="shared" si="16"/>
        <v>42857</v>
      </c>
      <c r="K133" t="str">
        <f t="shared" si="17"/>
        <v>N/A</v>
      </c>
      <c r="L133" t="str">
        <f t="shared" si="18"/>
        <v>N/A</v>
      </c>
      <c r="M133" t="str">
        <f t="shared" si="19"/>
        <v>N/A</v>
      </c>
      <c r="N133" t="str">
        <f t="shared" si="20"/>
        <v>N/A</v>
      </c>
    </row>
    <row r="134" spans="1:14" x14ac:dyDescent="0.3">
      <c r="A134" s="1">
        <v>9</v>
      </c>
      <c r="B134" t="s">
        <v>217</v>
      </c>
      <c r="C134" t="s">
        <v>1885</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1886</v>
      </c>
      <c r="C138" t="s">
        <v>225</v>
      </c>
      <c r="D138" t="s">
        <v>587</v>
      </c>
      <c r="E138" t="s">
        <v>1887</v>
      </c>
      <c r="F138">
        <v>52</v>
      </c>
      <c r="I138" t="str">
        <f t="shared" si="15"/>
        <v>N/A</v>
      </c>
      <c r="J138" t="str">
        <f t="shared" si="16"/>
        <v>N/A</v>
      </c>
      <c r="K138">
        <f t="shared" si="17"/>
        <v>1340000</v>
      </c>
      <c r="L138">
        <f t="shared" si="18"/>
        <v>313100</v>
      </c>
      <c r="M138">
        <f t="shared" si="19"/>
        <v>52</v>
      </c>
      <c r="N138" t="str">
        <f t="shared" si="20"/>
        <v>N/A</v>
      </c>
    </row>
    <row r="139" spans="1:14" x14ac:dyDescent="0.3">
      <c r="A139" s="1">
        <v>1</v>
      </c>
      <c r="B139" t="s">
        <v>1888</v>
      </c>
      <c r="C139" t="s">
        <v>1889</v>
      </c>
      <c r="D139" t="s">
        <v>1890</v>
      </c>
      <c r="E139" t="s">
        <v>1891</v>
      </c>
      <c r="F139">
        <v>55</v>
      </c>
      <c r="I139" t="str">
        <f t="shared" si="15"/>
        <v>N/A</v>
      </c>
      <c r="J139" t="str">
        <f t="shared" si="16"/>
        <v>N/A</v>
      </c>
      <c r="K139">
        <f t="shared" si="17"/>
        <v>696890</v>
      </c>
      <c r="L139">
        <f t="shared" si="18"/>
        <v>269540</v>
      </c>
      <c r="M139">
        <f t="shared" si="19"/>
        <v>55</v>
      </c>
      <c r="N139" t="str">
        <f t="shared" si="20"/>
        <v>N/A</v>
      </c>
    </row>
    <row r="140" spans="1:14" x14ac:dyDescent="0.3">
      <c r="A140" s="1">
        <v>2</v>
      </c>
      <c r="B140" t="s">
        <v>1892</v>
      </c>
      <c r="C140" t="s">
        <v>1893</v>
      </c>
      <c r="D140" t="s">
        <v>1894</v>
      </c>
      <c r="F140">
        <v>52</v>
      </c>
      <c r="I140" t="str">
        <f t="shared" si="15"/>
        <v>N/A</v>
      </c>
      <c r="J140" t="str">
        <f t="shared" si="16"/>
        <v>N/A</v>
      </c>
      <c r="K140">
        <f t="shared" si="17"/>
        <v>490430</v>
      </c>
      <c r="L140" t="str">
        <f t="shared" si="18"/>
        <v>N/A</v>
      </c>
      <c r="M140">
        <f t="shared" si="19"/>
        <v>52</v>
      </c>
      <c r="N140" t="str">
        <f t="shared" si="20"/>
        <v>N/A</v>
      </c>
    </row>
    <row r="141" spans="1:14" x14ac:dyDescent="0.3">
      <c r="A141" s="1">
        <v>3</v>
      </c>
      <c r="B141" t="s">
        <v>1895</v>
      </c>
      <c r="C141" t="s">
        <v>1896</v>
      </c>
      <c r="D141" t="s">
        <v>1897</v>
      </c>
      <c r="F141">
        <v>57</v>
      </c>
      <c r="I141" t="str">
        <f t="shared" si="15"/>
        <v>N/A</v>
      </c>
      <c r="J141" t="str">
        <f t="shared" si="16"/>
        <v>N/A</v>
      </c>
      <c r="K141">
        <f t="shared" si="17"/>
        <v>445020</v>
      </c>
      <c r="L141" t="str">
        <f t="shared" si="18"/>
        <v>N/A</v>
      </c>
      <c r="M141">
        <f t="shared" si="19"/>
        <v>57</v>
      </c>
      <c r="N141" t="str">
        <f t="shared" si="20"/>
        <v>N/A</v>
      </c>
    </row>
    <row r="142" spans="1:14" x14ac:dyDescent="0.3">
      <c r="A142" s="1">
        <v>4</v>
      </c>
      <c r="B142" t="s">
        <v>1898</v>
      </c>
      <c r="C142" t="s">
        <v>1899</v>
      </c>
      <c r="D142" t="s">
        <v>1900</v>
      </c>
      <c r="E142" t="s">
        <v>1901</v>
      </c>
      <c r="F142">
        <v>54</v>
      </c>
      <c r="I142" t="str">
        <f t="shared" si="15"/>
        <v>N/A</v>
      </c>
      <c r="J142" t="str">
        <f t="shared" si="16"/>
        <v>N/A</v>
      </c>
      <c r="K142">
        <f t="shared" si="17"/>
        <v>452010</v>
      </c>
      <c r="L142">
        <f t="shared" si="18"/>
        <v>716850</v>
      </c>
      <c r="M142">
        <f t="shared" si="19"/>
        <v>54</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1902</v>
      </c>
      <c r="D145" t="s">
        <v>1903</v>
      </c>
      <c r="E145" t="s">
        <v>1904</v>
      </c>
      <c r="F145" t="s">
        <v>1905</v>
      </c>
      <c r="G145" t="s">
        <v>1817</v>
      </c>
      <c r="I145" t="str">
        <f t="shared" si="15"/>
        <v>N/A</v>
      </c>
      <c r="J145">
        <f t="shared" si="16"/>
        <v>741370000</v>
      </c>
      <c r="K145">
        <f t="shared" si="17"/>
        <v>292840000</v>
      </c>
      <c r="L145">
        <f t="shared" si="18"/>
        <v>336350000</v>
      </c>
      <c r="M145">
        <f t="shared" si="19"/>
        <v>355370000</v>
      </c>
      <c r="N145">
        <f t="shared" si="20"/>
        <v>457000000</v>
      </c>
    </row>
    <row r="146" spans="1:14" x14ac:dyDescent="0.3">
      <c r="A146" s="1">
        <v>1</v>
      </c>
      <c r="B146" t="s">
        <v>253</v>
      </c>
      <c r="C146" t="s">
        <v>254</v>
      </c>
      <c r="D146" t="s">
        <v>1906</v>
      </c>
      <c r="E146" t="s">
        <v>1907</v>
      </c>
      <c r="F146" t="s">
        <v>1908</v>
      </c>
      <c r="G146" t="s">
        <v>1909</v>
      </c>
      <c r="I146" t="str">
        <f t="shared" si="15"/>
        <v>N/A</v>
      </c>
      <c r="J146" t="str">
        <f t="shared" si="16"/>
        <v>N/A</v>
      </c>
      <c r="K146">
        <f t="shared" si="17"/>
        <v>-0.60499999999999998</v>
      </c>
      <c r="L146">
        <f t="shared" si="18"/>
        <v>0.14860000000000001</v>
      </c>
      <c r="M146">
        <f t="shared" si="19"/>
        <v>5.6600000000000004E-2</v>
      </c>
      <c r="N146">
        <f t="shared" si="20"/>
        <v>0.28600000000000003</v>
      </c>
    </row>
    <row r="147" spans="1:14" x14ac:dyDescent="0.3">
      <c r="A147" s="1">
        <v>2</v>
      </c>
      <c r="B147" t="s">
        <v>259</v>
      </c>
      <c r="C147" t="s">
        <v>1910</v>
      </c>
      <c r="D147" t="s">
        <v>1911</v>
      </c>
      <c r="E147" t="s">
        <v>1912</v>
      </c>
      <c r="F147" t="s">
        <v>1913</v>
      </c>
      <c r="G147" t="s">
        <v>1914</v>
      </c>
      <c r="I147" t="str">
        <f t="shared" si="15"/>
        <v>N/A</v>
      </c>
      <c r="J147">
        <f t="shared" si="16"/>
        <v>442560000</v>
      </c>
      <c r="K147">
        <f t="shared" si="17"/>
        <v>156260000</v>
      </c>
      <c r="L147">
        <f t="shared" si="18"/>
        <v>168970000</v>
      </c>
      <c r="M147">
        <f t="shared" si="19"/>
        <v>191060000</v>
      </c>
      <c r="N147">
        <f t="shared" si="20"/>
        <v>259649999.99999997</v>
      </c>
    </row>
    <row r="148" spans="1:14" x14ac:dyDescent="0.3">
      <c r="A148" s="1">
        <v>3</v>
      </c>
      <c r="B148" t="s">
        <v>265</v>
      </c>
      <c r="C148" t="s">
        <v>1915</v>
      </c>
      <c r="D148" t="s">
        <v>1916</v>
      </c>
      <c r="E148" t="s">
        <v>1917</v>
      </c>
      <c r="F148" t="s">
        <v>1918</v>
      </c>
      <c r="G148" t="s">
        <v>1919</v>
      </c>
      <c r="I148" t="str">
        <f t="shared" si="15"/>
        <v>N/A</v>
      </c>
      <c r="J148">
        <f t="shared" si="16"/>
        <v>337070000</v>
      </c>
      <c r="K148">
        <f t="shared" si="17"/>
        <v>107530000</v>
      </c>
      <c r="L148">
        <f t="shared" si="18"/>
        <v>117740000</v>
      </c>
      <c r="M148">
        <f t="shared" si="19"/>
        <v>134169999.99999999</v>
      </c>
      <c r="N148">
        <f t="shared" si="20"/>
        <v>183670000</v>
      </c>
    </row>
    <row r="149" spans="1:14" x14ac:dyDescent="0.3">
      <c r="A149" s="1">
        <v>4</v>
      </c>
      <c r="B149" t="s">
        <v>271</v>
      </c>
      <c r="C149" t="s">
        <v>1920</v>
      </c>
      <c r="D149" t="s">
        <v>1921</v>
      </c>
      <c r="E149" t="s">
        <v>1922</v>
      </c>
      <c r="F149" t="s">
        <v>1923</v>
      </c>
      <c r="G149" t="s">
        <v>1924</v>
      </c>
      <c r="I149" t="str">
        <f t="shared" si="15"/>
        <v>N/A</v>
      </c>
      <c r="J149">
        <f t="shared" si="16"/>
        <v>105490000</v>
      </c>
      <c r="K149">
        <f t="shared" si="17"/>
        <v>48740000</v>
      </c>
      <c r="L149">
        <f t="shared" si="18"/>
        <v>51230000</v>
      </c>
      <c r="M149">
        <f t="shared" si="19"/>
        <v>56890000</v>
      </c>
      <c r="N149">
        <f t="shared" si="20"/>
        <v>75980000</v>
      </c>
    </row>
    <row r="150" spans="1:14" x14ac:dyDescent="0.3">
      <c r="A150" s="1">
        <v>5</v>
      </c>
      <c r="B150" t="s">
        <v>277</v>
      </c>
      <c r="C150" t="s">
        <v>1925</v>
      </c>
      <c r="D150" t="s">
        <v>1926</v>
      </c>
      <c r="E150" t="s">
        <v>1927</v>
      </c>
      <c r="F150" t="s">
        <v>1928</v>
      </c>
      <c r="G150" t="s">
        <v>254</v>
      </c>
      <c r="I150" t="str">
        <f t="shared" si="15"/>
        <v>N/A</v>
      </c>
      <c r="J150">
        <f t="shared" si="16"/>
        <v>96500000</v>
      </c>
      <c r="K150">
        <f t="shared" si="17"/>
        <v>48340000</v>
      </c>
      <c r="L150">
        <f t="shared" si="18"/>
        <v>50300000</v>
      </c>
      <c r="M150">
        <f t="shared" si="19"/>
        <v>55900000</v>
      </c>
      <c r="N150" t="str">
        <f t="shared" si="20"/>
        <v>N/A</v>
      </c>
    </row>
    <row r="151" spans="1:14" x14ac:dyDescent="0.3">
      <c r="A151" s="1">
        <v>6</v>
      </c>
      <c r="B151" t="s">
        <v>283</v>
      </c>
      <c r="C151" t="s">
        <v>1929</v>
      </c>
      <c r="D151" t="s">
        <v>1672</v>
      </c>
      <c r="E151" t="s">
        <v>1930</v>
      </c>
      <c r="F151" t="s">
        <v>1931</v>
      </c>
      <c r="G151" t="s">
        <v>254</v>
      </c>
      <c r="I151" t="str">
        <f t="shared" si="15"/>
        <v>N/A</v>
      </c>
      <c r="J151">
        <f t="shared" si="16"/>
        <v>8990000</v>
      </c>
      <c r="K151">
        <f t="shared" si="17"/>
        <v>400000</v>
      </c>
      <c r="L151">
        <f t="shared" si="18"/>
        <v>934000</v>
      </c>
      <c r="M151">
        <f t="shared" si="19"/>
        <v>990000</v>
      </c>
      <c r="N151" t="str">
        <f t="shared" si="20"/>
        <v>N/A</v>
      </c>
    </row>
    <row r="152" spans="1:14" x14ac:dyDescent="0.3">
      <c r="A152" s="1">
        <v>7</v>
      </c>
      <c r="B152" t="s">
        <v>289</v>
      </c>
      <c r="C152" t="s">
        <v>254</v>
      </c>
      <c r="D152" t="s">
        <v>1932</v>
      </c>
      <c r="E152" t="s">
        <v>1933</v>
      </c>
      <c r="F152" t="s">
        <v>1934</v>
      </c>
      <c r="G152" t="s">
        <v>1935</v>
      </c>
      <c r="I152" t="str">
        <f t="shared" si="15"/>
        <v>N/A</v>
      </c>
      <c r="J152" t="str">
        <f t="shared" si="16"/>
        <v>N/A</v>
      </c>
      <c r="K152">
        <f t="shared" si="17"/>
        <v>-0.64690000000000003</v>
      </c>
      <c r="L152">
        <f t="shared" si="18"/>
        <v>8.1300000000000011E-2</v>
      </c>
      <c r="M152">
        <f t="shared" si="19"/>
        <v>0.13070000000000001</v>
      </c>
      <c r="N152">
        <f t="shared" si="20"/>
        <v>0.35899999999999999</v>
      </c>
    </row>
    <row r="153" spans="1:14" x14ac:dyDescent="0.3">
      <c r="A153" s="1">
        <v>8</v>
      </c>
      <c r="B153" t="s">
        <v>294</v>
      </c>
      <c r="C153" t="s">
        <v>1936</v>
      </c>
      <c r="D153" t="s">
        <v>1937</v>
      </c>
      <c r="E153" t="s">
        <v>1938</v>
      </c>
      <c r="F153" t="s">
        <v>1939</v>
      </c>
      <c r="G153" t="s">
        <v>1940</v>
      </c>
      <c r="I153" t="str">
        <f t="shared" si="15"/>
        <v>N/A</v>
      </c>
      <c r="J153">
        <f t="shared" si="16"/>
        <v>298810000</v>
      </c>
      <c r="K153">
        <f t="shared" si="17"/>
        <v>136570000</v>
      </c>
      <c r="L153">
        <f t="shared" si="18"/>
        <v>167380000</v>
      </c>
      <c r="M153">
        <f t="shared" si="19"/>
        <v>164310000</v>
      </c>
      <c r="N153">
        <f t="shared" si="20"/>
        <v>197350000</v>
      </c>
    </row>
    <row r="154" spans="1:14" x14ac:dyDescent="0.3">
      <c r="A154" s="1">
        <v>9</v>
      </c>
      <c r="B154" t="s">
        <v>300</v>
      </c>
      <c r="C154" t="s">
        <v>254</v>
      </c>
      <c r="D154" t="s">
        <v>1941</v>
      </c>
      <c r="E154" t="s">
        <v>1942</v>
      </c>
      <c r="F154" t="s">
        <v>1943</v>
      </c>
      <c r="G154" t="s">
        <v>1944</v>
      </c>
      <c r="I154" t="str">
        <f t="shared" si="15"/>
        <v>N/A</v>
      </c>
      <c r="J154" t="str">
        <f t="shared" si="16"/>
        <v>N/A</v>
      </c>
      <c r="K154">
        <f t="shared" si="17"/>
        <v>-0.54290000000000005</v>
      </c>
      <c r="L154">
        <f t="shared" si="18"/>
        <v>0.22559999999999999</v>
      </c>
      <c r="M154">
        <f t="shared" si="19"/>
        <v>-1.83E-2</v>
      </c>
      <c r="N154">
        <f t="shared" si="20"/>
        <v>0.2011</v>
      </c>
    </row>
    <row r="155" spans="1:14" x14ac:dyDescent="0.3">
      <c r="A155" s="1">
        <v>10</v>
      </c>
      <c r="B155" t="s">
        <v>305</v>
      </c>
      <c r="C155" t="s">
        <v>254</v>
      </c>
      <c r="D155" t="s">
        <v>254</v>
      </c>
      <c r="E155" t="s">
        <v>254</v>
      </c>
      <c r="F155" t="s">
        <v>254</v>
      </c>
      <c r="G155" t="s">
        <v>1945</v>
      </c>
      <c r="I155" t="str">
        <f t="shared" si="15"/>
        <v>N/A</v>
      </c>
      <c r="J155" t="str">
        <f t="shared" si="16"/>
        <v>N/A</v>
      </c>
      <c r="K155" t="str">
        <f t="shared" si="17"/>
        <v>N/A</v>
      </c>
      <c r="L155" t="str">
        <f t="shared" si="18"/>
        <v>N/A</v>
      </c>
      <c r="M155" t="str">
        <f t="shared" si="19"/>
        <v>N/A</v>
      </c>
      <c r="N155">
        <f t="shared" si="20"/>
        <v>0.43180000000000002</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1946</v>
      </c>
      <c r="D158" t="s">
        <v>1947</v>
      </c>
      <c r="E158" t="s">
        <v>1948</v>
      </c>
      <c r="F158" t="s">
        <v>1949</v>
      </c>
      <c r="G158" t="s">
        <v>1950</v>
      </c>
      <c r="I158" t="str">
        <f t="shared" si="15"/>
        <v>N/A</v>
      </c>
      <c r="J158">
        <f t="shared" si="16"/>
        <v>206740000</v>
      </c>
      <c r="K158">
        <f t="shared" si="17"/>
        <v>70850000</v>
      </c>
      <c r="L158">
        <f t="shared" si="18"/>
        <v>78840000</v>
      </c>
      <c r="M158">
        <f t="shared" si="19"/>
        <v>81360000</v>
      </c>
      <c r="N158">
        <f t="shared" si="20"/>
        <v>125340000</v>
      </c>
    </row>
    <row r="159" spans="1:14" x14ac:dyDescent="0.3">
      <c r="A159" s="1">
        <v>1</v>
      </c>
      <c r="B159" t="s">
        <v>314</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row>
    <row r="160" spans="1:14" x14ac:dyDescent="0.3">
      <c r="A160" s="1">
        <v>2</v>
      </c>
      <c r="B160" t="s">
        <v>320</v>
      </c>
      <c r="C160" t="s">
        <v>1946</v>
      </c>
      <c r="D160" t="s">
        <v>1947</v>
      </c>
      <c r="E160" t="s">
        <v>1948</v>
      </c>
      <c r="F160" t="s">
        <v>1949</v>
      </c>
      <c r="G160" t="s">
        <v>1950</v>
      </c>
      <c r="I160" t="str">
        <f t="shared" si="15"/>
        <v>N/A</v>
      </c>
      <c r="J160">
        <f t="shared" si="16"/>
        <v>206740000</v>
      </c>
      <c r="K160">
        <f t="shared" si="17"/>
        <v>70850000</v>
      </c>
      <c r="L160">
        <f t="shared" si="18"/>
        <v>78840000</v>
      </c>
      <c r="M160">
        <f t="shared" si="19"/>
        <v>81360000</v>
      </c>
      <c r="N160">
        <f t="shared" si="20"/>
        <v>125340000</v>
      </c>
    </row>
    <row r="161" spans="1:14" x14ac:dyDescent="0.3">
      <c r="A161" s="1">
        <v>3</v>
      </c>
      <c r="B161" t="s">
        <v>326</v>
      </c>
      <c r="C161" t="s">
        <v>254</v>
      </c>
      <c r="D161" t="s">
        <v>1951</v>
      </c>
      <c r="E161" t="s">
        <v>1952</v>
      </c>
      <c r="F161" t="s">
        <v>143</v>
      </c>
      <c r="G161" t="s">
        <v>1953</v>
      </c>
      <c r="I161" t="str">
        <f t="shared" si="15"/>
        <v>N/A</v>
      </c>
      <c r="J161" t="str">
        <f t="shared" si="16"/>
        <v>N/A</v>
      </c>
      <c r="K161">
        <f t="shared" si="17"/>
        <v>-0.65730000000000011</v>
      </c>
      <c r="L161">
        <f t="shared" si="18"/>
        <v>0.1128</v>
      </c>
      <c r="M161">
        <f t="shared" si="19"/>
        <v>3.1899999999999998E-2</v>
      </c>
      <c r="N161">
        <f t="shared" si="20"/>
        <v>0.54070000000000007</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1954</v>
      </c>
      <c r="D163" t="s">
        <v>1955</v>
      </c>
      <c r="E163" t="s">
        <v>1956</v>
      </c>
      <c r="F163" t="s">
        <v>1957</v>
      </c>
      <c r="G163" t="s">
        <v>1958</v>
      </c>
      <c r="I163" t="str">
        <f t="shared" si="15"/>
        <v>N/A</v>
      </c>
      <c r="J163">
        <f t="shared" si="16"/>
        <v>4220000</v>
      </c>
      <c r="K163">
        <f t="shared" si="17"/>
        <v>12820000</v>
      </c>
      <c r="L163">
        <f t="shared" si="18"/>
        <v>2960000</v>
      </c>
      <c r="M163">
        <f t="shared" si="19"/>
        <v>7180000</v>
      </c>
      <c r="N163">
        <f t="shared" si="20"/>
        <v>29490000</v>
      </c>
    </row>
    <row r="164" spans="1:14" x14ac:dyDescent="0.3">
      <c r="A164" s="1">
        <v>6</v>
      </c>
      <c r="B164" t="s">
        <v>338</v>
      </c>
      <c r="C164" t="s">
        <v>1959</v>
      </c>
      <c r="D164" t="s">
        <v>1323</v>
      </c>
      <c r="E164" t="s">
        <v>1960</v>
      </c>
      <c r="F164" t="s">
        <v>1961</v>
      </c>
      <c r="G164" t="s">
        <v>1962</v>
      </c>
      <c r="I164" t="str">
        <f t="shared" si="15"/>
        <v>N/A</v>
      </c>
      <c r="J164">
        <f t="shared" si="16"/>
        <v>87860000</v>
      </c>
      <c r="K164">
        <f t="shared" si="17"/>
        <v>52900000</v>
      </c>
      <c r="L164">
        <f t="shared" si="18"/>
        <v>85580000</v>
      </c>
      <c r="M164">
        <f t="shared" si="19"/>
        <v>75770000</v>
      </c>
      <c r="N164">
        <f t="shared" si="20"/>
        <v>42520000</v>
      </c>
    </row>
    <row r="165" spans="1:14" x14ac:dyDescent="0.3">
      <c r="A165" s="1">
        <v>7</v>
      </c>
      <c r="B165" t="s">
        <v>344</v>
      </c>
      <c r="C165" t="s">
        <v>1963</v>
      </c>
      <c r="D165" t="s">
        <v>1964</v>
      </c>
      <c r="E165" t="s">
        <v>1965</v>
      </c>
      <c r="F165" t="s">
        <v>1966</v>
      </c>
      <c r="G165" t="s">
        <v>1967</v>
      </c>
      <c r="I165" t="str">
        <f t="shared" si="15"/>
        <v>N/A</v>
      </c>
      <c r="J165">
        <f t="shared" si="16"/>
        <v>10500000</v>
      </c>
      <c r="K165">
        <f t="shared" si="17"/>
        <v>1570000</v>
      </c>
      <c r="L165">
        <f t="shared" si="18"/>
        <v>1010000</v>
      </c>
      <c r="M165">
        <f t="shared" si="19"/>
        <v>-16219999.999999998</v>
      </c>
      <c r="N165">
        <f t="shared" si="20"/>
        <v>6980000</v>
      </c>
    </row>
    <row r="166" spans="1:14" x14ac:dyDescent="0.3">
      <c r="A166" s="1">
        <v>8</v>
      </c>
      <c r="B166" t="s">
        <v>350</v>
      </c>
      <c r="C166" t="s">
        <v>1968</v>
      </c>
      <c r="D166" t="s">
        <v>254</v>
      </c>
      <c r="E166" t="s">
        <v>254</v>
      </c>
      <c r="F166" t="s">
        <v>1969</v>
      </c>
      <c r="G166" t="s">
        <v>1970</v>
      </c>
      <c r="I166" t="str">
        <f t="shared" si="15"/>
        <v>N/A</v>
      </c>
      <c r="J166">
        <f t="shared" si="16"/>
        <v>406000</v>
      </c>
      <c r="K166" t="str">
        <f t="shared" si="17"/>
        <v>N/A</v>
      </c>
      <c r="L166" t="str">
        <f t="shared" si="18"/>
        <v>N/A</v>
      </c>
      <c r="M166">
        <f t="shared" si="19"/>
        <v>588000</v>
      </c>
      <c r="N166">
        <f t="shared" si="20"/>
        <v>1240000</v>
      </c>
    </row>
    <row r="167" spans="1:14" x14ac:dyDescent="0.3">
      <c r="A167" s="1">
        <v>9</v>
      </c>
      <c r="B167" t="s">
        <v>356</v>
      </c>
      <c r="C167" t="s">
        <v>988</v>
      </c>
      <c r="D167" t="s">
        <v>254</v>
      </c>
      <c r="E167" t="s">
        <v>254</v>
      </c>
      <c r="F167" t="s">
        <v>254</v>
      </c>
      <c r="G167" t="s">
        <v>254</v>
      </c>
      <c r="I167" t="str">
        <f t="shared" si="15"/>
        <v>N/A</v>
      </c>
      <c r="J167">
        <f t="shared" si="16"/>
        <v>3540000</v>
      </c>
      <c r="K167" t="str">
        <f t="shared" si="17"/>
        <v>N/A</v>
      </c>
      <c r="L167" t="str">
        <f t="shared" si="18"/>
        <v>N/A</v>
      </c>
      <c r="M167" t="str">
        <f t="shared" si="19"/>
        <v>N/A</v>
      </c>
      <c r="N167" t="str">
        <f t="shared" si="20"/>
        <v>N/A</v>
      </c>
    </row>
    <row r="168" spans="1:14" x14ac:dyDescent="0.3">
      <c r="A168" s="1">
        <v>10</v>
      </c>
      <c r="B168" t="s">
        <v>357</v>
      </c>
      <c r="C168" t="s">
        <v>1971</v>
      </c>
      <c r="D168" t="s">
        <v>1972</v>
      </c>
      <c r="E168" t="s">
        <v>1973</v>
      </c>
      <c r="F168" t="s">
        <v>1974</v>
      </c>
      <c r="G168" t="s">
        <v>1975</v>
      </c>
      <c r="I168" t="str">
        <f t="shared" si="15"/>
        <v>N/A</v>
      </c>
      <c r="J168">
        <f t="shared" si="16"/>
        <v>10670000</v>
      </c>
      <c r="K168">
        <f t="shared" si="17"/>
        <v>8000000</v>
      </c>
      <c r="L168">
        <f t="shared" si="18"/>
        <v>420000</v>
      </c>
      <c r="M168">
        <f t="shared" si="19"/>
        <v>3940000</v>
      </c>
      <c r="N168">
        <f t="shared" si="20"/>
        <v>5360000</v>
      </c>
    </row>
    <row r="169" spans="1:14" x14ac:dyDescent="0.3">
      <c r="A169" s="1">
        <v>11</v>
      </c>
      <c r="B169" t="s">
        <v>363</v>
      </c>
      <c r="C169" t="s">
        <v>254</v>
      </c>
      <c r="D169" t="s">
        <v>1976</v>
      </c>
      <c r="E169" t="s">
        <v>1977</v>
      </c>
      <c r="F169" t="s">
        <v>1978</v>
      </c>
      <c r="G169" t="s">
        <v>1979</v>
      </c>
      <c r="I169" t="str">
        <f t="shared" si="15"/>
        <v>N/A</v>
      </c>
      <c r="J169" t="str">
        <f t="shared" si="16"/>
        <v>N/A</v>
      </c>
      <c r="K169">
        <f t="shared" si="17"/>
        <v>-0.2505</v>
      </c>
      <c r="L169">
        <f t="shared" si="18"/>
        <v>-0.94750000000000001</v>
      </c>
      <c r="M169">
        <f t="shared" si="19"/>
        <v>8.3904999999999994</v>
      </c>
      <c r="N169">
        <f t="shared" si="20"/>
        <v>0.35950000000000004</v>
      </c>
    </row>
    <row r="170" spans="1:14" x14ac:dyDescent="0.3">
      <c r="A170" s="1">
        <v>12</v>
      </c>
      <c r="B170" t="s">
        <v>368</v>
      </c>
      <c r="C170" t="s">
        <v>1971</v>
      </c>
      <c r="D170" t="s">
        <v>1972</v>
      </c>
      <c r="E170" t="s">
        <v>1973</v>
      </c>
      <c r="F170" t="s">
        <v>1974</v>
      </c>
      <c r="G170" t="s">
        <v>1975</v>
      </c>
      <c r="I170" t="str">
        <f t="shared" si="15"/>
        <v>N/A</v>
      </c>
      <c r="J170">
        <f t="shared" si="16"/>
        <v>10670000</v>
      </c>
      <c r="K170">
        <f t="shared" si="17"/>
        <v>8000000</v>
      </c>
      <c r="L170">
        <f t="shared" si="18"/>
        <v>420000</v>
      </c>
      <c r="M170">
        <f t="shared" si="19"/>
        <v>3940000</v>
      </c>
      <c r="N170">
        <f t="shared" si="20"/>
        <v>5360000</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1980</v>
      </c>
      <c r="D172" t="s">
        <v>1981</v>
      </c>
      <c r="E172" t="s">
        <v>1982</v>
      </c>
      <c r="F172" t="s">
        <v>1983</v>
      </c>
      <c r="G172" t="s">
        <v>1984</v>
      </c>
      <c r="I172" t="str">
        <f t="shared" si="15"/>
        <v>N/A</v>
      </c>
      <c r="J172">
        <f t="shared" si="16"/>
        <v>91620000</v>
      </c>
      <c r="K172">
        <f t="shared" si="17"/>
        <v>46470000</v>
      </c>
      <c r="L172">
        <f t="shared" si="18"/>
        <v>86170000</v>
      </c>
      <c r="M172">
        <f t="shared" si="19"/>
        <v>56200000</v>
      </c>
      <c r="N172">
        <f t="shared" si="20"/>
        <v>45370000</v>
      </c>
    </row>
    <row r="173" spans="1:14" x14ac:dyDescent="0.3">
      <c r="A173" s="1">
        <v>15</v>
      </c>
      <c r="B173" t="s">
        <v>376</v>
      </c>
      <c r="C173" t="s">
        <v>254</v>
      </c>
      <c r="D173" t="s">
        <v>1985</v>
      </c>
      <c r="E173" t="s">
        <v>1986</v>
      </c>
      <c r="F173" t="s">
        <v>1987</v>
      </c>
      <c r="G173" t="s">
        <v>1988</v>
      </c>
      <c r="I173" t="str">
        <f t="shared" si="15"/>
        <v>N/A</v>
      </c>
      <c r="J173" t="str">
        <f t="shared" si="16"/>
        <v>N/A</v>
      </c>
      <c r="K173">
        <f t="shared" si="17"/>
        <v>-0.49280000000000002</v>
      </c>
      <c r="L173">
        <f t="shared" si="18"/>
        <v>0.85420000000000007</v>
      </c>
      <c r="M173">
        <f t="shared" si="19"/>
        <v>-0.3478</v>
      </c>
      <c r="N173">
        <f t="shared" si="20"/>
        <v>-0.19260000000000002</v>
      </c>
    </row>
    <row r="174" spans="1:14" x14ac:dyDescent="0.3">
      <c r="A174" s="1">
        <v>16</v>
      </c>
      <c r="B174" t="s">
        <v>381</v>
      </c>
      <c r="C174" t="s">
        <v>254</v>
      </c>
      <c r="D174" t="s">
        <v>254</v>
      </c>
      <c r="E174" t="s">
        <v>254</v>
      </c>
      <c r="F174" t="s">
        <v>254</v>
      </c>
      <c r="G174" t="s">
        <v>869</v>
      </c>
      <c r="I174" t="str">
        <f t="shared" si="15"/>
        <v>N/A</v>
      </c>
      <c r="J174" t="str">
        <f t="shared" si="16"/>
        <v>N/A</v>
      </c>
      <c r="K174" t="str">
        <f t="shared" si="17"/>
        <v>N/A</v>
      </c>
      <c r="L174" t="str">
        <f t="shared" si="18"/>
        <v>N/A</v>
      </c>
      <c r="M174" t="str">
        <f t="shared" si="19"/>
        <v>N/A</v>
      </c>
      <c r="N174">
        <f t="shared" si="20"/>
        <v>9.9299999999999999E-2</v>
      </c>
    </row>
    <row r="175" spans="1:14" x14ac:dyDescent="0.3">
      <c r="A175" s="1">
        <v>17</v>
      </c>
      <c r="B175" t="s">
        <v>383</v>
      </c>
      <c r="C175" t="s">
        <v>1989</v>
      </c>
      <c r="D175" t="s">
        <v>1990</v>
      </c>
      <c r="E175" t="s">
        <v>1991</v>
      </c>
      <c r="F175" t="s">
        <v>1992</v>
      </c>
      <c r="G175" t="s">
        <v>1993</v>
      </c>
      <c r="I175" t="str">
        <f t="shared" si="15"/>
        <v>N/A</v>
      </c>
      <c r="J175">
        <f t="shared" si="16"/>
        <v>38460000</v>
      </c>
      <c r="K175">
        <f t="shared" si="17"/>
        <v>9540000</v>
      </c>
      <c r="L175">
        <f t="shared" si="18"/>
        <v>28150000</v>
      </c>
      <c r="M175">
        <f t="shared" si="19"/>
        <v>24140000</v>
      </c>
      <c r="N175">
        <f t="shared" si="20"/>
        <v>21160000</v>
      </c>
    </row>
    <row r="176" spans="1:14" x14ac:dyDescent="0.3">
      <c r="A176" s="1">
        <v>18</v>
      </c>
      <c r="B176" t="s">
        <v>389</v>
      </c>
      <c r="C176" t="s">
        <v>1994</v>
      </c>
      <c r="D176" t="s">
        <v>1664</v>
      </c>
      <c r="E176" t="s">
        <v>1995</v>
      </c>
      <c r="F176" t="s">
        <v>1996</v>
      </c>
      <c r="G176" t="s">
        <v>1997</v>
      </c>
      <c r="I176" t="str">
        <f t="shared" si="15"/>
        <v>N/A</v>
      </c>
      <c r="J176">
        <f t="shared" si="16"/>
        <v>20000000</v>
      </c>
      <c r="K176">
        <f t="shared" si="17"/>
        <v>2600000</v>
      </c>
      <c r="L176">
        <f t="shared" si="18"/>
        <v>16110000</v>
      </c>
      <c r="M176">
        <f t="shared" si="19"/>
        <v>-1690000</v>
      </c>
      <c r="N176">
        <f t="shared" si="20"/>
        <v>16270000</v>
      </c>
    </row>
    <row r="177" spans="1:14" x14ac:dyDescent="0.3">
      <c r="A177" s="1">
        <v>19</v>
      </c>
      <c r="B177" t="s">
        <v>395</v>
      </c>
      <c r="C177" t="s">
        <v>1998</v>
      </c>
      <c r="D177" t="s">
        <v>1999</v>
      </c>
      <c r="E177" t="s">
        <v>2000</v>
      </c>
      <c r="F177" t="s">
        <v>2001</v>
      </c>
      <c r="G177" t="s">
        <v>2002</v>
      </c>
      <c r="I177" t="str">
        <f t="shared" si="15"/>
        <v>N/A</v>
      </c>
      <c r="J177">
        <f t="shared" si="16"/>
        <v>11100000</v>
      </c>
      <c r="K177">
        <f t="shared" si="17"/>
        <v>11790000</v>
      </c>
      <c r="L177">
        <f t="shared" si="18"/>
        <v>12150000</v>
      </c>
      <c r="M177">
        <f t="shared" si="19"/>
        <v>7960000</v>
      </c>
      <c r="N177">
        <f t="shared" si="20"/>
        <v>10530000</v>
      </c>
    </row>
    <row r="178" spans="1:14" x14ac:dyDescent="0.3">
      <c r="A178" s="1">
        <v>20</v>
      </c>
      <c r="B178" t="s">
        <v>401</v>
      </c>
      <c r="C178" t="s">
        <v>2003</v>
      </c>
      <c r="D178" t="s">
        <v>2004</v>
      </c>
      <c r="E178" t="s">
        <v>2005</v>
      </c>
      <c r="F178" t="s">
        <v>2006</v>
      </c>
      <c r="G178" t="s">
        <v>2007</v>
      </c>
      <c r="I178" t="str">
        <f t="shared" si="15"/>
        <v>N/A</v>
      </c>
      <c r="J178">
        <f t="shared" si="16"/>
        <v>7890000</v>
      </c>
      <c r="K178">
        <f t="shared" si="17"/>
        <v>-5100000</v>
      </c>
      <c r="L178">
        <f t="shared" si="18"/>
        <v>5670000</v>
      </c>
      <c r="M178">
        <f t="shared" si="19"/>
        <v>18400000</v>
      </c>
      <c r="N178">
        <f t="shared" si="20"/>
        <v>-2170000</v>
      </c>
    </row>
    <row r="179" spans="1:14" x14ac:dyDescent="0.3">
      <c r="A179" s="1">
        <v>21</v>
      </c>
      <c r="B179" t="s">
        <v>407</v>
      </c>
      <c r="C179" t="s">
        <v>2008</v>
      </c>
      <c r="D179" t="s">
        <v>2009</v>
      </c>
      <c r="E179" t="s">
        <v>2010</v>
      </c>
      <c r="F179" t="s">
        <v>2011</v>
      </c>
      <c r="G179" t="s">
        <v>2012</v>
      </c>
      <c r="I179" t="str">
        <f t="shared" si="15"/>
        <v>N/A</v>
      </c>
      <c r="J179">
        <f t="shared" si="16"/>
        <v>-537000</v>
      </c>
      <c r="K179">
        <f t="shared" si="17"/>
        <v>255000</v>
      </c>
      <c r="L179">
        <f t="shared" si="18"/>
        <v>-5780000</v>
      </c>
      <c r="M179">
        <f t="shared" si="19"/>
        <v>-527000</v>
      </c>
      <c r="N179">
        <f t="shared" si="20"/>
        <v>-3470000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2013</v>
      </c>
      <c r="D183" t="s">
        <v>2014</v>
      </c>
      <c r="E183" t="s">
        <v>2015</v>
      </c>
      <c r="F183" t="s">
        <v>2016</v>
      </c>
      <c r="G183" t="s">
        <v>2017</v>
      </c>
      <c r="I183" t="str">
        <f t="shared" si="15"/>
        <v>N/A</v>
      </c>
      <c r="J183">
        <f t="shared" si="16"/>
        <v>53170000</v>
      </c>
      <c r="K183">
        <f t="shared" si="17"/>
        <v>36940000</v>
      </c>
      <c r="L183">
        <f t="shared" si="18"/>
        <v>58020000</v>
      </c>
      <c r="M183">
        <f t="shared" si="19"/>
        <v>32060000.000000004</v>
      </c>
      <c r="N183">
        <f t="shared" si="20"/>
        <v>24210000</v>
      </c>
    </row>
    <row r="184" spans="1:14" x14ac:dyDescent="0.3">
      <c r="A184" s="1">
        <v>26</v>
      </c>
      <c r="B184" t="s">
        <v>422</v>
      </c>
      <c r="C184" t="s">
        <v>2018</v>
      </c>
      <c r="D184" t="s">
        <v>2019</v>
      </c>
      <c r="E184" t="s">
        <v>2020</v>
      </c>
      <c r="F184" t="s">
        <v>2021</v>
      </c>
      <c r="G184" t="s">
        <v>2022</v>
      </c>
      <c r="I184" t="str">
        <f t="shared" si="15"/>
        <v>N/A</v>
      </c>
      <c r="J184">
        <f t="shared" si="16"/>
        <v>4240000</v>
      </c>
      <c r="K184">
        <f t="shared" si="17"/>
        <v>7990000</v>
      </c>
      <c r="L184">
        <f t="shared" si="18"/>
        <v>10970000</v>
      </c>
      <c r="M184">
        <f t="shared" si="19"/>
        <v>16219999.999999998</v>
      </c>
      <c r="N184">
        <f t="shared" si="20"/>
        <v>12110000</v>
      </c>
    </row>
    <row r="185" spans="1:14" x14ac:dyDescent="0.3">
      <c r="A185" s="1">
        <v>27</v>
      </c>
      <c r="B185" t="s">
        <v>423</v>
      </c>
      <c r="C185" t="s">
        <v>2023</v>
      </c>
      <c r="D185" t="s">
        <v>2024</v>
      </c>
      <c r="E185" t="s">
        <v>2025</v>
      </c>
      <c r="F185" t="s">
        <v>2026</v>
      </c>
      <c r="G185" t="s">
        <v>2027</v>
      </c>
      <c r="I185" t="str">
        <f t="shared" si="15"/>
        <v>N/A</v>
      </c>
      <c r="J185">
        <f t="shared" si="16"/>
        <v>48930000</v>
      </c>
      <c r="K185">
        <f t="shared" si="17"/>
        <v>28950000</v>
      </c>
      <c r="L185">
        <f t="shared" si="18"/>
        <v>47050000</v>
      </c>
      <c r="M185">
        <f t="shared" si="19"/>
        <v>15850000</v>
      </c>
      <c r="N185">
        <f t="shared" si="20"/>
        <v>12100000</v>
      </c>
    </row>
    <row r="186" spans="1:14" x14ac:dyDescent="0.3">
      <c r="A186" s="1">
        <v>28</v>
      </c>
      <c r="B186" t="s">
        <v>424</v>
      </c>
      <c r="C186" t="s">
        <v>254</v>
      </c>
      <c r="D186" t="s">
        <v>2028</v>
      </c>
      <c r="E186" t="s">
        <v>2029</v>
      </c>
      <c r="F186" t="s">
        <v>2030</v>
      </c>
      <c r="G186" t="s">
        <v>2031</v>
      </c>
      <c r="I186" t="str">
        <f t="shared" si="15"/>
        <v>N/A</v>
      </c>
      <c r="J186" t="str">
        <f t="shared" si="16"/>
        <v>N/A</v>
      </c>
      <c r="K186">
        <f t="shared" si="17"/>
        <v>-0.40840000000000004</v>
      </c>
      <c r="L186">
        <f t="shared" si="18"/>
        <v>0.62530000000000008</v>
      </c>
      <c r="M186">
        <f t="shared" si="19"/>
        <v>-0.6631999999999999</v>
      </c>
      <c r="N186">
        <f t="shared" si="20"/>
        <v>-0.2364</v>
      </c>
    </row>
    <row r="187" spans="1:14" x14ac:dyDescent="0.3">
      <c r="A187" s="1">
        <v>29</v>
      </c>
      <c r="B187" t="s">
        <v>429</v>
      </c>
      <c r="C187" t="s">
        <v>254</v>
      </c>
      <c r="D187" t="s">
        <v>254</v>
      </c>
      <c r="E187" t="s">
        <v>254</v>
      </c>
      <c r="F187" t="s">
        <v>254</v>
      </c>
      <c r="G187" t="s">
        <v>2032</v>
      </c>
      <c r="I187" t="str">
        <f t="shared" si="15"/>
        <v>N/A</v>
      </c>
      <c r="J187" t="str">
        <f t="shared" si="16"/>
        <v>N/A</v>
      </c>
      <c r="K187" t="str">
        <f t="shared" si="17"/>
        <v>N/A</v>
      </c>
      <c r="L187" t="str">
        <f t="shared" si="18"/>
        <v>N/A</v>
      </c>
      <c r="M187" t="str">
        <f t="shared" si="19"/>
        <v>N/A</v>
      </c>
      <c r="N187">
        <f t="shared" si="20"/>
        <v>2.6499999999999999E-2</v>
      </c>
    </row>
    <row r="188" spans="1:14" x14ac:dyDescent="0.3">
      <c r="A188" s="1">
        <v>30</v>
      </c>
      <c r="B188" t="s">
        <v>431</v>
      </c>
      <c r="C188" t="s">
        <v>254</v>
      </c>
      <c r="D188" t="s">
        <v>2033</v>
      </c>
      <c r="E188" t="s">
        <v>2034</v>
      </c>
      <c r="F188" t="s">
        <v>1183</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282770000</v>
      </c>
      <c r="L188">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1100000</v>
      </c>
      <c r="M188">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1090000</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2035</v>
      </c>
      <c r="E189" t="s">
        <v>2034</v>
      </c>
      <c r="F189" t="s">
        <v>1183</v>
      </c>
      <c r="G189" t="s">
        <v>254</v>
      </c>
      <c r="I189" t="str">
        <f t="shared" si="21"/>
        <v>N/A</v>
      </c>
      <c r="J189" t="str">
        <f t="shared" si="22"/>
        <v>N/A</v>
      </c>
      <c r="K189">
        <f t="shared" si="23"/>
        <v>278200000</v>
      </c>
      <c r="L189">
        <f t="shared" si="24"/>
        <v>1100000</v>
      </c>
      <c r="M189">
        <f t="shared" si="25"/>
        <v>1090000</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2036</v>
      </c>
      <c r="E191" t="s">
        <v>254</v>
      </c>
      <c r="F191" t="s">
        <v>254</v>
      </c>
      <c r="G191" t="s">
        <v>254</v>
      </c>
      <c r="I191" t="str">
        <f t="shared" si="21"/>
        <v>N/A</v>
      </c>
      <c r="J191" t="str">
        <f t="shared" si="22"/>
        <v>N/A</v>
      </c>
      <c r="K191">
        <f t="shared" si="23"/>
        <v>4570000</v>
      </c>
      <c r="L191" t="str">
        <f t="shared" si="24"/>
        <v>N/A</v>
      </c>
      <c r="M191" t="str">
        <f t="shared" si="25"/>
        <v>N/A</v>
      </c>
      <c r="N191" t="str">
        <f t="shared" si="26"/>
        <v>N/A</v>
      </c>
    </row>
    <row r="192" spans="1:14" x14ac:dyDescent="0.3">
      <c r="A192" s="1">
        <v>34</v>
      </c>
      <c r="B192" t="s">
        <v>435</v>
      </c>
      <c r="C192" t="s">
        <v>2023</v>
      </c>
      <c r="D192" t="s">
        <v>2037</v>
      </c>
      <c r="E192" t="s">
        <v>2038</v>
      </c>
      <c r="F192" t="s">
        <v>2039</v>
      </c>
      <c r="G192" t="s">
        <v>2027</v>
      </c>
      <c r="I192" t="str">
        <f t="shared" si="21"/>
        <v>N/A</v>
      </c>
      <c r="J192">
        <f t="shared" si="22"/>
        <v>48930000</v>
      </c>
      <c r="K192">
        <f t="shared" si="23"/>
        <v>311720000</v>
      </c>
      <c r="L192">
        <f t="shared" si="24"/>
        <v>48150000</v>
      </c>
      <c r="M192">
        <f t="shared" si="25"/>
        <v>16940000</v>
      </c>
      <c r="N192">
        <f t="shared" si="26"/>
        <v>12100000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2023</v>
      </c>
      <c r="D194" t="s">
        <v>2040</v>
      </c>
      <c r="E194" t="s">
        <v>2025</v>
      </c>
      <c r="F194" t="s">
        <v>2026</v>
      </c>
      <c r="G194" t="s">
        <v>2027</v>
      </c>
      <c r="I194" t="str">
        <f t="shared" si="21"/>
        <v>N/A</v>
      </c>
      <c r="J194">
        <f t="shared" si="22"/>
        <v>48930000</v>
      </c>
      <c r="K194">
        <f t="shared" si="23"/>
        <v>33509999.999999996</v>
      </c>
      <c r="L194">
        <f t="shared" si="24"/>
        <v>47050000</v>
      </c>
      <c r="M194">
        <f t="shared" si="25"/>
        <v>15850000</v>
      </c>
      <c r="N194">
        <f t="shared" si="26"/>
        <v>12100000</v>
      </c>
    </row>
    <row r="195" spans="1:14" x14ac:dyDescent="0.3">
      <c r="A195" s="1">
        <v>37</v>
      </c>
      <c r="B195" t="s">
        <v>438</v>
      </c>
      <c r="C195" t="s">
        <v>2041</v>
      </c>
      <c r="D195" t="s">
        <v>2042</v>
      </c>
      <c r="E195" t="s">
        <v>2043</v>
      </c>
      <c r="F195" t="s">
        <v>2044</v>
      </c>
      <c r="G195" t="s">
        <v>1764</v>
      </c>
      <c r="I195" t="str">
        <f t="shared" si="21"/>
        <v>N/A</v>
      </c>
      <c r="J195">
        <f t="shared" si="22"/>
        <v>3.15</v>
      </c>
      <c r="K195">
        <f t="shared" si="23"/>
        <v>2.13</v>
      </c>
      <c r="L195">
        <f t="shared" si="24"/>
        <v>2.96</v>
      </c>
      <c r="M195">
        <f t="shared" si="25"/>
        <v>0.99</v>
      </c>
      <c r="N195">
        <f t="shared" si="26"/>
        <v>0.75</v>
      </c>
    </row>
    <row r="196" spans="1:14" x14ac:dyDescent="0.3">
      <c r="A196" s="1">
        <v>38</v>
      </c>
      <c r="B196" t="s">
        <v>444</v>
      </c>
      <c r="C196" t="s">
        <v>254</v>
      </c>
      <c r="D196" t="s">
        <v>2045</v>
      </c>
      <c r="E196" t="s">
        <v>2046</v>
      </c>
      <c r="F196" t="s">
        <v>2047</v>
      </c>
      <c r="G196" t="s">
        <v>2048</v>
      </c>
      <c r="I196" t="str">
        <f t="shared" si="21"/>
        <v>N/A</v>
      </c>
      <c r="J196" t="str">
        <f t="shared" si="22"/>
        <v>N/A</v>
      </c>
      <c r="K196">
        <f t="shared" si="23"/>
        <v>-0.32250000000000001</v>
      </c>
      <c r="L196">
        <f t="shared" si="24"/>
        <v>0.38680000000000003</v>
      </c>
      <c r="M196">
        <f t="shared" si="25"/>
        <v>-0.66579999999999995</v>
      </c>
      <c r="N196">
        <f t="shared" si="26"/>
        <v>-0.24149999999999999</v>
      </c>
    </row>
    <row r="197" spans="1:14" x14ac:dyDescent="0.3">
      <c r="A197" s="1">
        <v>39</v>
      </c>
      <c r="B197" t="s">
        <v>449</v>
      </c>
      <c r="C197" t="s">
        <v>2049</v>
      </c>
      <c r="D197" t="s">
        <v>2050</v>
      </c>
      <c r="E197" t="s">
        <v>2051</v>
      </c>
      <c r="F197" t="s">
        <v>2052</v>
      </c>
      <c r="G197" t="s">
        <v>2053</v>
      </c>
      <c r="I197" t="str">
        <f t="shared" si="21"/>
        <v>pos_trend</v>
      </c>
      <c r="J197">
        <f t="shared" si="22"/>
        <v>15530000</v>
      </c>
      <c r="K197">
        <f t="shared" si="23"/>
        <v>15700000</v>
      </c>
      <c r="L197">
        <f t="shared" si="24"/>
        <v>15900000</v>
      </c>
      <c r="M197">
        <f t="shared" si="25"/>
        <v>16020000</v>
      </c>
      <c r="N197">
        <f t="shared" si="26"/>
        <v>16129999.999999998</v>
      </c>
    </row>
    <row r="198" spans="1:14" x14ac:dyDescent="0.3">
      <c r="A198" s="1">
        <v>40</v>
      </c>
      <c r="B198" t="s">
        <v>455</v>
      </c>
      <c r="C198" t="s">
        <v>2054</v>
      </c>
      <c r="D198" t="s">
        <v>2055</v>
      </c>
      <c r="E198" t="s">
        <v>2056</v>
      </c>
      <c r="F198" t="s">
        <v>2057</v>
      </c>
      <c r="G198" t="s">
        <v>1764</v>
      </c>
      <c r="I198" t="str">
        <f t="shared" si="21"/>
        <v>N/A</v>
      </c>
      <c r="J198">
        <f t="shared" si="22"/>
        <v>3.13</v>
      </c>
      <c r="K198">
        <f t="shared" si="23"/>
        <v>2.12</v>
      </c>
      <c r="L198">
        <f t="shared" si="24"/>
        <v>2.94</v>
      </c>
      <c r="M198">
        <f t="shared" si="25"/>
        <v>0.98</v>
      </c>
      <c r="N198">
        <f t="shared" si="26"/>
        <v>0.75</v>
      </c>
    </row>
    <row r="199" spans="1:14" x14ac:dyDescent="0.3">
      <c r="A199" s="1">
        <v>41</v>
      </c>
      <c r="B199" t="s">
        <v>461</v>
      </c>
      <c r="C199" t="s">
        <v>254</v>
      </c>
      <c r="D199" t="s">
        <v>2058</v>
      </c>
      <c r="E199" t="s">
        <v>2059</v>
      </c>
      <c r="F199" t="s">
        <v>2047</v>
      </c>
      <c r="G199" t="s">
        <v>2060</v>
      </c>
      <c r="I199" t="str">
        <f t="shared" si="21"/>
        <v>N/A</v>
      </c>
      <c r="J199" t="str">
        <f t="shared" si="22"/>
        <v>N/A</v>
      </c>
      <c r="K199">
        <f t="shared" si="23"/>
        <v>-0.32310000000000005</v>
      </c>
      <c r="L199">
        <f t="shared" si="24"/>
        <v>0.38670000000000004</v>
      </c>
      <c r="M199">
        <f t="shared" si="25"/>
        <v>-0.66579999999999995</v>
      </c>
      <c r="N199">
        <f t="shared" si="26"/>
        <v>-0.24050000000000002</v>
      </c>
    </row>
    <row r="200" spans="1:14" x14ac:dyDescent="0.3">
      <c r="A200" s="1">
        <v>42</v>
      </c>
      <c r="B200" t="s">
        <v>466</v>
      </c>
      <c r="C200" t="s">
        <v>2061</v>
      </c>
      <c r="D200" t="s">
        <v>2062</v>
      </c>
      <c r="E200" t="s">
        <v>2063</v>
      </c>
      <c r="F200" t="s">
        <v>2064</v>
      </c>
      <c r="G200" t="s">
        <v>2065</v>
      </c>
      <c r="I200" t="str">
        <f t="shared" si="21"/>
        <v>pos_trend</v>
      </c>
      <c r="J200">
        <f t="shared" si="22"/>
        <v>15620000</v>
      </c>
      <c r="K200">
        <f t="shared" si="23"/>
        <v>15820000</v>
      </c>
      <c r="L200">
        <f t="shared" si="24"/>
        <v>16010000.000000002</v>
      </c>
      <c r="M200">
        <f t="shared" si="25"/>
        <v>16140000</v>
      </c>
      <c r="N200">
        <f t="shared" si="26"/>
        <v>16230000</v>
      </c>
    </row>
    <row r="201" spans="1:14" x14ac:dyDescent="0.3">
      <c r="A201" s="1">
        <v>43</v>
      </c>
      <c r="B201" t="s">
        <v>153</v>
      </c>
      <c r="C201" t="s">
        <v>2066</v>
      </c>
      <c r="D201" t="s">
        <v>2067</v>
      </c>
      <c r="E201" t="s">
        <v>2068</v>
      </c>
      <c r="F201" t="s">
        <v>2069</v>
      </c>
      <c r="G201" t="s">
        <v>2070</v>
      </c>
      <c r="I201" t="str">
        <f t="shared" si="21"/>
        <v>N/A</v>
      </c>
      <c r="J201">
        <f t="shared" si="22"/>
        <v>197560000</v>
      </c>
      <c r="K201">
        <f t="shared" si="23"/>
        <v>114460000</v>
      </c>
      <c r="L201">
        <f t="shared" si="24"/>
        <v>139770000</v>
      </c>
      <c r="M201">
        <f t="shared" si="25"/>
        <v>139840000</v>
      </c>
      <c r="N201">
        <f t="shared" si="26"/>
        <v>147990000</v>
      </c>
    </row>
    <row r="202" spans="1:14" x14ac:dyDescent="0.3">
      <c r="A202" s="1">
        <v>44</v>
      </c>
      <c r="B202" t="s">
        <v>477</v>
      </c>
      <c r="C202" t="s">
        <v>254</v>
      </c>
      <c r="D202" t="s">
        <v>2071</v>
      </c>
      <c r="E202" t="s">
        <v>2072</v>
      </c>
      <c r="F202" t="s">
        <v>2073</v>
      </c>
      <c r="G202" t="s">
        <v>2074</v>
      </c>
      <c r="I202" t="str">
        <f t="shared" si="21"/>
        <v>N/A</v>
      </c>
      <c r="J202" t="str">
        <f t="shared" si="22"/>
        <v>N/A</v>
      </c>
      <c r="K202">
        <f t="shared" si="23"/>
        <v>-0.42060000000000003</v>
      </c>
      <c r="L202">
        <f t="shared" si="24"/>
        <v>0.22109999999999999</v>
      </c>
      <c r="M202">
        <f t="shared" si="25"/>
        <v>5.0000000000000001E-4</v>
      </c>
      <c r="N202">
        <f t="shared" si="26"/>
        <v>5.8200000000000002E-2</v>
      </c>
    </row>
    <row r="203" spans="1:14" x14ac:dyDescent="0.3">
      <c r="A203" s="1">
        <v>45</v>
      </c>
      <c r="B203" t="s">
        <v>482</v>
      </c>
      <c r="C203" t="s">
        <v>254</v>
      </c>
      <c r="D203" t="s">
        <v>254</v>
      </c>
      <c r="E203" t="s">
        <v>254</v>
      </c>
      <c r="F203" t="s">
        <v>254</v>
      </c>
      <c r="G203" t="s">
        <v>2075</v>
      </c>
      <c r="I203" t="str">
        <f t="shared" si="21"/>
        <v>N/A</v>
      </c>
      <c r="J203" t="str">
        <f t="shared" si="22"/>
        <v>N/A</v>
      </c>
      <c r="K203" t="str">
        <f t="shared" si="23"/>
        <v>N/A</v>
      </c>
      <c r="L203" t="str">
        <f t="shared" si="24"/>
        <v>N/A</v>
      </c>
      <c r="M203" t="str">
        <f t="shared" si="25"/>
        <v>N/A</v>
      </c>
      <c r="N203">
        <f t="shared" si="26"/>
        <v>0.32380000000000003</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2076</v>
      </c>
      <c r="D206" t="s">
        <v>2077</v>
      </c>
      <c r="E206" t="s">
        <v>2078</v>
      </c>
      <c r="F206" t="s">
        <v>2079</v>
      </c>
      <c r="G206" t="s">
        <v>2080</v>
      </c>
      <c r="I206" t="str">
        <f t="shared" si="21"/>
        <v>N/A</v>
      </c>
      <c r="J206">
        <f t="shared" si="22"/>
        <v>136650000</v>
      </c>
      <c r="K206">
        <f t="shared" si="23"/>
        <v>395610000</v>
      </c>
      <c r="L206">
        <f t="shared" si="24"/>
        <v>365920000</v>
      </c>
      <c r="M206">
        <f t="shared" si="25"/>
        <v>392870000</v>
      </c>
      <c r="N206">
        <f t="shared" si="26"/>
        <v>279480000</v>
      </c>
    </row>
    <row r="207" spans="1:14" x14ac:dyDescent="0.3">
      <c r="A207" s="1">
        <v>1</v>
      </c>
      <c r="B207" t="s">
        <v>490</v>
      </c>
      <c r="C207" t="s">
        <v>2076</v>
      </c>
      <c r="D207" t="s">
        <v>2077</v>
      </c>
      <c r="E207" t="s">
        <v>2078</v>
      </c>
      <c r="F207" t="s">
        <v>2079</v>
      </c>
      <c r="G207" t="s">
        <v>2081</v>
      </c>
      <c r="I207" t="str">
        <f t="shared" si="21"/>
        <v>N/A</v>
      </c>
      <c r="J207">
        <f t="shared" si="22"/>
        <v>136650000</v>
      </c>
      <c r="K207">
        <f t="shared" si="23"/>
        <v>395610000</v>
      </c>
      <c r="L207">
        <f t="shared" si="24"/>
        <v>365920000</v>
      </c>
      <c r="M207">
        <f t="shared" si="25"/>
        <v>392870000</v>
      </c>
      <c r="N207">
        <f t="shared" si="26"/>
        <v>270250000</v>
      </c>
    </row>
    <row r="208" spans="1:14" x14ac:dyDescent="0.3">
      <c r="A208" s="1">
        <v>2</v>
      </c>
      <c r="B208" t="s">
        <v>491</v>
      </c>
      <c r="C208" t="s">
        <v>254</v>
      </c>
      <c r="D208" t="s">
        <v>254</v>
      </c>
      <c r="E208" t="s">
        <v>254</v>
      </c>
      <c r="F208" t="s">
        <v>254</v>
      </c>
      <c r="G208" t="s">
        <v>2082</v>
      </c>
      <c r="I208" t="str">
        <f t="shared" si="21"/>
        <v>N/A</v>
      </c>
      <c r="J208" t="str">
        <f t="shared" si="22"/>
        <v>N/A</v>
      </c>
      <c r="K208" t="str">
        <f t="shared" si="23"/>
        <v>N/A</v>
      </c>
      <c r="L208" t="str">
        <f t="shared" si="24"/>
        <v>N/A</v>
      </c>
      <c r="M208" t="str">
        <f t="shared" si="25"/>
        <v>N/A</v>
      </c>
      <c r="N208">
        <f t="shared" si="26"/>
        <v>9240000</v>
      </c>
    </row>
    <row r="209" spans="1:14" x14ac:dyDescent="0.3">
      <c r="A209" s="1">
        <v>3</v>
      </c>
      <c r="B209" t="s">
        <v>492</v>
      </c>
      <c r="C209" t="s">
        <v>254</v>
      </c>
      <c r="D209" t="s">
        <v>2083</v>
      </c>
      <c r="E209" t="s">
        <v>2084</v>
      </c>
      <c r="F209" t="s">
        <v>2085</v>
      </c>
      <c r="G209" t="s">
        <v>2086</v>
      </c>
      <c r="I209" t="str">
        <f t="shared" si="21"/>
        <v>N/A</v>
      </c>
      <c r="J209" t="str">
        <f t="shared" si="22"/>
        <v>N/A</v>
      </c>
      <c r="K209">
        <f t="shared" si="23"/>
        <v>1.8951</v>
      </c>
      <c r="L209">
        <f t="shared" si="24"/>
        <v>-7.4999999999999997E-2</v>
      </c>
      <c r="M209">
        <f t="shared" si="25"/>
        <v>7.3700000000000002E-2</v>
      </c>
      <c r="N209">
        <f t="shared" si="26"/>
        <v>-0.28860000000000002</v>
      </c>
    </row>
    <row r="210" spans="1:14" x14ac:dyDescent="0.3">
      <c r="A210" s="1">
        <v>4</v>
      </c>
      <c r="B210" t="s">
        <v>497</v>
      </c>
      <c r="C210" t="s">
        <v>2087</v>
      </c>
      <c r="D210" t="s">
        <v>2088</v>
      </c>
      <c r="E210" t="s">
        <v>2089</v>
      </c>
      <c r="F210" t="s">
        <v>2090</v>
      </c>
      <c r="G210" t="s">
        <v>2091</v>
      </c>
      <c r="I210" t="str">
        <f t="shared" si="21"/>
        <v>N/A</v>
      </c>
      <c r="J210">
        <f t="shared" si="22"/>
        <v>0.15</v>
      </c>
      <c r="K210">
        <f t="shared" si="23"/>
        <v>0.46020000000000005</v>
      </c>
      <c r="L210">
        <f t="shared" si="24"/>
        <v>0.39560000000000001</v>
      </c>
      <c r="M210">
        <f t="shared" si="25"/>
        <v>0.41570000000000001</v>
      </c>
      <c r="N210">
        <f t="shared" si="26"/>
        <v>0.23320000000000002</v>
      </c>
    </row>
    <row r="211" spans="1:14" x14ac:dyDescent="0.3">
      <c r="A211" s="1">
        <v>5</v>
      </c>
      <c r="B211" t="s">
        <v>503</v>
      </c>
      <c r="C211" t="s">
        <v>2092</v>
      </c>
      <c r="D211" t="s">
        <v>2093</v>
      </c>
      <c r="E211" t="s">
        <v>2094</v>
      </c>
      <c r="F211" t="s">
        <v>2095</v>
      </c>
      <c r="G211" t="s">
        <v>2096</v>
      </c>
      <c r="I211" t="str">
        <f t="shared" si="21"/>
        <v>N/A</v>
      </c>
      <c r="J211">
        <f t="shared" si="22"/>
        <v>73090000</v>
      </c>
      <c r="K211">
        <f t="shared" si="23"/>
        <v>37680000</v>
      </c>
      <c r="L211">
        <f t="shared" si="24"/>
        <v>52870000</v>
      </c>
      <c r="M211">
        <f t="shared" si="25"/>
        <v>39020000</v>
      </c>
      <c r="N211">
        <f t="shared" si="26"/>
        <v>45420000</v>
      </c>
    </row>
    <row r="212" spans="1:14" x14ac:dyDescent="0.3">
      <c r="A212" s="1">
        <v>6</v>
      </c>
      <c r="B212" t="s">
        <v>509</v>
      </c>
      <c r="C212" t="s">
        <v>2092</v>
      </c>
      <c r="D212" t="s">
        <v>2093</v>
      </c>
      <c r="E212" t="s">
        <v>2094</v>
      </c>
      <c r="F212" t="s">
        <v>2095</v>
      </c>
      <c r="G212" t="s">
        <v>2096</v>
      </c>
      <c r="I212" t="str">
        <f t="shared" si="21"/>
        <v>N/A</v>
      </c>
      <c r="J212">
        <f t="shared" si="22"/>
        <v>73090000</v>
      </c>
      <c r="K212">
        <f t="shared" si="23"/>
        <v>37680000</v>
      </c>
      <c r="L212">
        <f t="shared" si="24"/>
        <v>52870000</v>
      </c>
      <c r="M212">
        <f t="shared" si="25"/>
        <v>39020000</v>
      </c>
      <c r="N212">
        <f t="shared" si="26"/>
        <v>45420000</v>
      </c>
    </row>
    <row r="213" spans="1:14" x14ac:dyDescent="0.3">
      <c r="A213" s="1">
        <v>7</v>
      </c>
      <c r="B213" t="s">
        <v>515</v>
      </c>
      <c r="C213" t="s">
        <v>2097</v>
      </c>
      <c r="D213" t="s">
        <v>2098</v>
      </c>
      <c r="E213" t="s">
        <v>2099</v>
      </c>
      <c r="F213" t="s">
        <v>2100</v>
      </c>
      <c r="G213" t="s">
        <v>2101</v>
      </c>
      <c r="I213" t="str">
        <f t="shared" si="21"/>
        <v>N/A</v>
      </c>
      <c r="J213">
        <f t="shared" si="22"/>
        <v>87690000</v>
      </c>
      <c r="K213">
        <f t="shared" si="23"/>
        <v>47380000</v>
      </c>
      <c r="L213">
        <f t="shared" si="24"/>
        <v>64220000</v>
      </c>
      <c r="M213">
        <f t="shared" si="25"/>
        <v>48310000</v>
      </c>
      <c r="N213">
        <f t="shared" si="26"/>
        <v>58570000</v>
      </c>
    </row>
    <row r="214" spans="1:14" x14ac:dyDescent="0.3">
      <c r="A214" s="1">
        <v>8</v>
      </c>
      <c r="B214" t="s">
        <v>521</v>
      </c>
      <c r="C214" t="s">
        <v>2102</v>
      </c>
      <c r="D214" t="s">
        <v>2103</v>
      </c>
      <c r="E214" t="s">
        <v>2104</v>
      </c>
      <c r="F214" t="s">
        <v>2105</v>
      </c>
      <c r="G214" t="s">
        <v>2106</v>
      </c>
      <c r="I214" t="str">
        <f t="shared" si="21"/>
        <v>N/A</v>
      </c>
      <c r="J214">
        <f t="shared" si="22"/>
        <v>-14600000</v>
      </c>
      <c r="K214">
        <f t="shared" si="23"/>
        <v>-9700000</v>
      </c>
      <c r="L214">
        <f t="shared" si="24"/>
        <v>-11340000</v>
      </c>
      <c r="M214">
        <f t="shared" si="25"/>
        <v>-9290000</v>
      </c>
      <c r="N214">
        <f t="shared" si="26"/>
        <v>-13150000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2107</v>
      </c>
      <c r="E216" t="s">
        <v>2108</v>
      </c>
      <c r="F216" t="s">
        <v>2109</v>
      </c>
      <c r="G216" t="s">
        <v>2110</v>
      </c>
      <c r="I216" t="str">
        <f t="shared" si="21"/>
        <v>N/A</v>
      </c>
      <c r="J216" t="str">
        <f t="shared" si="22"/>
        <v>N/A</v>
      </c>
      <c r="K216">
        <f t="shared" si="23"/>
        <v>-0.48450000000000004</v>
      </c>
      <c r="L216">
        <f t="shared" si="24"/>
        <v>0.4032</v>
      </c>
      <c r="M216">
        <f t="shared" si="25"/>
        <v>-0.26200000000000001</v>
      </c>
      <c r="N216">
        <f t="shared" si="26"/>
        <v>0.16399999999999998</v>
      </c>
    </row>
    <row r="217" spans="1:14" x14ac:dyDescent="0.3">
      <c r="A217" s="1">
        <v>11</v>
      </c>
      <c r="B217" t="s">
        <v>538</v>
      </c>
      <c r="C217" t="s">
        <v>2111</v>
      </c>
      <c r="D217" t="s">
        <v>2112</v>
      </c>
      <c r="E217" t="s">
        <v>2113</v>
      </c>
      <c r="F217" t="s">
        <v>2114</v>
      </c>
      <c r="G217" t="s">
        <v>2115</v>
      </c>
      <c r="I217" t="str">
        <f t="shared" si="21"/>
        <v>N/A</v>
      </c>
      <c r="J217">
        <f t="shared" si="22"/>
        <v>10.14</v>
      </c>
      <c r="K217">
        <f t="shared" si="23"/>
        <v>7.77</v>
      </c>
      <c r="L217">
        <f t="shared" si="24"/>
        <v>6.36</v>
      </c>
      <c r="M217">
        <f t="shared" si="25"/>
        <v>9.11</v>
      </c>
      <c r="N217">
        <f t="shared" si="26"/>
        <v>10.06</v>
      </c>
    </row>
    <row r="218" spans="1:14" x14ac:dyDescent="0.3">
      <c r="A218" s="1">
        <v>12</v>
      </c>
      <c r="B218" t="s">
        <v>544</v>
      </c>
      <c r="C218" t="s">
        <v>2116</v>
      </c>
      <c r="D218" t="s">
        <v>2117</v>
      </c>
      <c r="E218" t="s">
        <v>2118</v>
      </c>
      <c r="F218" t="s">
        <v>2119</v>
      </c>
      <c r="G218" t="s">
        <v>2120</v>
      </c>
      <c r="I218" t="str">
        <f t="shared" si="21"/>
        <v>N/A</v>
      </c>
      <c r="J218">
        <f t="shared" si="22"/>
        <v>27080000</v>
      </c>
      <c r="K218">
        <f t="shared" si="23"/>
        <v>7270000</v>
      </c>
      <c r="L218">
        <f t="shared" si="24"/>
        <v>10550000</v>
      </c>
      <c r="M218">
        <f t="shared" si="25"/>
        <v>8220000.0000000009</v>
      </c>
      <c r="N218">
        <f t="shared" si="26"/>
        <v>14370000</v>
      </c>
    </row>
    <row r="219" spans="1:14" x14ac:dyDescent="0.3">
      <c r="A219" s="1">
        <v>13</v>
      </c>
      <c r="B219" t="s">
        <v>545</v>
      </c>
      <c r="C219" t="s">
        <v>254</v>
      </c>
      <c r="D219" t="s">
        <v>254</v>
      </c>
      <c r="E219" t="s">
        <v>254</v>
      </c>
      <c r="F219" t="s">
        <v>254</v>
      </c>
      <c r="G219" t="s">
        <v>254</v>
      </c>
      <c r="I219" t="str">
        <f t="shared" si="21"/>
        <v>N/A</v>
      </c>
      <c r="J219" t="str">
        <f t="shared" si="22"/>
        <v>N/A</v>
      </c>
      <c r="K219" t="str">
        <f t="shared" si="23"/>
        <v>N/A</v>
      </c>
      <c r="L219" t="str">
        <f t="shared" si="24"/>
        <v>N/A</v>
      </c>
      <c r="M219" t="str">
        <f t="shared" si="25"/>
        <v>N/A</v>
      </c>
      <c r="N219" t="str">
        <f t="shared" si="26"/>
        <v>N/A</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2116</v>
      </c>
      <c r="D221" t="s">
        <v>2117</v>
      </c>
      <c r="E221" t="s">
        <v>2118</v>
      </c>
      <c r="F221" t="s">
        <v>2119</v>
      </c>
      <c r="G221" t="s">
        <v>2120</v>
      </c>
      <c r="I221" t="str">
        <f t="shared" si="21"/>
        <v>N/A</v>
      </c>
      <c r="J221">
        <f t="shared" si="22"/>
        <v>27080000</v>
      </c>
      <c r="K221">
        <f t="shared" si="23"/>
        <v>7270000</v>
      </c>
      <c r="L221">
        <f t="shared" si="24"/>
        <v>10550000</v>
      </c>
      <c r="M221">
        <f t="shared" si="25"/>
        <v>8220000.0000000009</v>
      </c>
      <c r="N221">
        <f t="shared" si="26"/>
        <v>14370000</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814</v>
      </c>
      <c r="D223" t="s">
        <v>2121</v>
      </c>
      <c r="E223" t="s">
        <v>2122</v>
      </c>
      <c r="F223" t="s">
        <v>2123</v>
      </c>
      <c r="G223" t="s">
        <v>2124</v>
      </c>
      <c r="I223" t="str">
        <f t="shared" si="21"/>
        <v>N/A</v>
      </c>
      <c r="J223">
        <f t="shared" si="22"/>
        <v>19330000</v>
      </c>
      <c r="K223">
        <f t="shared" si="23"/>
        <v>31450000</v>
      </c>
      <c r="L223">
        <f t="shared" si="24"/>
        <v>22040000</v>
      </c>
      <c r="M223">
        <f t="shared" si="25"/>
        <v>28380000</v>
      </c>
      <c r="N223">
        <f t="shared" si="26"/>
        <v>28100000</v>
      </c>
    </row>
    <row r="224" spans="1:14" x14ac:dyDescent="0.3">
      <c r="A224" s="1">
        <v>18</v>
      </c>
      <c r="B224" t="s">
        <v>555</v>
      </c>
      <c r="C224" t="s">
        <v>814</v>
      </c>
      <c r="D224" t="s">
        <v>2121</v>
      </c>
      <c r="E224" t="s">
        <v>2122</v>
      </c>
      <c r="F224" t="s">
        <v>2123</v>
      </c>
      <c r="G224" t="s">
        <v>2124</v>
      </c>
      <c r="I224" t="str">
        <f t="shared" si="21"/>
        <v>N/A</v>
      </c>
      <c r="J224">
        <f t="shared" si="22"/>
        <v>19330000</v>
      </c>
      <c r="K224">
        <f t="shared" si="23"/>
        <v>31450000</v>
      </c>
      <c r="L224">
        <f t="shared" si="24"/>
        <v>22040000</v>
      </c>
      <c r="M224">
        <f t="shared" si="25"/>
        <v>28380000</v>
      </c>
      <c r="N224">
        <f t="shared" si="26"/>
        <v>28100000</v>
      </c>
    </row>
    <row r="225" spans="1:14" x14ac:dyDescent="0.3">
      <c r="A225" s="1">
        <v>19</v>
      </c>
      <c r="B225" t="s">
        <v>561</v>
      </c>
      <c r="C225" t="s">
        <v>2125</v>
      </c>
      <c r="D225" t="s">
        <v>2126</v>
      </c>
      <c r="E225" t="s">
        <v>2127</v>
      </c>
      <c r="F225" t="s">
        <v>2128</v>
      </c>
      <c r="G225" t="s">
        <v>2129</v>
      </c>
      <c r="I225" t="str">
        <f t="shared" si="21"/>
        <v>N/A</v>
      </c>
      <c r="J225">
        <f t="shared" si="22"/>
        <v>256149999.99999997</v>
      </c>
      <c r="K225">
        <f t="shared" si="23"/>
        <v>472000000</v>
      </c>
      <c r="L225">
        <f t="shared" si="24"/>
        <v>451370000</v>
      </c>
      <c r="M225">
        <f t="shared" si="25"/>
        <v>468490000</v>
      </c>
      <c r="N225">
        <f t="shared" si="26"/>
        <v>367370000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2130</v>
      </c>
      <c r="D228" t="s">
        <v>2131</v>
      </c>
      <c r="E228" t="s">
        <v>2132</v>
      </c>
      <c r="F228" t="s">
        <v>2133</v>
      </c>
      <c r="G228" t="s">
        <v>2134</v>
      </c>
      <c r="I228" t="str">
        <f t="shared" si="21"/>
        <v>N/A</v>
      </c>
      <c r="J228">
        <f t="shared" si="22"/>
        <v>450550000</v>
      </c>
      <c r="K228">
        <f t="shared" si="23"/>
        <v>254630000</v>
      </c>
      <c r="L228">
        <f t="shared" si="24"/>
        <v>369580000</v>
      </c>
      <c r="M228">
        <f t="shared" si="25"/>
        <v>373500000</v>
      </c>
      <c r="N228">
        <f t="shared" si="26"/>
        <v>647710000</v>
      </c>
    </row>
    <row r="229" spans="1:14" x14ac:dyDescent="0.3">
      <c r="A229" s="1">
        <v>1</v>
      </c>
      <c r="B229" t="s">
        <v>573</v>
      </c>
      <c r="C229" t="s">
        <v>2135</v>
      </c>
      <c r="D229" t="s">
        <v>2136</v>
      </c>
      <c r="E229" t="s">
        <v>2137</v>
      </c>
      <c r="F229" t="s">
        <v>2138</v>
      </c>
      <c r="G229" t="s">
        <v>749</v>
      </c>
      <c r="I229" t="str">
        <f t="shared" si="21"/>
        <v>N/A</v>
      </c>
      <c r="J229">
        <f t="shared" si="22"/>
        <v>869340000</v>
      </c>
      <c r="K229">
        <f t="shared" si="23"/>
        <v>606910000</v>
      </c>
      <c r="L229">
        <f t="shared" si="24"/>
        <v>763420000</v>
      </c>
      <c r="M229">
        <f t="shared" si="25"/>
        <v>807250000</v>
      </c>
      <c r="N229">
        <f t="shared" si="26"/>
        <v>1140000000</v>
      </c>
    </row>
    <row r="230" spans="1:14" x14ac:dyDescent="0.3">
      <c r="A230" s="1">
        <v>2</v>
      </c>
      <c r="B230" t="s">
        <v>579</v>
      </c>
      <c r="C230" t="s">
        <v>2139</v>
      </c>
      <c r="D230" t="s">
        <v>2140</v>
      </c>
      <c r="E230" t="s">
        <v>2141</v>
      </c>
      <c r="F230" t="s">
        <v>2142</v>
      </c>
      <c r="G230" t="s">
        <v>2143</v>
      </c>
      <c r="I230" t="str">
        <f t="shared" si="21"/>
        <v>N/A</v>
      </c>
      <c r="J230">
        <f t="shared" si="22"/>
        <v>29620000</v>
      </c>
      <c r="K230">
        <f t="shared" si="23"/>
        <v>18000000</v>
      </c>
      <c r="L230">
        <f t="shared" si="24"/>
        <v>18080000</v>
      </c>
      <c r="M230">
        <f t="shared" si="25"/>
        <v>18540000</v>
      </c>
      <c r="N230">
        <f t="shared" si="26"/>
        <v>43610000</v>
      </c>
    </row>
    <row r="231" spans="1:14" x14ac:dyDescent="0.3">
      <c r="A231" s="1">
        <v>3</v>
      </c>
      <c r="B231" t="s">
        <v>585</v>
      </c>
      <c r="C231" t="s">
        <v>2144</v>
      </c>
      <c r="D231" t="s">
        <v>2145</v>
      </c>
      <c r="E231" t="s">
        <v>2146</v>
      </c>
      <c r="F231" t="s">
        <v>2147</v>
      </c>
      <c r="G231" t="s">
        <v>2148</v>
      </c>
      <c r="I231" t="str">
        <f t="shared" si="21"/>
        <v>N/A</v>
      </c>
      <c r="J231">
        <f t="shared" si="22"/>
        <v>6840000</v>
      </c>
      <c r="K231">
        <f t="shared" si="23"/>
        <v>1160000</v>
      </c>
      <c r="L231">
        <f t="shared" si="24"/>
        <v>1150000</v>
      </c>
      <c r="M231">
        <f t="shared" si="25"/>
        <v>1200000</v>
      </c>
      <c r="N231">
        <f t="shared" si="26"/>
        <v>10240000</v>
      </c>
    </row>
    <row r="232" spans="1:14" x14ac:dyDescent="0.3">
      <c r="A232" s="1">
        <v>4</v>
      </c>
      <c r="B232" t="s">
        <v>589</v>
      </c>
      <c r="C232" t="s">
        <v>2149</v>
      </c>
      <c r="D232" t="s">
        <v>2150</v>
      </c>
      <c r="E232" t="s">
        <v>2151</v>
      </c>
      <c r="F232" t="s">
        <v>2152</v>
      </c>
      <c r="G232" t="s">
        <v>2153</v>
      </c>
      <c r="I232" t="str">
        <f t="shared" si="21"/>
        <v>N/A</v>
      </c>
      <c r="J232">
        <f t="shared" si="22"/>
        <v>53580000</v>
      </c>
      <c r="K232">
        <f t="shared" si="23"/>
        <v>46680000</v>
      </c>
      <c r="L232">
        <f t="shared" si="24"/>
        <v>46760000</v>
      </c>
      <c r="M232">
        <f t="shared" si="25"/>
        <v>54670000</v>
      </c>
      <c r="N232">
        <f t="shared" si="26"/>
        <v>44150000</v>
      </c>
    </row>
    <row r="233" spans="1:14" x14ac:dyDescent="0.3">
      <c r="A233" s="1">
        <v>5</v>
      </c>
      <c r="B233" t="s">
        <v>593</v>
      </c>
      <c r="C233" t="s">
        <v>2154</v>
      </c>
      <c r="D233" t="s">
        <v>2155</v>
      </c>
      <c r="E233" t="s">
        <v>2156</v>
      </c>
      <c r="F233" t="s">
        <v>2157</v>
      </c>
      <c r="G233" t="s">
        <v>2158</v>
      </c>
      <c r="I233" t="str">
        <f t="shared" si="21"/>
        <v>N/A</v>
      </c>
      <c r="J233">
        <f t="shared" si="22"/>
        <v>11090000</v>
      </c>
      <c r="K233">
        <f t="shared" si="23"/>
        <v>5780000</v>
      </c>
      <c r="L233">
        <f t="shared" si="24"/>
        <v>119560000</v>
      </c>
      <c r="M233">
        <f t="shared" si="25"/>
        <v>129620000</v>
      </c>
      <c r="N233">
        <f t="shared" si="26"/>
        <v>123910000</v>
      </c>
    </row>
    <row r="234" spans="1:14" x14ac:dyDescent="0.3">
      <c r="A234" s="1">
        <v>6</v>
      </c>
      <c r="B234" t="s">
        <v>599</v>
      </c>
      <c r="C234" t="s">
        <v>2159</v>
      </c>
      <c r="D234" t="s">
        <v>2160</v>
      </c>
      <c r="E234" t="s">
        <v>2161</v>
      </c>
      <c r="F234" t="s">
        <v>2162</v>
      </c>
      <c r="G234" t="s">
        <v>2163</v>
      </c>
      <c r="I234" t="str">
        <f t="shared" si="21"/>
        <v>N/A</v>
      </c>
      <c r="J234">
        <f t="shared" si="22"/>
        <v>418800000</v>
      </c>
      <c r="K234">
        <f t="shared" si="23"/>
        <v>352280000</v>
      </c>
      <c r="L234">
        <f t="shared" si="24"/>
        <v>393840000</v>
      </c>
      <c r="M234">
        <f t="shared" si="25"/>
        <v>433740000</v>
      </c>
      <c r="N234">
        <f t="shared" si="26"/>
        <v>490650000</v>
      </c>
    </row>
    <row r="235" spans="1:14" x14ac:dyDescent="0.3">
      <c r="A235" s="1">
        <v>7</v>
      </c>
      <c r="B235" t="s">
        <v>605</v>
      </c>
      <c r="C235" t="s">
        <v>254</v>
      </c>
      <c r="D235" t="s">
        <v>2164</v>
      </c>
      <c r="E235" t="s">
        <v>2165</v>
      </c>
      <c r="F235" t="s">
        <v>2165</v>
      </c>
      <c r="G235" t="s">
        <v>2166</v>
      </c>
      <c r="I235" t="str">
        <f t="shared" si="21"/>
        <v>N/A</v>
      </c>
      <c r="J235" t="str">
        <f t="shared" si="22"/>
        <v>N/A</v>
      </c>
      <c r="K235">
        <f t="shared" si="23"/>
        <v>39000000</v>
      </c>
      <c r="L235">
        <f t="shared" si="24"/>
        <v>5480000</v>
      </c>
      <c r="M235">
        <f t="shared" si="25"/>
        <v>5480000</v>
      </c>
      <c r="N235">
        <f t="shared" si="26"/>
        <v>20110000</v>
      </c>
    </row>
    <row r="236" spans="1:14" x14ac:dyDescent="0.3">
      <c r="A236" s="1">
        <v>8</v>
      </c>
      <c r="B236" t="s">
        <v>606</v>
      </c>
      <c r="C236" t="s">
        <v>254</v>
      </c>
      <c r="D236" t="s">
        <v>2164</v>
      </c>
      <c r="E236" t="s">
        <v>2165</v>
      </c>
      <c r="F236" t="s">
        <v>2165</v>
      </c>
      <c r="G236" t="s">
        <v>2166</v>
      </c>
      <c r="I236" t="str">
        <f t="shared" si="21"/>
        <v>N/A</v>
      </c>
      <c r="J236" t="str">
        <f t="shared" si="22"/>
        <v>N/A</v>
      </c>
      <c r="K236">
        <f t="shared" si="23"/>
        <v>39000000</v>
      </c>
      <c r="L236">
        <f t="shared" si="24"/>
        <v>5480000</v>
      </c>
      <c r="M236">
        <f t="shared" si="25"/>
        <v>5480000</v>
      </c>
      <c r="N236">
        <f t="shared" si="26"/>
        <v>20110000</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2167</v>
      </c>
      <c r="D238" t="s">
        <v>2168</v>
      </c>
      <c r="E238" t="s">
        <v>2169</v>
      </c>
      <c r="F238" t="s">
        <v>2170</v>
      </c>
      <c r="G238" t="s">
        <v>2171</v>
      </c>
      <c r="I238" t="str">
        <f t="shared" si="21"/>
        <v>N/A</v>
      </c>
      <c r="J238">
        <f t="shared" si="22"/>
        <v>180900000</v>
      </c>
      <c r="K238">
        <f t="shared" si="23"/>
        <v>86990000</v>
      </c>
      <c r="L238">
        <f t="shared" si="24"/>
        <v>91080000</v>
      </c>
      <c r="M238">
        <f t="shared" si="25"/>
        <v>90040000</v>
      </c>
      <c r="N238">
        <f t="shared" si="26"/>
        <v>131090000</v>
      </c>
    </row>
    <row r="239" spans="1:14" x14ac:dyDescent="0.3">
      <c r="A239" s="1">
        <v>11</v>
      </c>
      <c r="B239" t="s">
        <v>614</v>
      </c>
      <c r="C239" t="s">
        <v>2172</v>
      </c>
      <c r="D239" t="s">
        <v>2172</v>
      </c>
      <c r="E239" t="s">
        <v>2172</v>
      </c>
      <c r="F239" t="s">
        <v>2172</v>
      </c>
      <c r="G239" t="s">
        <v>2173</v>
      </c>
      <c r="I239" t="str">
        <f t="shared" si="21"/>
        <v>N/A</v>
      </c>
      <c r="J239">
        <f t="shared" si="22"/>
        <v>45080000</v>
      </c>
      <c r="K239">
        <f t="shared" si="23"/>
        <v>45080000</v>
      </c>
      <c r="L239">
        <f t="shared" si="24"/>
        <v>45080000</v>
      </c>
      <c r="M239">
        <f t="shared" si="25"/>
        <v>45080000</v>
      </c>
      <c r="N239">
        <f t="shared" si="26"/>
        <v>62870000</v>
      </c>
    </row>
    <row r="240" spans="1:14" x14ac:dyDescent="0.3">
      <c r="A240" s="1">
        <v>12</v>
      </c>
      <c r="B240" t="s">
        <v>620</v>
      </c>
      <c r="C240" t="s">
        <v>2174</v>
      </c>
      <c r="D240" t="s">
        <v>2175</v>
      </c>
      <c r="E240" t="s">
        <v>2176</v>
      </c>
      <c r="F240" t="s">
        <v>2177</v>
      </c>
      <c r="G240" t="s">
        <v>2178</v>
      </c>
      <c r="I240" t="str">
        <f t="shared" si="21"/>
        <v>N/A</v>
      </c>
      <c r="J240">
        <f t="shared" si="22"/>
        <v>135830000</v>
      </c>
      <c r="K240">
        <f t="shared" si="23"/>
        <v>41910000</v>
      </c>
      <c r="L240">
        <f t="shared" si="24"/>
        <v>46000000</v>
      </c>
      <c r="M240">
        <f t="shared" si="25"/>
        <v>44970000</v>
      </c>
      <c r="N240">
        <f t="shared" si="26"/>
        <v>68220000</v>
      </c>
    </row>
    <row r="241" spans="1:14" x14ac:dyDescent="0.3">
      <c r="A241" s="1">
        <v>13</v>
      </c>
      <c r="B241" t="s">
        <v>626</v>
      </c>
      <c r="C241" t="s">
        <v>2179</v>
      </c>
      <c r="D241" t="s">
        <v>2180</v>
      </c>
      <c r="E241" t="s">
        <v>2181</v>
      </c>
      <c r="F241" t="s">
        <v>2182</v>
      </c>
      <c r="G241" t="s">
        <v>2183</v>
      </c>
      <c r="I241" t="str">
        <f t="shared" si="21"/>
        <v>N/A</v>
      </c>
      <c r="J241">
        <f t="shared" si="22"/>
        <v>23270000</v>
      </c>
      <c r="K241">
        <f t="shared" si="23"/>
        <v>7100000</v>
      </c>
      <c r="L241">
        <f t="shared" si="24"/>
        <v>7520000</v>
      </c>
      <c r="M241">
        <f t="shared" si="25"/>
        <v>7490000</v>
      </c>
      <c r="N241">
        <f t="shared" si="26"/>
        <v>31930000</v>
      </c>
    </row>
    <row r="242" spans="1:14" x14ac:dyDescent="0.3">
      <c r="A242" s="1">
        <v>14</v>
      </c>
      <c r="B242" t="s">
        <v>632</v>
      </c>
      <c r="C242" t="s">
        <v>2179</v>
      </c>
      <c r="D242" t="s">
        <v>2180</v>
      </c>
      <c r="E242" t="s">
        <v>2181</v>
      </c>
      <c r="F242" t="s">
        <v>2182</v>
      </c>
      <c r="G242" t="s">
        <v>2183</v>
      </c>
      <c r="I242" t="str">
        <f t="shared" si="21"/>
        <v>N/A</v>
      </c>
      <c r="J242">
        <f t="shared" si="22"/>
        <v>23270000</v>
      </c>
      <c r="K242">
        <f t="shared" si="23"/>
        <v>7100000</v>
      </c>
      <c r="L242">
        <f t="shared" si="24"/>
        <v>7520000</v>
      </c>
      <c r="M242">
        <f t="shared" si="25"/>
        <v>7490000</v>
      </c>
      <c r="N242">
        <f t="shared" si="26"/>
        <v>31930000</v>
      </c>
    </row>
    <row r="243" spans="1:14" x14ac:dyDescent="0.3">
      <c r="A243" s="1">
        <v>15</v>
      </c>
      <c r="B243" t="s">
        <v>635</v>
      </c>
      <c r="C243" t="s">
        <v>2184</v>
      </c>
      <c r="D243" t="s">
        <v>2185</v>
      </c>
      <c r="E243" t="s">
        <v>2186</v>
      </c>
      <c r="F243" t="s">
        <v>2187</v>
      </c>
      <c r="G243" t="s">
        <v>2188</v>
      </c>
      <c r="I243" t="str">
        <f t="shared" si="21"/>
        <v>N/A</v>
      </c>
      <c r="J243">
        <f t="shared" si="22"/>
        <v>910880000</v>
      </c>
      <c r="K243">
        <f t="shared" si="23"/>
        <v>859720000</v>
      </c>
      <c r="L243">
        <f t="shared" si="24"/>
        <v>925030000</v>
      </c>
      <c r="M243">
        <f t="shared" si="25"/>
        <v>945000000</v>
      </c>
      <c r="N243">
        <f t="shared" si="26"/>
        <v>1200000000</v>
      </c>
    </row>
    <row r="244" spans="1:14" x14ac:dyDescent="0.3">
      <c r="A244" s="1">
        <v>16</v>
      </c>
      <c r="B244" t="s">
        <v>640</v>
      </c>
      <c r="C244" t="s">
        <v>254</v>
      </c>
      <c r="D244" t="s">
        <v>2189</v>
      </c>
      <c r="E244" t="s">
        <v>2190</v>
      </c>
      <c r="F244" t="s">
        <v>1345</v>
      </c>
      <c r="G244" t="s">
        <v>2191</v>
      </c>
      <c r="I244" t="str">
        <f t="shared" si="21"/>
        <v>N/A</v>
      </c>
      <c r="J244" t="str">
        <f t="shared" si="22"/>
        <v>N/A</v>
      </c>
      <c r="K244">
        <f t="shared" si="23"/>
        <v>-5.62E-2</v>
      </c>
      <c r="L244">
        <f t="shared" si="24"/>
        <v>7.5999999999999998E-2</v>
      </c>
      <c r="M244">
        <f t="shared" si="25"/>
        <v>2.1600000000000001E-2</v>
      </c>
      <c r="N244">
        <f t="shared" si="26"/>
        <v>0.26800000000000002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2192</v>
      </c>
      <c r="D247" t="s">
        <v>254</v>
      </c>
      <c r="E247" t="s">
        <v>2193</v>
      </c>
      <c r="F247" t="s">
        <v>2194</v>
      </c>
      <c r="G247" t="s">
        <v>2195</v>
      </c>
      <c r="I247" t="str">
        <f t="shared" si="21"/>
        <v>N/A</v>
      </c>
      <c r="J247">
        <f t="shared" si="22"/>
        <v>15680000</v>
      </c>
      <c r="K247" t="str">
        <f t="shared" si="23"/>
        <v>N/A</v>
      </c>
      <c r="L247">
        <f t="shared" si="24"/>
        <v>6080000</v>
      </c>
      <c r="M247">
        <f t="shared" si="25"/>
        <v>6280000</v>
      </c>
      <c r="N247">
        <f t="shared" si="26"/>
        <v>12440000</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2192</v>
      </c>
      <c r="D249" t="s">
        <v>254</v>
      </c>
      <c r="E249" t="s">
        <v>2193</v>
      </c>
      <c r="F249" t="s">
        <v>2194</v>
      </c>
      <c r="G249" t="s">
        <v>2195</v>
      </c>
      <c r="I249" t="str">
        <f t="shared" si="21"/>
        <v>N/A</v>
      </c>
      <c r="J249">
        <f t="shared" si="22"/>
        <v>15680000</v>
      </c>
      <c r="K249" t="str">
        <f t="shared" si="23"/>
        <v>N/A</v>
      </c>
      <c r="L249">
        <f t="shared" si="24"/>
        <v>6080000</v>
      </c>
      <c r="M249">
        <f t="shared" si="25"/>
        <v>6280000</v>
      </c>
      <c r="N249">
        <f t="shared" si="26"/>
        <v>12440000</v>
      </c>
    </row>
    <row r="250" spans="1:14" x14ac:dyDescent="0.3">
      <c r="A250" s="1">
        <v>3</v>
      </c>
      <c r="B250" t="s">
        <v>655</v>
      </c>
      <c r="C250" t="s">
        <v>2196</v>
      </c>
      <c r="D250" t="s">
        <v>2197</v>
      </c>
      <c r="E250" t="s">
        <v>2198</v>
      </c>
      <c r="F250" t="s">
        <v>2199</v>
      </c>
      <c r="G250" t="s">
        <v>2200</v>
      </c>
      <c r="I250" t="str">
        <f t="shared" si="21"/>
        <v>N/A</v>
      </c>
      <c r="J250">
        <f t="shared" si="22"/>
        <v>50260000</v>
      </c>
      <c r="K250">
        <f t="shared" si="23"/>
        <v>41710000</v>
      </c>
      <c r="L250">
        <f t="shared" si="24"/>
        <v>61740000</v>
      </c>
      <c r="M250">
        <f t="shared" si="25"/>
        <v>44140000</v>
      </c>
      <c r="N250">
        <f t="shared" si="26"/>
        <v>92710000</v>
      </c>
    </row>
    <row r="251" spans="1:14" x14ac:dyDescent="0.3">
      <c r="A251" s="1">
        <v>4</v>
      </c>
      <c r="B251" t="s">
        <v>661</v>
      </c>
      <c r="C251" t="s">
        <v>254</v>
      </c>
      <c r="D251" t="s">
        <v>2201</v>
      </c>
      <c r="E251" t="s">
        <v>2202</v>
      </c>
      <c r="F251" t="s">
        <v>2203</v>
      </c>
      <c r="G251" t="s">
        <v>2204</v>
      </c>
      <c r="I251" t="str">
        <f t="shared" si="21"/>
        <v>N/A</v>
      </c>
      <c r="J251" t="str">
        <f t="shared" si="22"/>
        <v>N/A</v>
      </c>
      <c r="K251">
        <f t="shared" si="23"/>
        <v>-0.17010000000000003</v>
      </c>
      <c r="L251">
        <f t="shared" si="24"/>
        <v>0.48020000000000002</v>
      </c>
      <c r="M251">
        <f t="shared" si="25"/>
        <v>-0.28510000000000002</v>
      </c>
      <c r="N251">
        <f t="shared" si="26"/>
        <v>1.1005</v>
      </c>
    </row>
    <row r="252" spans="1:14" x14ac:dyDescent="0.3">
      <c r="A252" s="1">
        <v>5</v>
      </c>
      <c r="B252" t="s">
        <v>666</v>
      </c>
      <c r="C252" t="s">
        <v>2205</v>
      </c>
      <c r="D252" t="s">
        <v>2206</v>
      </c>
      <c r="E252" t="s">
        <v>2207</v>
      </c>
      <c r="F252" t="s">
        <v>254</v>
      </c>
      <c r="G252" t="s">
        <v>2208</v>
      </c>
      <c r="I252" t="str">
        <f t="shared" ref="I252:I315" si="27">IF(AND(K252&gt; J252, L252&gt; K252, M252&gt; L252, N252&gt; M252), "pos_trend", IF(AND(K252&lt; J252, L252&lt; K252, M252&lt; L252, N252&lt; M252), "neg_trend", "N/A"))</f>
        <v>N/A</v>
      </c>
      <c r="J252">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30150000</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1600000</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213000</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13530000</v>
      </c>
    </row>
    <row r="253" spans="1:14" x14ac:dyDescent="0.3">
      <c r="A253" s="1">
        <v>6</v>
      </c>
      <c r="B253" t="s">
        <v>672</v>
      </c>
      <c r="C253" t="s">
        <v>2209</v>
      </c>
      <c r="D253" t="s">
        <v>2210</v>
      </c>
      <c r="E253" t="s">
        <v>2211</v>
      </c>
      <c r="F253" t="s">
        <v>656</v>
      </c>
      <c r="G253" t="s">
        <v>2212</v>
      </c>
      <c r="I253" t="str">
        <f t="shared" si="27"/>
        <v>N/A</v>
      </c>
      <c r="J253">
        <f t="shared" si="28"/>
        <v>63110000</v>
      </c>
      <c r="K253">
        <f t="shared" si="29"/>
        <v>77760000</v>
      </c>
      <c r="L253">
        <f t="shared" si="30"/>
        <v>36040000</v>
      </c>
      <c r="M253">
        <f t="shared" si="31"/>
        <v>33930000</v>
      </c>
      <c r="N253">
        <f t="shared" si="32"/>
        <v>31430000</v>
      </c>
    </row>
    <row r="254" spans="1:14" x14ac:dyDescent="0.3">
      <c r="A254" s="1">
        <v>7</v>
      </c>
      <c r="B254" t="s">
        <v>677</v>
      </c>
      <c r="C254" t="s">
        <v>254</v>
      </c>
      <c r="D254" t="s">
        <v>2213</v>
      </c>
      <c r="E254" t="s">
        <v>2214</v>
      </c>
      <c r="F254" t="s">
        <v>2215</v>
      </c>
      <c r="G254" t="s">
        <v>2216</v>
      </c>
      <c r="I254" t="str">
        <f t="shared" si="27"/>
        <v>N/A</v>
      </c>
      <c r="J254" t="str">
        <f t="shared" si="28"/>
        <v>N/A</v>
      </c>
      <c r="K254">
        <f t="shared" si="29"/>
        <v>4280000</v>
      </c>
      <c r="L254">
        <f t="shared" si="30"/>
        <v>4630000</v>
      </c>
      <c r="M254">
        <f t="shared" si="31"/>
        <v>5140000</v>
      </c>
      <c r="N254">
        <f t="shared" si="32"/>
        <v>5490000</v>
      </c>
    </row>
    <row r="255" spans="1:14" x14ac:dyDescent="0.3">
      <c r="A255" s="1">
        <v>8</v>
      </c>
      <c r="B255" t="s">
        <v>678</v>
      </c>
      <c r="C255" t="s">
        <v>254</v>
      </c>
      <c r="D255" t="s">
        <v>254</v>
      </c>
      <c r="E255" t="s">
        <v>254</v>
      </c>
      <c r="F255" t="s">
        <v>254</v>
      </c>
      <c r="G255" t="s">
        <v>254</v>
      </c>
      <c r="I255" t="str">
        <f t="shared" si="27"/>
        <v>N/A</v>
      </c>
      <c r="J255" t="str">
        <f t="shared" si="28"/>
        <v>N/A</v>
      </c>
      <c r="K255" t="str">
        <f t="shared" si="29"/>
        <v>N/A</v>
      </c>
      <c r="L255" t="str">
        <f t="shared" si="30"/>
        <v>N/A</v>
      </c>
      <c r="M255" t="str">
        <f t="shared" si="31"/>
        <v>N/A</v>
      </c>
      <c r="N255" t="str">
        <f t="shared" si="32"/>
        <v>N/A</v>
      </c>
    </row>
    <row r="256" spans="1:14" x14ac:dyDescent="0.3">
      <c r="A256" s="1">
        <v>9</v>
      </c>
      <c r="B256" t="s">
        <v>683</v>
      </c>
      <c r="C256" t="s">
        <v>2209</v>
      </c>
      <c r="D256" t="s">
        <v>2217</v>
      </c>
      <c r="E256" t="s">
        <v>2218</v>
      </c>
      <c r="F256" t="s">
        <v>2219</v>
      </c>
      <c r="G256" t="s">
        <v>2220</v>
      </c>
      <c r="I256" t="str">
        <f t="shared" si="27"/>
        <v>N/A</v>
      </c>
      <c r="J256">
        <f t="shared" si="28"/>
        <v>63110000</v>
      </c>
      <c r="K256">
        <f t="shared" si="29"/>
        <v>73480000</v>
      </c>
      <c r="L256">
        <f t="shared" si="30"/>
        <v>31410000</v>
      </c>
      <c r="M256">
        <f t="shared" si="31"/>
        <v>28790000</v>
      </c>
      <c r="N256">
        <f t="shared" si="32"/>
        <v>25940000</v>
      </c>
    </row>
    <row r="257" spans="1:14" x14ac:dyDescent="0.3">
      <c r="A257" s="1">
        <v>10</v>
      </c>
      <c r="B257" t="s">
        <v>689</v>
      </c>
      <c r="C257" t="s">
        <v>2221</v>
      </c>
      <c r="D257" t="s">
        <v>2222</v>
      </c>
      <c r="E257" t="s">
        <v>2223</v>
      </c>
      <c r="F257" t="s">
        <v>2224</v>
      </c>
      <c r="G257" t="s">
        <v>2225</v>
      </c>
      <c r="I257" t="str">
        <f t="shared" si="27"/>
        <v>N/A</v>
      </c>
      <c r="J257">
        <f t="shared" si="28"/>
        <v>159210000</v>
      </c>
      <c r="K257">
        <f t="shared" si="29"/>
        <v>121070000</v>
      </c>
      <c r="L257">
        <f t="shared" si="30"/>
        <v>104070000</v>
      </c>
      <c r="M257">
        <f t="shared" si="31"/>
        <v>84360000</v>
      </c>
      <c r="N257">
        <f t="shared" si="32"/>
        <v>150110000</v>
      </c>
    </row>
    <row r="258" spans="1:14" x14ac:dyDescent="0.3">
      <c r="A258" s="1">
        <v>11</v>
      </c>
      <c r="B258" t="s">
        <v>695</v>
      </c>
      <c r="C258" t="s">
        <v>2226</v>
      </c>
      <c r="D258" t="s">
        <v>254</v>
      </c>
      <c r="E258" t="s">
        <v>2227</v>
      </c>
      <c r="F258" t="s">
        <v>2228</v>
      </c>
      <c r="G258" t="s">
        <v>2229</v>
      </c>
      <c r="I258" t="str">
        <f t="shared" si="27"/>
        <v>N/A</v>
      </c>
      <c r="J258">
        <f t="shared" si="28"/>
        <v>250900000</v>
      </c>
      <c r="K258" t="str">
        <f t="shared" si="29"/>
        <v>N/A</v>
      </c>
      <c r="L258">
        <f t="shared" si="30"/>
        <v>32790000</v>
      </c>
      <c r="M258">
        <f t="shared" si="31"/>
        <v>26580000</v>
      </c>
      <c r="N258">
        <f t="shared" si="32"/>
        <v>144380000</v>
      </c>
    </row>
    <row r="259" spans="1:14" x14ac:dyDescent="0.3">
      <c r="A259" s="1">
        <v>12</v>
      </c>
      <c r="B259" t="s">
        <v>701</v>
      </c>
      <c r="C259" t="s">
        <v>2226</v>
      </c>
      <c r="D259" t="s">
        <v>254</v>
      </c>
      <c r="E259" t="s">
        <v>2227</v>
      </c>
      <c r="F259" t="s">
        <v>2228</v>
      </c>
      <c r="G259" t="s">
        <v>2229</v>
      </c>
      <c r="I259" t="str">
        <f t="shared" si="27"/>
        <v>N/A</v>
      </c>
      <c r="J259">
        <f t="shared" si="28"/>
        <v>250900000</v>
      </c>
      <c r="K259" t="str">
        <f t="shared" si="29"/>
        <v>N/A</v>
      </c>
      <c r="L259">
        <f t="shared" si="30"/>
        <v>32790000</v>
      </c>
      <c r="M259">
        <f t="shared" si="31"/>
        <v>26580000</v>
      </c>
      <c r="N259">
        <f t="shared" si="32"/>
        <v>144380000</v>
      </c>
    </row>
    <row r="260" spans="1:14" x14ac:dyDescent="0.3">
      <c r="A260" s="1">
        <v>13</v>
      </c>
      <c r="B260" t="s">
        <v>704</v>
      </c>
      <c r="C260" t="s">
        <v>2226</v>
      </c>
      <c r="D260" t="s">
        <v>254</v>
      </c>
      <c r="E260" t="s">
        <v>2227</v>
      </c>
      <c r="F260" t="s">
        <v>2228</v>
      </c>
      <c r="G260" t="s">
        <v>2229</v>
      </c>
      <c r="I260" t="str">
        <f t="shared" si="27"/>
        <v>N/A</v>
      </c>
      <c r="J260">
        <f t="shared" si="28"/>
        <v>250900000</v>
      </c>
      <c r="K260" t="str">
        <f t="shared" si="29"/>
        <v>N/A</v>
      </c>
      <c r="L260">
        <f t="shared" si="30"/>
        <v>32790000</v>
      </c>
      <c r="M260">
        <f t="shared" si="31"/>
        <v>26580000</v>
      </c>
      <c r="N260">
        <f t="shared" si="32"/>
        <v>144380000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254</v>
      </c>
      <c r="D263" t="s">
        <v>254</v>
      </c>
      <c r="E263" t="s">
        <v>254</v>
      </c>
      <c r="F263" t="s">
        <v>1335</v>
      </c>
      <c r="G263" t="s">
        <v>2230</v>
      </c>
      <c r="I263" t="str">
        <f t="shared" si="27"/>
        <v>N/A</v>
      </c>
      <c r="J263" t="str">
        <f t="shared" si="28"/>
        <v>N/A</v>
      </c>
      <c r="K263" t="str">
        <f t="shared" si="29"/>
        <v>N/A</v>
      </c>
      <c r="L263" t="str">
        <f t="shared" si="30"/>
        <v>N/A</v>
      </c>
      <c r="M263">
        <f t="shared" si="31"/>
        <v>100000</v>
      </c>
      <c r="N263">
        <f t="shared" si="32"/>
        <v>3400000</v>
      </c>
    </row>
    <row r="264" spans="1:14" x14ac:dyDescent="0.3">
      <c r="A264" s="1">
        <v>17</v>
      </c>
      <c r="B264" t="s">
        <v>714</v>
      </c>
      <c r="C264" t="s">
        <v>2231</v>
      </c>
      <c r="D264" t="s">
        <v>2232</v>
      </c>
      <c r="E264" t="s">
        <v>2233</v>
      </c>
      <c r="F264" t="s">
        <v>2234</v>
      </c>
      <c r="G264" t="s">
        <v>2235</v>
      </c>
      <c r="I264" t="str">
        <f t="shared" si="27"/>
        <v>N/A</v>
      </c>
      <c r="J264">
        <f t="shared" si="28"/>
        <v>84010000</v>
      </c>
      <c r="K264">
        <f t="shared" si="29"/>
        <v>26010000</v>
      </c>
      <c r="L264">
        <f t="shared" si="30"/>
        <v>30370000</v>
      </c>
      <c r="M264">
        <f t="shared" si="31"/>
        <v>45410000</v>
      </c>
      <c r="N264">
        <f t="shared" si="32"/>
        <v>46620000</v>
      </c>
    </row>
    <row r="265" spans="1:14" x14ac:dyDescent="0.3">
      <c r="A265" s="1">
        <v>18</v>
      </c>
      <c r="B265" t="s">
        <v>720</v>
      </c>
      <c r="C265" t="s">
        <v>2231</v>
      </c>
      <c r="D265" t="s">
        <v>2232</v>
      </c>
      <c r="E265" t="s">
        <v>2233</v>
      </c>
      <c r="F265" t="s">
        <v>2234</v>
      </c>
      <c r="G265" t="s">
        <v>2235</v>
      </c>
      <c r="I265" t="str">
        <f t="shared" si="27"/>
        <v>N/A</v>
      </c>
      <c r="J265">
        <f t="shared" si="28"/>
        <v>84010000</v>
      </c>
      <c r="K265">
        <f t="shared" si="29"/>
        <v>26010000</v>
      </c>
      <c r="L265">
        <f t="shared" si="30"/>
        <v>30370000</v>
      </c>
      <c r="M265">
        <f t="shared" si="31"/>
        <v>45410000</v>
      </c>
      <c r="N265">
        <f t="shared" si="32"/>
        <v>46620000</v>
      </c>
    </row>
    <row r="266" spans="1:14" x14ac:dyDescent="0.3">
      <c r="A266" s="1">
        <v>19</v>
      </c>
      <c r="B266" t="s">
        <v>725</v>
      </c>
      <c r="C266" t="s">
        <v>254</v>
      </c>
      <c r="D266" t="s">
        <v>254</v>
      </c>
      <c r="E266" t="s">
        <v>254</v>
      </c>
      <c r="F266" t="s">
        <v>254</v>
      </c>
      <c r="G266" t="s">
        <v>254</v>
      </c>
      <c r="I266" t="str">
        <f t="shared" si="27"/>
        <v>N/A</v>
      </c>
      <c r="J266" t="str">
        <f t="shared" si="28"/>
        <v>N/A</v>
      </c>
      <c r="K266" t="str">
        <f t="shared" si="29"/>
        <v>N/A</v>
      </c>
      <c r="L266" t="str">
        <f t="shared" si="30"/>
        <v>N/A</v>
      </c>
      <c r="M266" t="str">
        <f t="shared" si="31"/>
        <v>N/A</v>
      </c>
      <c r="N266" t="str">
        <f t="shared" si="32"/>
        <v>N/A</v>
      </c>
    </row>
    <row r="267" spans="1:14" x14ac:dyDescent="0.3">
      <c r="A267" s="1">
        <v>20</v>
      </c>
      <c r="B267" t="s">
        <v>730</v>
      </c>
      <c r="C267" t="s">
        <v>2236</v>
      </c>
      <c r="D267" t="s">
        <v>2237</v>
      </c>
      <c r="E267" t="s">
        <v>2238</v>
      </c>
      <c r="F267" t="s">
        <v>2239</v>
      </c>
      <c r="G267" t="s">
        <v>2240</v>
      </c>
      <c r="I267" t="str">
        <f t="shared" si="27"/>
        <v>N/A</v>
      </c>
      <c r="J267">
        <f t="shared" si="28"/>
        <v>22520000</v>
      </c>
      <c r="K267">
        <f t="shared" si="29"/>
        <v>12780000</v>
      </c>
      <c r="L267">
        <f t="shared" si="30"/>
        <v>19620000</v>
      </c>
      <c r="M267">
        <f t="shared" si="31"/>
        <v>26840000</v>
      </c>
      <c r="N267">
        <f t="shared" si="32"/>
        <v>44540000</v>
      </c>
    </row>
    <row r="268" spans="1:14" x14ac:dyDescent="0.3">
      <c r="A268" s="1">
        <v>21</v>
      </c>
      <c r="B268" t="s">
        <v>735</v>
      </c>
      <c r="C268" t="s">
        <v>2236</v>
      </c>
      <c r="D268" t="s">
        <v>2237</v>
      </c>
      <c r="E268" t="s">
        <v>2238</v>
      </c>
      <c r="F268" t="s">
        <v>2239</v>
      </c>
      <c r="G268" t="s">
        <v>2240</v>
      </c>
      <c r="I268" t="str">
        <f t="shared" si="27"/>
        <v>N/A</v>
      </c>
      <c r="J268">
        <f t="shared" si="28"/>
        <v>22520000</v>
      </c>
      <c r="K268">
        <f t="shared" si="29"/>
        <v>12780000</v>
      </c>
      <c r="L268">
        <f t="shared" si="30"/>
        <v>19620000</v>
      </c>
      <c r="M268">
        <f t="shared" si="31"/>
        <v>26840000</v>
      </c>
      <c r="N268">
        <f t="shared" si="32"/>
        <v>44540000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2241</v>
      </c>
      <c r="D270" t="s">
        <v>2242</v>
      </c>
      <c r="E270" t="s">
        <v>2243</v>
      </c>
      <c r="F270" t="s">
        <v>2244</v>
      </c>
      <c r="G270" t="s">
        <v>2245</v>
      </c>
      <c r="I270" t="str">
        <f t="shared" si="27"/>
        <v>N/A</v>
      </c>
      <c r="J270">
        <f t="shared" si="28"/>
        <v>516640000</v>
      </c>
      <c r="K270">
        <f t="shared" si="29"/>
        <v>159860000</v>
      </c>
      <c r="L270">
        <f t="shared" si="30"/>
        <v>186850000</v>
      </c>
      <c r="M270">
        <f t="shared" si="31"/>
        <v>183280000</v>
      </c>
      <c r="N270">
        <f t="shared" si="32"/>
        <v>389050000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2246</v>
      </c>
      <c r="D272" t="s">
        <v>2247</v>
      </c>
      <c r="E272" t="s">
        <v>2248</v>
      </c>
      <c r="F272" t="s">
        <v>2249</v>
      </c>
      <c r="G272" t="s">
        <v>2250</v>
      </c>
      <c r="I272" t="str">
        <f t="shared" si="27"/>
        <v>N/A</v>
      </c>
      <c r="J272">
        <f t="shared" si="28"/>
        <v>0.56720000000000004</v>
      </c>
      <c r="K272">
        <f t="shared" si="29"/>
        <v>0.18590000000000001</v>
      </c>
      <c r="L272">
        <f t="shared" si="30"/>
        <v>0.20199999999999999</v>
      </c>
      <c r="M272">
        <f t="shared" si="31"/>
        <v>0.19390000000000002</v>
      </c>
      <c r="N272">
        <f t="shared" si="32"/>
        <v>0.32469999999999999</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2251</v>
      </c>
      <c r="D276" t="s">
        <v>2252</v>
      </c>
      <c r="E276" t="s">
        <v>2253</v>
      </c>
      <c r="F276" t="s">
        <v>2254</v>
      </c>
      <c r="G276" t="s">
        <v>2255</v>
      </c>
      <c r="I276" t="str">
        <f t="shared" si="27"/>
        <v>N/A</v>
      </c>
      <c r="J276">
        <f t="shared" si="28"/>
        <v>334150000</v>
      </c>
      <c r="K276">
        <f t="shared" si="29"/>
        <v>643330000</v>
      </c>
      <c r="L276">
        <f t="shared" si="30"/>
        <v>677220000</v>
      </c>
      <c r="M276">
        <f t="shared" si="31"/>
        <v>680300000</v>
      </c>
      <c r="N276">
        <f t="shared" si="32"/>
        <v>677060000</v>
      </c>
    </row>
    <row r="277" spans="1:14" x14ac:dyDescent="0.3">
      <c r="A277" s="1">
        <v>30</v>
      </c>
      <c r="B277" t="s">
        <v>769</v>
      </c>
      <c r="C277" t="s">
        <v>2256</v>
      </c>
      <c r="D277" t="s">
        <v>2257</v>
      </c>
      <c r="E277" t="s">
        <v>2258</v>
      </c>
      <c r="F277" t="s">
        <v>2259</v>
      </c>
      <c r="G277" t="s">
        <v>2260</v>
      </c>
      <c r="I277" t="str">
        <f t="shared" si="27"/>
        <v>pos_trend</v>
      </c>
      <c r="J277">
        <f t="shared" si="28"/>
        <v>160000</v>
      </c>
      <c r="K277">
        <f t="shared" si="29"/>
        <v>164000</v>
      </c>
      <c r="L277">
        <f t="shared" si="30"/>
        <v>166000</v>
      </c>
      <c r="M277">
        <f t="shared" si="31"/>
        <v>168000</v>
      </c>
      <c r="N277">
        <f t="shared" si="32"/>
        <v>169000</v>
      </c>
    </row>
    <row r="278" spans="1:14" x14ac:dyDescent="0.3">
      <c r="A278" s="1">
        <v>31</v>
      </c>
      <c r="B278" t="s">
        <v>773</v>
      </c>
      <c r="C278" t="s">
        <v>2261</v>
      </c>
      <c r="D278" t="s">
        <v>2262</v>
      </c>
      <c r="E278" t="s">
        <v>2263</v>
      </c>
      <c r="F278" t="s">
        <v>2264</v>
      </c>
      <c r="G278" t="s">
        <v>2265</v>
      </c>
      <c r="I278" t="str">
        <f t="shared" si="27"/>
        <v>N/A</v>
      </c>
      <c r="J278">
        <f t="shared" si="28"/>
        <v>224320000</v>
      </c>
      <c r="K278">
        <f t="shared" si="29"/>
        <v>519650000</v>
      </c>
      <c r="L278">
        <f t="shared" si="30"/>
        <v>549960000</v>
      </c>
      <c r="M278">
        <f t="shared" si="31"/>
        <v>547320000</v>
      </c>
      <c r="N278">
        <f t="shared" si="32"/>
        <v>538110000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2266</v>
      </c>
      <c r="E280" t="s">
        <v>2267</v>
      </c>
      <c r="F280" t="s">
        <v>2268</v>
      </c>
      <c r="G280" t="s">
        <v>2269</v>
      </c>
      <c r="I280" t="str">
        <f t="shared" si="27"/>
        <v>N/A</v>
      </c>
      <c r="J280" t="str">
        <f t="shared" si="28"/>
        <v>N/A</v>
      </c>
      <c r="K280">
        <f t="shared" si="29"/>
        <v>-253000</v>
      </c>
      <c r="L280">
        <f t="shared" si="30"/>
        <v>-249000</v>
      </c>
      <c r="M280">
        <f t="shared" si="31"/>
        <v>-223000</v>
      </c>
      <c r="N280">
        <f t="shared" si="32"/>
        <v>-910000</v>
      </c>
    </row>
    <row r="281" spans="1:14" x14ac:dyDescent="0.3">
      <c r="A281" s="1">
        <v>34</v>
      </c>
      <c r="B281" t="s">
        <v>786</v>
      </c>
      <c r="C281" t="s">
        <v>254</v>
      </c>
      <c r="D281" t="s">
        <v>254</v>
      </c>
      <c r="E281" t="s">
        <v>254</v>
      </c>
      <c r="F281" t="s">
        <v>254</v>
      </c>
      <c r="G281" t="s">
        <v>2270</v>
      </c>
      <c r="I281" t="str">
        <f t="shared" si="27"/>
        <v>N/A</v>
      </c>
      <c r="J281" t="str">
        <f t="shared" si="28"/>
        <v>N/A</v>
      </c>
      <c r="K281" t="str">
        <f t="shared" si="29"/>
        <v>N/A</v>
      </c>
      <c r="L281" t="str">
        <f t="shared" si="30"/>
        <v>N/A</v>
      </c>
      <c r="M281" t="str">
        <f t="shared" si="31"/>
        <v>N/A</v>
      </c>
      <c r="N281">
        <f t="shared" si="32"/>
        <v>868000</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2271</v>
      </c>
      <c r="D283" t="s">
        <v>2272</v>
      </c>
      <c r="E283" t="s">
        <v>2273</v>
      </c>
      <c r="F283" t="s">
        <v>2274</v>
      </c>
      <c r="G283" t="s">
        <v>2275</v>
      </c>
      <c r="I283" t="str">
        <f t="shared" si="27"/>
        <v>neg_trend</v>
      </c>
      <c r="J283">
        <f t="shared" si="28"/>
        <v>-5290000</v>
      </c>
      <c r="K283">
        <f t="shared" si="29"/>
        <v>-13390000</v>
      </c>
      <c r="L283">
        <f t="shared" si="30"/>
        <v>-15550000</v>
      </c>
      <c r="M283">
        <f t="shared" si="31"/>
        <v>-18250000</v>
      </c>
      <c r="N283">
        <f t="shared" si="32"/>
        <v>-23130000</v>
      </c>
    </row>
    <row r="284" spans="1:14" x14ac:dyDescent="0.3">
      <c r="A284" s="1">
        <v>37</v>
      </c>
      <c r="B284" t="s">
        <v>795</v>
      </c>
      <c r="C284" t="s">
        <v>2276</v>
      </c>
      <c r="D284" t="s">
        <v>2277</v>
      </c>
      <c r="E284" t="s">
        <v>2278</v>
      </c>
      <c r="F284" t="s">
        <v>2279</v>
      </c>
      <c r="G284" t="s">
        <v>2280</v>
      </c>
      <c r="I284" t="str">
        <f t="shared" si="27"/>
        <v>N/A</v>
      </c>
      <c r="J284">
        <f t="shared" si="28"/>
        <v>0.36680000000000001</v>
      </c>
      <c r="K284">
        <f t="shared" si="29"/>
        <v>0.74829999999999997</v>
      </c>
      <c r="L284">
        <f t="shared" si="30"/>
        <v>0.73209999999999997</v>
      </c>
      <c r="M284">
        <f t="shared" si="31"/>
        <v>0.71989999999999998</v>
      </c>
      <c r="N284">
        <f t="shared" si="32"/>
        <v>0.56510000000000005</v>
      </c>
    </row>
    <row r="285" spans="1:14" x14ac:dyDescent="0.3">
      <c r="A285" s="1">
        <v>38</v>
      </c>
      <c r="B285" t="s">
        <v>801</v>
      </c>
      <c r="C285" t="s">
        <v>2251</v>
      </c>
      <c r="D285" t="s">
        <v>2252</v>
      </c>
      <c r="E285" t="s">
        <v>2253</v>
      </c>
      <c r="F285" t="s">
        <v>2254</v>
      </c>
      <c r="G285" t="s">
        <v>2255</v>
      </c>
      <c r="I285" t="str">
        <f t="shared" si="27"/>
        <v>N/A</v>
      </c>
      <c r="J285">
        <f t="shared" si="28"/>
        <v>334150000</v>
      </c>
      <c r="K285">
        <f t="shared" si="29"/>
        <v>643330000</v>
      </c>
      <c r="L285">
        <f t="shared" si="30"/>
        <v>677220000</v>
      </c>
      <c r="M285">
        <f t="shared" si="31"/>
        <v>680300000</v>
      </c>
      <c r="N285">
        <f t="shared" si="32"/>
        <v>677060000</v>
      </c>
    </row>
    <row r="286" spans="1:14" x14ac:dyDescent="0.3">
      <c r="A286" s="1">
        <v>39</v>
      </c>
      <c r="B286" t="s">
        <v>802</v>
      </c>
      <c r="C286" t="s">
        <v>2276</v>
      </c>
      <c r="D286" t="s">
        <v>2277</v>
      </c>
      <c r="E286" t="s">
        <v>2278</v>
      </c>
      <c r="F286" t="s">
        <v>2279</v>
      </c>
      <c r="G286" t="s">
        <v>2280</v>
      </c>
      <c r="I286" t="str">
        <f t="shared" si="27"/>
        <v>N/A</v>
      </c>
      <c r="J286">
        <f t="shared" si="28"/>
        <v>0.36680000000000001</v>
      </c>
      <c r="K286">
        <f t="shared" si="29"/>
        <v>0.74829999999999997</v>
      </c>
      <c r="L286">
        <f t="shared" si="30"/>
        <v>0.73209999999999997</v>
      </c>
      <c r="M286">
        <f t="shared" si="31"/>
        <v>0.71989999999999998</v>
      </c>
      <c r="N286">
        <f t="shared" si="32"/>
        <v>0.56510000000000005</v>
      </c>
    </row>
    <row r="287" spans="1:14" x14ac:dyDescent="0.3">
      <c r="A287" s="1">
        <v>40</v>
      </c>
      <c r="B287" t="s">
        <v>803</v>
      </c>
      <c r="C287" t="s">
        <v>2281</v>
      </c>
      <c r="D287" t="s">
        <v>2282</v>
      </c>
      <c r="E287" t="s">
        <v>2283</v>
      </c>
      <c r="F287" t="s">
        <v>2284</v>
      </c>
      <c r="G287" t="s">
        <v>2285</v>
      </c>
      <c r="I287" t="str">
        <f t="shared" si="27"/>
        <v>N/A</v>
      </c>
      <c r="J287">
        <f t="shared" si="28"/>
        <v>60090000</v>
      </c>
      <c r="K287">
        <f t="shared" si="29"/>
        <v>56530000</v>
      </c>
      <c r="L287">
        <f t="shared" si="30"/>
        <v>60960000</v>
      </c>
      <c r="M287">
        <f t="shared" si="31"/>
        <v>81430000</v>
      </c>
      <c r="N287">
        <f t="shared" si="32"/>
        <v>132110000.00000001</v>
      </c>
    </row>
    <row r="288" spans="1:14" x14ac:dyDescent="0.3">
      <c r="A288" s="1">
        <v>41</v>
      </c>
      <c r="B288" t="s">
        <v>804</v>
      </c>
      <c r="C288" t="s">
        <v>2286</v>
      </c>
      <c r="D288" t="s">
        <v>2287</v>
      </c>
      <c r="E288" t="s">
        <v>2288</v>
      </c>
      <c r="F288" t="s">
        <v>2289</v>
      </c>
      <c r="G288" t="s">
        <v>2290</v>
      </c>
      <c r="I288" t="str">
        <f t="shared" si="27"/>
        <v>pos_trend</v>
      </c>
      <c r="J288">
        <f t="shared" si="28"/>
        <v>394240000</v>
      </c>
      <c r="K288">
        <f t="shared" si="29"/>
        <v>699860000</v>
      </c>
      <c r="L288">
        <f t="shared" si="30"/>
        <v>738180000</v>
      </c>
      <c r="M288">
        <f t="shared" si="31"/>
        <v>761720000</v>
      </c>
      <c r="N288">
        <f t="shared" si="32"/>
        <v>809170000</v>
      </c>
    </row>
    <row r="289" spans="1:14" x14ac:dyDescent="0.3">
      <c r="A289" s="1">
        <v>42</v>
      </c>
      <c r="B289" t="s">
        <v>805</v>
      </c>
      <c r="C289" t="s">
        <v>2184</v>
      </c>
      <c r="D289" t="s">
        <v>2185</v>
      </c>
      <c r="E289" t="s">
        <v>2186</v>
      </c>
      <c r="F289" t="s">
        <v>2187</v>
      </c>
      <c r="G289" t="s">
        <v>2188</v>
      </c>
      <c r="I289" t="str">
        <f t="shared" si="27"/>
        <v>N/A</v>
      </c>
      <c r="J289">
        <f t="shared" si="28"/>
        <v>910880000</v>
      </c>
      <c r="K289">
        <f t="shared" si="29"/>
        <v>859720000</v>
      </c>
      <c r="L289">
        <f t="shared" si="30"/>
        <v>925030000</v>
      </c>
      <c r="M289">
        <f t="shared" si="31"/>
        <v>945000000</v>
      </c>
      <c r="N289">
        <f t="shared" si="32"/>
        <v>1200000000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2013</v>
      </c>
      <c r="D292" t="s">
        <v>2291</v>
      </c>
      <c r="E292" t="s">
        <v>2292</v>
      </c>
      <c r="F292" t="s">
        <v>2293</v>
      </c>
      <c r="G292" t="s">
        <v>2017</v>
      </c>
      <c r="I292" t="str">
        <f t="shared" si="27"/>
        <v>N/A</v>
      </c>
      <c r="J292">
        <f t="shared" si="28"/>
        <v>53170000</v>
      </c>
      <c r="K292">
        <f t="shared" si="29"/>
        <v>349210000</v>
      </c>
      <c r="L292">
        <f t="shared" si="30"/>
        <v>59120000</v>
      </c>
      <c r="M292">
        <f t="shared" si="31"/>
        <v>33159999.999999996</v>
      </c>
      <c r="N292">
        <f t="shared" si="32"/>
        <v>24210000</v>
      </c>
    </row>
    <row r="293" spans="1:14" x14ac:dyDescent="0.3">
      <c r="A293" s="1">
        <v>1</v>
      </c>
      <c r="B293" t="s">
        <v>424</v>
      </c>
      <c r="C293" t="s">
        <v>254</v>
      </c>
      <c r="D293" t="s">
        <v>2294</v>
      </c>
      <c r="E293" t="s">
        <v>2295</v>
      </c>
      <c r="F293" t="s">
        <v>2296</v>
      </c>
      <c r="G293" t="s">
        <v>2297</v>
      </c>
      <c r="I293" t="str">
        <f t="shared" si="27"/>
        <v>N/A</v>
      </c>
      <c r="J293" t="str">
        <f t="shared" si="28"/>
        <v>N/A</v>
      </c>
      <c r="K293">
        <f t="shared" si="29"/>
        <v>5.5680999999999994</v>
      </c>
      <c r="L293">
        <f t="shared" si="30"/>
        <v>-0.83069999999999999</v>
      </c>
      <c r="M293">
        <f t="shared" si="31"/>
        <v>-0.43920000000000003</v>
      </c>
      <c r="N293">
        <f t="shared" si="32"/>
        <v>-0.2697</v>
      </c>
    </row>
    <row r="294" spans="1:14" x14ac:dyDescent="0.3">
      <c r="A294" s="1">
        <v>2</v>
      </c>
      <c r="B294" t="s">
        <v>807</v>
      </c>
      <c r="C294" t="s">
        <v>1920</v>
      </c>
      <c r="D294" t="s">
        <v>1921</v>
      </c>
      <c r="E294" t="s">
        <v>1922</v>
      </c>
      <c r="F294" t="s">
        <v>1923</v>
      </c>
      <c r="G294" t="s">
        <v>1924</v>
      </c>
      <c r="I294" t="str">
        <f t="shared" si="27"/>
        <v>N/A</v>
      </c>
      <c r="J294">
        <f t="shared" si="28"/>
        <v>105490000</v>
      </c>
      <c r="K294">
        <f t="shared" si="29"/>
        <v>48740000</v>
      </c>
      <c r="L294">
        <f t="shared" si="30"/>
        <v>51230000</v>
      </c>
      <c r="M294">
        <f t="shared" si="31"/>
        <v>56890000</v>
      </c>
      <c r="N294">
        <f t="shared" si="32"/>
        <v>75980000</v>
      </c>
    </row>
    <row r="295" spans="1:14" x14ac:dyDescent="0.3">
      <c r="A295" s="1">
        <v>3</v>
      </c>
      <c r="B295" t="s">
        <v>808</v>
      </c>
      <c r="C295" t="s">
        <v>1925</v>
      </c>
      <c r="D295" t="s">
        <v>1926</v>
      </c>
      <c r="E295" t="s">
        <v>1927</v>
      </c>
      <c r="F295" t="s">
        <v>1928</v>
      </c>
      <c r="G295" t="s">
        <v>254</v>
      </c>
      <c r="I295" t="str">
        <f t="shared" si="27"/>
        <v>N/A</v>
      </c>
      <c r="J295">
        <f t="shared" si="28"/>
        <v>96500000</v>
      </c>
      <c r="K295">
        <f t="shared" si="29"/>
        <v>48340000</v>
      </c>
      <c r="L295">
        <f t="shared" si="30"/>
        <v>50300000</v>
      </c>
      <c r="M295">
        <f t="shared" si="31"/>
        <v>55900000</v>
      </c>
      <c r="N295" t="str">
        <f t="shared" si="32"/>
        <v>N/A</v>
      </c>
    </row>
    <row r="296" spans="1:14" x14ac:dyDescent="0.3">
      <c r="A296" s="1">
        <v>4</v>
      </c>
      <c r="B296" t="s">
        <v>809</v>
      </c>
      <c r="C296" t="s">
        <v>1929</v>
      </c>
      <c r="D296" t="s">
        <v>1672</v>
      </c>
      <c r="E296" t="s">
        <v>1930</v>
      </c>
      <c r="F296" t="s">
        <v>1931</v>
      </c>
      <c r="G296" t="s">
        <v>254</v>
      </c>
      <c r="I296" t="str">
        <f t="shared" si="27"/>
        <v>N/A</v>
      </c>
      <c r="J296">
        <f t="shared" si="28"/>
        <v>8990000</v>
      </c>
      <c r="K296">
        <f t="shared" si="29"/>
        <v>400000</v>
      </c>
      <c r="L296">
        <f t="shared" si="30"/>
        <v>934000</v>
      </c>
      <c r="M296">
        <f t="shared" si="31"/>
        <v>990000</v>
      </c>
      <c r="N296" t="str">
        <f t="shared" si="32"/>
        <v>N/A</v>
      </c>
    </row>
    <row r="297" spans="1:14" x14ac:dyDescent="0.3">
      <c r="A297" s="1">
        <v>5</v>
      </c>
      <c r="B297" t="s">
        <v>810</v>
      </c>
      <c r="C297" t="s">
        <v>2298</v>
      </c>
      <c r="D297" t="s">
        <v>2299</v>
      </c>
      <c r="E297" t="s">
        <v>2300</v>
      </c>
      <c r="F297" t="s">
        <v>2301</v>
      </c>
      <c r="G297" t="s">
        <v>2302</v>
      </c>
      <c r="I297" t="str">
        <f t="shared" si="27"/>
        <v>N/A</v>
      </c>
      <c r="J297">
        <f t="shared" si="28"/>
        <v>7360000</v>
      </c>
      <c r="K297">
        <f t="shared" si="29"/>
        <v>-4850000</v>
      </c>
      <c r="L297">
        <f t="shared" si="30"/>
        <v>-113000</v>
      </c>
      <c r="M297">
        <f t="shared" si="31"/>
        <v>17870000</v>
      </c>
      <c r="N297">
        <f t="shared" si="32"/>
        <v>-5640000</v>
      </c>
    </row>
    <row r="298" spans="1:14" x14ac:dyDescent="0.3">
      <c r="A298" s="1">
        <v>6</v>
      </c>
      <c r="B298" t="s">
        <v>714</v>
      </c>
      <c r="C298" t="s">
        <v>2298</v>
      </c>
      <c r="D298" t="s">
        <v>2299</v>
      </c>
      <c r="E298" t="s">
        <v>2300</v>
      </c>
      <c r="F298" t="s">
        <v>2301</v>
      </c>
      <c r="G298" t="s">
        <v>2302</v>
      </c>
      <c r="I298" t="str">
        <f t="shared" si="27"/>
        <v>N/A</v>
      </c>
      <c r="J298">
        <f t="shared" si="28"/>
        <v>7360000</v>
      </c>
      <c r="K298">
        <f t="shared" si="29"/>
        <v>-4850000</v>
      </c>
      <c r="L298">
        <f t="shared" si="30"/>
        <v>-113000</v>
      </c>
      <c r="M298">
        <f t="shared" si="31"/>
        <v>17870000</v>
      </c>
      <c r="N298">
        <f t="shared" si="32"/>
        <v>-5640000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2303</v>
      </c>
      <c r="D300" t="s">
        <v>2304</v>
      </c>
      <c r="E300" t="s">
        <v>2305</v>
      </c>
      <c r="F300" t="s">
        <v>2306</v>
      </c>
      <c r="G300" t="s">
        <v>2307</v>
      </c>
      <c r="I300" t="str">
        <f t="shared" si="27"/>
        <v>N/A</v>
      </c>
      <c r="J300">
        <f t="shared" si="28"/>
        <v>8150000</v>
      </c>
      <c r="K300">
        <f t="shared" si="29"/>
        <v>-276240000</v>
      </c>
      <c r="L300">
        <f t="shared" si="30"/>
        <v>292000</v>
      </c>
      <c r="M300">
        <f t="shared" si="31"/>
        <v>23900000</v>
      </c>
      <c r="N300">
        <f t="shared" si="32"/>
        <v>-8410000</v>
      </c>
    </row>
    <row r="301" spans="1:14" x14ac:dyDescent="0.3">
      <c r="A301" s="1">
        <v>9</v>
      </c>
      <c r="B301" t="s">
        <v>823</v>
      </c>
      <c r="C301" t="s">
        <v>2308</v>
      </c>
      <c r="D301" t="s">
        <v>2309</v>
      </c>
      <c r="E301" t="s">
        <v>2310</v>
      </c>
      <c r="F301" t="s">
        <v>2311</v>
      </c>
      <c r="G301" t="s">
        <v>2312</v>
      </c>
      <c r="I301" t="str">
        <f t="shared" si="27"/>
        <v>N/A</v>
      </c>
      <c r="J301">
        <f t="shared" si="28"/>
        <v>174160000</v>
      </c>
      <c r="K301">
        <f t="shared" si="29"/>
        <v>116850000</v>
      </c>
      <c r="L301">
        <f t="shared" si="30"/>
        <v>110540000</v>
      </c>
      <c r="M301">
        <f t="shared" si="31"/>
        <v>131820000</v>
      </c>
      <c r="N301">
        <f t="shared" si="32"/>
        <v>86150000</v>
      </c>
    </row>
    <row r="302" spans="1:14" x14ac:dyDescent="0.3">
      <c r="A302" s="1">
        <v>10</v>
      </c>
      <c r="B302" t="s">
        <v>829</v>
      </c>
      <c r="C302" t="s">
        <v>254</v>
      </c>
      <c r="D302" t="s">
        <v>254</v>
      </c>
      <c r="E302" t="s">
        <v>254</v>
      </c>
      <c r="F302" t="s">
        <v>2313</v>
      </c>
      <c r="G302" t="s">
        <v>254</v>
      </c>
      <c r="I302" t="str">
        <f t="shared" si="27"/>
        <v>N/A</v>
      </c>
      <c r="J302" t="str">
        <f t="shared" si="28"/>
        <v>N/A</v>
      </c>
      <c r="K302" t="str">
        <f t="shared" si="29"/>
        <v>N/A</v>
      </c>
      <c r="L302" t="str">
        <f t="shared" si="30"/>
        <v>N/A</v>
      </c>
      <c r="M302">
        <f t="shared" si="31"/>
        <v>-1090000</v>
      </c>
      <c r="N302" t="str">
        <f t="shared" si="32"/>
        <v>N/A</v>
      </c>
    </row>
    <row r="303" spans="1:14" x14ac:dyDescent="0.3">
      <c r="A303" s="1">
        <v>11</v>
      </c>
      <c r="B303" t="s">
        <v>830</v>
      </c>
      <c r="C303" t="s">
        <v>2314</v>
      </c>
      <c r="D303" t="s">
        <v>2315</v>
      </c>
      <c r="E303" t="s">
        <v>2316</v>
      </c>
      <c r="F303" t="s">
        <v>2317</v>
      </c>
      <c r="G303" t="s">
        <v>2318</v>
      </c>
      <c r="I303" t="str">
        <f t="shared" si="27"/>
        <v>N/A</v>
      </c>
      <c r="J303">
        <f t="shared" si="28"/>
        <v>13310000</v>
      </c>
      <c r="K303">
        <f t="shared" si="29"/>
        <v>-228850000</v>
      </c>
      <c r="L303">
        <f t="shared" si="30"/>
        <v>-32560000.000000004</v>
      </c>
      <c r="M303">
        <f t="shared" si="31"/>
        <v>8510000</v>
      </c>
      <c r="N303">
        <f t="shared" si="32"/>
        <v>25510000</v>
      </c>
    </row>
    <row r="304" spans="1:14" x14ac:dyDescent="0.3">
      <c r="A304" s="1">
        <v>12</v>
      </c>
      <c r="B304" t="s">
        <v>836</v>
      </c>
      <c r="C304" t="s">
        <v>2319</v>
      </c>
      <c r="D304" t="s">
        <v>2320</v>
      </c>
      <c r="E304" t="s">
        <v>2321</v>
      </c>
      <c r="F304" t="s">
        <v>2322</v>
      </c>
      <c r="G304" t="s">
        <v>1664</v>
      </c>
      <c r="I304" t="str">
        <f t="shared" si="27"/>
        <v>N/A</v>
      </c>
      <c r="J304">
        <f t="shared" si="28"/>
        <v>-15470000</v>
      </c>
      <c r="K304">
        <f t="shared" si="29"/>
        <v>16480000</v>
      </c>
      <c r="L304">
        <f t="shared" si="30"/>
        <v>-17880000</v>
      </c>
      <c r="M304">
        <f t="shared" si="31"/>
        <v>11740000</v>
      </c>
      <c r="N304">
        <f t="shared" si="32"/>
        <v>2600000</v>
      </c>
    </row>
    <row r="305" spans="1:14" x14ac:dyDescent="0.3">
      <c r="A305" s="1">
        <v>13</v>
      </c>
      <c r="B305" t="s">
        <v>655</v>
      </c>
      <c r="C305" t="s">
        <v>2323</v>
      </c>
      <c r="D305" t="s">
        <v>2324</v>
      </c>
      <c r="E305" t="s">
        <v>2325</v>
      </c>
      <c r="F305" t="s">
        <v>254</v>
      </c>
      <c r="G305" t="s">
        <v>254</v>
      </c>
      <c r="I305" t="str">
        <f t="shared" si="27"/>
        <v>N/A</v>
      </c>
      <c r="J305">
        <f t="shared" si="28"/>
        <v>-1440000</v>
      </c>
      <c r="K305">
        <f t="shared" si="29"/>
        <v>10470000</v>
      </c>
      <c r="L305">
        <f t="shared" si="30"/>
        <v>7630000</v>
      </c>
      <c r="M305" t="str">
        <f t="shared" si="31"/>
        <v>N/A</v>
      </c>
      <c r="N305" t="str">
        <f t="shared" si="32"/>
        <v>N/A</v>
      </c>
    </row>
    <row r="306" spans="1:14" x14ac:dyDescent="0.3">
      <c r="A306" s="1">
        <v>14</v>
      </c>
      <c r="B306" t="s">
        <v>847</v>
      </c>
      <c r="C306" t="s">
        <v>2326</v>
      </c>
      <c r="D306" t="s">
        <v>2327</v>
      </c>
      <c r="E306" t="s">
        <v>2328</v>
      </c>
      <c r="F306" t="s">
        <v>2329</v>
      </c>
      <c r="G306" t="s">
        <v>2330</v>
      </c>
      <c r="I306" t="str">
        <f t="shared" si="27"/>
        <v>N/A</v>
      </c>
      <c r="J306">
        <f t="shared" si="28"/>
        <v>14840000</v>
      </c>
      <c r="K306">
        <f t="shared" si="29"/>
        <v>-13110000</v>
      </c>
      <c r="L306">
        <f t="shared" si="30"/>
        <v>-6650000</v>
      </c>
      <c r="M306">
        <f t="shared" si="31"/>
        <v>-12970000</v>
      </c>
      <c r="N306">
        <f t="shared" si="32"/>
        <v>1360000</v>
      </c>
    </row>
    <row r="307" spans="1:14" x14ac:dyDescent="0.3">
      <c r="A307" s="1">
        <v>15</v>
      </c>
      <c r="B307" t="s">
        <v>853</v>
      </c>
      <c r="C307" t="s">
        <v>2331</v>
      </c>
      <c r="D307" t="s">
        <v>2332</v>
      </c>
      <c r="E307" t="s">
        <v>2333</v>
      </c>
      <c r="F307" t="s">
        <v>2334</v>
      </c>
      <c r="G307" t="s">
        <v>2335</v>
      </c>
      <c r="I307" t="str">
        <f t="shared" si="27"/>
        <v>N/A</v>
      </c>
      <c r="J307">
        <f t="shared" si="28"/>
        <v>187470000</v>
      </c>
      <c r="K307">
        <f t="shared" si="29"/>
        <v>-112000000</v>
      </c>
      <c r="L307">
        <f t="shared" si="30"/>
        <v>77980000</v>
      </c>
      <c r="M307">
        <f t="shared" si="31"/>
        <v>139240000</v>
      </c>
      <c r="N307">
        <f t="shared" si="32"/>
        <v>111660000</v>
      </c>
    </row>
    <row r="308" spans="1:14" x14ac:dyDescent="0.3">
      <c r="A308" s="1">
        <v>16</v>
      </c>
      <c r="B308" t="s">
        <v>859</v>
      </c>
      <c r="C308" t="s">
        <v>254</v>
      </c>
      <c r="D308" t="s">
        <v>2336</v>
      </c>
      <c r="E308" t="s">
        <v>1881</v>
      </c>
      <c r="F308" t="s">
        <v>2337</v>
      </c>
      <c r="G308" t="s">
        <v>2338</v>
      </c>
      <c r="I308" t="str">
        <f t="shared" si="27"/>
        <v>N/A</v>
      </c>
      <c r="J308" t="str">
        <f t="shared" si="28"/>
        <v>N/A</v>
      </c>
      <c r="K308">
        <f t="shared" si="29"/>
        <v>-1.5974000000000002</v>
      </c>
      <c r="L308">
        <f t="shared" si="30"/>
        <v>1.6962000000000002</v>
      </c>
      <c r="M308">
        <f t="shared" si="31"/>
        <v>0.78560000000000008</v>
      </c>
      <c r="N308">
        <f t="shared" si="32"/>
        <v>-0.1981</v>
      </c>
    </row>
    <row r="309" spans="1:14" x14ac:dyDescent="0.3">
      <c r="A309" s="1">
        <v>17</v>
      </c>
      <c r="B309" t="s">
        <v>864</v>
      </c>
      <c r="C309" t="s">
        <v>2339</v>
      </c>
      <c r="D309" t="s">
        <v>2340</v>
      </c>
      <c r="E309" t="s">
        <v>2341</v>
      </c>
      <c r="F309" t="s">
        <v>2342</v>
      </c>
      <c r="G309" t="s">
        <v>2343</v>
      </c>
      <c r="I309" t="str">
        <f t="shared" si="27"/>
        <v>N/A</v>
      </c>
      <c r="J309">
        <f t="shared" si="28"/>
        <v>0.25290000000000001</v>
      </c>
      <c r="K309">
        <f t="shared" si="29"/>
        <v>-0.38250000000000001</v>
      </c>
      <c r="L309">
        <f t="shared" si="30"/>
        <v>0.23180000000000001</v>
      </c>
      <c r="M309">
        <f t="shared" si="31"/>
        <v>0.39179999999999998</v>
      </c>
      <c r="N309">
        <f t="shared" si="32"/>
        <v>0.24429999999999999</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2344</v>
      </c>
      <c r="D312" t="s">
        <v>2345</v>
      </c>
      <c r="E312" t="s">
        <v>2346</v>
      </c>
      <c r="F312" t="s">
        <v>2347</v>
      </c>
      <c r="G312" t="s">
        <v>2348</v>
      </c>
      <c r="I312" t="str">
        <f t="shared" si="27"/>
        <v>N/A</v>
      </c>
      <c r="J312">
        <f t="shared" si="28"/>
        <v>-77420000</v>
      </c>
      <c r="K312">
        <f t="shared" si="29"/>
        <v>-69320000</v>
      </c>
      <c r="L312">
        <f t="shared" si="30"/>
        <v>-58300000</v>
      </c>
      <c r="M312">
        <f t="shared" si="31"/>
        <v>-64750000</v>
      </c>
      <c r="N312">
        <f t="shared" si="32"/>
        <v>-135140000</v>
      </c>
    </row>
    <row r="313" spans="1:14" x14ac:dyDescent="0.3">
      <c r="A313" s="1">
        <v>1</v>
      </c>
      <c r="B313" t="s">
        <v>876</v>
      </c>
      <c r="C313" t="s">
        <v>2344</v>
      </c>
      <c r="D313" t="s">
        <v>2345</v>
      </c>
      <c r="E313" t="s">
        <v>2346</v>
      </c>
      <c r="F313" t="s">
        <v>2347</v>
      </c>
      <c r="G313" t="s">
        <v>2349</v>
      </c>
      <c r="I313" t="str">
        <f t="shared" si="27"/>
        <v>N/A</v>
      </c>
      <c r="J313">
        <f t="shared" si="28"/>
        <v>-77420000</v>
      </c>
      <c r="K313">
        <f t="shared" si="29"/>
        <v>-69320000</v>
      </c>
      <c r="L313">
        <f t="shared" si="30"/>
        <v>-58300000</v>
      </c>
      <c r="M313">
        <f t="shared" si="31"/>
        <v>-64750000</v>
      </c>
      <c r="N313">
        <f t="shared" si="32"/>
        <v>-124280000</v>
      </c>
    </row>
    <row r="314" spans="1:14" x14ac:dyDescent="0.3">
      <c r="A314" s="1">
        <v>2</v>
      </c>
      <c r="B314" t="s">
        <v>882</v>
      </c>
      <c r="C314" t="s">
        <v>254</v>
      </c>
      <c r="D314" t="s">
        <v>254</v>
      </c>
      <c r="E314" t="s">
        <v>254</v>
      </c>
      <c r="F314" t="s">
        <v>254</v>
      </c>
      <c r="G314" t="s">
        <v>2350</v>
      </c>
      <c r="I314" t="str">
        <f t="shared" si="27"/>
        <v>N/A</v>
      </c>
      <c r="J314" t="str">
        <f t="shared" si="28"/>
        <v>N/A</v>
      </c>
      <c r="K314" t="str">
        <f t="shared" si="29"/>
        <v>N/A</v>
      </c>
      <c r="L314" t="str">
        <f t="shared" si="30"/>
        <v>N/A</v>
      </c>
      <c r="M314" t="str">
        <f t="shared" si="31"/>
        <v>N/A</v>
      </c>
      <c r="N314">
        <f t="shared" si="32"/>
        <v>-10860000</v>
      </c>
    </row>
    <row r="315" spans="1:14" x14ac:dyDescent="0.3">
      <c r="A315" s="1">
        <v>3</v>
      </c>
      <c r="B315" t="s">
        <v>888</v>
      </c>
      <c r="C315" t="s">
        <v>254</v>
      </c>
      <c r="D315" t="s">
        <v>2351</v>
      </c>
      <c r="E315" t="s">
        <v>2352</v>
      </c>
      <c r="F315" t="s">
        <v>2353</v>
      </c>
      <c r="G315" t="s">
        <v>2354</v>
      </c>
      <c r="I315" t="str">
        <f t="shared" si="27"/>
        <v>N/A</v>
      </c>
      <c r="J315" t="str">
        <f t="shared" si="28"/>
        <v>N/A</v>
      </c>
      <c r="K315">
        <f t="shared" si="29"/>
        <v>0.10470000000000002</v>
      </c>
      <c r="L315">
        <f t="shared" si="30"/>
        <v>0.15890000000000001</v>
      </c>
      <c r="M315">
        <f t="shared" si="31"/>
        <v>-0.11070000000000001</v>
      </c>
      <c r="N315">
        <f t="shared" si="32"/>
        <v>-1.087</v>
      </c>
    </row>
    <row r="316" spans="1:14" x14ac:dyDescent="0.3">
      <c r="A316" s="1">
        <v>4</v>
      </c>
      <c r="B316" t="s">
        <v>893</v>
      </c>
      <c r="C316" t="s">
        <v>2355</v>
      </c>
      <c r="D316" t="s">
        <v>2356</v>
      </c>
      <c r="E316" t="s">
        <v>2357</v>
      </c>
      <c r="F316" t="s">
        <v>2358</v>
      </c>
      <c r="G316" t="s">
        <v>2359</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-0.10439999999999999</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-0.23670000000000002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-0.17329999999999998</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-0.1822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-0.29570000000000002</v>
      </c>
    </row>
    <row r="317" spans="1:14" x14ac:dyDescent="0.3">
      <c r="A317" s="1">
        <v>5</v>
      </c>
      <c r="B317" t="s">
        <v>899</v>
      </c>
      <c r="C317" t="s">
        <v>254</v>
      </c>
      <c r="D317" t="s">
        <v>254</v>
      </c>
      <c r="E317" t="s">
        <v>2360</v>
      </c>
      <c r="F317" t="s">
        <v>2361</v>
      </c>
      <c r="G317" t="s">
        <v>2362</v>
      </c>
      <c r="I317" t="str">
        <f t="shared" si="33"/>
        <v>N/A</v>
      </c>
      <c r="J317" t="str">
        <f t="shared" si="34"/>
        <v>N/A</v>
      </c>
      <c r="K317" t="str">
        <f t="shared" si="35"/>
        <v>N/A</v>
      </c>
      <c r="L317">
        <f t="shared" si="36"/>
        <v>-50360000</v>
      </c>
      <c r="M317">
        <f t="shared" si="37"/>
        <v>-11970000</v>
      </c>
      <c r="N317">
        <f t="shared" si="38"/>
        <v>-156930000</v>
      </c>
    </row>
    <row r="318" spans="1:14" x14ac:dyDescent="0.3">
      <c r="A318" s="1">
        <v>6</v>
      </c>
      <c r="B318" t="s">
        <v>904</v>
      </c>
      <c r="C318" t="s">
        <v>2363</v>
      </c>
      <c r="D318" t="s">
        <v>1304</v>
      </c>
      <c r="E318" t="s">
        <v>2364</v>
      </c>
      <c r="F318" t="s">
        <v>581</v>
      </c>
      <c r="G318" t="s">
        <v>2365</v>
      </c>
      <c r="I318" t="str">
        <f t="shared" si="33"/>
        <v>N/A</v>
      </c>
      <c r="J318">
        <f t="shared" si="34"/>
        <v>15160000</v>
      </c>
      <c r="K318">
        <f t="shared" si="35"/>
        <v>1500000</v>
      </c>
      <c r="L318">
        <f t="shared" si="36"/>
        <v>1370000</v>
      </c>
      <c r="M318">
        <f t="shared" si="37"/>
        <v>5870000</v>
      </c>
      <c r="N318">
        <f t="shared" si="38"/>
        <v>1420000</v>
      </c>
    </row>
    <row r="319" spans="1:14" x14ac:dyDescent="0.3">
      <c r="A319" s="1">
        <v>7</v>
      </c>
      <c r="B319" t="s">
        <v>906</v>
      </c>
      <c r="C319" t="s">
        <v>254</v>
      </c>
      <c r="D319" t="s">
        <v>254</v>
      </c>
      <c r="E319" t="s">
        <v>254</v>
      </c>
      <c r="F319" t="s">
        <v>254</v>
      </c>
      <c r="G319" t="s">
        <v>2366</v>
      </c>
      <c r="I319" t="str">
        <f t="shared" si="33"/>
        <v>N/A</v>
      </c>
      <c r="J319" t="str">
        <f t="shared" si="34"/>
        <v>N/A</v>
      </c>
      <c r="K319" t="str">
        <f t="shared" si="35"/>
        <v>N/A</v>
      </c>
      <c r="L319" t="str">
        <f t="shared" si="36"/>
        <v>N/A</v>
      </c>
      <c r="M319" t="str">
        <f t="shared" si="37"/>
        <v>N/A</v>
      </c>
      <c r="N319">
        <f t="shared" si="38"/>
        <v>-21530000</v>
      </c>
    </row>
    <row r="320" spans="1:14" x14ac:dyDescent="0.3">
      <c r="A320" s="1">
        <v>8</v>
      </c>
      <c r="B320" t="s">
        <v>908</v>
      </c>
      <c r="C320" t="s">
        <v>254</v>
      </c>
      <c r="D320" t="s">
        <v>254</v>
      </c>
      <c r="E320" t="s">
        <v>254</v>
      </c>
      <c r="F320" t="s">
        <v>254</v>
      </c>
      <c r="G320" t="s">
        <v>2366</v>
      </c>
      <c r="I320" t="str">
        <f t="shared" si="33"/>
        <v>N/A</v>
      </c>
      <c r="J320" t="str">
        <f t="shared" si="34"/>
        <v>N/A</v>
      </c>
      <c r="K320" t="str">
        <f t="shared" si="35"/>
        <v>N/A</v>
      </c>
      <c r="L320" t="str">
        <f t="shared" si="36"/>
        <v>N/A</v>
      </c>
      <c r="M320" t="str">
        <f t="shared" si="37"/>
        <v>N/A</v>
      </c>
      <c r="N320">
        <f t="shared" si="38"/>
        <v>-21530000</v>
      </c>
    </row>
    <row r="321" spans="1:14" x14ac:dyDescent="0.3">
      <c r="A321" s="1">
        <v>9</v>
      </c>
      <c r="B321" t="s">
        <v>909</v>
      </c>
      <c r="C321" t="s">
        <v>254</v>
      </c>
      <c r="D321" t="s">
        <v>254</v>
      </c>
      <c r="E321" t="s">
        <v>254</v>
      </c>
      <c r="F321" t="s">
        <v>254</v>
      </c>
      <c r="G321" t="s">
        <v>254</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910</v>
      </c>
      <c r="C322" t="s">
        <v>254</v>
      </c>
      <c r="D322" t="s">
        <v>254</v>
      </c>
      <c r="E322" t="s">
        <v>2367</v>
      </c>
      <c r="F322" t="s">
        <v>254</v>
      </c>
      <c r="G322" t="s">
        <v>254</v>
      </c>
      <c r="I322" t="str">
        <f t="shared" si="33"/>
        <v>N/A</v>
      </c>
      <c r="J322" t="str">
        <f t="shared" si="34"/>
        <v>N/A</v>
      </c>
      <c r="K322" t="str">
        <f t="shared" si="35"/>
        <v>N/A</v>
      </c>
      <c r="L322">
        <f t="shared" si="36"/>
        <v>-5880000</v>
      </c>
      <c r="M322" t="str">
        <f t="shared" si="37"/>
        <v>N/A</v>
      </c>
      <c r="N322" t="str">
        <f t="shared" si="38"/>
        <v>N/A</v>
      </c>
    </row>
    <row r="323" spans="1:14" x14ac:dyDescent="0.3">
      <c r="A323" s="1">
        <v>11</v>
      </c>
      <c r="B323" t="s">
        <v>914</v>
      </c>
      <c r="C323" t="s">
        <v>254</v>
      </c>
      <c r="D323" t="s">
        <v>2368</v>
      </c>
      <c r="E323" t="s">
        <v>2369</v>
      </c>
      <c r="F323" t="s">
        <v>2370</v>
      </c>
      <c r="G323" t="s">
        <v>254</v>
      </c>
      <c r="I323" t="str">
        <f t="shared" si="33"/>
        <v>N/A</v>
      </c>
      <c r="J323" t="str">
        <f t="shared" si="34"/>
        <v>N/A</v>
      </c>
      <c r="K323">
        <f t="shared" si="35"/>
        <v>710930000</v>
      </c>
      <c r="L323">
        <f t="shared" si="36"/>
        <v>38710000</v>
      </c>
      <c r="M323">
        <f t="shared" si="37"/>
        <v>38880000</v>
      </c>
      <c r="N323" t="str">
        <f t="shared" si="38"/>
        <v>N/A</v>
      </c>
    </row>
    <row r="324" spans="1:14" x14ac:dyDescent="0.3">
      <c r="A324" s="1">
        <v>12</v>
      </c>
      <c r="B324" t="s">
        <v>915</v>
      </c>
      <c r="C324" t="s">
        <v>2371</v>
      </c>
      <c r="D324" t="s">
        <v>2372</v>
      </c>
      <c r="E324" t="s">
        <v>2373</v>
      </c>
      <c r="F324" t="s">
        <v>2374</v>
      </c>
      <c r="G324" t="s">
        <v>2375</v>
      </c>
      <c r="I324" t="str">
        <f t="shared" si="33"/>
        <v>N/A</v>
      </c>
      <c r="J324">
        <f t="shared" si="34"/>
        <v>-62260000</v>
      </c>
      <c r="K324">
        <f t="shared" si="35"/>
        <v>643120000</v>
      </c>
      <c r="L324">
        <f t="shared" si="36"/>
        <v>-74470000</v>
      </c>
      <c r="M324">
        <f t="shared" si="37"/>
        <v>-31970000</v>
      </c>
      <c r="N324">
        <f t="shared" si="38"/>
        <v>-312170000</v>
      </c>
    </row>
    <row r="325" spans="1:14" x14ac:dyDescent="0.3">
      <c r="A325" s="1">
        <v>13</v>
      </c>
      <c r="B325" t="s">
        <v>921</v>
      </c>
      <c r="C325" t="s">
        <v>254</v>
      </c>
      <c r="D325" t="s">
        <v>2376</v>
      </c>
      <c r="E325" t="s">
        <v>2377</v>
      </c>
      <c r="F325" t="s">
        <v>2378</v>
      </c>
      <c r="G325" t="s">
        <v>2379</v>
      </c>
      <c r="I325" t="str">
        <f t="shared" si="33"/>
        <v>N/A</v>
      </c>
      <c r="J325" t="str">
        <f t="shared" si="34"/>
        <v>N/A</v>
      </c>
      <c r="K325">
        <f t="shared" si="35"/>
        <v>11.3299</v>
      </c>
      <c r="L325">
        <f t="shared" si="36"/>
        <v>-1.1157999999999999</v>
      </c>
      <c r="M325">
        <f t="shared" si="37"/>
        <v>0.57069999999999999</v>
      </c>
      <c r="N325">
        <f t="shared" si="38"/>
        <v>-8.7643000000000004</v>
      </c>
    </row>
    <row r="326" spans="1:14" x14ac:dyDescent="0.3">
      <c r="A326" s="1">
        <v>14</v>
      </c>
      <c r="B326" t="s">
        <v>926</v>
      </c>
      <c r="C326" t="s">
        <v>2380</v>
      </c>
      <c r="D326" t="s">
        <v>2381</v>
      </c>
      <c r="E326" t="s">
        <v>2382</v>
      </c>
      <c r="F326" t="s">
        <v>2383</v>
      </c>
      <c r="G326" t="s">
        <v>2384</v>
      </c>
      <c r="I326" t="str">
        <f t="shared" si="33"/>
        <v>N/A</v>
      </c>
      <c r="J326">
        <f t="shared" si="34"/>
        <v>-8.4000000000000005E-2</v>
      </c>
      <c r="K326">
        <f t="shared" si="35"/>
        <v>2.1962000000000002</v>
      </c>
      <c r="L326">
        <f t="shared" si="36"/>
        <v>-0.22140000000000001</v>
      </c>
      <c r="M326">
        <f t="shared" si="37"/>
        <v>-0.09</v>
      </c>
      <c r="N326">
        <f t="shared" si="38"/>
        <v>-0.68310000000000004</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2385</v>
      </c>
      <c r="D329" t="s">
        <v>2386</v>
      </c>
      <c r="E329" t="s">
        <v>2387</v>
      </c>
      <c r="F329" t="s">
        <v>2388</v>
      </c>
      <c r="G329" t="s">
        <v>2389</v>
      </c>
      <c r="I329" t="str">
        <f t="shared" si="33"/>
        <v>N/A</v>
      </c>
      <c r="J329">
        <f t="shared" si="34"/>
        <v>-18490000</v>
      </c>
      <c r="K329">
        <f t="shared" si="35"/>
        <v>-12100000</v>
      </c>
      <c r="L329">
        <f t="shared" si="36"/>
        <v>-17490000</v>
      </c>
      <c r="M329">
        <f t="shared" si="37"/>
        <v>-19070000</v>
      </c>
      <c r="N329">
        <f t="shared" si="38"/>
        <v>-20970000</v>
      </c>
    </row>
    <row r="330" spans="1:14" x14ac:dyDescent="0.3">
      <c r="A330" s="1">
        <v>1</v>
      </c>
      <c r="B330" t="s">
        <v>933</v>
      </c>
      <c r="C330" t="s">
        <v>2385</v>
      </c>
      <c r="D330" t="s">
        <v>2386</v>
      </c>
      <c r="E330" t="s">
        <v>2387</v>
      </c>
      <c r="F330" t="s">
        <v>2388</v>
      </c>
      <c r="G330" t="s">
        <v>2389</v>
      </c>
      <c r="I330" t="str">
        <f t="shared" si="33"/>
        <v>N/A</v>
      </c>
      <c r="J330">
        <f t="shared" si="34"/>
        <v>-18490000</v>
      </c>
      <c r="K330">
        <f t="shared" si="35"/>
        <v>-12100000</v>
      </c>
      <c r="L330">
        <f t="shared" si="36"/>
        <v>-17490000</v>
      </c>
      <c r="M330">
        <f t="shared" si="37"/>
        <v>-19070000</v>
      </c>
      <c r="N330">
        <f t="shared" si="38"/>
        <v>-20970000</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2390</v>
      </c>
      <c r="D332" t="s">
        <v>2147</v>
      </c>
      <c r="E332" t="s">
        <v>2391</v>
      </c>
      <c r="F332" t="s">
        <v>2392</v>
      </c>
      <c r="G332" t="s">
        <v>2012</v>
      </c>
      <c r="I332" t="str">
        <f t="shared" si="33"/>
        <v>N/A</v>
      </c>
      <c r="J332">
        <f t="shared" si="34"/>
        <v>1110000</v>
      </c>
      <c r="K332">
        <f t="shared" si="35"/>
        <v>1200000</v>
      </c>
      <c r="L332">
        <f t="shared" si="36"/>
        <v>-536000</v>
      </c>
      <c r="M332">
        <f t="shared" si="37"/>
        <v>105000</v>
      </c>
      <c r="N332">
        <f t="shared" si="38"/>
        <v>-3470000</v>
      </c>
    </row>
    <row r="333" spans="1:14" x14ac:dyDescent="0.3">
      <c r="A333" s="1">
        <v>4</v>
      </c>
      <c r="B333" t="s">
        <v>940</v>
      </c>
      <c r="C333" t="s">
        <v>2393</v>
      </c>
      <c r="D333" t="s">
        <v>2394</v>
      </c>
      <c r="E333" t="s">
        <v>2395</v>
      </c>
      <c r="F333" t="s">
        <v>2396</v>
      </c>
      <c r="G333" t="s">
        <v>2397</v>
      </c>
      <c r="I333" t="str">
        <f t="shared" si="33"/>
        <v>neg_trend</v>
      </c>
      <c r="J333">
        <f t="shared" si="34"/>
        <v>-344000</v>
      </c>
      <c r="K333">
        <f t="shared" si="35"/>
        <v>-1470000</v>
      </c>
      <c r="L333">
        <f t="shared" si="36"/>
        <v>-1670000</v>
      </c>
      <c r="M333">
        <f t="shared" si="37"/>
        <v>-1890000</v>
      </c>
      <c r="N333">
        <f t="shared" si="38"/>
        <v>-4110000.0000000005</v>
      </c>
    </row>
    <row r="334" spans="1:14" x14ac:dyDescent="0.3">
      <c r="A334" s="1">
        <v>5</v>
      </c>
      <c r="B334" t="s">
        <v>946</v>
      </c>
      <c r="C334" t="s">
        <v>1197</v>
      </c>
      <c r="D334" t="s">
        <v>2398</v>
      </c>
      <c r="E334" t="s">
        <v>2399</v>
      </c>
      <c r="F334" t="s">
        <v>2400</v>
      </c>
      <c r="G334" t="s">
        <v>2401</v>
      </c>
      <c r="I334" t="str">
        <f t="shared" si="33"/>
        <v>N/A</v>
      </c>
      <c r="J334">
        <f t="shared" si="34"/>
        <v>1450000</v>
      </c>
      <c r="K334">
        <f t="shared" si="35"/>
        <v>2670000</v>
      </c>
      <c r="L334">
        <f t="shared" si="36"/>
        <v>1130000</v>
      </c>
      <c r="M334">
        <f t="shared" si="37"/>
        <v>2000000</v>
      </c>
      <c r="N334">
        <f t="shared" si="38"/>
        <v>649000</v>
      </c>
    </row>
    <row r="335" spans="1:14" x14ac:dyDescent="0.3">
      <c r="A335" s="1">
        <v>6</v>
      </c>
      <c r="B335" t="s">
        <v>952</v>
      </c>
      <c r="C335" t="s">
        <v>254</v>
      </c>
      <c r="D335" t="s">
        <v>254</v>
      </c>
      <c r="E335" t="s">
        <v>254</v>
      </c>
      <c r="F335" t="s">
        <v>254</v>
      </c>
      <c r="G335" t="s">
        <v>254</v>
      </c>
      <c r="I335" t="str">
        <f t="shared" si="33"/>
        <v>N/A</v>
      </c>
      <c r="J335" t="str">
        <f t="shared" si="34"/>
        <v>N/A</v>
      </c>
      <c r="K335" t="str">
        <f t="shared" si="35"/>
        <v>N/A</v>
      </c>
      <c r="L335" t="str">
        <f t="shared" si="36"/>
        <v>N/A</v>
      </c>
      <c r="M335" t="str">
        <f t="shared" si="37"/>
        <v>N/A</v>
      </c>
      <c r="N335" t="str">
        <f t="shared" si="38"/>
        <v>N/A</v>
      </c>
    </row>
    <row r="336" spans="1:14" x14ac:dyDescent="0.3">
      <c r="A336" s="1">
        <v>7</v>
      </c>
      <c r="B336" t="s">
        <v>958</v>
      </c>
      <c r="C336" t="s">
        <v>1197</v>
      </c>
      <c r="D336" t="s">
        <v>2398</v>
      </c>
      <c r="E336" t="s">
        <v>2399</v>
      </c>
      <c r="F336" t="s">
        <v>2400</v>
      </c>
      <c r="G336" t="s">
        <v>2401</v>
      </c>
      <c r="I336" t="str">
        <f t="shared" si="33"/>
        <v>N/A</v>
      </c>
      <c r="J336">
        <f t="shared" si="34"/>
        <v>1450000</v>
      </c>
      <c r="K336">
        <f t="shared" si="35"/>
        <v>2670000</v>
      </c>
      <c r="L336">
        <f t="shared" si="36"/>
        <v>1130000</v>
      </c>
      <c r="M336">
        <f t="shared" si="37"/>
        <v>2000000</v>
      </c>
      <c r="N336">
        <f t="shared" si="38"/>
        <v>649000</v>
      </c>
    </row>
    <row r="337" spans="1:14" x14ac:dyDescent="0.3">
      <c r="A337" s="1">
        <v>8</v>
      </c>
      <c r="B337" t="s">
        <v>964</v>
      </c>
      <c r="C337" t="s">
        <v>2402</v>
      </c>
      <c r="D337" t="s">
        <v>2403</v>
      </c>
      <c r="E337" t="s">
        <v>2404</v>
      </c>
      <c r="F337" t="s">
        <v>2405</v>
      </c>
      <c r="G337" t="s">
        <v>2406</v>
      </c>
      <c r="I337" t="str">
        <f t="shared" si="33"/>
        <v>N/A</v>
      </c>
      <c r="J337">
        <f t="shared" si="34"/>
        <v>-17510000</v>
      </c>
      <c r="K337">
        <f t="shared" si="35"/>
        <v>-272150000</v>
      </c>
      <c r="L337">
        <f t="shared" si="36"/>
        <v>-1950000</v>
      </c>
      <c r="M337">
        <f t="shared" si="37"/>
        <v>-6910000</v>
      </c>
      <c r="N337">
        <f t="shared" si="38"/>
        <v>89470000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2402</v>
      </c>
      <c r="D339" t="s">
        <v>2403</v>
      </c>
      <c r="E339" t="s">
        <v>2404</v>
      </c>
      <c r="F339" t="s">
        <v>2405</v>
      </c>
      <c r="G339" t="s">
        <v>2406</v>
      </c>
      <c r="I339" t="str">
        <f t="shared" si="33"/>
        <v>N/A</v>
      </c>
      <c r="J339">
        <f t="shared" si="34"/>
        <v>-17510000</v>
      </c>
      <c r="K339">
        <f t="shared" si="35"/>
        <v>-272150000</v>
      </c>
      <c r="L339">
        <f t="shared" si="36"/>
        <v>-1950000</v>
      </c>
      <c r="M339">
        <f t="shared" si="37"/>
        <v>-6910000</v>
      </c>
      <c r="N339">
        <f t="shared" si="38"/>
        <v>89470000</v>
      </c>
    </row>
    <row r="340" spans="1:14" x14ac:dyDescent="0.3">
      <c r="A340" s="1">
        <v>11</v>
      </c>
      <c r="B340" t="s">
        <v>972</v>
      </c>
      <c r="C340" t="s">
        <v>2407</v>
      </c>
      <c r="D340" t="s">
        <v>2408</v>
      </c>
      <c r="E340" t="s">
        <v>2404</v>
      </c>
      <c r="F340" t="s">
        <v>2409</v>
      </c>
      <c r="G340" t="s">
        <v>2410</v>
      </c>
      <c r="I340" t="str">
        <f t="shared" si="33"/>
        <v>N/A</v>
      </c>
      <c r="J340">
        <f t="shared" si="34"/>
        <v>317810000</v>
      </c>
      <c r="K340">
        <f t="shared" si="35"/>
        <v>-12000</v>
      </c>
      <c r="L340">
        <f t="shared" si="36"/>
        <v>-1950000</v>
      </c>
      <c r="M340">
        <f t="shared" si="37"/>
        <v>-892000</v>
      </c>
      <c r="N340">
        <f t="shared" si="38"/>
        <v>123040000</v>
      </c>
    </row>
    <row r="341" spans="1:14" x14ac:dyDescent="0.3">
      <c r="A341" s="1">
        <v>12</v>
      </c>
      <c r="B341" t="s">
        <v>978</v>
      </c>
      <c r="C341" t="s">
        <v>2411</v>
      </c>
      <c r="D341" t="s">
        <v>2412</v>
      </c>
      <c r="E341" t="s">
        <v>254</v>
      </c>
      <c r="F341" t="s">
        <v>2413</v>
      </c>
      <c r="G341" t="s">
        <v>2414</v>
      </c>
      <c r="I341" t="str">
        <f t="shared" si="33"/>
        <v>N/A</v>
      </c>
      <c r="J341">
        <f t="shared" si="34"/>
        <v>-335330000</v>
      </c>
      <c r="K341">
        <f t="shared" si="35"/>
        <v>-272140000</v>
      </c>
      <c r="L341" t="str">
        <f t="shared" si="36"/>
        <v>N/A</v>
      </c>
      <c r="M341">
        <f t="shared" si="37"/>
        <v>-6020000</v>
      </c>
      <c r="N341">
        <f t="shared" si="38"/>
        <v>-33560000</v>
      </c>
    </row>
    <row r="342" spans="1:14" x14ac:dyDescent="0.3">
      <c r="A342" s="1">
        <v>13</v>
      </c>
      <c r="B342" t="s">
        <v>817</v>
      </c>
      <c r="C342" t="s">
        <v>2415</v>
      </c>
      <c r="D342" t="s">
        <v>2416</v>
      </c>
      <c r="E342" t="s">
        <v>2417</v>
      </c>
      <c r="F342" t="s">
        <v>2418</v>
      </c>
      <c r="G342" t="s">
        <v>2419</v>
      </c>
      <c r="I342" t="str">
        <f t="shared" si="33"/>
        <v>N/A</v>
      </c>
      <c r="J342">
        <f t="shared" si="34"/>
        <v>-2410000</v>
      </c>
      <c r="K342">
        <f t="shared" si="35"/>
        <v>-27430000</v>
      </c>
      <c r="L342">
        <f t="shared" si="36"/>
        <v>-13940000</v>
      </c>
      <c r="M342">
        <f t="shared" si="37"/>
        <v>-15560000</v>
      </c>
      <c r="N342">
        <f t="shared" si="38"/>
        <v>13780000</v>
      </c>
    </row>
    <row r="343" spans="1:14" x14ac:dyDescent="0.3">
      <c r="A343" s="1">
        <v>14</v>
      </c>
      <c r="B343" t="s">
        <v>910</v>
      </c>
      <c r="C343" t="s">
        <v>2012</v>
      </c>
      <c r="D343" t="s">
        <v>2420</v>
      </c>
      <c r="E343" t="s">
        <v>2421</v>
      </c>
      <c r="F343" t="s">
        <v>2422</v>
      </c>
      <c r="G343" t="s">
        <v>2423</v>
      </c>
      <c r="I343" t="str">
        <f t="shared" si="33"/>
        <v>N/A</v>
      </c>
      <c r="J343">
        <f t="shared" si="34"/>
        <v>-3470000</v>
      </c>
      <c r="K343">
        <f t="shared" si="35"/>
        <v>-27830000</v>
      </c>
      <c r="L343">
        <f t="shared" si="36"/>
        <v>-16440000.000000002</v>
      </c>
      <c r="M343">
        <f t="shared" si="37"/>
        <v>-16510000.000000002</v>
      </c>
      <c r="N343">
        <f t="shared" si="38"/>
        <v>-8630000</v>
      </c>
    </row>
    <row r="344" spans="1:14" x14ac:dyDescent="0.3">
      <c r="A344" s="1">
        <v>15</v>
      </c>
      <c r="B344" t="s">
        <v>914</v>
      </c>
      <c r="C344" t="s">
        <v>2424</v>
      </c>
      <c r="D344" t="s">
        <v>2425</v>
      </c>
      <c r="E344" t="s">
        <v>2426</v>
      </c>
      <c r="F344" t="s">
        <v>2427</v>
      </c>
      <c r="G344" t="s">
        <v>2428</v>
      </c>
      <c r="I344" t="str">
        <f t="shared" si="33"/>
        <v>N/A</v>
      </c>
      <c r="J344">
        <f t="shared" si="34"/>
        <v>1060000</v>
      </c>
      <c r="K344">
        <f t="shared" si="35"/>
        <v>408000</v>
      </c>
      <c r="L344">
        <f t="shared" si="36"/>
        <v>2500000</v>
      </c>
      <c r="M344">
        <f t="shared" si="37"/>
        <v>950000</v>
      </c>
      <c r="N344">
        <f t="shared" si="38"/>
        <v>22410000</v>
      </c>
    </row>
    <row r="345" spans="1:14" x14ac:dyDescent="0.3">
      <c r="A345" s="1">
        <v>16</v>
      </c>
      <c r="B345" t="s">
        <v>990</v>
      </c>
      <c r="C345" t="s">
        <v>2429</v>
      </c>
      <c r="D345" t="s">
        <v>2430</v>
      </c>
      <c r="E345" t="s">
        <v>2431</v>
      </c>
      <c r="F345" t="s">
        <v>2432</v>
      </c>
      <c r="G345" t="s">
        <v>2433</v>
      </c>
      <c r="I345" t="str">
        <f t="shared" si="33"/>
        <v>N/A</v>
      </c>
      <c r="J345">
        <f t="shared" si="34"/>
        <v>-37300000</v>
      </c>
      <c r="K345">
        <f t="shared" si="35"/>
        <v>-310470000</v>
      </c>
      <c r="L345">
        <f t="shared" si="36"/>
        <v>-33900000</v>
      </c>
      <c r="M345">
        <f t="shared" si="37"/>
        <v>-41440000</v>
      </c>
      <c r="N345">
        <f t="shared" si="38"/>
        <v>78820000</v>
      </c>
    </row>
    <row r="346" spans="1:14" x14ac:dyDescent="0.3">
      <c r="A346" s="1">
        <v>17</v>
      </c>
      <c r="B346" t="s">
        <v>996</v>
      </c>
      <c r="C346" t="s">
        <v>254</v>
      </c>
      <c r="D346" t="s">
        <v>2434</v>
      </c>
      <c r="E346" t="s">
        <v>2435</v>
      </c>
      <c r="F346" t="s">
        <v>2436</v>
      </c>
      <c r="G346" t="s">
        <v>2437</v>
      </c>
      <c r="I346" t="str">
        <f t="shared" si="33"/>
        <v>N/A</v>
      </c>
      <c r="J346" t="str">
        <f t="shared" si="34"/>
        <v>N/A</v>
      </c>
      <c r="K346">
        <f t="shared" si="35"/>
        <v>-7.3235000000000001</v>
      </c>
      <c r="L346">
        <f t="shared" si="36"/>
        <v>0.89080000000000004</v>
      </c>
      <c r="M346">
        <f t="shared" si="37"/>
        <v>-0.22219999999999998</v>
      </c>
      <c r="N346">
        <f t="shared" si="38"/>
        <v>2.9020999999999999</v>
      </c>
    </row>
    <row r="347" spans="1:14" x14ac:dyDescent="0.3">
      <c r="A347" s="1">
        <v>18</v>
      </c>
      <c r="B347" t="s">
        <v>1001</v>
      </c>
      <c r="C347" t="s">
        <v>2438</v>
      </c>
      <c r="D347" t="s">
        <v>2439</v>
      </c>
      <c r="E347" t="s">
        <v>2440</v>
      </c>
      <c r="F347" t="s">
        <v>2441</v>
      </c>
      <c r="G347" t="s">
        <v>2442</v>
      </c>
      <c r="I347" t="str">
        <f t="shared" si="33"/>
        <v>N/A</v>
      </c>
      <c r="J347">
        <f t="shared" si="34"/>
        <v>-5.0300000000000004E-2</v>
      </c>
      <c r="K347">
        <f t="shared" si="35"/>
        <v>-1.0602</v>
      </c>
      <c r="L347">
        <f t="shared" si="36"/>
        <v>-0.1008</v>
      </c>
      <c r="M347">
        <f t="shared" si="37"/>
        <v>-0.11660000000000001</v>
      </c>
      <c r="N347">
        <f t="shared" si="38"/>
        <v>0.17250000000000001</v>
      </c>
    </row>
    <row r="348" spans="1:14" x14ac:dyDescent="0.3">
      <c r="A348" s="1">
        <v>19</v>
      </c>
      <c r="B348" t="s">
        <v>1007</v>
      </c>
      <c r="C348" t="s">
        <v>254</v>
      </c>
      <c r="D348" t="s">
        <v>2443</v>
      </c>
      <c r="E348" t="s">
        <v>254</v>
      </c>
      <c r="F348" t="s">
        <v>254</v>
      </c>
      <c r="G348" t="s">
        <v>2444</v>
      </c>
      <c r="I348" t="str">
        <f t="shared" si="33"/>
        <v>N/A</v>
      </c>
      <c r="J348" t="str">
        <f t="shared" si="34"/>
        <v>N/A</v>
      </c>
      <c r="K348">
        <f t="shared" si="35"/>
        <v>-682000</v>
      </c>
      <c r="L348" t="str">
        <f t="shared" si="36"/>
        <v>N/A</v>
      </c>
      <c r="M348" t="str">
        <f t="shared" si="37"/>
        <v>N/A</v>
      </c>
      <c r="N348">
        <f t="shared" si="38"/>
        <v>-626000</v>
      </c>
    </row>
    <row r="349" spans="1:14" x14ac:dyDescent="0.3">
      <c r="A349" s="1">
        <v>20</v>
      </c>
      <c r="B349" t="s">
        <v>1013</v>
      </c>
      <c r="C349" t="s">
        <v>1014</v>
      </c>
      <c r="D349" t="s">
        <v>1014</v>
      </c>
      <c r="E349" t="s">
        <v>1014</v>
      </c>
      <c r="F349" t="s">
        <v>1014</v>
      </c>
      <c r="G349" t="s">
        <v>1014</v>
      </c>
      <c r="I349" t="str">
        <f t="shared" si="33"/>
        <v>N/A</v>
      </c>
      <c r="J349">
        <f t="shared" si="34"/>
        <v>0</v>
      </c>
      <c r="K349">
        <f t="shared" si="35"/>
        <v>0</v>
      </c>
      <c r="L349">
        <f t="shared" si="36"/>
        <v>0</v>
      </c>
      <c r="M349">
        <f t="shared" si="37"/>
        <v>0</v>
      </c>
      <c r="N349">
        <f t="shared" si="38"/>
        <v>0</v>
      </c>
    </row>
    <row r="350" spans="1:14" x14ac:dyDescent="0.3">
      <c r="A350" s="1">
        <v>21</v>
      </c>
      <c r="B350" t="s">
        <v>1015</v>
      </c>
      <c r="C350" t="s">
        <v>2445</v>
      </c>
      <c r="D350" t="s">
        <v>2446</v>
      </c>
      <c r="E350" t="s">
        <v>2447</v>
      </c>
      <c r="F350" t="s">
        <v>2448</v>
      </c>
      <c r="G350" t="s">
        <v>2449</v>
      </c>
      <c r="I350" t="str">
        <f t="shared" si="33"/>
        <v>N/A</v>
      </c>
      <c r="J350">
        <f t="shared" si="34"/>
        <v>87910000</v>
      </c>
      <c r="K350">
        <f t="shared" si="35"/>
        <v>219960000</v>
      </c>
      <c r="L350">
        <f t="shared" si="36"/>
        <v>-30390000</v>
      </c>
      <c r="M350">
        <f t="shared" si="37"/>
        <v>65830000</v>
      </c>
      <c r="N350">
        <f t="shared" si="38"/>
        <v>-122320000</v>
      </c>
    </row>
    <row r="351" spans="1:14" x14ac:dyDescent="0.3">
      <c r="A351" s="1">
        <v>22</v>
      </c>
      <c r="B351" t="s">
        <v>1021</v>
      </c>
      <c r="C351" t="s">
        <v>2450</v>
      </c>
      <c r="D351" t="s">
        <v>2451</v>
      </c>
      <c r="E351" t="s">
        <v>2452</v>
      </c>
      <c r="F351" t="s">
        <v>2453</v>
      </c>
      <c r="G351" t="s">
        <v>2454</v>
      </c>
      <c r="I351" t="str">
        <f t="shared" si="33"/>
        <v>N/A</v>
      </c>
      <c r="J351">
        <f t="shared" si="34"/>
        <v>110050000</v>
      </c>
      <c r="K351">
        <f t="shared" si="35"/>
        <v>-181320000</v>
      </c>
      <c r="L351">
        <f t="shared" si="36"/>
        <v>19680000</v>
      </c>
      <c r="M351">
        <f t="shared" si="37"/>
        <v>74490000</v>
      </c>
      <c r="N351">
        <f t="shared" si="38"/>
        <v>-12630000</v>
      </c>
    </row>
    <row r="352" spans="1:14" x14ac:dyDescent="0.3">
      <c r="A352" s="1">
        <v>23</v>
      </c>
      <c r="B352" t="s">
        <v>1027</v>
      </c>
      <c r="C352" t="s">
        <v>254</v>
      </c>
      <c r="D352" t="s">
        <v>2455</v>
      </c>
      <c r="E352" t="s">
        <v>2456</v>
      </c>
      <c r="F352" t="s">
        <v>2457</v>
      </c>
      <c r="G352" t="s">
        <v>2458</v>
      </c>
      <c r="I352" t="str">
        <f t="shared" si="33"/>
        <v>N/A</v>
      </c>
      <c r="J352" t="str">
        <f t="shared" si="34"/>
        <v>N/A</v>
      </c>
      <c r="K352">
        <f t="shared" si="35"/>
        <v>-2.6476000000000002</v>
      </c>
      <c r="L352">
        <f t="shared" si="36"/>
        <v>1.1085</v>
      </c>
      <c r="M352">
        <f t="shared" si="37"/>
        <v>2.7848000000000002</v>
      </c>
      <c r="N352">
        <f t="shared" si="38"/>
        <v>-1.1695</v>
      </c>
    </row>
    <row r="353" spans="1:14" x14ac:dyDescent="0.3">
      <c r="A353" s="1">
        <v>24</v>
      </c>
      <c r="B353" t="s">
        <v>1032</v>
      </c>
      <c r="C353" t="s">
        <v>254</v>
      </c>
      <c r="D353" t="s">
        <v>254</v>
      </c>
      <c r="E353" t="s">
        <v>254</v>
      </c>
      <c r="F353" t="s">
        <v>254</v>
      </c>
      <c r="G353" t="s">
        <v>2459</v>
      </c>
      <c r="I353" t="str">
        <f t="shared" si="33"/>
        <v>N/A</v>
      </c>
      <c r="J353" t="str">
        <f t="shared" si="34"/>
        <v>N/A</v>
      </c>
      <c r="K353" t="str">
        <f t="shared" si="35"/>
        <v>N/A</v>
      </c>
      <c r="L353" t="str">
        <f t="shared" si="36"/>
        <v>N/A</v>
      </c>
      <c r="M353" t="str">
        <f t="shared" si="37"/>
        <v>N/A</v>
      </c>
      <c r="N353">
        <f t="shared" si="38"/>
        <v>-2.58E-2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2460</v>
      </c>
      <c r="C355" t="s">
        <v>2461</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2462</v>
      </c>
      <c r="C356" t="s">
        <v>2463</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2464</v>
      </c>
      <c r="C357" t="s">
        <v>2465</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2466</v>
      </c>
      <c r="C358" t="s">
        <v>2467</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2468</v>
      </c>
      <c r="C359" t="s">
        <v>2469</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2470</v>
      </c>
      <c r="C360" t="s">
        <v>2471</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612</v>
      </c>
      <c r="I363" t="str">
        <f t="shared" si="33"/>
        <v>N/A</v>
      </c>
      <c r="J363">
        <f t="shared" si="34"/>
        <v>1410000000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2472</v>
      </c>
      <c r="I365" t="str">
        <f t="shared" si="33"/>
        <v>N/A</v>
      </c>
      <c r="J365">
        <f t="shared" si="34"/>
        <v>-23.08</v>
      </c>
      <c r="K365" t="str">
        <f t="shared" si="35"/>
        <v>N/A</v>
      </c>
      <c r="L365" t="str">
        <f t="shared" si="36"/>
        <v>N/A</v>
      </c>
      <c r="M365" t="str">
        <f t="shared" si="37"/>
        <v>N/A</v>
      </c>
      <c r="N365" t="str">
        <f t="shared" si="38"/>
        <v>N/A</v>
      </c>
    </row>
    <row r="366" spans="1:14" x14ac:dyDescent="0.3">
      <c r="A366" s="1">
        <v>3</v>
      </c>
      <c r="B366" t="s">
        <v>124</v>
      </c>
      <c r="C366" t="s">
        <v>2473</v>
      </c>
      <c r="I366" t="str">
        <f t="shared" si="33"/>
        <v>N/A</v>
      </c>
      <c r="J366">
        <f t="shared" si="34"/>
        <v>151.54</v>
      </c>
      <c r="K366" t="str">
        <f t="shared" si="35"/>
        <v>N/A</v>
      </c>
      <c r="L366" t="str">
        <f t="shared" si="36"/>
        <v>N/A</v>
      </c>
      <c r="M366" t="str">
        <f t="shared" si="37"/>
        <v>N/A</v>
      </c>
      <c r="N366" t="str">
        <f t="shared" si="38"/>
        <v>N/A</v>
      </c>
    </row>
    <row r="367" spans="1:14" x14ac:dyDescent="0.3">
      <c r="A367" s="1">
        <v>4</v>
      </c>
      <c r="B367" t="s">
        <v>126</v>
      </c>
      <c r="C367" t="s">
        <v>2474</v>
      </c>
      <c r="I367" t="str">
        <f t="shared" si="33"/>
        <v>N/A</v>
      </c>
      <c r="J367">
        <f t="shared" si="34"/>
        <v>-1.87</v>
      </c>
      <c r="K367" t="str">
        <f t="shared" si="35"/>
        <v>N/A</v>
      </c>
      <c r="L367" t="str">
        <f t="shared" si="36"/>
        <v>N/A</v>
      </c>
      <c r="M367" t="str">
        <f t="shared" si="37"/>
        <v>N/A</v>
      </c>
      <c r="N367" t="str">
        <f t="shared" si="38"/>
        <v>N/A</v>
      </c>
    </row>
    <row r="368" spans="1:14" x14ac:dyDescent="0.3">
      <c r="A368" s="1">
        <v>5</v>
      </c>
      <c r="B368" t="s">
        <v>128</v>
      </c>
      <c r="C368" t="s">
        <v>1765</v>
      </c>
      <c r="I368" t="str">
        <f t="shared" si="33"/>
        <v>N/A</v>
      </c>
      <c r="J368">
        <f t="shared" si="34"/>
        <v>1.52</v>
      </c>
      <c r="K368" t="str">
        <f t="shared" si="35"/>
        <v>N/A</v>
      </c>
      <c r="L368" t="str">
        <f t="shared" si="36"/>
        <v>N/A</v>
      </c>
      <c r="M368" t="str">
        <f t="shared" si="37"/>
        <v>N/A</v>
      </c>
      <c r="N368" t="str">
        <f t="shared" si="38"/>
        <v>N/A</v>
      </c>
    </row>
    <row r="369" spans="1:14" x14ac:dyDescent="0.3">
      <c r="A369" s="1">
        <v>6</v>
      </c>
      <c r="B369" t="s">
        <v>130</v>
      </c>
      <c r="I369" t="str">
        <f t="shared" si="33"/>
        <v>N/A</v>
      </c>
      <c r="J369" t="str">
        <f t="shared" si="34"/>
        <v>N/A</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2475</v>
      </c>
      <c r="I374" t="str">
        <f t="shared" si="33"/>
        <v>N/A</v>
      </c>
      <c r="J374">
        <f t="shared" si="34"/>
        <v>1500000000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2476</v>
      </c>
      <c r="I376" t="str">
        <f t="shared" si="33"/>
        <v>N/A</v>
      </c>
      <c r="J376">
        <f t="shared" si="34"/>
        <v>-120.08</v>
      </c>
      <c r="K376" t="str">
        <f t="shared" si="35"/>
        <v>N/A</v>
      </c>
      <c r="L376" t="str">
        <f t="shared" si="36"/>
        <v>N/A</v>
      </c>
      <c r="M376" t="str">
        <f t="shared" si="37"/>
        <v>N/A</v>
      </c>
      <c r="N376" t="str">
        <f t="shared" si="38"/>
        <v>N/A</v>
      </c>
    </row>
    <row r="377" spans="1:14" x14ac:dyDescent="0.3">
      <c r="A377" s="1">
        <v>3</v>
      </c>
      <c r="B377" t="s">
        <v>124</v>
      </c>
      <c r="C377" t="s">
        <v>2477</v>
      </c>
      <c r="I377" t="str">
        <f t="shared" si="33"/>
        <v>N/A</v>
      </c>
      <c r="J377">
        <f t="shared" si="34"/>
        <v>64.89</v>
      </c>
      <c r="K377" t="str">
        <f t="shared" si="35"/>
        <v>N/A</v>
      </c>
      <c r="L377" t="str">
        <f t="shared" si="36"/>
        <v>N/A</v>
      </c>
      <c r="M377" t="str">
        <f t="shared" si="37"/>
        <v>N/A</v>
      </c>
      <c r="N377" t="str">
        <f t="shared" si="38"/>
        <v>N/A</v>
      </c>
    </row>
    <row r="378" spans="1:14" x14ac:dyDescent="0.3">
      <c r="A378" s="1">
        <v>4</v>
      </c>
      <c r="B378" t="s">
        <v>126</v>
      </c>
      <c r="C378" t="s">
        <v>2478</v>
      </c>
      <c r="I378" t="str">
        <f t="shared" si="33"/>
        <v>N/A</v>
      </c>
      <c r="J378">
        <f t="shared" si="34"/>
        <v>15.8</v>
      </c>
      <c r="K378" t="str">
        <f t="shared" si="35"/>
        <v>N/A</v>
      </c>
      <c r="L378" t="str">
        <f t="shared" si="36"/>
        <v>N/A</v>
      </c>
      <c r="M378" t="str">
        <f t="shared" si="37"/>
        <v>N/A</v>
      </c>
      <c r="N378" t="str">
        <f t="shared" si="38"/>
        <v>N/A</v>
      </c>
    </row>
    <row r="379" spans="1:14" x14ac:dyDescent="0.3">
      <c r="A379" s="1">
        <v>5</v>
      </c>
      <c r="B379" t="s">
        <v>128</v>
      </c>
      <c r="C379" t="s">
        <v>2479</v>
      </c>
      <c r="I379" t="str">
        <f t="shared" si="33"/>
        <v>N/A</v>
      </c>
      <c r="J379">
        <f t="shared" si="34"/>
        <v>2.5099999999999998</v>
      </c>
      <c r="K379" t="str">
        <f t="shared" si="35"/>
        <v>N/A</v>
      </c>
      <c r="L379" t="str">
        <f t="shared" si="36"/>
        <v>N/A</v>
      </c>
      <c r="M379" t="str">
        <f t="shared" si="37"/>
        <v>N/A</v>
      </c>
      <c r="N379" t="str">
        <f t="shared" si="38"/>
        <v>N/A</v>
      </c>
    </row>
    <row r="380" spans="1:14" x14ac:dyDescent="0.3">
      <c r="A380" s="1">
        <v>6</v>
      </c>
      <c r="B380" t="s">
        <v>130</v>
      </c>
      <c r="C380" t="s">
        <v>2480</v>
      </c>
      <c r="I380" t="str">
        <f t="shared" ref="I380:I399"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5</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2481</v>
      </c>
      <c r="I385" t="str">
        <f t="shared" si="39"/>
        <v>N/A</v>
      </c>
      <c r="J385">
        <f t="shared" si="40"/>
        <v>1490000000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2482</v>
      </c>
      <c r="I387" t="str">
        <f t="shared" si="39"/>
        <v>N/A</v>
      </c>
      <c r="J387">
        <f t="shared" si="40"/>
        <v>110</v>
      </c>
      <c r="K387" t="str">
        <f t="shared" si="41"/>
        <v>N/A</v>
      </c>
      <c r="L387" t="str">
        <f t="shared" si="42"/>
        <v>N/A</v>
      </c>
      <c r="M387" t="str">
        <f t="shared" si="43"/>
        <v>N/A</v>
      </c>
      <c r="N387" t="str">
        <f t="shared" si="44"/>
        <v>N/A</v>
      </c>
    </row>
    <row r="388" spans="1:14" x14ac:dyDescent="0.3">
      <c r="A388" s="1">
        <v>3</v>
      </c>
      <c r="B388" t="s">
        <v>124</v>
      </c>
      <c r="C388" t="s">
        <v>2483</v>
      </c>
      <c r="I388" t="str">
        <f t="shared" si="39"/>
        <v>N/A</v>
      </c>
      <c r="J388">
        <f t="shared" si="40"/>
        <v>23.96</v>
      </c>
      <c r="K388" t="str">
        <f t="shared" si="41"/>
        <v>N/A</v>
      </c>
      <c r="L388" t="str">
        <f t="shared" si="42"/>
        <v>N/A</v>
      </c>
      <c r="M388" t="str">
        <f t="shared" si="43"/>
        <v>N/A</v>
      </c>
      <c r="N388" t="str">
        <f t="shared" si="44"/>
        <v>N/A</v>
      </c>
    </row>
    <row r="389" spans="1:14" x14ac:dyDescent="0.3">
      <c r="A389" s="1">
        <v>4</v>
      </c>
      <c r="B389" t="s">
        <v>126</v>
      </c>
      <c r="C389" t="s">
        <v>2484</v>
      </c>
      <c r="I389" t="str">
        <f t="shared" si="39"/>
        <v>N/A</v>
      </c>
      <c r="J389">
        <f t="shared" si="40"/>
        <v>2.44</v>
      </c>
      <c r="K389" t="str">
        <f t="shared" si="41"/>
        <v>N/A</v>
      </c>
      <c r="L389" t="str">
        <f t="shared" si="42"/>
        <v>N/A</v>
      </c>
      <c r="M389" t="str">
        <f t="shared" si="43"/>
        <v>N/A</v>
      </c>
      <c r="N389" t="str">
        <f t="shared" si="44"/>
        <v>N/A</v>
      </c>
    </row>
    <row r="390" spans="1:14" x14ac:dyDescent="0.3">
      <c r="A390" s="1">
        <v>5</v>
      </c>
      <c r="B390" t="s">
        <v>128</v>
      </c>
      <c r="C390" t="s">
        <v>2485</v>
      </c>
      <c r="I390" t="str">
        <f t="shared" si="39"/>
        <v>N/A</v>
      </c>
      <c r="J390">
        <f t="shared" si="40"/>
        <v>1.53</v>
      </c>
      <c r="K390" t="str">
        <f t="shared" si="41"/>
        <v>N/A</v>
      </c>
      <c r="L390" t="str">
        <f t="shared" si="42"/>
        <v>N/A</v>
      </c>
      <c r="M390" t="str">
        <f t="shared" si="43"/>
        <v>N/A</v>
      </c>
      <c r="N390" t="str">
        <f t="shared" si="44"/>
        <v>N/A</v>
      </c>
    </row>
    <row r="391" spans="1:14" x14ac:dyDescent="0.3">
      <c r="A391" s="1">
        <v>6</v>
      </c>
      <c r="B391" t="s">
        <v>130</v>
      </c>
      <c r="C391" t="s">
        <v>2486</v>
      </c>
      <c r="I391" t="str">
        <f t="shared" si="39"/>
        <v>N/A</v>
      </c>
      <c r="J391">
        <f t="shared" si="40"/>
        <v>3.34</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2487</v>
      </c>
      <c r="I396" t="str">
        <f t="shared" si="39"/>
        <v>N/A</v>
      </c>
      <c r="J396">
        <f t="shared" si="40"/>
        <v>792870000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2488</v>
      </c>
      <c r="I398" t="str">
        <f t="shared" si="39"/>
        <v>N/A</v>
      </c>
      <c r="J398">
        <f t="shared" si="40"/>
        <v>5.45</v>
      </c>
      <c r="K398" t="str">
        <f t="shared" si="41"/>
        <v>N/A</v>
      </c>
      <c r="L398" t="str">
        <f t="shared" si="42"/>
        <v>N/A</v>
      </c>
      <c r="M398" t="str">
        <f t="shared" si="43"/>
        <v>N/A</v>
      </c>
      <c r="N398" t="str">
        <f t="shared" si="44"/>
        <v>N/A</v>
      </c>
    </row>
    <row r="399" spans="1:14" x14ac:dyDescent="0.3">
      <c r="A399" s="1">
        <v>3</v>
      </c>
      <c r="B399" t="s">
        <v>124</v>
      </c>
      <c r="C399" t="s">
        <v>2489</v>
      </c>
      <c r="I399" t="str">
        <f t="shared" si="39"/>
        <v>N/A</v>
      </c>
      <c r="J399">
        <f t="shared" si="40"/>
        <v>89.52</v>
      </c>
      <c r="K399" t="str">
        <f t="shared" si="41"/>
        <v>N/A</v>
      </c>
      <c r="L399" t="str">
        <f t="shared" si="42"/>
        <v>N/A</v>
      </c>
      <c r="M399" t="str">
        <f t="shared" si="43"/>
        <v>N/A</v>
      </c>
      <c r="N399" t="str">
        <f t="shared" si="44"/>
        <v>N/A</v>
      </c>
    </row>
    <row r="400" spans="1:14" x14ac:dyDescent="0.3">
      <c r="A400" s="1">
        <v>4</v>
      </c>
      <c r="B400" t="s">
        <v>126</v>
      </c>
      <c r="C400" t="s">
        <v>2490</v>
      </c>
    </row>
    <row r="401" spans="1:3" x14ac:dyDescent="0.3">
      <c r="A401" s="1">
        <v>5</v>
      </c>
      <c r="B401" t="s">
        <v>128</v>
      </c>
      <c r="C401" t="s">
        <v>2491</v>
      </c>
    </row>
    <row r="402" spans="1:3" x14ac:dyDescent="0.3">
      <c r="A402" s="1">
        <v>6</v>
      </c>
      <c r="B402" t="s">
        <v>130</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6.3312776631519962E-2</v>
      </c>
      <c r="AL454">
        <f ca="1">Z455-Y455</f>
        <v>3.1272505949283547E-2</v>
      </c>
      <c r="AM454">
        <f ca="1">AA455-Z455</f>
        <v>-3.5273219884735696E-2</v>
      </c>
      <c r="AN454">
        <f ca="1">AB455-AA455</f>
        <v>-3.0525096381501249E-2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0.40305110808368289</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0.46636388471520285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0.49763639066448639</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0.4623631707797507</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0.43183807439824945</v>
      </c>
      <c r="AK455" t="str">
        <f>"Max " &amp; AK452</f>
        <v>Max Change in Gross Margin / Sales</v>
      </c>
      <c r="AL455">
        <f ca="1">MAX(AK454:AN454)</f>
        <v>6.3312776631519962E-2</v>
      </c>
    </row>
    <row r="456" spans="2:40" x14ac:dyDescent="0.3">
      <c r="X456" t="str">
        <f>"Max " &amp; X453</f>
        <v>Max Gross Margin</v>
      </c>
      <c r="Y456">
        <f ca="1">MAX(X455:AB455)</f>
        <v>0.49763639066448639</v>
      </c>
      <c r="AK456" t="str">
        <f>AK455 &amp; " Year"</f>
        <v>Max Change in Gross Margin / Sales Year</v>
      </c>
      <c r="AL456" t="str">
        <f ca="1">IF(MATCH(AL455,AK454:AN454,0)=1,AK453,IF(MATCH(AL455,AK454:AN454,0)=2,AL453,IF(MATCH(AL455,AK454:AN454,0)=3,AM453,AN453)))</f>
        <v>12-13</v>
      </c>
    </row>
    <row r="457" spans="2:40" x14ac:dyDescent="0.3">
      <c r="X457" t="str">
        <f>X456 &amp; " Year"</f>
        <v>Max Gross Margin Year</v>
      </c>
      <c r="Y457">
        <f ca="1">VALUE(X454)+MATCH(Y456,X455:AB455,0)-1</f>
        <v>2014</v>
      </c>
      <c r="AK457" t="str">
        <f>"Min " &amp; AK452</f>
        <v>Min Change in Gross Margin / Sales</v>
      </c>
      <c r="AL457">
        <f ca="1">MIN(AK454:AN454)</f>
        <v>-3.5273219884735696E-2</v>
      </c>
    </row>
    <row r="458" spans="2:40" x14ac:dyDescent="0.3">
      <c r="X458" t="str">
        <f>"Min " &amp; X453</f>
        <v>Min Gross Margin</v>
      </c>
      <c r="Y458">
        <f ca="1">MIN(X455:AB455)</f>
        <v>0.40305110808368289</v>
      </c>
      <c r="AK458" t="str">
        <f>AK457 &amp; " Year"</f>
        <v>Min Change in Gross Margin / Sales Year</v>
      </c>
      <c r="AL458" t="str">
        <f ca="1">IF(MATCH(AL457,AK454:AN454,0)=1,AK453,IF(MATCH(AL457,AK454:AN454,0)=2,AL453,IF(MATCH(AL457,AK454:AN454,0)=3,AM453,AN453)))</f>
        <v>14-15</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-1.8101622671540529E-2</v>
      </c>
      <c r="R462">
        <f ca="1">Y455-Y463-Y471</f>
        <v>5.7983881983335622E-2</v>
      </c>
      <c r="S462">
        <f ca="1">Z455-Z463-Z471</f>
        <v>0.11092611862643081</v>
      </c>
      <c r="T462">
        <f ca="1">AA455-AA463-AA471</f>
        <v>7.3332020148014765E-2</v>
      </c>
      <c r="U462">
        <f ca="1">AB455-AB463-AB471</f>
        <v>-8.6870897155361115E-3</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0.11092611862643081</v>
      </c>
      <c r="S463" t="str">
        <f>"GM Effect on Max"</f>
        <v>GM Effect on Max</v>
      </c>
      <c r="T463" t="str">
        <f ca="1">IF(R464=Y457,"Max OM in same year as Max GM","Inconclusive Effect")</f>
        <v>Max OM in same year as Max GM</v>
      </c>
      <c r="X463">
        <f ca="1">(INDIRECT("J" &amp; MATCH("SG&amp;A Expense",B145:B403,0) +144))/(INDIRECT("J" &amp; MATCH("Sales/Revenue",B145:B403,0) +144))</f>
        <v>0.27886210664040895</v>
      </c>
      <c r="Y463">
        <f ca="1">(INDIRECT("K" &amp; MATCH("SG&amp;A Expense",B145:B403,0) +144))/(INDIRECT("K" &amp; MATCH("Sales/Revenue",B145:B403,0) +144))</f>
        <v>0.24194099166780494</v>
      </c>
      <c r="Z463">
        <f ca="1">(INDIRECT("L" &amp; MATCH("SG&amp;A Expense",B145:B403,0) +144))/(INDIRECT("L" &amp; MATCH("Sales/Revenue",B145:B403,0) +144))</f>
        <v>0.23439869183885834</v>
      </c>
      <c r="AA463">
        <f ca="1">(INDIRECT("M" &amp; MATCH("SG&amp;A Expense",B145:B403,0) +144))/(INDIRECT("M" &amp; MATCH("Sales/Revenue",B145:B403,0) +144))</f>
        <v>0.22894448040070911</v>
      </c>
      <c r="AB463">
        <f ca="1">(INDIRECT("N" &amp; MATCH("SG&amp;A Expense",B145:B403,0) +144))/(INDIRECT("N" &amp; MATCH("Sales/Revenue",B145:B403,0) +144))</f>
        <v>0.27426695842450766</v>
      </c>
      <c r="AE463">
        <f ca="1">R462-Q462</f>
        <v>7.6085504654876152E-2</v>
      </c>
      <c r="AF463">
        <f ca="1">S462-R462</f>
        <v>5.2942236643095192E-2</v>
      </c>
      <c r="AG463">
        <f ca="1">T462-S462</f>
        <v>-3.7594098478416049E-2</v>
      </c>
      <c r="AH463">
        <f ca="1">U462-T462</f>
        <v>-8.2019109863550876E-2</v>
      </c>
      <c r="AK463">
        <f ca="1">Y463-X463</f>
        <v>-3.6921114972604002E-2</v>
      </c>
      <c r="AL463">
        <f ca="1">Z463-Y463</f>
        <v>-7.5422998289466081E-3</v>
      </c>
      <c r="AM463">
        <f ca="1">AA463-Z463</f>
        <v>-5.4542114381492257E-3</v>
      </c>
      <c r="AN463">
        <f ca="1">AB463-AA463</f>
        <v>4.5322478023798546E-2</v>
      </c>
    </row>
    <row r="464" spans="2:40" x14ac:dyDescent="0.3">
      <c r="Q464" t="str">
        <f>Q463 &amp; " Year"</f>
        <v>Max Operating Margin Year</v>
      </c>
      <c r="R464">
        <f ca="1">VALUE(Q461)+MATCH(R463,Q462:U462,0)-1</f>
        <v>2014</v>
      </c>
      <c r="S464" t="str">
        <f>"SGA Effect on Max"</f>
        <v>SGA Effect on Max</v>
      </c>
      <c r="T464" t="str">
        <f ca="1">IF(R464=Y467,"Max OM in same year as Min SGA","Inconclusive Effect")</f>
        <v>Inconclusive Effect</v>
      </c>
      <c r="X464" t="str">
        <f>"Max " &amp; X461</f>
        <v>Max SGA / Sales</v>
      </c>
      <c r="Y464">
        <f ca="1">MAX(X463:AB463)</f>
        <v>0.27886210664040895</v>
      </c>
      <c r="AE464" t="str">
        <f>"Max " &amp; AE461</f>
        <v>Max Change in Operating Margin</v>
      </c>
      <c r="AF464">
        <f ca="1">MAX(AE463:AH463)</f>
        <v>7.6085504654876152E-2</v>
      </c>
      <c r="AK464" t="str">
        <f>"Max " &amp; AK461</f>
        <v>Max Change in SGA / Sales</v>
      </c>
      <c r="AL464">
        <f ca="1">MAX(AK463:AN463)</f>
        <v>4.5322478023798546E-2</v>
      </c>
    </row>
    <row r="465" spans="4:40" x14ac:dyDescent="0.3">
      <c r="J465" t="str">
        <f>"EOY Pretax ROIC"</f>
        <v>EOY Pretax ROIC</v>
      </c>
      <c r="Q465" t="str">
        <f>"Min " &amp; Q460</f>
        <v>Min Operating Margin</v>
      </c>
      <c r="R465">
        <f ca="1">MIN(Q462:U462)</f>
        <v>-1.8101622671540529E-2</v>
      </c>
      <c r="S465" t="str">
        <f>"Dep Effect on Max"</f>
        <v>Dep Effect on Max</v>
      </c>
      <c r="T465" t="str">
        <f ca="1">IF(R464=Y475,"Max OM in same year as Min Depr","Inconclusive Effect")</f>
        <v>Inconclusive Effect</v>
      </c>
      <c r="X465" t="str">
        <f>X464 &amp; " Year"</f>
        <v>Max SGA / Sales Year</v>
      </c>
      <c r="Y465">
        <f ca="1">VALUE(X462)+MATCH(Y464,X463:AB463,0)-1</f>
        <v>2012</v>
      </c>
      <c r="AE465" t="str">
        <f>AE464 &amp; " Year"</f>
        <v>Max Change in Operating Margin Year</v>
      </c>
      <c r="AF465" t="str">
        <f ca="1">IF(MATCH(AF464,AE463:AH463,0)=1,AE462,IF(MATCH(AF464,AE463:AH463,0)=2,AF462,IF(MATCH(AF464,AE463:AH463,0)=3,AG462,AH462)))</f>
        <v>12-13</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2012</v>
      </c>
      <c r="S466" t="str">
        <f>"GM Effect on Min"</f>
        <v>GM Effect on Min</v>
      </c>
      <c r="T466" t="str">
        <f ca="1">IF(R466=Y459,"Min OM in same year as Min GM","Inconclusive Effect")</f>
        <v>Min OM in same year as Min GM</v>
      </c>
      <c r="X466" t="str">
        <f>"Min " &amp; X461</f>
        <v>Min SGA / Sales</v>
      </c>
      <c r="Y466">
        <f ca="1">MIN(X463:AB463)</f>
        <v>0.22894448040070911</v>
      </c>
      <c r="AE466" t="str">
        <f>"Min " &amp; AE461</f>
        <v>Min Change in Operating Margin</v>
      </c>
      <c r="AF466">
        <f ca="1">MIN(AE463:AH463)</f>
        <v>-8.2019109863550876E-2</v>
      </c>
      <c r="AK466" t="str">
        <f>"Min " &amp; AK461</f>
        <v>Min Change in SGA / Sales</v>
      </c>
      <c r="AL466">
        <f ca="1">MIN(AK463:AN463)</f>
        <v>-3.6921114972604002E-2</v>
      </c>
    </row>
    <row r="467" spans="4:40" x14ac:dyDescent="0.3">
      <c r="J467">
        <f ca="1">Q462*(1/Q490)</f>
        <v>-1.8424195829157459E-2</v>
      </c>
      <c r="K467">
        <f ca="1">R462*(1/R490)</f>
        <v>2.4518085336798789E-2</v>
      </c>
      <c r="L467">
        <f ca="1">S462*(1/S490)</f>
        <v>4.6178028615277984E-2</v>
      </c>
      <c r="M467">
        <f ca="1">T462*(1/T490)</f>
        <v>3.0743095780197488E-2</v>
      </c>
      <c r="N467">
        <f ca="1">U462*(1/U490)</f>
        <v>-3.9857036724695333E-3</v>
      </c>
      <c r="S467" t="str">
        <f>"SGA Effect on Min"</f>
        <v>SGA Effect on Min</v>
      </c>
      <c r="T467" t="str">
        <f ca="1">IF(R466=Y465,"Min OM in same year as Max SGA","Inconclusive Effect")</f>
        <v>Min OM in same year as Max SGA</v>
      </c>
      <c r="X467" t="str">
        <f>X466 &amp; " Year"</f>
        <v>Min SGA / Sales Year</v>
      </c>
      <c r="Y467">
        <f ca="1">VALUE(X462)+MATCH(Y466,X463:AB463,0)-1</f>
        <v>2015</v>
      </c>
      <c r="AE467" t="str">
        <f>AE466 &amp; " Year"</f>
        <v>Min Change in Operating Margin Year</v>
      </c>
      <c r="AF467" t="str">
        <f ca="1">IF(MATCH(AF466,AE463:AH463,0)=1,AE462,IF(MATCH(AF466,AE463:AH463,0)=2,AF462,IF(MATCH(AF466,AE463:AH463,0)=3,AG462,AH462)))</f>
        <v>15-16</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ca="1">MAX(J467:N467)</f>
        <v>4.6178028615277984E-2</v>
      </c>
      <c r="L468" t="str">
        <f>"OM Effect on Max"</f>
        <v>OM Effect on Max</v>
      </c>
      <c r="M468" t="str">
        <f ca="1">IF(K469=R464,"Max ROIC in same year as Max OM","Inconclusive Effect")</f>
        <v>Max ROIC in same year as Max OM</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2014</v>
      </c>
      <c r="L469" t="str">
        <f>"IC Effect on Max"</f>
        <v>IC Effect on Max</v>
      </c>
      <c r="M469" t="str">
        <f ca="1">IF(K469=R494,"Max ROIC in same year as Min IC","Inconclusive Effect")</f>
        <v>Inconclusive Effect</v>
      </c>
      <c r="X469" t="str">
        <f>"Depreciation / Sales"</f>
        <v>Depreciation / Sales</v>
      </c>
    </row>
    <row r="470" spans="4:40" x14ac:dyDescent="0.3">
      <c r="J470" t="str">
        <f>"Min " &amp; J465</f>
        <v>Min EOY Pretax ROIC</v>
      </c>
      <c r="K470">
        <f ca="1">MIN(J467:N467)</f>
        <v>-1.8424195829157459E-2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2012</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0.14229062411481447</v>
      </c>
      <c r="Y471">
        <f ca="1">(INDIRECT("K" &amp; MATCH("Depreciation &amp; Amortization Expense",B145:B403,0) +144))/(INDIRECT("K" &amp; MATCH("Sales/Revenue",B145:B403,0) +144))</f>
        <v>0.16643901106406228</v>
      </c>
      <c r="Z471">
        <f ca="1">(INDIRECT("L" &amp; MATCH("Depreciation &amp; Amortization Expense",B145:B403,0) +144))/(INDIRECT("L" &amp; MATCH("Sales/Revenue",B145:B403,0) +144))</f>
        <v>0.15231158019919727</v>
      </c>
      <c r="AA471">
        <f ca="1">(INDIRECT("M" &amp; MATCH("Depreciation &amp; Amortization Expense",B145:B403,0) +144))/(INDIRECT("M" &amp; MATCH("Sales/Revenue",B145:B403,0) +144))</f>
        <v>0.16008667023102682</v>
      </c>
      <c r="AB471">
        <f ca="1">(INDIRECT("N" &amp; MATCH("Depreciation &amp; Amortization Expense",B145:B403,0) +144))/(INDIRECT("N" &amp; MATCH("Sales/Revenue",B145:B403,0) +144))</f>
        <v>0.1662582056892779</v>
      </c>
    </row>
    <row r="472" spans="4:40" x14ac:dyDescent="0.3">
      <c r="Q472">
        <f ca="1">K467-J467</f>
        <v>4.2942281165956248E-2</v>
      </c>
      <c r="R472">
        <f ca="1">L467-K467</f>
        <v>2.1659943278479196E-2</v>
      </c>
      <c r="S472">
        <f ca="1">M467-L467</f>
        <v>-1.5434932835080496E-2</v>
      </c>
      <c r="T472">
        <f ca="1">N467-M467</f>
        <v>-3.472879945266702E-2</v>
      </c>
      <c r="X472" t="str">
        <f>"Max " &amp; X469</f>
        <v>Max Depreciation / Sales</v>
      </c>
      <c r="Y472">
        <f ca="1">MAX(X471:AB471)</f>
        <v>0.16643901106406228</v>
      </c>
      <c r="AK472" t="str">
        <f>"Change in Depreciation / Sales"</f>
        <v>Change in Depreciation / Sales</v>
      </c>
    </row>
    <row r="473" spans="4:40" x14ac:dyDescent="0.3">
      <c r="Q473" t="str">
        <f>"Max " &amp; Q470</f>
        <v>Max Change in EOY Pretax ROIC</v>
      </c>
      <c r="R473">
        <f ca="1">MAX(Q472:T472)</f>
        <v>4.2942281165956248E-2</v>
      </c>
      <c r="X473" t="str">
        <f>X472 &amp; " Year"</f>
        <v>Max Depreciation / Sales Year</v>
      </c>
      <c r="Y473">
        <f ca="1">VALUE(X470)+MATCH(Y472,X471:AB471,0)-1</f>
        <v>2013</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0.14229062411481447</v>
      </c>
      <c r="AK474">
        <f ca="1">Y471-X471</f>
        <v>2.4148386949247813E-2</v>
      </c>
      <c r="AL474">
        <f ca="1">Z471-Y471</f>
        <v>-1.4127430864865009E-2</v>
      </c>
      <c r="AM474">
        <f ca="1">AA471-Z471</f>
        <v>7.7750900318295513E-3</v>
      </c>
      <c r="AN474">
        <f ca="1">AB471-AA471</f>
        <v>6.1715354582510817E-3</v>
      </c>
    </row>
    <row r="475" spans="4:40" x14ac:dyDescent="0.3">
      <c r="D475" t="str">
        <f>"EOY ROIC"</f>
        <v>EOY ROIC</v>
      </c>
      <c r="K475" t="str">
        <f>"Change in EOY ROIC"</f>
        <v>Change in EOY ROIC</v>
      </c>
      <c r="Q475" t="str">
        <f>"Min " &amp; Q470</f>
        <v>Min Change in EOY Pretax ROIC</v>
      </c>
      <c r="R475">
        <f ca="1">MIN(Q472:T472)</f>
        <v>-3.472879945266702E-2</v>
      </c>
      <c r="X475" t="str">
        <f>X474 &amp; " Year"</f>
        <v>Min Depreciation / Sales Year</v>
      </c>
      <c r="Y475">
        <f ca="1">VALUE(X470)+MATCH(Y474,X471:AB471,0)-1</f>
        <v>2012</v>
      </c>
      <c r="AK475" t="str">
        <f>"Max " &amp; AK472</f>
        <v>Max Change in Depreciation / Sales</v>
      </c>
      <c r="AL475">
        <f ca="1">MAX(AK474:AN474)</f>
        <v>2.4148386949247813E-2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15-16</v>
      </c>
      <c r="AK476" t="str">
        <f>AK475 &amp; " Year"</f>
        <v>Max Change in Depreciation / Sales Year</v>
      </c>
      <c r="AL476" t="str">
        <f ca="1">IF(MATCH(AL475,AK474:AN474,0)=1,AK473,IF(MATCH(AL475,AK474:AN474,0)=2,AL473,IF(MATCH(AL475,AK474:AN474,0)=3,AM473,AN473)))</f>
        <v>12-13</v>
      </c>
    </row>
    <row r="477" spans="4:40" x14ac:dyDescent="0.3">
      <c r="D477">
        <f ca="1">J467*(1-J487)</f>
        <v>-1.0690135890395224E-2</v>
      </c>
      <c r="E477">
        <f ca="1">K467*(1-K487)</f>
        <v>1.9484675951968566E-2</v>
      </c>
      <c r="F477">
        <f ca="1">L467*(1-L487)</f>
        <v>3.1092598587193092E-2</v>
      </c>
      <c r="G477">
        <f ca="1">M467*(1-M487)</f>
        <v>1.7537787379237217E-2</v>
      </c>
      <c r="H477">
        <f ca="1">N467*(1-N487)</f>
        <v>-2.1268213777934186E-3</v>
      </c>
      <c r="K477">
        <f ca="1">E477-D477</f>
        <v>3.0174811842363793E-2</v>
      </c>
      <c r="L477">
        <f ca="1">F477-E477</f>
        <v>1.1607922635224525E-2</v>
      </c>
      <c r="M477">
        <f ca="1">G477-F477</f>
        <v>-1.3554811207955875E-2</v>
      </c>
      <c r="N477">
        <f ca="1">H477-G477</f>
        <v>-1.9664608757030636E-2</v>
      </c>
      <c r="AK477" t="str">
        <f>"Min " &amp; AK472</f>
        <v>Min Change in Depreciation / Sales</v>
      </c>
      <c r="AL477">
        <f ca="1">MIN(AK474:AN474)</f>
        <v>-1.4127430864865009E-2</v>
      </c>
    </row>
    <row r="478" spans="4:40" x14ac:dyDescent="0.3">
      <c r="D478" t="str">
        <f>"Max " &amp; D475</f>
        <v>Max EOY ROIC</v>
      </c>
      <c r="E478">
        <f ca="1">MAX(D477:H477)</f>
        <v>3.1092598587193092E-2</v>
      </c>
      <c r="F478" t="str">
        <f>"Cash Tax  Effect on Max"</f>
        <v>Cash Tax  Effect on Max</v>
      </c>
      <c r="G478" t="str">
        <f ca="1">IF(E479=K491,"Max ROIC in same year as Min Cash Tax","Inconclusive Effect")</f>
        <v>Inconclusive Effect</v>
      </c>
      <c r="K478" t="str">
        <f>"Max " &amp; K475</f>
        <v>Max Change in EOY ROIC</v>
      </c>
      <c r="L478">
        <f ca="1">MAX(K477:N477)</f>
        <v>3.0174811842363793E-2</v>
      </c>
      <c r="AK478" t="str">
        <f>AK477 &amp; " Year"</f>
        <v>Min Change in Depreciation / Sales Year</v>
      </c>
      <c r="AL478" t="str">
        <f ca="1">IF(MATCH(AL477,AK474:AN474,0)=1,AK473,IF(MATCH(AL477,AK474:AN474,0)=2,AL473,IF(MATCH(AL477,AK474:AN474,0)=3,AM473,AN473)))</f>
        <v>13-14</v>
      </c>
    </row>
    <row r="479" spans="4:40" x14ac:dyDescent="0.3">
      <c r="D479" t="str">
        <f>D478 &amp; " Year"</f>
        <v>Max EOY ROIC Year</v>
      </c>
      <c r="E479">
        <f ca="1">VALUE(D476)+MATCH(E478,D477:H477,0)-1</f>
        <v>2014</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-1.0690135890395224E-2</v>
      </c>
      <c r="F480" t="str">
        <f>"Cash Tax  Effect on Min"</f>
        <v>Cash Tax  Effect on Min</v>
      </c>
      <c r="G480" t="str">
        <f ca="1">IF(E481=K489,"Min ROIC in same year as Max Cash Tax","Inconclusive Effect")</f>
        <v>Inconclusive Effect</v>
      </c>
      <c r="K480" t="str">
        <f>"Min " &amp; K475</f>
        <v>Min Change in EOY ROIC</v>
      </c>
      <c r="L480">
        <f ca="1">MIN(K477:N477)</f>
        <v>-1.9664608757030636E-2</v>
      </c>
      <c r="Q480" t="str">
        <f>K476</f>
        <v>12-13</v>
      </c>
      <c r="R480" t="str">
        <f>L476</f>
        <v>13-14</v>
      </c>
      <c r="S480" t="str">
        <f>M476</f>
        <v>14-15</v>
      </c>
      <c r="T480" t="str">
        <f>N476</f>
        <v>15-16</v>
      </c>
    </row>
    <row r="481" spans="4:40" x14ac:dyDescent="0.3">
      <c r="D481" t="str">
        <f>D480 &amp; " Year"</f>
        <v>Min EOY ROIC Year</v>
      </c>
      <c r="E481">
        <f ca="1">VALUE(D476)+MATCH(E480,D477:H477,0)-1</f>
        <v>2012</v>
      </c>
      <c r="K481" t="str">
        <f>K480 &amp; " Year"</f>
        <v>Min Change in EOY ROIC Year</v>
      </c>
      <c r="L481" t="str">
        <f ca="1">IF(MATCH(L480,K477:N477,0)=1,K476,IF(MATCH(L480,K477:N477,0)=2,L476,IF(MATCH(L480,K477:N477,0)=3,M476,N476)))</f>
        <v>15-16</v>
      </c>
      <c r="Q481">
        <f ca="1">K487-J487</f>
        <v>-0.2144836032964631</v>
      </c>
      <c r="R481">
        <f ca="1">L487-K487</f>
        <v>0.12138608106709958</v>
      </c>
      <c r="S481">
        <f ca="1">M487-L487</f>
        <v>0.10285754758552673</v>
      </c>
      <c r="T481">
        <f ca="1">N487-M487</f>
        <v>3.6850114166085579E-2</v>
      </c>
      <c r="X481" t="str">
        <f>"Op WC / Sales"</f>
        <v>Op WC / Sales</v>
      </c>
    </row>
    <row r="482" spans="4:40" x14ac:dyDescent="0.3">
      <c r="Q482" t="str">
        <f>"Max " &amp; Q479</f>
        <v>Max Change in Cash Tax Rate</v>
      </c>
      <c r="R482">
        <f ca="1">MAX(Q481:T481)</f>
        <v>0.12138608106709958</v>
      </c>
      <c r="X482" t="str">
        <f>D476</f>
        <v>2012</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str">
        <f ca="1">IF(MATCH(R482,Q481:T481,0)=1,Q480,IF(MATCH(R482,Q481:T481,0)=2,R480,IF(MATCH(R482,Q481:T481,0)=3,S480,T480)))</f>
        <v>13-14</v>
      </c>
      <c r="X483">
        <f ca="1">(INDIRECT("J" &amp; MATCH("Total Current Assets",B145:B403,0) +144) - INDIRECT("J" &amp; MATCH("Total Current Liabilities",B145:B403,0) +144))/(INDIRECT("J" &amp; MATCH("Sales/Revenue",B145:B403,0) +144))</f>
        <v>0.13075792114598644</v>
      </c>
      <c r="Y483">
        <f ca="1">(INDIRECT("K" &amp; MATCH("Total Current Assets",B145:B403,0) +144) - INDIRECT("K" &amp; MATCH("Total Current Liabilities",B145:B403,0) +144))/(INDIRECT("K" &amp; MATCH("Sales/Revenue",B145:B403,0) +144))</f>
        <v>1.1983677093293266</v>
      </c>
      <c r="Z483">
        <f ca="1">(INDIRECT("L" &amp; MATCH("Total Current Assets",B145:B403,0) +144) - INDIRECT("L" &amp; MATCH("Total Current Liabilities",B145:B403,0) +144))/(INDIRECT("L" &amp; MATCH("Sales/Revenue",B145:B403,0) +144))</f>
        <v>1.0325553738665081</v>
      </c>
      <c r="AA483">
        <f ca="1">(INDIRECT("M" &amp; MATCH("Total Current Assets",B145:B403,0) +144) - INDIRECT("M" &amp; MATCH("Total Current Liabilities",B145:B403,0) +144))/(INDIRECT("M" &amp; MATCH("Sales/Revenue",B145:B403,0) +144))</f>
        <v>1.0809297352055605</v>
      </c>
      <c r="AB483">
        <f ca="1">(INDIRECT("N" &amp; MATCH("Total Current Assets",B145:B403,0) +144) - INDIRECT("N" &amp; MATCH("Total Current Liabilities",B145:B403,0) +144))/(INDIRECT("N" &amp; MATCH("Sales/Revenue",B145:B403,0) +144))</f>
        <v>0.47540481400437634</v>
      </c>
      <c r="AK483" t="str">
        <f>K476</f>
        <v>12-13</v>
      </c>
      <c r="AL483" t="str">
        <f>L476</f>
        <v>13-14</v>
      </c>
      <c r="AM483" t="str">
        <f>M476</f>
        <v>14-15</v>
      </c>
      <c r="AN483" t="str">
        <f>N476</f>
        <v>15-16</v>
      </c>
    </row>
    <row r="484" spans="4:40" x14ac:dyDescent="0.3">
      <c r="Q484" t="str">
        <f>"Min " &amp; Q479</f>
        <v>Min Change in Cash Tax Rate</v>
      </c>
      <c r="R484">
        <f ca="1">MIN(Q481:T481)</f>
        <v>-0.2144836032964631</v>
      </c>
      <c r="X484" t="str">
        <f>"Max " &amp; X481</f>
        <v>Max Op WC / Sales</v>
      </c>
      <c r="Y484">
        <f ca="1">MAX(X483:AB483)</f>
        <v>1.1983677093293266</v>
      </c>
      <c r="AK484">
        <f ca="1">Y483-X483</f>
        <v>1.0676097881833402</v>
      </c>
      <c r="AL484">
        <f ca="1">Z483-Y483</f>
        <v>-0.16581233546281848</v>
      </c>
      <c r="AM484">
        <f ca="1">AA483-Z483</f>
        <v>4.8374361339052374E-2</v>
      </c>
      <c r="AN484">
        <f ca="1">AB483-AA483</f>
        <v>-0.60552492120118417</v>
      </c>
    </row>
    <row r="485" spans="4:40" x14ac:dyDescent="0.3">
      <c r="J485" t="str">
        <f>"Cash Tax Rate"</f>
        <v>Cash Tax Rate</v>
      </c>
      <c r="Q485" t="str">
        <f>Q484 &amp; " Year"</f>
        <v>Min Change in Cash Tax Rate Year</v>
      </c>
      <c r="R485" t="str">
        <f ca="1">IF(MATCH(R484,Q481:T481,0)=1,Q480,IF(MATCH(R484,Q481:T481,0)=2,R480,IF(MATCH(R484,Q481:T481,0)=3,S480,T480)))</f>
        <v>12-13</v>
      </c>
      <c r="X485" t="str">
        <f>X484 &amp; " Year"</f>
        <v>Max Op WC / Sales Year</v>
      </c>
      <c r="Y485">
        <f ca="1">VALUE(X482)+MATCH(Y484,X483:AB483,0)-1</f>
        <v>2013</v>
      </c>
      <c r="AK485" t="str">
        <f>"Max " &amp; AK482</f>
        <v>Max Change in Op WC / Sales</v>
      </c>
      <c r="AL485">
        <f ca="1">MAX(AK484:AN484)</f>
        <v>1.0676097881833402</v>
      </c>
    </row>
    <row r="486" spans="4:40" x14ac:dyDescent="0.3">
      <c r="J486" t="str">
        <f>D476</f>
        <v>2012</v>
      </c>
      <c r="K486" t="str">
        <f>E476</f>
        <v>2013</v>
      </c>
      <c r="L486" t="str">
        <f>F476</f>
        <v>2014</v>
      </c>
      <c r="M486" t="str">
        <f>G476</f>
        <v>2015</v>
      </c>
      <c r="N486" t="str">
        <f>H476</f>
        <v>2016</v>
      </c>
      <c r="X486" t="str">
        <f>"Min " &amp; X481</f>
        <v>Min Op WC / Sales</v>
      </c>
      <c r="Y486">
        <f ca="1">MIN(X483:AB483)</f>
        <v>0.13075792114598644</v>
      </c>
      <c r="AK486" t="str">
        <f>AK485 &amp; " Year"</f>
        <v>Max Change in Op WC / Sales Year</v>
      </c>
      <c r="AL486" t="str">
        <f ca="1">IF(MATCH(AL485,AK484:AN484,0)=1,AK483,IF(MATCH(AL485,AK484:AN484,0)=2,AL483,IF(MATCH(AL485,AK484:AN484,0)=3,AM483,AN483)))</f>
        <v>12-13</v>
      </c>
    </row>
    <row r="487" spans="4:40" x14ac:dyDescent="0.3">
      <c r="J487">
        <f ca="1">(INDIRECT("J" &amp; MATCH("Income Tax",B145:B403,0) +144))/(INDIRECT("J" &amp; MATCH("Pretax Income",B145:B403,0) +144))</f>
        <v>0.41977734119187948</v>
      </c>
      <c r="K487">
        <f ca="1">(INDIRECT("K" &amp; MATCH("Income Tax",B145:B403,0) +144))/(INDIRECT("K" &amp; MATCH("Pretax Income",B145:B403,0) +144))</f>
        <v>0.20529373789541638</v>
      </c>
      <c r="L487">
        <f ca="1">(INDIRECT("L" &amp; MATCH("Income Tax",B145:B403,0) +144))/(INDIRECT("L" &amp; MATCH("Pretax Income",B145:B403,0) +144))</f>
        <v>0.32667981896251597</v>
      </c>
      <c r="M487">
        <f ca="1">(INDIRECT("M" &amp; MATCH("Income Tax",B145:B403,0) +144))/(INDIRECT("M" &amp; MATCH("Pretax Income",B145:B403,0) +144))</f>
        <v>0.4295373665480427</v>
      </c>
      <c r="N487">
        <f ca="1">(INDIRECT("N" &amp; MATCH("Income Tax",B145:B403,0) +144))/(INDIRECT("N" &amp; MATCH("Pretax Income",B145:B403,0) +144))</f>
        <v>0.46638748071412828</v>
      </c>
      <c r="X487" t="str">
        <f>X486 &amp; " Year"</f>
        <v>Min Op WC / Sales Year</v>
      </c>
      <c r="Y487">
        <f ca="1">VALUE(X482)+MATCH(Y486,X483:AB483,0)-1</f>
        <v>2012</v>
      </c>
      <c r="AK487" t="str">
        <f>"Min " &amp; AK482</f>
        <v>Min Change in Op WC / Sales</v>
      </c>
      <c r="AL487">
        <f ca="1">MIN(AK484:AN484)</f>
        <v>-0.60552492120118417</v>
      </c>
    </row>
    <row r="488" spans="4:40" x14ac:dyDescent="0.3">
      <c r="J488" t="str">
        <f>"Max " &amp; J485</f>
        <v>Max Cash Tax Rate</v>
      </c>
      <c r="K488">
        <f ca="1">MAX(J487:N487)</f>
        <v>0.46638748071412828</v>
      </c>
      <c r="Q488" t="str">
        <f>"Invested Capital / Sales"</f>
        <v>Invested Capital / Sales</v>
      </c>
      <c r="AK488" t="str">
        <f>AK487 &amp; " Year"</f>
        <v>Min Change in Op WC / Sales Year</v>
      </c>
      <c r="AL488" t="str">
        <f ca="1">IF(MATCH(AL487,AK484:AN484,0)=1,AK483,IF(MATCH(AL487,AK484:AN484,0)=2,AL483,IF(MATCH(AL487,AK484:AN484,0)=3,AM483,AN483)))</f>
        <v>15-16</v>
      </c>
    </row>
    <row r="489" spans="4:40" x14ac:dyDescent="0.3">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0.20529373789541638</v>
      </c>
      <c r="Q490">
        <f ca="1">SUM(X483,X491,X499)</f>
        <v>0.98249187315375586</v>
      </c>
      <c r="R490">
        <f ca="1">SUM(Y483,Y491,Y499)</f>
        <v>2.3649433137549516</v>
      </c>
      <c r="S490">
        <f ca="1">SUM(Z483,Z491,Z499)</f>
        <v>2.4021406273227295</v>
      </c>
      <c r="T490">
        <f ca="1">SUM(AA483,AA491,AA499)</f>
        <v>2.3853167121591583</v>
      </c>
      <c r="U490">
        <f ca="1">SUM(AB483,AB491,AB499)</f>
        <v>2.1795623632385119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2013</v>
      </c>
      <c r="Q491" t="str">
        <f>"Max " &amp; Q488</f>
        <v>Max Invested Capital / Sales</v>
      </c>
      <c r="R491">
        <f ca="1">MAX(Q490:U490)</f>
        <v>2.4021406273227295</v>
      </c>
      <c r="S491" t="str">
        <f>"Op WC Effect on Max"</f>
        <v>Op WC Effect on Max</v>
      </c>
      <c r="T491" t="str">
        <f ca="1">IF(R492=Y485,"Max IC in same year as Max Op WC","Inconclusive Effect")</f>
        <v>Inconclusive Effect</v>
      </c>
      <c r="X491">
        <f ca="1">(INDIRECT("J" &amp; MATCH("Net Property, Plant &amp; Equipment",B145:B403,0) +144))/(INDIRECT("J" &amp; MATCH("Sales/Revenue",B145:B403,0) +144))</f>
        <v>0.6077262365620405</v>
      </c>
      <c r="Y491">
        <f ca="1">(INDIRECT("K" &amp; MATCH("Net Property, Plant &amp; Equipment",B145:B403,0) +144))/(INDIRECT("K" &amp; MATCH("Sales/Revenue",B145:B403,0) +144))</f>
        <v>0.8695191913672996</v>
      </c>
      <c r="Z491">
        <f ca="1">(INDIRECT("L" &amp; MATCH("Net Property, Plant &amp; Equipment",B145:B403,0) +144))/(INDIRECT("L" &amp; MATCH("Sales/Revenue",B145:B403,0) +144))</f>
        <v>1.0987958971309648</v>
      </c>
      <c r="AA491">
        <f ca="1">(INDIRECT("M" &amp; MATCH("Net Property, Plant &amp; Equipment",B145:B403,0) +144))/(INDIRECT("M" &amp; MATCH("Sales/Revenue",B145:B403,0) +144))</f>
        <v>1.0510172496271493</v>
      </c>
      <c r="AB491">
        <f ca="1">(INDIRECT("N" &amp; MATCH("Net Property, Plant &amp; Equipment",B145:B403,0) +144))/(INDIRECT("N" &amp; MATCH("Sales/Revenue",B145:B403,0) +144))</f>
        <v>1.417308533916849</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2014</v>
      </c>
      <c r="S492" t="str">
        <f>"PPE Effect on Max"</f>
        <v>PPE Effect on Max</v>
      </c>
      <c r="T492" t="str">
        <f ca="1">IF(R492=Y493,"Max IC in same year as Max PPE","Inconclusive Effect")</f>
        <v>Inconclusive Effect</v>
      </c>
      <c r="X492" t="str">
        <f>"Max " &amp; X489</f>
        <v>Max PPE / Sales</v>
      </c>
      <c r="Y492">
        <f ca="1">MAX(X491:AB491)</f>
        <v>1.417308533916849</v>
      </c>
      <c r="AE492">
        <f ca="1">R490-Q490</f>
        <v>1.3824514406011956</v>
      </c>
      <c r="AF492">
        <f ca="1">S490-R490</f>
        <v>3.719731356777789E-2</v>
      </c>
      <c r="AG492">
        <f ca="1">T490-S490</f>
        <v>-1.6823915163571179E-2</v>
      </c>
      <c r="AH492">
        <f ca="1">U490-T490</f>
        <v>-0.20575434892064637</v>
      </c>
      <c r="AK492">
        <f ca="1">Y491-X491</f>
        <v>0.2617929548052591</v>
      </c>
      <c r="AL492">
        <f ca="1">Z491-Y491</f>
        <v>0.22927670576366521</v>
      </c>
      <c r="AM492">
        <f ca="1">AA491-Z491</f>
        <v>-4.7778647503815552E-2</v>
      </c>
      <c r="AN492">
        <f ca="1">AB491-AA491</f>
        <v>0.3662912842896997</v>
      </c>
    </row>
    <row r="493" spans="4:40" x14ac:dyDescent="0.3">
      <c r="Q493" t="str">
        <f>"Min " &amp; Q488</f>
        <v>Min Invested Capital / Sales</v>
      </c>
      <c r="R493">
        <f ca="1">MIN(Q490:U490)</f>
        <v>0.98249187315375586</v>
      </c>
      <c r="S493" t="str">
        <f>"Intangibles Effect on Max"</f>
        <v>Intangibles Effect on Max</v>
      </c>
      <c r="T493" t="str">
        <f ca="1">IF(R492=Y501,"Max IC in same year as Max Intangibles","Inconclusive Effect")</f>
        <v>Inconclusive Effect</v>
      </c>
      <c r="X493" t="str">
        <f>X492 &amp; " Year"</f>
        <v>Max PPE / Sales Year</v>
      </c>
      <c r="Y493">
        <f ca="1">VALUE(X490)+MATCH(Y492,X491:AB491,0)-1</f>
        <v>2016</v>
      </c>
      <c r="AE493" t="str">
        <f>"Max " &amp; AE490</f>
        <v>Max Change in Invested Capital / Sales</v>
      </c>
      <c r="AF493">
        <f ca="1">MAX(AE492:AH492)</f>
        <v>1.3824514406011956</v>
      </c>
      <c r="AK493" t="str">
        <f>"Max " &amp; AK490</f>
        <v>Max Change in PPE / Sales</v>
      </c>
      <c r="AL493">
        <f ca="1">MAX(AK492:AN492)</f>
        <v>0.3662912842896997</v>
      </c>
    </row>
    <row r="494" spans="4:40" x14ac:dyDescent="0.3">
      <c r="Q494" t="str">
        <f>Q493 &amp; " Year"</f>
        <v>Min Invested Capital / Sales Year</v>
      </c>
      <c r="R494">
        <f ca="1">VALUE(Q489)+MATCH(R493,Q490:U490,0)-1</f>
        <v>2012</v>
      </c>
      <c r="S494" t="str">
        <f>"Op WC Effect on Min"</f>
        <v>Op WC Effect on Min</v>
      </c>
      <c r="T494" t="str">
        <f ca="1">IF(R494=Y487,"Min IC in same year as Min Op WC","Inconclusive Effect")</f>
        <v>Min IC in same year as Min Op WC</v>
      </c>
      <c r="X494" t="str">
        <f>"Min " &amp; X489</f>
        <v>Min PPE / Sales</v>
      </c>
      <c r="Y494">
        <f ca="1">MIN(X491:AB491)</f>
        <v>0.6077262365620405</v>
      </c>
      <c r="AE494" t="str">
        <f>AE493 &amp; " Year"</f>
        <v>Max Change in Invested Capital / Sales Year</v>
      </c>
      <c r="AF494" t="str">
        <f ca="1">IF(MATCH(AF493,AE492:AH492,0)=1,AE491,IF(MATCH(AF493,AE492:AH492,0)=2,AF491,IF(MATCH(AF493,AE492:AH492,0)=3,AG491,AH491)))</f>
        <v>12-13</v>
      </c>
      <c r="AK494" t="str">
        <f>AK493 &amp; " Year"</f>
        <v>Max Change in PPE / Sales Year</v>
      </c>
      <c r="AL494" t="str">
        <f ca="1">IF(MATCH(AL493,AK492:AN492,0)=1,AK491,IF(MATCH(AL493,AK492:AN492,0)=2,AL491,IF(MATCH(AL493,AK492:AN492,0)=3,AM491,AN491)))</f>
        <v>15-16</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2012</v>
      </c>
      <c r="AE495" t="str">
        <f>"Min " &amp; AE490</f>
        <v>Min Change in Invested Capital / Sales</v>
      </c>
      <c r="AF495">
        <f ca="1">MIN(AE492:AH492)</f>
        <v>-0.20575434892064637</v>
      </c>
      <c r="AK495" t="str">
        <f>"Min " &amp; AK490</f>
        <v>Min Change in PPE / Sales</v>
      </c>
      <c r="AL495">
        <f ca="1">MIN(AK492:AN492)</f>
        <v>-4.7778647503815552E-2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15-16</v>
      </c>
      <c r="AK496" t="str">
        <f>AK495 &amp; " Year"</f>
        <v>Min Change in PPE / Sales Year</v>
      </c>
      <c r="AL496" t="str">
        <f ca="1">IF(MATCH(AL495,AK492:AN492,0)=1,AK491,IF(MATCH(AL495,AK492:AN492,0)=2,AL491,IF(MATCH(AL495,AK492:AN492,0)=3,AM491,AN491)))</f>
        <v>14-15</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0.24400771544572886</v>
      </c>
      <c r="Y499">
        <f ca="1">(INDIRECT("K" &amp; MATCH("Intangible Assets",B145:B403,0) +144))/(INDIRECT("K" &amp; MATCH("Sales/Revenue",B145:B403,0) +144))</f>
        <v>0.29705641305832536</v>
      </c>
      <c r="Z499">
        <f ca="1">(INDIRECT("L" &amp; MATCH("Intangible Assets",B145:B403,0) +144))/(INDIRECT("L" &amp; MATCH("Sales/Revenue",B145:B403,0) +144))</f>
        <v>0.27078935632525641</v>
      </c>
      <c r="AA499">
        <f ca="1">(INDIRECT("M" &amp; MATCH("Intangible Assets",B145:B403,0) +144))/(INDIRECT("M" &amp; MATCH("Sales/Revenue",B145:B403,0) +144))</f>
        <v>0.25336972732644847</v>
      </c>
      <c r="AB499">
        <f ca="1">(INDIRECT("N" &amp; MATCH("Intangible Assets",B145:B403,0) +144))/(INDIRECT("N" &amp; MATCH("Sales/Revenue",B145:B403,0) +144))</f>
        <v>0.28684901531728663</v>
      </c>
      <c r="AK499" t="str">
        <f>K476</f>
        <v>12-13</v>
      </c>
      <c r="AL499" t="str">
        <f>L476</f>
        <v>13-14</v>
      </c>
      <c r="AM499" t="str">
        <f>M476</f>
        <v>14-15</v>
      </c>
      <c r="AN499" t="str">
        <f>N476</f>
        <v>15-16</v>
      </c>
    </row>
    <row r="500" spans="3:40" x14ac:dyDescent="0.3">
      <c r="C500" t="s">
        <v>2492</v>
      </c>
      <c r="X500" t="str">
        <f>"Max " &amp; X497</f>
        <v>Max Intangibles / Sales</v>
      </c>
      <c r="Y500">
        <f ca="1">MAX(X499:AB499)</f>
        <v>0.29705641305832536</v>
      </c>
      <c r="AK500">
        <f ca="1">Y499-X499</f>
        <v>5.3048697612596507E-2</v>
      </c>
      <c r="AL500">
        <f ca="1">Z499-Y499</f>
        <v>-2.626705673306895E-2</v>
      </c>
      <c r="AM500">
        <f ca="1">AA499-Z499</f>
        <v>-1.7419628998807946E-2</v>
      </c>
      <c r="AN500">
        <f ca="1">AB499-AA499</f>
        <v>3.3479287990838158E-2</v>
      </c>
    </row>
    <row r="501" spans="3:40" x14ac:dyDescent="0.3">
      <c r="C501" t="s">
        <v>1073</v>
      </c>
      <c r="X501" t="str">
        <f>X500 &amp; " Year"</f>
        <v>Max Intangibles / Sales Year</v>
      </c>
      <c r="Y501">
        <f ca="1">VALUE(X498)+MATCH(Y500,X499:AB499,0)-1</f>
        <v>2013</v>
      </c>
      <c r="AK501" t="str">
        <f>"Max " &amp; AK498</f>
        <v>Max Change in Intagibles / Sales</v>
      </c>
      <c r="AL501">
        <f ca="1">MAX(AK500:AN500)</f>
        <v>5.3048697612596507E-2</v>
      </c>
    </row>
    <row r="502" spans="3:40" x14ac:dyDescent="0.3">
      <c r="C502" t="s">
        <v>1074</v>
      </c>
      <c r="X502" t="str">
        <f>"Min " &amp; X497</f>
        <v>Min Intangibles / Sales</v>
      </c>
      <c r="Y502">
        <f ca="1">MIN(X499:AB499)</f>
        <v>0.24400771544572886</v>
      </c>
      <c r="AK502" t="str">
        <f>AK501 &amp; " Year"</f>
        <v>Max Change in Intagibles / Sales Year</v>
      </c>
      <c r="AL502" t="str">
        <f ca="1">IF(MATCH(AL501,AK500:AN500,0)=1,AK499,IF(MATCH(AL501,AK500:AN500,0)=2,AL499,IF(MATCH(AL501,AK500:AN500,0)=3,AM499,AN499)))</f>
        <v>12-13</v>
      </c>
    </row>
    <row r="503" spans="3:40" x14ac:dyDescent="0.3">
      <c r="C503" t="s">
        <v>1073</v>
      </c>
      <c r="X503" t="str">
        <f>X502 &amp; " Year"</f>
        <v>Min Intangibles / Sales Year</v>
      </c>
      <c r="Y503">
        <f ca="1">VALUE(X498)+MATCH(Y502,X499:AB499,0)-1</f>
        <v>2012</v>
      </c>
      <c r="AK503" t="str">
        <f>"Min " &amp; AK498</f>
        <v>Min Change in Intagibles / Sales</v>
      </c>
      <c r="AL503">
        <f ca="1">MIN(AK500:AN500)</f>
        <v>-2.626705673306895E-2</v>
      </c>
    </row>
    <row r="504" spans="3:40" x14ac:dyDescent="0.3">
      <c r="C504" t="s">
        <v>1783</v>
      </c>
      <c r="AK504" t="str">
        <f>AK503 &amp; " Year"</f>
        <v>Min Change in Intagibles / Sales Year</v>
      </c>
      <c r="AL504" t="str">
        <f ca="1">IF(MATCH(AL503,AK500:AN500,0)=1,AK499,IF(MATCH(AL503,AK500:AN500,0)=2,AL499,IF(MATCH(AL503,AK500:AN500,0)=3,AM499,AN499)))</f>
        <v>13-14</v>
      </c>
    </row>
    <row r="505" spans="3:40" x14ac:dyDescent="0.3">
      <c r="C505" t="s">
        <v>1071</v>
      </c>
    </row>
    <row r="506" spans="3:40" x14ac:dyDescent="0.3">
      <c r="C506" t="s">
        <v>2493</v>
      </c>
    </row>
    <row r="507" spans="3:40" x14ac:dyDescent="0.3">
      <c r="C507" t="s">
        <v>1076</v>
      </c>
    </row>
    <row r="508" spans="3:40" x14ac:dyDescent="0.3">
      <c r="C508" t="s">
        <v>1070</v>
      </c>
    </row>
    <row r="509" spans="3:40" x14ac:dyDescent="0.3">
      <c r="C509" t="s">
        <v>1785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2494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Abaxis</v>
      </c>
    </row>
    <row r="2" spans="1:16" x14ac:dyDescent="0.3">
      <c r="B2" t="s">
        <v>2</v>
      </c>
      <c r="C2" t="s">
        <v>2495</v>
      </c>
      <c r="K2" t="str">
        <f>LEFT(C1,FIND("(",C1) - 2)</f>
        <v>Abaxis, Inc.</v>
      </c>
    </row>
    <row r="3" spans="1:16" x14ac:dyDescent="0.3">
      <c r="J3">
        <f ca="1">RANDBETWEEN(1,6)</f>
        <v>5</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$51.80, up .84%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$51.80, up .84% after opening up a fraction over yesterday's closing price</v>
      </c>
    </row>
    <row r="5" spans="1:16" x14ac:dyDescent="0.3">
      <c r="J5">
        <f ca="1">RANDBETWEEN(1,2)</f>
        <v>1</v>
      </c>
      <c r="K5" t="str">
        <f>"The one year target estimate for " &amp; D1 &amp; " is " &amp; TEXT(C23,"$####.00")</f>
        <v>The one year target estimate for Abaxis is $48.75</v>
      </c>
      <c r="L5" t="str">
        <f>D1 &amp; " is expected to be trading at " &amp; TEXT(C23, "$####.00") &amp; ", based on target estimates"</f>
        <v>Abaxis is expected to be trading at $48.75, based on target estimates</v>
      </c>
    </row>
    <row r="6" spans="1:16" x14ac:dyDescent="0.3">
      <c r="K6" t="str">
        <f>" which would be " &amp; IF(OR(LEFT(ABS((C23-C2)/C2*100),1)="8",LEFT(ABS((C23-C2)/C2*100),2)="18"), "an ", "a ")  &amp;TEXT(ABS((C23-C2)/C2),"####.00%")&amp;IF((C23-C2)&gt;0," increase over"," decrease from")&amp;" the current price"</f>
        <v xml:space="preserve"> which would be a 5.89% decrease from the current price</v>
      </c>
    </row>
    <row r="7" spans="1:16" x14ac:dyDescent="0.3">
      <c r="A7" s="1">
        <v>0</v>
      </c>
      <c r="B7" t="s">
        <v>5</v>
      </c>
      <c r="C7" t="s">
        <v>2496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9.09% from last quarter based on the average of 9 analyst estimates (Yahoo Finance)</v>
      </c>
    </row>
    <row r="8" spans="1:16" x14ac:dyDescent="0.3">
      <c r="A8" s="1">
        <v>1</v>
      </c>
      <c r="B8" t="s">
        <v>7</v>
      </c>
      <c r="C8" t="s">
        <v>2497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2498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0 times, and a negative earnings surprise 4 times</v>
      </c>
    </row>
    <row r="10" spans="1:16" x14ac:dyDescent="0.3">
      <c r="A10" s="1">
        <v>3</v>
      </c>
      <c r="B10" t="s">
        <v>11</v>
      </c>
      <c r="C10" t="s">
        <v>2499</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$0.09 in the 2 months leading up to the earnings report</v>
      </c>
    </row>
    <row r="11" spans="1:16" x14ac:dyDescent="0.3">
      <c r="A11" s="1">
        <v>4</v>
      </c>
      <c r="B11" t="s">
        <v>13</v>
      </c>
      <c r="C11" t="s">
        <v>2500</v>
      </c>
      <c r="K11" t="str">
        <f>IF(B145="Interest Income",U42, K42)</f>
        <v>No positive trends</v>
      </c>
    </row>
    <row r="12" spans="1:16" x14ac:dyDescent="0.3">
      <c r="A12" s="1">
        <v>5</v>
      </c>
      <c r="B12" t="s">
        <v>15</v>
      </c>
      <c r="C12" t="s">
        <v>2501</v>
      </c>
      <c r="D12" t="str">
        <f>LEFT(C12,FIND("-",C12)-2)</f>
        <v>44.12</v>
      </c>
      <c r="E12" t="str">
        <f>TRIM(RIGHT(C12,FIND("-",C12)-1))</f>
        <v>55.95</v>
      </c>
      <c r="K12" t="str">
        <f ca="1">D78</f>
        <v>There are some indications that Abaxis may be overvalued. The company has a higher trailing p/e, forward p/e, peg ratio, and price/sales than the comparable average</v>
      </c>
    </row>
    <row r="13" spans="1:16" x14ac:dyDescent="0.3">
      <c r="A13" s="1">
        <v>6</v>
      </c>
      <c r="B13" t="s">
        <v>17</v>
      </c>
      <c r="C13" t="s">
        <v>2502</v>
      </c>
      <c r="K13" t="str">
        <f ca="1">D89</f>
        <v>There are some indications that Abaxis may be undervalued. The company has a lower price/book than the comparable average</v>
      </c>
    </row>
    <row r="14" spans="1:16" x14ac:dyDescent="0.3">
      <c r="A14" s="1">
        <v>7</v>
      </c>
      <c r="B14" t="s">
        <v>19</v>
      </c>
      <c r="C14" t="s">
        <v>2503</v>
      </c>
    </row>
    <row r="16" spans="1:16" x14ac:dyDescent="0.3">
      <c r="A16" s="1">
        <v>0</v>
      </c>
      <c r="B16" t="s">
        <v>21</v>
      </c>
      <c r="C16" t="s">
        <v>1464</v>
      </c>
    </row>
    <row r="17" spans="1:23" x14ac:dyDescent="0.3">
      <c r="A17" s="1">
        <v>1</v>
      </c>
      <c r="B17" t="s">
        <v>23</v>
      </c>
      <c r="C17" t="s">
        <v>2504</v>
      </c>
      <c r="K17" t="str">
        <f ca="1">K2 &amp; IF(J3=1, K3,IF(J3=2,L3,IF(J3=3,M3,IF(J3=4,N3,IF(J3=5,O3,IF(J3=6,P3)))))) &amp; ". " &amp; IF(J4=1,K4,IF(J4=2,L4)) &amp; ". " &amp; IF(J5=1,K5,IF(J5=2,L5)) &amp; K6 &amp; ". " &amp; K7 &amp; ". " &amp; K8 &amp; ". " &amp; K9 &amp; "."</f>
        <v>Abaxis, Inc. plans to report earnings on Jul 27, 2017. The current stock price is $51.80, up .84% after opening up a fraction over yesterday's closing price. The one year target estimate for Abaxis is $48.75 which would be a 5.89% decrease from the current price. Earnings are expected to decrease by 9.09% from last quarter based on the average of 9 analyst estimates (Yahoo Finance). The stock is trading near the middle of its 52 week range. Over the last 4 quarters, there have been positive earnings surprises 0 times, and a negative earnings surprise 4 times.</v>
      </c>
    </row>
    <row r="18" spans="1:23" x14ac:dyDescent="0.3">
      <c r="A18" s="1">
        <v>2</v>
      </c>
      <c r="B18" t="s">
        <v>25</v>
      </c>
      <c r="C18" t="s">
        <v>2505</v>
      </c>
    </row>
    <row r="19" spans="1:23" x14ac:dyDescent="0.3">
      <c r="A19" s="1">
        <v>3</v>
      </c>
      <c r="B19" t="s">
        <v>27</v>
      </c>
      <c r="C19" t="s">
        <v>2506</v>
      </c>
    </row>
    <row r="20" spans="1:23" x14ac:dyDescent="0.3">
      <c r="A20" s="1">
        <v>4</v>
      </c>
      <c r="B20" t="s">
        <v>29</v>
      </c>
      <c r="C20" t="s">
        <v>30</v>
      </c>
    </row>
    <row r="21" spans="1:23" x14ac:dyDescent="0.3">
      <c r="A21" s="1">
        <v>5</v>
      </c>
      <c r="B21" t="s">
        <v>31</v>
      </c>
      <c r="C21" t="s">
        <v>2507</v>
      </c>
    </row>
    <row r="22" spans="1:23" x14ac:dyDescent="0.3">
      <c r="A22" s="1">
        <v>6</v>
      </c>
      <c r="B22" t="s">
        <v>33</v>
      </c>
      <c r="C22" t="s">
        <v>2508</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2509</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2510</v>
      </c>
      <c r="F26" s="1" t="s">
        <v>2511</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9</v>
      </c>
      <c r="D27">
        <v>9</v>
      </c>
      <c r="E27">
        <v>9</v>
      </c>
      <c r="F27">
        <v>7</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0.33</v>
      </c>
      <c r="D28">
        <v>0.3</v>
      </c>
      <c r="E28">
        <v>1.22</v>
      </c>
      <c r="F28">
        <v>1.44</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0.3</v>
      </c>
      <c r="D29">
        <v>0.25</v>
      </c>
      <c r="E29">
        <v>1.1399999999999999</v>
      </c>
      <c r="F29">
        <v>1.27</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0.36</v>
      </c>
      <c r="D30">
        <v>0.38</v>
      </c>
      <c r="E30">
        <v>1.38</v>
      </c>
      <c r="F30">
        <v>1.59</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0.3</v>
      </c>
      <c r="D31">
        <v>0.34</v>
      </c>
      <c r="E31">
        <v>1.27</v>
      </c>
      <c r="F31">
        <v>1.22</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2510</v>
      </c>
      <c r="F33" s="1" t="s">
        <v>2511</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2512</v>
      </c>
      <c r="D34" t="s">
        <v>2512</v>
      </c>
      <c r="E34" t="s">
        <v>2513</v>
      </c>
      <c r="F34" t="s">
        <v>2514</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2515</v>
      </c>
      <c r="D35" t="s">
        <v>2516</v>
      </c>
      <c r="E35" t="s">
        <v>2517</v>
      </c>
      <c r="F35" t="s">
        <v>2518</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2519</v>
      </c>
      <c r="D36" t="s">
        <v>2520</v>
      </c>
      <c r="E36" t="s">
        <v>2521</v>
      </c>
      <c r="F36" t="s">
        <v>2522</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2523</v>
      </c>
      <c r="D37" t="s">
        <v>2524</v>
      </c>
      <c r="E37" t="s">
        <v>2525</v>
      </c>
      <c r="F37" t="s">
        <v>2526</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2527</v>
      </c>
      <c r="D38" t="s">
        <v>2528</v>
      </c>
      <c r="E38" t="s">
        <v>2529</v>
      </c>
      <c r="F38" t="s">
        <v>2517</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2530</v>
      </c>
      <c r="D39" t="s">
        <v>2531</v>
      </c>
      <c r="E39" t="s">
        <v>2532</v>
      </c>
      <c r="F39" t="s">
        <v>2533</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2534</v>
      </c>
      <c r="D42" t="s">
        <v>2535</v>
      </c>
      <c r="E42" t="s">
        <v>1796</v>
      </c>
      <c r="F42" t="s">
        <v>2536</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2537</v>
      </c>
      <c r="D43" t="s">
        <v>2536</v>
      </c>
      <c r="E43" t="s">
        <v>2537</v>
      </c>
      <c r="F43" t="s">
        <v>28</v>
      </c>
    </row>
    <row r="44" spans="1:23" x14ac:dyDescent="0.3">
      <c r="A44" s="1">
        <v>2</v>
      </c>
      <c r="B44" t="s">
        <v>82</v>
      </c>
      <c r="C44" t="s">
        <v>1122</v>
      </c>
      <c r="D44" t="s">
        <v>1828</v>
      </c>
      <c r="E44" t="s">
        <v>1828</v>
      </c>
      <c r="F44" t="s">
        <v>1828</v>
      </c>
    </row>
    <row r="45" spans="1:23" x14ac:dyDescent="0.3">
      <c r="A45" s="1">
        <v>3</v>
      </c>
      <c r="B45" t="s">
        <v>87</v>
      </c>
      <c r="C45" t="s">
        <v>2538</v>
      </c>
      <c r="D45" t="s">
        <v>2539</v>
      </c>
      <c r="E45" t="s">
        <v>2540</v>
      </c>
      <c r="F45" t="s">
        <v>2539</v>
      </c>
    </row>
    <row r="47" spans="1:23" x14ac:dyDescent="0.3">
      <c r="B47" s="1" t="s">
        <v>92</v>
      </c>
      <c r="C47" s="1" t="s">
        <v>37</v>
      </c>
      <c r="D47" s="1" t="s">
        <v>38</v>
      </c>
      <c r="E47" s="1" t="s">
        <v>2510</v>
      </c>
      <c r="F47" s="1" t="s">
        <v>2511</v>
      </c>
    </row>
    <row r="48" spans="1:23" x14ac:dyDescent="0.3">
      <c r="A48" s="1">
        <v>0</v>
      </c>
      <c r="B48" t="s">
        <v>93</v>
      </c>
      <c r="C48">
        <v>0.33</v>
      </c>
      <c r="D48">
        <v>0.3</v>
      </c>
      <c r="E48">
        <v>1.22</v>
      </c>
      <c r="F48">
        <v>1.44</v>
      </c>
    </row>
    <row r="49" spans="1:14" x14ac:dyDescent="0.3">
      <c r="A49" s="1">
        <v>1</v>
      </c>
      <c r="B49" t="s">
        <v>94</v>
      </c>
      <c r="C49">
        <v>0.33</v>
      </c>
      <c r="D49">
        <v>0.3</v>
      </c>
      <c r="E49">
        <v>1.22</v>
      </c>
      <c r="F49">
        <v>1.44</v>
      </c>
    </row>
    <row r="50" spans="1:14" x14ac:dyDescent="0.3">
      <c r="A50" s="1">
        <v>2</v>
      </c>
      <c r="B50" t="s">
        <v>95</v>
      </c>
      <c r="C50">
        <v>0.33</v>
      </c>
      <c r="D50">
        <v>0.3</v>
      </c>
      <c r="E50">
        <v>1.22</v>
      </c>
      <c r="F50">
        <v>1.44</v>
      </c>
    </row>
    <row r="51" spans="1:14" x14ac:dyDescent="0.3">
      <c r="A51" s="1">
        <v>3</v>
      </c>
      <c r="B51" t="s">
        <v>96</v>
      </c>
      <c r="C51">
        <v>0.33</v>
      </c>
      <c r="D51">
        <v>0.31</v>
      </c>
      <c r="E51">
        <v>1.22</v>
      </c>
      <c r="F51">
        <v>1.43</v>
      </c>
    </row>
    <row r="52" spans="1:14" x14ac:dyDescent="0.3">
      <c r="A52" s="1">
        <v>4</v>
      </c>
      <c r="B52" t="s">
        <v>97</v>
      </c>
      <c r="C52">
        <v>0.33</v>
      </c>
      <c r="D52">
        <v>0.35</v>
      </c>
      <c r="E52">
        <v>1.38</v>
      </c>
      <c r="F52">
        <v>1.53</v>
      </c>
    </row>
    <row r="54" spans="1:14" x14ac:dyDescent="0.3">
      <c r="B54" s="1" t="s">
        <v>98</v>
      </c>
      <c r="C54" s="1" t="s">
        <v>37</v>
      </c>
      <c r="D54" s="1" t="s">
        <v>38</v>
      </c>
      <c r="E54" s="1" t="s">
        <v>2510</v>
      </c>
      <c r="F54" s="1" t="s">
        <v>2511</v>
      </c>
    </row>
    <row r="55" spans="1:14" x14ac:dyDescent="0.3">
      <c r="A55" s="1">
        <v>0</v>
      </c>
      <c r="B55" t="s">
        <v>99</v>
      </c>
    </row>
    <row r="56" spans="1:14" x14ac:dyDescent="0.3">
      <c r="A56" s="1">
        <v>1</v>
      </c>
      <c r="B56" t="s">
        <v>100</v>
      </c>
      <c r="E56">
        <v>1</v>
      </c>
    </row>
    <row r="57" spans="1:14" x14ac:dyDescent="0.3">
      <c r="A57" s="1">
        <v>2</v>
      </c>
      <c r="B57" t="s">
        <v>101</v>
      </c>
    </row>
    <row r="58" spans="1:14" x14ac:dyDescent="0.3">
      <c r="A58" s="1">
        <v>3</v>
      </c>
      <c r="B58" t="s">
        <v>102</v>
      </c>
    </row>
    <row r="60" spans="1:14" x14ac:dyDescent="0.3">
      <c r="B60" s="1" t="s">
        <v>103</v>
      </c>
      <c r="C60" s="1" t="s">
        <v>2541</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330</v>
      </c>
      <c r="F61">
        <v>0.19</v>
      </c>
      <c r="I61" t="str">
        <f t="shared" si="4"/>
        <v>N/A</v>
      </c>
      <c r="J61">
        <f t="shared" si="5"/>
        <v>0.1</v>
      </c>
      <c r="K61" t="str">
        <f t="shared" si="6"/>
        <v>N/A</v>
      </c>
      <c r="L61" t="str">
        <f t="shared" si="7"/>
        <v>N/A</v>
      </c>
      <c r="M61">
        <f t="shared" si="8"/>
        <v>0.19</v>
      </c>
      <c r="N61" t="str">
        <f t="shared" si="9"/>
        <v>N/A</v>
      </c>
    </row>
    <row r="62" spans="1:14" x14ac:dyDescent="0.3">
      <c r="A62" s="1">
        <v>1</v>
      </c>
      <c r="B62" t="s">
        <v>110</v>
      </c>
      <c r="C62" t="s">
        <v>2542</v>
      </c>
      <c r="F62">
        <v>0.22</v>
      </c>
      <c r="I62" t="str">
        <f t="shared" si="4"/>
        <v>N/A</v>
      </c>
      <c r="J62">
        <f t="shared" si="5"/>
        <v>-0.11800000000000001</v>
      </c>
      <c r="K62" t="str">
        <f t="shared" si="6"/>
        <v>N/A</v>
      </c>
      <c r="L62" t="str">
        <f t="shared" si="7"/>
        <v>N/A</v>
      </c>
      <c r="M62">
        <f t="shared" si="8"/>
        <v>0.22</v>
      </c>
      <c r="N62" t="str">
        <f t="shared" si="9"/>
        <v>N/A</v>
      </c>
    </row>
    <row r="63" spans="1:14" x14ac:dyDescent="0.3">
      <c r="A63" s="1">
        <v>2</v>
      </c>
      <c r="B63" t="s">
        <v>112</v>
      </c>
      <c r="C63" t="s">
        <v>2543</v>
      </c>
      <c r="F63">
        <v>0.08</v>
      </c>
      <c r="I63" t="str">
        <f t="shared" si="4"/>
        <v>N/A</v>
      </c>
      <c r="J63">
        <f t="shared" si="5"/>
        <v>-3.9E-2</v>
      </c>
      <c r="K63" t="str">
        <f t="shared" si="6"/>
        <v>N/A</v>
      </c>
      <c r="L63" t="str">
        <f t="shared" si="7"/>
        <v>N/A</v>
      </c>
      <c r="M63">
        <f t="shared" si="8"/>
        <v>0.08</v>
      </c>
      <c r="N63" t="str">
        <f t="shared" si="9"/>
        <v>N/A</v>
      </c>
    </row>
    <row r="64" spans="1:14" x14ac:dyDescent="0.3">
      <c r="A64" s="1">
        <v>3</v>
      </c>
      <c r="B64" t="s">
        <v>114</v>
      </c>
      <c r="C64" t="s">
        <v>2544</v>
      </c>
      <c r="F64">
        <v>0.12</v>
      </c>
      <c r="I64" t="str">
        <f t="shared" si="4"/>
        <v>N/A</v>
      </c>
      <c r="J64">
        <f t="shared" si="5"/>
        <v>0.18</v>
      </c>
      <c r="K64" t="str">
        <f t="shared" si="6"/>
        <v>N/A</v>
      </c>
      <c r="L64" t="str">
        <f t="shared" si="7"/>
        <v>N/A</v>
      </c>
      <c r="M64">
        <f t="shared" si="8"/>
        <v>0.12</v>
      </c>
      <c r="N64" t="str">
        <f t="shared" si="9"/>
        <v>N/A</v>
      </c>
    </row>
    <row r="65" spans="1:14" x14ac:dyDescent="0.3">
      <c r="A65" s="1">
        <v>4</v>
      </c>
      <c r="B65" t="s">
        <v>116</v>
      </c>
      <c r="C65" t="s">
        <v>2545</v>
      </c>
      <c r="F65">
        <v>0.09</v>
      </c>
      <c r="I65" t="str">
        <f t="shared" si="4"/>
        <v>N/A</v>
      </c>
      <c r="J65">
        <f t="shared" si="5"/>
        <v>6.3299999999999995E-2</v>
      </c>
      <c r="K65" t="str">
        <f t="shared" si="6"/>
        <v>N/A</v>
      </c>
      <c r="L65" t="str">
        <f t="shared" si="7"/>
        <v>N/A</v>
      </c>
      <c r="M65">
        <f t="shared" si="8"/>
        <v>0.09</v>
      </c>
      <c r="N65" t="str">
        <f t="shared" si="9"/>
        <v>N/A</v>
      </c>
    </row>
    <row r="66" spans="1:14" x14ac:dyDescent="0.3">
      <c r="A66" s="1">
        <v>5</v>
      </c>
      <c r="B66" t="s">
        <v>118</v>
      </c>
      <c r="C66" t="s">
        <v>2546</v>
      </c>
      <c r="I66" t="str">
        <f t="shared" si="4"/>
        <v>N/A</v>
      </c>
      <c r="J66">
        <f t="shared" si="5"/>
        <v>0.16870000000000002</v>
      </c>
      <c r="K66" t="str">
        <f t="shared" si="6"/>
        <v>N/A</v>
      </c>
      <c r="L66" t="str">
        <f t="shared" si="7"/>
        <v>N/A</v>
      </c>
      <c r="M66" t="str">
        <f t="shared" si="8"/>
        <v>N/A</v>
      </c>
      <c r="N66" t="str">
        <f t="shared" si="9"/>
        <v>N/A</v>
      </c>
    </row>
    <row r="67" spans="1:14" x14ac:dyDescent="0.3">
      <c r="D67" t="s">
        <v>120</v>
      </c>
      <c r="E67" t="str">
        <f>C1</f>
        <v>Abaxis, Inc. (ABAX)</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1464</v>
      </c>
      <c r="D68">
        <f ca="1">IFERROR(AVERAGE(VALUE(INDIRECT("J"&amp;(MATCH(B68,B69:B500,0)+68))),VALUE(INDIRECT("J"&amp;(MATCH(B68,B69:B500,0)+79))),VALUE(INDIRECT("J"&amp;(MATCH(B68,B69:B500,0)+90))),VALUE(INDIRECT("J"&amp;(MATCH(B68,B69:B500,0)+101)))),"")</f>
        <v>2090000000</v>
      </c>
      <c r="E68" t="str">
        <f t="shared" ref="E68:E76" ca="1" si="10">IFERROR(IF(AND(C68&lt;&gt;"",D68&lt;&gt;0),IF(VALUE(J68)&gt;VALUE(K68),"above average","below average"),"no data"),"no data")</f>
        <v>below average</v>
      </c>
      <c r="I68" t="str">
        <f t="shared" ca="1" si="4"/>
        <v>N/A</v>
      </c>
      <c r="J68">
        <f t="shared" si="5"/>
        <v>1170000000</v>
      </c>
      <c r="K68">
        <f t="shared" ca="1" si="6"/>
        <v>2090000000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2505</v>
      </c>
      <c r="D70">
        <f ca="1">IFERROR(AVERAGE(VALUE(INDIRECT("J"&amp;(MATCH(B70,B71:B502,0)+70))),VALUE(INDIRECT("J"&amp;(MATCH(B70,B71:B502,0)+81))),VALUE(INDIRECT("J"&amp;(MATCH(B70,B71:B502,0)+92))),VALUE(INDIRECT("J"&amp;(MATCH(B70,B71:B502,0)+103)))),"")</f>
        <v>13.395</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36.049999999999997</v>
      </c>
      <c r="K70">
        <f t="shared" ca="1" si="6"/>
        <v>13.395</v>
      </c>
      <c r="L70" t="str">
        <f t="shared" ca="1" si="7"/>
        <v>N/A</v>
      </c>
      <c r="M70" t="str">
        <f t="shared" ca="1" si="8"/>
        <v>N/A</v>
      </c>
      <c r="N70" t="str">
        <f t="shared" ca="1" si="9"/>
        <v>N/A</v>
      </c>
    </row>
    <row r="71" spans="1:14" x14ac:dyDescent="0.3">
      <c r="A71" s="1">
        <v>3</v>
      </c>
      <c r="B71" t="s">
        <v>124</v>
      </c>
      <c r="C71" t="s">
        <v>2547</v>
      </c>
      <c r="D71">
        <f ca="1">IFERROR(AVERAGE(VALUE(INDIRECT("J"&amp;(MATCH(B71,B72:B503,0)+71))),VALUE(INDIRECT("J"&amp;(MATCH(B71,B72:B503,0)+82))),VALUE(INDIRECT("J"&amp;(MATCH(B71,B72:B503,0)+93))),VALUE(INDIRECT("J"&amp;(MATCH(B71,B72:B503,0)+104)))),"")</f>
        <v>-5.335</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35.97</v>
      </c>
      <c r="K71">
        <f t="shared" ca="1" si="6"/>
        <v>-5.335</v>
      </c>
      <c r="L71" t="str">
        <f t="shared" ca="1" si="7"/>
        <v>N/A</v>
      </c>
      <c r="M71" t="str">
        <f t="shared" ca="1" si="8"/>
        <v>N/A</v>
      </c>
      <c r="N71" t="str">
        <f t="shared" ca="1" si="9"/>
        <v>N/A</v>
      </c>
    </row>
    <row r="72" spans="1:14" x14ac:dyDescent="0.3">
      <c r="A72" s="1">
        <v>4</v>
      </c>
      <c r="B72" t="s">
        <v>126</v>
      </c>
      <c r="C72" t="s">
        <v>2548</v>
      </c>
      <c r="D72">
        <f ca="1">IFERROR(AVERAGE(VALUE(INDIRECT("J"&amp;(MATCH(B72,B73:B504,0)+72))),VALUE(INDIRECT("J"&amp;(MATCH(B72,B73:B504,0)+83))),VALUE(INDIRECT("J"&amp;(MATCH(B72,B73:B504,0)+94))),VALUE(INDIRECT("J"&amp;(MATCH(B72,B73:B504,0)+105)))),"")</f>
        <v>0.90749999999999997</v>
      </c>
      <c r="E72" t="str">
        <f t="shared" ca="1" si="10"/>
        <v>above average</v>
      </c>
      <c r="F72" t="str">
        <f t="shared" ca="1" si="11"/>
        <v>peg ratio (5 yr expected)</v>
      </c>
      <c r="G72" t="str">
        <f t="shared" ca="1" si="12"/>
        <v>trailing p/e, forward p/e, peg ratio</v>
      </c>
      <c r="I72" t="str">
        <f t="shared" ca="1" si="4"/>
        <v>N/A</v>
      </c>
      <c r="J72">
        <f t="shared" si="5"/>
        <v>6.71</v>
      </c>
      <c r="K72">
        <f t="shared" ca="1" si="6"/>
        <v>0.90749999999999997</v>
      </c>
      <c r="L72" t="str">
        <f t="shared" ca="1" si="7"/>
        <v>N/A</v>
      </c>
      <c r="M72" t="str">
        <f t="shared" ca="1" si="8"/>
        <v>N/A</v>
      </c>
      <c r="N72" t="str">
        <f t="shared" ca="1" si="9"/>
        <v>N/A</v>
      </c>
    </row>
    <row r="73" spans="1:14" x14ac:dyDescent="0.3">
      <c r="A73" s="1">
        <v>5</v>
      </c>
      <c r="B73" t="s">
        <v>128</v>
      </c>
      <c r="C73" t="s">
        <v>2549</v>
      </c>
      <c r="D73">
        <f ca="1">IFERROR(AVERAGE(VALUE(INDIRECT("J"&amp;(MATCH(B73,B74:B505,0)+73))),VALUE(INDIRECT("J"&amp;(MATCH(B73,B74:B505,0)+84))),VALUE(INDIRECT("J"&amp;(MATCH(B73,B74:B505,0)+95))),VALUE(INDIRECT("J"&amp;(MATCH(B73,B74:B505,0)+106)))),"")</f>
        <v>3.36</v>
      </c>
      <c r="E73" t="str">
        <f t="shared" ca="1" si="10"/>
        <v>above average</v>
      </c>
      <c r="F73" t="str">
        <f t="shared" ca="1" si="11"/>
        <v>price/sales (ttm)</v>
      </c>
      <c r="G73" t="str">
        <f t="shared" ca="1" si="12"/>
        <v>trailing p/e, forward p/e, peg ratio, price/sales</v>
      </c>
      <c r="I73" t="str">
        <f t="shared" ca="1" si="4"/>
        <v>N/A</v>
      </c>
      <c r="J73">
        <f t="shared" si="5"/>
        <v>5.16</v>
      </c>
      <c r="K73">
        <f t="shared" ca="1" si="6"/>
        <v>3.36</v>
      </c>
      <c r="L73" t="str">
        <f t="shared" ca="1" si="7"/>
        <v>N/A</v>
      </c>
      <c r="M73" t="str">
        <f t="shared" ca="1" si="8"/>
        <v>N/A</v>
      </c>
      <c r="N73" t="str">
        <f t="shared" ca="1" si="9"/>
        <v>N/A</v>
      </c>
    </row>
    <row r="74" spans="1:14" x14ac:dyDescent="0.3">
      <c r="A74" s="1">
        <v>6</v>
      </c>
      <c r="B74" t="s">
        <v>130</v>
      </c>
      <c r="C74" t="s">
        <v>1348</v>
      </c>
      <c r="D74">
        <f ca="1">IFERROR(AVERAGE(VALUE(INDIRECT("J"&amp;(MATCH(B74,B75:B506,0)+74))),VALUE(INDIRECT("J"&amp;(MATCH(B74,B75:B506,0)+85))),VALUE(INDIRECT("J"&amp;(MATCH(B74,B75:B506,0)+96))),VALUE(INDIRECT("J"&amp;(MATCH(B74,B75:B506,0)+107)))),"")</f>
        <v>9.2375000000000007</v>
      </c>
      <c r="E74" t="str">
        <f t="shared" ca="1" si="10"/>
        <v>below average</v>
      </c>
      <c r="F74" t="str">
        <f t="shared" ca="1" si="11"/>
        <v/>
      </c>
      <c r="G74" t="str">
        <f t="shared" ca="1" si="12"/>
        <v>trailing p/e, forward p/e, peg ratio, price/sales</v>
      </c>
      <c r="I74" t="str">
        <f t="shared" ca="1" si="4"/>
        <v>N/A</v>
      </c>
      <c r="J74">
        <f t="shared" si="5"/>
        <v>4.3899999999999997</v>
      </c>
      <c r="K74">
        <f t="shared" ca="1" si="6"/>
        <v>9.2375000000000007</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forward p/e, peg ratio, price/sales</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forward p/e, peg ratio, price/sales</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trailing p/e, forward p/e, peg ratio, and price/sales</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137</v>
      </c>
      <c r="D78" t="str">
        <f ca="1">IF(COUNTIF(E70:E76,"=above average")&gt;0,"There are some indications that "&amp;D1&amp;" may be overvalued. The company has a higher " &amp; G77 &amp; " than the comparable average", "Inconclusive")</f>
        <v>There are some indications that Abaxis may be overvalued. The company has a higher trailing p/e, forward p/e, peg ratio, and price/sales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2550</v>
      </c>
      <c r="F81" t="str">
        <f t="shared" ref="F81:F87" ca="1" si="13">IF(E70="below average",LOWER(TRIM(IF(ISNUMBER(VALUE(RIGHT(B70,1))),REPLACE(B70,LEN(B70),1,""),B70))),"")</f>
        <v/>
      </c>
      <c r="G81" t="str">
        <f ca="1">IFERROR(LEFT(F81,FIND("(",F81) - 2),F81)</f>
        <v/>
      </c>
      <c r="I81" t="str">
        <f t="shared" ca="1" si="4"/>
        <v>N/A</v>
      </c>
      <c r="J81">
        <f t="shared" si="5"/>
        <v>0.14400000000000002</v>
      </c>
      <c r="K81" t="str">
        <f t="shared" si="6"/>
        <v>N/A</v>
      </c>
      <c r="L81" t="str">
        <f t="shared" si="7"/>
        <v>N/A</v>
      </c>
      <c r="M81" t="str">
        <f t="shared" ca="1" si="8"/>
        <v>N/A</v>
      </c>
      <c r="N81" t="str">
        <f t="shared" ca="1" si="9"/>
        <v>N/A</v>
      </c>
    </row>
    <row r="82" spans="1:14" x14ac:dyDescent="0.3">
      <c r="A82" s="1">
        <v>1</v>
      </c>
      <c r="B82" t="s">
        <v>140</v>
      </c>
      <c r="C82" t="s">
        <v>2551</v>
      </c>
      <c r="F82" t="str">
        <f t="shared" ca="1" si="13"/>
        <v/>
      </c>
      <c r="G82" t="str">
        <f t="shared" ref="G82:G87" ca="1" si="14">IF(F82&lt;&gt;"", G81 &amp; ", " &amp; IFERROR(LEFT(F82,FIND("(",F82) - 2),F82),G81)</f>
        <v/>
      </c>
      <c r="I82" t="str">
        <f t="shared" ca="1" si="4"/>
        <v>N/A</v>
      </c>
      <c r="J82">
        <f t="shared" si="5"/>
        <v>0.19579999999999997</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2552</v>
      </c>
      <c r="F84" t="str">
        <f t="shared" ca="1" si="13"/>
        <v/>
      </c>
      <c r="G84" t="str">
        <f t="shared" ca="1" si="14"/>
        <v/>
      </c>
      <c r="I84" t="str">
        <f t="shared" ca="1" si="4"/>
        <v>N/A</v>
      </c>
      <c r="J84">
        <f t="shared" si="5"/>
        <v>9.6400000000000013E-2</v>
      </c>
      <c r="K84" t="str">
        <f t="shared" si="6"/>
        <v>N/A</v>
      </c>
      <c r="L84" t="str">
        <f t="shared" si="7"/>
        <v>N/A</v>
      </c>
      <c r="M84" t="str">
        <f t="shared" ca="1" si="8"/>
        <v>N/A</v>
      </c>
      <c r="N84" t="str">
        <f t="shared" ca="1" si="9"/>
        <v>N/A</v>
      </c>
    </row>
    <row r="85" spans="1:14" x14ac:dyDescent="0.3">
      <c r="A85" s="1">
        <v>1</v>
      </c>
      <c r="B85" t="s">
        <v>144</v>
      </c>
      <c r="C85" t="s">
        <v>2553</v>
      </c>
      <c r="F85" t="str">
        <f t="shared" ca="1" si="13"/>
        <v>price/book (mrq)</v>
      </c>
      <c r="G85" t="str">
        <f t="shared" ca="1" si="14"/>
        <v>, price/book</v>
      </c>
      <c r="I85" t="str">
        <f t="shared" ca="1" si="4"/>
        <v>N/A</v>
      </c>
      <c r="J85">
        <f t="shared" si="5"/>
        <v>0.13039999999999999</v>
      </c>
      <c r="K85" t="str">
        <f t="shared" si="6"/>
        <v>N/A</v>
      </c>
      <c r="L85" t="str">
        <f t="shared" si="7"/>
        <v>N/A</v>
      </c>
      <c r="M85" t="str">
        <f t="shared" ca="1" si="8"/>
        <v>N/A</v>
      </c>
      <c r="N85" t="str">
        <f t="shared" ca="1" si="9"/>
        <v>N/A</v>
      </c>
    </row>
    <row r="86" spans="1:14" x14ac:dyDescent="0.3">
      <c r="F86" t="str">
        <f t="shared" ca="1" si="13"/>
        <v/>
      </c>
      <c r="G86" t="str">
        <f t="shared" ca="1" si="14"/>
        <v>,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2529</v>
      </c>
      <c r="F87" t="str">
        <f t="shared" ca="1" si="13"/>
        <v/>
      </c>
      <c r="G87" t="str">
        <f t="shared" ca="1" si="14"/>
        <v>, price/book</v>
      </c>
      <c r="I87" t="str">
        <f t="shared" ca="1" si="4"/>
        <v>N/A</v>
      </c>
      <c r="J87">
        <f t="shared" si="5"/>
        <v>227220000</v>
      </c>
      <c r="K87" t="str">
        <f t="shared" si="6"/>
        <v>N/A</v>
      </c>
      <c r="L87" t="str">
        <f t="shared" si="7"/>
        <v>N/A</v>
      </c>
      <c r="M87" t="str">
        <f t="shared" ca="1" si="8"/>
        <v>N/A</v>
      </c>
      <c r="N87" t="str">
        <f t="shared" ca="1" si="9"/>
        <v>N/A</v>
      </c>
    </row>
    <row r="88" spans="1:14" x14ac:dyDescent="0.3">
      <c r="A88" s="1">
        <v>1</v>
      </c>
      <c r="B88" t="s">
        <v>147</v>
      </c>
      <c r="C88" t="s">
        <v>1410</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price/book</v>
      </c>
      <c r="I88" t="str">
        <f t="shared" ca="1" si="4"/>
        <v>N/A</v>
      </c>
      <c r="J88">
        <f t="shared" si="5"/>
        <v>10.09</v>
      </c>
      <c r="K88" t="str">
        <f t="shared" si="6"/>
        <v>N/A</v>
      </c>
      <c r="L88" t="str">
        <f t="shared" si="7"/>
        <v>N/A</v>
      </c>
      <c r="M88" t="str">
        <f t="shared" ca="1" si="8"/>
        <v>N/A</v>
      </c>
      <c r="N88" t="str">
        <f t="shared" ca="1" si="9"/>
        <v>N/A</v>
      </c>
    </row>
    <row r="89" spans="1:14" x14ac:dyDescent="0.3">
      <c r="A89" s="1">
        <v>2</v>
      </c>
      <c r="B89" t="s">
        <v>149</v>
      </c>
      <c r="D89" t="str">
        <f ca="1">IF(COUNTIF(E70:E76,"=below average")&gt;0,"There are some indications that "&amp;D1&amp;" may be undervalued. The company has a lower " &amp; G88 &amp; " than the comparable average", "Inconclusive")</f>
        <v>There are some indications that Abaxis may be undervalued. The company has a lower price/book than the comparable average</v>
      </c>
      <c r="I89" t="str">
        <f t="shared" ca="1" si="4"/>
        <v>N/A</v>
      </c>
      <c r="J89" t="str">
        <f t="shared" si="5"/>
        <v>N/A</v>
      </c>
      <c r="K89" t="str">
        <f t="shared" ca="1" si="6"/>
        <v>N/A</v>
      </c>
      <c r="L89" t="str">
        <f t="shared" si="7"/>
        <v>N/A</v>
      </c>
      <c r="M89" t="str">
        <f t="shared" si="8"/>
        <v>N/A</v>
      </c>
      <c r="N89" t="str">
        <f t="shared" si="9"/>
        <v>N/A</v>
      </c>
    </row>
    <row r="90" spans="1:14" x14ac:dyDescent="0.3">
      <c r="A90" s="1">
        <v>3</v>
      </c>
      <c r="B90" t="s">
        <v>151</v>
      </c>
      <c r="C90" t="s">
        <v>2554</v>
      </c>
      <c r="I90" t="str">
        <f t="shared" si="4"/>
        <v>N/A</v>
      </c>
      <c r="J90">
        <f t="shared" si="5"/>
        <v>125840000</v>
      </c>
      <c r="K90" t="str">
        <f t="shared" si="6"/>
        <v>N/A</v>
      </c>
      <c r="L90" t="str">
        <f t="shared" si="7"/>
        <v>N/A</v>
      </c>
      <c r="M90" t="str">
        <f t="shared" si="8"/>
        <v>N/A</v>
      </c>
      <c r="N90" t="str">
        <f t="shared" si="9"/>
        <v>N/A</v>
      </c>
    </row>
    <row r="91" spans="1:14" x14ac:dyDescent="0.3">
      <c r="A91" s="1">
        <v>4</v>
      </c>
      <c r="B91" t="s">
        <v>153</v>
      </c>
      <c r="C91" t="s">
        <v>2555</v>
      </c>
      <c r="I91" t="str">
        <f t="shared" si="4"/>
        <v>N/A</v>
      </c>
      <c r="J91">
        <f t="shared" si="5"/>
        <v>51830000</v>
      </c>
      <c r="K91" t="str">
        <f t="shared" si="6"/>
        <v>N/A</v>
      </c>
      <c r="L91" t="str">
        <f t="shared" si="7"/>
        <v>N/A</v>
      </c>
      <c r="M91" t="str">
        <f t="shared" si="8"/>
        <v>N/A</v>
      </c>
      <c r="N91" t="str">
        <f t="shared" si="9"/>
        <v>N/A</v>
      </c>
    </row>
    <row r="92" spans="1:14" x14ac:dyDescent="0.3">
      <c r="A92" s="1">
        <v>5</v>
      </c>
      <c r="B92" t="s">
        <v>155</v>
      </c>
      <c r="C92" t="s">
        <v>2556</v>
      </c>
      <c r="I92" t="str">
        <f t="shared" si="4"/>
        <v>N/A</v>
      </c>
      <c r="J92">
        <f t="shared" si="5"/>
        <v>32780000</v>
      </c>
      <c r="K92" t="str">
        <f t="shared" si="6"/>
        <v>N/A</v>
      </c>
      <c r="L92" t="str">
        <f t="shared" si="7"/>
        <v>N/A</v>
      </c>
      <c r="M92" t="str">
        <f t="shared" si="8"/>
        <v>N/A</v>
      </c>
      <c r="N92" t="str">
        <f t="shared" si="9"/>
        <v>N/A</v>
      </c>
    </row>
    <row r="93" spans="1:14" x14ac:dyDescent="0.3">
      <c r="A93" s="1">
        <v>6</v>
      </c>
      <c r="B93" t="s">
        <v>157</v>
      </c>
      <c r="C93" t="s">
        <v>2506</v>
      </c>
      <c r="I93" t="str">
        <f t="shared" si="4"/>
        <v>N/A</v>
      </c>
      <c r="J93">
        <f t="shared" si="5"/>
        <v>1.44</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2557</v>
      </c>
      <c r="I96" t="str">
        <f t="shared" si="4"/>
        <v>N/A</v>
      </c>
      <c r="J96">
        <f t="shared" si="5"/>
        <v>142890000</v>
      </c>
      <c r="K96" t="str">
        <f t="shared" si="6"/>
        <v>N/A</v>
      </c>
      <c r="L96" t="str">
        <f t="shared" si="7"/>
        <v>N/A</v>
      </c>
      <c r="M96" t="str">
        <f t="shared" si="8"/>
        <v>N/A</v>
      </c>
      <c r="N96" t="str">
        <f t="shared" si="9"/>
        <v>N/A</v>
      </c>
    </row>
    <row r="97" spans="1:14" x14ac:dyDescent="0.3">
      <c r="A97" s="1">
        <v>1</v>
      </c>
      <c r="B97" t="s">
        <v>161</v>
      </c>
      <c r="C97" t="s">
        <v>2558</v>
      </c>
      <c r="I97" t="str">
        <f t="shared" si="4"/>
        <v>N/A</v>
      </c>
      <c r="J97">
        <f t="shared" si="5"/>
        <v>6.31</v>
      </c>
      <c r="K97" t="str">
        <f t="shared" si="6"/>
        <v>N/A</v>
      </c>
      <c r="L97" t="str">
        <f t="shared" si="7"/>
        <v>N/A</v>
      </c>
      <c r="M97" t="str">
        <f t="shared" si="8"/>
        <v>N/A</v>
      </c>
      <c r="N97" t="str">
        <f t="shared" si="9"/>
        <v>N/A</v>
      </c>
    </row>
    <row r="98" spans="1:14" x14ac:dyDescent="0.3">
      <c r="A98" s="1">
        <v>2</v>
      </c>
      <c r="B98" t="s">
        <v>163</v>
      </c>
      <c r="C98" t="s">
        <v>2559</v>
      </c>
      <c r="I98" t="str">
        <f t="shared" si="4"/>
        <v>N/A</v>
      </c>
      <c r="J98">
        <f t="shared" si="5"/>
        <v>378000</v>
      </c>
      <c r="K98" t="str">
        <f t="shared" si="6"/>
        <v>N/A</v>
      </c>
      <c r="L98" t="str">
        <f t="shared" si="7"/>
        <v>N/A</v>
      </c>
      <c r="M98" t="str">
        <f t="shared" si="8"/>
        <v>N/A</v>
      </c>
      <c r="N98" t="str">
        <f t="shared" si="9"/>
        <v>N/A</v>
      </c>
    </row>
    <row r="99" spans="1:14" x14ac:dyDescent="0.3">
      <c r="A99" s="1">
        <v>3</v>
      </c>
      <c r="B99" t="s">
        <v>165</v>
      </c>
      <c r="C99" t="s">
        <v>1826</v>
      </c>
      <c r="I99" t="str">
        <f t="shared" si="4"/>
        <v>N/A</v>
      </c>
      <c r="J99">
        <f t="shared" si="5"/>
        <v>0.14000000000000001</v>
      </c>
      <c r="K99" t="str">
        <f t="shared" si="6"/>
        <v>N/A</v>
      </c>
      <c r="L99" t="str">
        <f t="shared" si="7"/>
        <v>N/A</v>
      </c>
      <c r="M99" t="str">
        <f t="shared" si="8"/>
        <v>N/A</v>
      </c>
      <c r="N99" t="str">
        <f t="shared" si="9"/>
        <v>N/A</v>
      </c>
    </row>
    <row r="100" spans="1:14" x14ac:dyDescent="0.3">
      <c r="A100" s="1">
        <v>4</v>
      </c>
      <c r="B100" t="s">
        <v>167</v>
      </c>
      <c r="C100" t="s">
        <v>2560</v>
      </c>
      <c r="I100" t="str">
        <f t="shared" si="4"/>
        <v>N/A</v>
      </c>
      <c r="J100">
        <f t="shared" si="5"/>
        <v>6.97</v>
      </c>
      <c r="K100" t="str">
        <f t="shared" si="6"/>
        <v>N/A</v>
      </c>
      <c r="L100" t="str">
        <f t="shared" si="7"/>
        <v>N/A</v>
      </c>
      <c r="M100" t="str">
        <f t="shared" si="8"/>
        <v>N/A</v>
      </c>
      <c r="N100" t="str">
        <f t="shared" si="9"/>
        <v>N/A</v>
      </c>
    </row>
    <row r="101" spans="1:14" x14ac:dyDescent="0.3">
      <c r="A101" s="1">
        <v>5</v>
      </c>
      <c r="B101" t="s">
        <v>169</v>
      </c>
      <c r="C101" t="s">
        <v>2561</v>
      </c>
      <c r="I101" t="str">
        <f t="shared" si="4"/>
        <v>N/A</v>
      </c>
      <c r="J101">
        <f t="shared" si="5"/>
        <v>11.81</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2562</v>
      </c>
      <c r="I103" t="str">
        <f t="shared" si="4"/>
        <v>N/A</v>
      </c>
      <c r="J103">
        <f t="shared" si="5"/>
        <v>33150000</v>
      </c>
      <c r="K103" t="str">
        <f t="shared" si="6"/>
        <v>N/A</v>
      </c>
      <c r="L103" t="str">
        <f t="shared" si="7"/>
        <v>N/A</v>
      </c>
      <c r="M103" t="str">
        <f t="shared" si="8"/>
        <v>N/A</v>
      </c>
      <c r="N103" t="str">
        <f t="shared" si="9"/>
        <v>N/A</v>
      </c>
    </row>
    <row r="104" spans="1:14" x14ac:dyDescent="0.3">
      <c r="A104" s="1">
        <v>1</v>
      </c>
      <c r="B104" t="s">
        <v>173</v>
      </c>
      <c r="C104" t="s">
        <v>2563</v>
      </c>
      <c r="I104" t="str">
        <f t="shared" si="4"/>
        <v>N/A</v>
      </c>
      <c r="J104">
        <f t="shared" si="5"/>
        <v>32439999.999999996</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2504</v>
      </c>
      <c r="I106" t="str">
        <f t="shared" si="4"/>
        <v>N/A</v>
      </c>
      <c r="J106">
        <f t="shared" si="5"/>
        <v>1.24</v>
      </c>
      <c r="K106" t="str">
        <f t="shared" si="6"/>
        <v>N/A</v>
      </c>
      <c r="L106" t="str">
        <f t="shared" si="7"/>
        <v>N/A</v>
      </c>
      <c r="M106" t="str">
        <f t="shared" si="8"/>
        <v>N/A</v>
      </c>
      <c r="N106" t="str">
        <f t="shared" si="9"/>
        <v>N/A</v>
      </c>
    </row>
    <row r="107" spans="1:14" x14ac:dyDescent="0.3">
      <c r="A107" s="1">
        <v>1</v>
      </c>
      <c r="B107" t="s">
        <v>175</v>
      </c>
      <c r="C107" t="s">
        <v>2564</v>
      </c>
      <c r="I107" t="str">
        <f t="shared" si="4"/>
        <v>N/A</v>
      </c>
      <c r="J107">
        <f t="shared" si="5"/>
        <v>5.3700000000000005E-2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2565</v>
      </c>
      <c r="I109" t="str">
        <f t="shared" si="4"/>
        <v>N/A</v>
      </c>
      <c r="J109">
        <f t="shared" si="5"/>
        <v>55.95</v>
      </c>
      <c r="K109" t="str">
        <f t="shared" si="6"/>
        <v>N/A</v>
      </c>
      <c r="L109" t="str">
        <f t="shared" si="7"/>
        <v>N/A</v>
      </c>
      <c r="M109" t="str">
        <f t="shared" si="8"/>
        <v>N/A</v>
      </c>
      <c r="N109" t="str">
        <f t="shared" si="9"/>
        <v>N/A</v>
      </c>
    </row>
    <row r="110" spans="1:14" x14ac:dyDescent="0.3">
      <c r="A110" s="1">
        <v>4</v>
      </c>
      <c r="B110" t="s">
        <v>181</v>
      </c>
      <c r="C110" t="s">
        <v>2566</v>
      </c>
      <c r="I110" t="str">
        <f t="shared" si="4"/>
        <v>N/A</v>
      </c>
      <c r="J110">
        <f t="shared" si="5"/>
        <v>44.12</v>
      </c>
      <c r="K110" t="str">
        <f t="shared" si="6"/>
        <v>N/A</v>
      </c>
      <c r="L110" t="str">
        <f t="shared" si="7"/>
        <v>N/A</v>
      </c>
      <c r="M110" t="str">
        <f t="shared" si="8"/>
        <v>N/A</v>
      </c>
      <c r="N110" t="str">
        <f t="shared" si="9"/>
        <v>N/A</v>
      </c>
    </row>
    <row r="111" spans="1:14" x14ac:dyDescent="0.3">
      <c r="A111" s="1">
        <v>5</v>
      </c>
      <c r="B111" t="s">
        <v>183</v>
      </c>
      <c r="C111" t="s">
        <v>2567</v>
      </c>
      <c r="I111" t="str">
        <f t="shared" si="4"/>
        <v>N/A</v>
      </c>
      <c r="J111">
        <f t="shared" si="5"/>
        <v>51.88</v>
      </c>
      <c r="K111" t="str">
        <f t="shared" si="6"/>
        <v>N/A</v>
      </c>
      <c r="L111" t="str">
        <f t="shared" si="7"/>
        <v>N/A</v>
      </c>
      <c r="M111" t="str">
        <f t="shared" si="8"/>
        <v>N/A</v>
      </c>
      <c r="N111" t="str">
        <f t="shared" si="9"/>
        <v>N/A</v>
      </c>
    </row>
    <row r="112" spans="1:14" x14ac:dyDescent="0.3">
      <c r="A112" s="1">
        <v>6</v>
      </c>
      <c r="B112" t="s">
        <v>185</v>
      </c>
      <c r="C112" t="s">
        <v>2568</v>
      </c>
      <c r="I112" t="str">
        <f t="shared" si="4"/>
        <v>N/A</v>
      </c>
      <c r="J112">
        <f t="shared" si="5"/>
        <v>49.61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2569</v>
      </c>
      <c r="I114" t="str">
        <f t="shared" si="4"/>
        <v>N/A</v>
      </c>
      <c r="J114">
        <f t="shared" si="5"/>
        <v>112690</v>
      </c>
      <c r="K114" t="str">
        <f t="shared" si="6"/>
        <v>N/A</v>
      </c>
      <c r="L114" t="str">
        <f t="shared" si="7"/>
        <v>N/A</v>
      </c>
      <c r="M114" t="str">
        <f t="shared" si="8"/>
        <v>N/A</v>
      </c>
      <c r="N114" t="str">
        <f t="shared" si="9"/>
        <v>N/A</v>
      </c>
    </row>
    <row r="115" spans="1:14" x14ac:dyDescent="0.3">
      <c r="A115" s="1">
        <v>1</v>
      </c>
      <c r="B115" t="s">
        <v>189</v>
      </c>
      <c r="C115" t="s">
        <v>2570</v>
      </c>
      <c r="I115" t="str">
        <f t="shared" si="4"/>
        <v>N/A</v>
      </c>
      <c r="J115">
        <f t="shared" si="5"/>
        <v>97380</v>
      </c>
      <c r="K115" t="str">
        <f t="shared" si="6"/>
        <v>N/A</v>
      </c>
      <c r="L115" t="str">
        <f t="shared" si="7"/>
        <v>N/A</v>
      </c>
      <c r="M115" t="str">
        <f t="shared" si="8"/>
        <v>N/A</v>
      </c>
      <c r="N115" t="str">
        <f t="shared" si="9"/>
        <v>N/A</v>
      </c>
    </row>
    <row r="116" spans="1:14" x14ac:dyDescent="0.3">
      <c r="A116" s="1">
        <v>2</v>
      </c>
      <c r="B116" t="s">
        <v>191</v>
      </c>
      <c r="C116" t="s">
        <v>2571</v>
      </c>
      <c r="I116" t="str">
        <f t="shared" si="4"/>
        <v>N/A</v>
      </c>
      <c r="J116">
        <f t="shared" si="5"/>
        <v>22650000</v>
      </c>
      <c r="K116" t="str">
        <f t="shared" si="6"/>
        <v>N/A</v>
      </c>
      <c r="L116" t="str">
        <f t="shared" si="7"/>
        <v>N/A</v>
      </c>
      <c r="M116" t="str">
        <f t="shared" si="8"/>
        <v>N/A</v>
      </c>
      <c r="N116" t="str">
        <f t="shared" si="9"/>
        <v>N/A</v>
      </c>
    </row>
    <row r="117" spans="1:14" x14ac:dyDescent="0.3">
      <c r="A117" s="1">
        <v>3</v>
      </c>
      <c r="B117" t="s">
        <v>193</v>
      </c>
      <c r="C117" t="s">
        <v>2572</v>
      </c>
      <c r="I117" t="str">
        <f t="shared" si="4"/>
        <v>N/A</v>
      </c>
      <c r="J117">
        <f t="shared" si="5"/>
        <v>21590000</v>
      </c>
      <c r="K117" t="str">
        <f t="shared" si="6"/>
        <v>N/A</v>
      </c>
      <c r="L117" t="str">
        <f t="shared" si="7"/>
        <v>N/A</v>
      </c>
      <c r="M117" t="str">
        <f t="shared" si="8"/>
        <v>N/A</v>
      </c>
      <c r="N117" t="str">
        <f t="shared" si="9"/>
        <v>N/A</v>
      </c>
    </row>
    <row r="118" spans="1:14" x14ac:dyDescent="0.3">
      <c r="A118" s="1">
        <v>4</v>
      </c>
      <c r="B118" t="s">
        <v>195</v>
      </c>
      <c r="C118" t="s">
        <v>2573</v>
      </c>
      <c r="I118" t="str">
        <f t="shared" si="4"/>
        <v>N/A</v>
      </c>
      <c r="J118">
        <f t="shared" si="5"/>
        <v>4.2900000000000001E-2</v>
      </c>
      <c r="K118" t="str">
        <f t="shared" si="6"/>
        <v>N/A</v>
      </c>
      <c r="L118" t="str">
        <f t="shared" si="7"/>
        <v>N/A</v>
      </c>
      <c r="M118" t="str">
        <f t="shared" si="8"/>
        <v>N/A</v>
      </c>
      <c r="N118" t="str">
        <f t="shared" si="9"/>
        <v>N/A</v>
      </c>
    </row>
    <row r="119" spans="1:14" x14ac:dyDescent="0.3">
      <c r="A119" s="1">
        <v>5</v>
      </c>
      <c r="B119" t="s">
        <v>197</v>
      </c>
      <c r="C119" t="s">
        <v>2574</v>
      </c>
      <c r="I119" t="str">
        <f t="shared" si="4"/>
        <v>N/A</v>
      </c>
      <c r="J119">
        <f t="shared" si="5"/>
        <v>1.0620000000000001</v>
      </c>
      <c r="K119" t="str">
        <f t="shared" si="6"/>
        <v>N/A</v>
      </c>
      <c r="L119" t="str">
        <f t="shared" si="7"/>
        <v>N/A</v>
      </c>
      <c r="M119" t="str">
        <f t="shared" si="8"/>
        <v>N/A</v>
      </c>
      <c r="N119" t="str">
        <f t="shared" si="9"/>
        <v>N/A</v>
      </c>
    </row>
    <row r="120" spans="1:14" x14ac:dyDescent="0.3">
      <c r="A120" s="1">
        <v>6</v>
      </c>
      <c r="B120" t="s">
        <v>199</v>
      </c>
      <c r="C120" t="s">
        <v>2575</v>
      </c>
      <c r="I120" t="str">
        <f t="shared" si="4"/>
        <v>N/A</v>
      </c>
      <c r="J120">
        <f t="shared" si="5"/>
        <v>2400000</v>
      </c>
      <c r="K120" t="str">
        <f t="shared" si="6"/>
        <v>N/A</v>
      </c>
      <c r="L120" t="str">
        <f t="shared" si="7"/>
        <v>N/A</v>
      </c>
      <c r="M120" t="str">
        <f t="shared" si="8"/>
        <v>N/A</v>
      </c>
      <c r="N120" t="str">
        <f t="shared" si="9"/>
        <v>N/A</v>
      </c>
    </row>
    <row r="121" spans="1:14" x14ac:dyDescent="0.3">
      <c r="A121" s="1">
        <v>7</v>
      </c>
      <c r="B121" t="s">
        <v>201</v>
      </c>
      <c r="C121" t="s">
        <v>2576</v>
      </c>
      <c r="I121" t="str">
        <f t="shared" si="4"/>
        <v>N/A</v>
      </c>
      <c r="J121">
        <f t="shared" si="5"/>
        <v>18.920000000000002</v>
      </c>
      <c r="K121" t="str">
        <f t="shared" si="6"/>
        <v>N/A</v>
      </c>
      <c r="L121" t="str">
        <f t="shared" si="7"/>
        <v>N/A</v>
      </c>
      <c r="M121" t="str">
        <f t="shared" si="8"/>
        <v>N/A</v>
      </c>
      <c r="N121" t="str">
        <f t="shared" si="9"/>
        <v>N/A</v>
      </c>
    </row>
    <row r="122" spans="1:14" x14ac:dyDescent="0.3">
      <c r="A122" s="1">
        <v>8</v>
      </c>
      <c r="B122" t="s">
        <v>203</v>
      </c>
      <c r="C122" t="s">
        <v>2577</v>
      </c>
      <c r="I122" t="str">
        <f t="shared" si="4"/>
        <v>N/A</v>
      </c>
      <c r="J122">
        <f t="shared" si="5"/>
        <v>0.1832</v>
      </c>
      <c r="K122" t="str">
        <f t="shared" si="6"/>
        <v>N/A</v>
      </c>
      <c r="L122" t="str">
        <f t="shared" si="7"/>
        <v>N/A</v>
      </c>
      <c r="M122" t="str">
        <f t="shared" si="8"/>
        <v>N/A</v>
      </c>
      <c r="N122" t="str">
        <f t="shared" si="9"/>
        <v>N/A</v>
      </c>
    </row>
    <row r="123" spans="1:14" x14ac:dyDescent="0.3">
      <c r="A123" s="1">
        <v>9</v>
      </c>
      <c r="B123" t="s">
        <v>205</v>
      </c>
      <c r="C123" t="s">
        <v>2578</v>
      </c>
      <c r="I123" t="str">
        <f t="shared" si="4"/>
        <v>N/A</v>
      </c>
      <c r="J123">
        <f t="shared" si="5"/>
        <v>1990000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1172</v>
      </c>
      <c r="I125" t="str">
        <f t="shared" si="15"/>
        <v>N/A</v>
      </c>
      <c r="J125">
        <f t="shared" si="16"/>
        <v>0.56000000000000005</v>
      </c>
      <c r="K125" t="str">
        <f t="shared" si="17"/>
        <v>N/A</v>
      </c>
      <c r="L125" t="str">
        <f t="shared" si="18"/>
        <v>N/A</v>
      </c>
      <c r="M125" t="str">
        <f t="shared" si="19"/>
        <v>N/A</v>
      </c>
      <c r="N125" t="str">
        <f t="shared" si="20"/>
        <v>N/A</v>
      </c>
    </row>
    <row r="126" spans="1:14" x14ac:dyDescent="0.3">
      <c r="A126" s="1">
        <v>1</v>
      </c>
      <c r="B126" t="s">
        <v>208</v>
      </c>
      <c r="C126" t="s">
        <v>2579</v>
      </c>
      <c r="I126" t="str">
        <f t="shared" si="15"/>
        <v>N/A</v>
      </c>
      <c r="J126">
        <f t="shared" si="16"/>
        <v>1.0900000000000002E-2</v>
      </c>
      <c r="K126" t="str">
        <f t="shared" si="17"/>
        <v>N/A</v>
      </c>
      <c r="L126" t="str">
        <f t="shared" si="18"/>
        <v>N/A</v>
      </c>
      <c r="M126" t="str">
        <f t="shared" si="19"/>
        <v>N/A</v>
      </c>
      <c r="N126" t="str">
        <f t="shared" si="20"/>
        <v>N/A</v>
      </c>
    </row>
    <row r="127" spans="1:14" x14ac:dyDescent="0.3">
      <c r="A127" s="1">
        <v>2</v>
      </c>
      <c r="B127" t="s">
        <v>209</v>
      </c>
      <c r="C127" t="s">
        <v>76</v>
      </c>
      <c r="I127" t="str">
        <f t="shared" si="15"/>
        <v>N/A</v>
      </c>
      <c r="J127">
        <f t="shared" si="16"/>
        <v>0.52</v>
      </c>
      <c r="K127" t="str">
        <f t="shared" si="17"/>
        <v>N/A</v>
      </c>
      <c r="L127" t="str">
        <f t="shared" si="18"/>
        <v>N/A</v>
      </c>
      <c r="M127" t="str">
        <f t="shared" si="19"/>
        <v>N/A</v>
      </c>
      <c r="N127" t="str">
        <f t="shared" si="20"/>
        <v>N/A</v>
      </c>
    </row>
    <row r="128" spans="1:14" x14ac:dyDescent="0.3">
      <c r="A128" s="1">
        <v>3</v>
      </c>
      <c r="B128" t="s">
        <v>210</v>
      </c>
      <c r="C128" t="s">
        <v>2580</v>
      </c>
      <c r="I128" t="str">
        <f t="shared" si="15"/>
        <v>N/A</v>
      </c>
      <c r="J128">
        <f t="shared" si="16"/>
        <v>1.01E-2</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C130" t="s">
        <v>2581</v>
      </c>
      <c r="I130" t="str">
        <f t="shared" si="15"/>
        <v>N/A</v>
      </c>
      <c r="J130">
        <f t="shared" si="16"/>
        <v>0.36109999999999998</v>
      </c>
      <c r="K130" t="str">
        <f t="shared" si="17"/>
        <v>N/A</v>
      </c>
      <c r="L130" t="str">
        <f t="shared" si="18"/>
        <v>N/A</v>
      </c>
      <c r="M130" t="str">
        <f t="shared" si="19"/>
        <v>N/A</v>
      </c>
      <c r="N130" t="str">
        <f t="shared" si="20"/>
        <v>N/A</v>
      </c>
    </row>
    <row r="131" spans="1:14" x14ac:dyDescent="0.3">
      <c r="A131" s="1">
        <v>6</v>
      </c>
      <c r="B131" t="s">
        <v>213</v>
      </c>
      <c r="C131" t="s">
        <v>1176</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2582</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2583</v>
      </c>
      <c r="C138" t="s">
        <v>2584</v>
      </c>
      <c r="D138" t="s">
        <v>2585</v>
      </c>
      <c r="F138">
        <v>69</v>
      </c>
      <c r="I138" t="str">
        <f t="shared" si="15"/>
        <v>N/A</v>
      </c>
      <c r="J138" t="str">
        <f t="shared" si="16"/>
        <v>N/A</v>
      </c>
      <c r="K138">
        <f t="shared" si="17"/>
        <v>1330000</v>
      </c>
      <c r="L138" t="str">
        <f t="shared" si="18"/>
        <v>N/A</v>
      </c>
      <c r="M138">
        <f t="shared" si="19"/>
        <v>69</v>
      </c>
      <c r="N138" t="str">
        <f t="shared" si="20"/>
        <v>N/A</v>
      </c>
    </row>
    <row r="139" spans="1:14" x14ac:dyDescent="0.3">
      <c r="A139" s="1">
        <v>1</v>
      </c>
      <c r="B139" t="s">
        <v>2586</v>
      </c>
      <c r="C139" t="s">
        <v>2587</v>
      </c>
      <c r="D139" t="s">
        <v>2588</v>
      </c>
      <c r="F139">
        <v>65</v>
      </c>
      <c r="I139" t="str">
        <f t="shared" si="15"/>
        <v>N/A</v>
      </c>
      <c r="J139" t="str">
        <f t="shared" si="16"/>
        <v>N/A</v>
      </c>
      <c r="K139">
        <f t="shared" si="17"/>
        <v>878800</v>
      </c>
      <c r="L139" t="str">
        <f t="shared" si="18"/>
        <v>N/A</v>
      </c>
      <c r="M139">
        <f t="shared" si="19"/>
        <v>65</v>
      </c>
      <c r="N139" t="str">
        <f t="shared" si="20"/>
        <v>N/A</v>
      </c>
    </row>
    <row r="140" spans="1:14" x14ac:dyDescent="0.3">
      <c r="A140" s="1">
        <v>2</v>
      </c>
      <c r="B140" t="s">
        <v>2589</v>
      </c>
      <c r="C140" t="s">
        <v>2590</v>
      </c>
      <c r="D140" t="s">
        <v>2591</v>
      </c>
      <c r="F140">
        <v>54</v>
      </c>
      <c r="I140" t="str">
        <f t="shared" si="15"/>
        <v>N/A</v>
      </c>
      <c r="J140" t="str">
        <f t="shared" si="16"/>
        <v>N/A</v>
      </c>
      <c r="K140">
        <f t="shared" si="17"/>
        <v>677100</v>
      </c>
      <c r="L140" t="str">
        <f t="shared" si="18"/>
        <v>N/A</v>
      </c>
      <c r="M140">
        <f t="shared" si="19"/>
        <v>54</v>
      </c>
      <c r="N140" t="str">
        <f t="shared" si="20"/>
        <v>N/A</v>
      </c>
    </row>
    <row r="141" spans="1:14" x14ac:dyDescent="0.3">
      <c r="A141" s="1">
        <v>3</v>
      </c>
      <c r="B141" t="s">
        <v>2592</v>
      </c>
      <c r="C141" t="s">
        <v>2593</v>
      </c>
      <c r="D141" t="s">
        <v>2594</v>
      </c>
      <c r="F141">
        <v>64</v>
      </c>
      <c r="I141" t="str">
        <f t="shared" si="15"/>
        <v>N/A</v>
      </c>
      <c r="J141" t="str">
        <f t="shared" si="16"/>
        <v>N/A</v>
      </c>
      <c r="K141">
        <f t="shared" si="17"/>
        <v>728950</v>
      </c>
      <c r="L141" t="str">
        <f t="shared" si="18"/>
        <v>N/A</v>
      </c>
      <c r="M141">
        <f t="shared" si="19"/>
        <v>64</v>
      </c>
      <c r="N141" t="str">
        <f t="shared" si="20"/>
        <v>N/A</v>
      </c>
    </row>
    <row r="142" spans="1:14" x14ac:dyDescent="0.3">
      <c r="A142" s="1">
        <v>4</v>
      </c>
      <c r="B142" t="s">
        <v>2595</v>
      </c>
      <c r="C142" t="s">
        <v>2596</v>
      </c>
      <c r="D142" t="s">
        <v>2597</v>
      </c>
      <c r="F142">
        <v>57</v>
      </c>
      <c r="I142" t="str">
        <f t="shared" si="15"/>
        <v>N/A</v>
      </c>
      <c r="J142" t="str">
        <f t="shared" si="16"/>
        <v>N/A</v>
      </c>
      <c r="K142">
        <f t="shared" si="17"/>
        <v>723980</v>
      </c>
      <c r="L142" t="str">
        <f t="shared" si="18"/>
        <v>N/A</v>
      </c>
      <c r="M142">
        <f t="shared" si="19"/>
        <v>57</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2598</v>
      </c>
      <c r="C144" s="1" t="s">
        <v>243</v>
      </c>
      <c r="D144" s="1" t="s">
        <v>244</v>
      </c>
      <c r="E144" s="1" t="s">
        <v>245</v>
      </c>
      <c r="F144" s="1" t="s">
        <v>246</v>
      </c>
      <c r="G144" s="1" t="s">
        <v>2599</v>
      </c>
      <c r="H144" s="1" t="s">
        <v>247</v>
      </c>
      <c r="I144" t="str">
        <f t="shared" si="15"/>
        <v>pos_trend</v>
      </c>
      <c r="J144">
        <f t="shared" si="16"/>
        <v>2013</v>
      </c>
      <c r="K144">
        <f t="shared" si="17"/>
        <v>2014</v>
      </c>
      <c r="L144">
        <f t="shared" si="18"/>
        <v>2015</v>
      </c>
      <c r="M144">
        <f t="shared" si="19"/>
        <v>2016</v>
      </c>
      <c r="N144">
        <f t="shared" si="20"/>
        <v>2017</v>
      </c>
    </row>
    <row r="145" spans="1:14" x14ac:dyDescent="0.3">
      <c r="A145" s="1">
        <v>0</v>
      </c>
      <c r="B145" t="s">
        <v>248</v>
      </c>
      <c r="C145" t="s">
        <v>2600</v>
      </c>
      <c r="D145" t="s">
        <v>2601</v>
      </c>
      <c r="E145" t="s">
        <v>2602</v>
      </c>
      <c r="F145" t="s">
        <v>2603</v>
      </c>
      <c r="G145" t="s">
        <v>2529</v>
      </c>
      <c r="I145" t="str">
        <f t="shared" si="15"/>
        <v>N/A</v>
      </c>
      <c r="J145">
        <f t="shared" si="16"/>
        <v>186030000</v>
      </c>
      <c r="K145">
        <f t="shared" si="17"/>
        <v>171870000</v>
      </c>
      <c r="L145">
        <f t="shared" si="18"/>
        <v>202590000</v>
      </c>
      <c r="M145">
        <f t="shared" si="19"/>
        <v>218900000</v>
      </c>
      <c r="N145">
        <f t="shared" si="20"/>
        <v>227220000</v>
      </c>
    </row>
    <row r="146" spans="1:14" x14ac:dyDescent="0.3">
      <c r="A146" s="1">
        <v>1</v>
      </c>
      <c r="B146" t="s">
        <v>253</v>
      </c>
      <c r="C146" t="s">
        <v>254</v>
      </c>
      <c r="D146" t="s">
        <v>1256</v>
      </c>
      <c r="E146" t="s">
        <v>2604</v>
      </c>
      <c r="F146" t="s">
        <v>2605</v>
      </c>
      <c r="G146" t="s">
        <v>2606</v>
      </c>
      <c r="I146" t="str">
        <f t="shared" si="15"/>
        <v>N/A</v>
      </c>
      <c r="J146" t="str">
        <f t="shared" si="16"/>
        <v>N/A</v>
      </c>
      <c r="K146">
        <f t="shared" si="17"/>
        <v>-7.6100000000000001E-2</v>
      </c>
      <c r="L146">
        <f t="shared" si="18"/>
        <v>0.17879999999999999</v>
      </c>
      <c r="M146">
        <f t="shared" si="19"/>
        <v>8.0500000000000002E-2</v>
      </c>
      <c r="N146">
        <f t="shared" si="20"/>
        <v>3.7999999999999999E-2</v>
      </c>
    </row>
    <row r="147" spans="1:14" x14ac:dyDescent="0.3">
      <c r="A147" s="1">
        <v>2</v>
      </c>
      <c r="B147" t="s">
        <v>259</v>
      </c>
      <c r="C147" t="s">
        <v>2607</v>
      </c>
      <c r="D147" t="s">
        <v>2608</v>
      </c>
      <c r="E147" t="s">
        <v>2609</v>
      </c>
      <c r="F147" t="s">
        <v>2610</v>
      </c>
      <c r="G147" t="s">
        <v>2611</v>
      </c>
      <c r="I147" t="str">
        <f t="shared" si="15"/>
        <v>pos_trend</v>
      </c>
      <c r="J147">
        <f t="shared" si="16"/>
        <v>87790000</v>
      </c>
      <c r="K147">
        <f t="shared" si="17"/>
        <v>88760000</v>
      </c>
      <c r="L147">
        <f t="shared" si="18"/>
        <v>93620000</v>
      </c>
      <c r="M147">
        <f t="shared" si="19"/>
        <v>94030000</v>
      </c>
      <c r="N147">
        <f t="shared" si="20"/>
        <v>98750000</v>
      </c>
    </row>
    <row r="148" spans="1:14" x14ac:dyDescent="0.3">
      <c r="A148" s="1">
        <v>3</v>
      </c>
      <c r="B148" t="s">
        <v>265</v>
      </c>
      <c r="C148" t="s">
        <v>2612</v>
      </c>
      <c r="D148" t="s">
        <v>2613</v>
      </c>
      <c r="E148" t="s">
        <v>2614</v>
      </c>
      <c r="F148" t="s">
        <v>2615</v>
      </c>
      <c r="G148" t="s">
        <v>2616</v>
      </c>
      <c r="I148" t="str">
        <f t="shared" si="15"/>
        <v>N/A</v>
      </c>
      <c r="J148">
        <f t="shared" si="16"/>
        <v>81500000</v>
      </c>
      <c r="K148">
        <f t="shared" si="17"/>
        <v>81330000</v>
      </c>
      <c r="L148">
        <f t="shared" si="18"/>
        <v>86140000</v>
      </c>
      <c r="M148">
        <f t="shared" si="19"/>
        <v>87340000</v>
      </c>
      <c r="N148">
        <f t="shared" si="20"/>
        <v>91410000</v>
      </c>
    </row>
    <row r="149" spans="1:14" x14ac:dyDescent="0.3">
      <c r="A149" s="1">
        <v>4</v>
      </c>
      <c r="B149" t="s">
        <v>271</v>
      </c>
      <c r="C149" t="s">
        <v>2617</v>
      </c>
      <c r="D149" t="s">
        <v>2618</v>
      </c>
      <c r="E149" t="s">
        <v>2182</v>
      </c>
      <c r="F149" t="s">
        <v>2619</v>
      </c>
      <c r="G149" t="s">
        <v>2620</v>
      </c>
      <c r="I149" t="str">
        <f t="shared" si="15"/>
        <v>N/A</v>
      </c>
      <c r="J149">
        <f t="shared" si="16"/>
        <v>6300000</v>
      </c>
      <c r="K149">
        <f t="shared" si="17"/>
        <v>7430000</v>
      </c>
      <c r="L149">
        <f t="shared" si="18"/>
        <v>7490000</v>
      </c>
      <c r="M149">
        <f t="shared" si="19"/>
        <v>6700000</v>
      </c>
      <c r="N149">
        <f t="shared" si="20"/>
        <v>7340000</v>
      </c>
    </row>
    <row r="150" spans="1:14" x14ac:dyDescent="0.3">
      <c r="A150" s="1">
        <v>5</v>
      </c>
      <c r="B150" t="s">
        <v>277</v>
      </c>
      <c r="C150" t="s">
        <v>2621</v>
      </c>
      <c r="D150" t="s">
        <v>2622</v>
      </c>
      <c r="E150" t="s">
        <v>2617</v>
      </c>
      <c r="F150" t="s">
        <v>669</v>
      </c>
      <c r="G150" t="s">
        <v>2623</v>
      </c>
      <c r="I150" t="str">
        <f t="shared" si="15"/>
        <v>pos_trend</v>
      </c>
      <c r="J150">
        <f t="shared" si="16"/>
        <v>5430000</v>
      </c>
      <c r="K150">
        <f t="shared" si="17"/>
        <v>5900000</v>
      </c>
      <c r="L150">
        <f t="shared" si="18"/>
        <v>6300000</v>
      </c>
      <c r="M150">
        <f t="shared" si="19"/>
        <v>6500000</v>
      </c>
      <c r="N150">
        <f t="shared" si="20"/>
        <v>7140000</v>
      </c>
    </row>
    <row r="151" spans="1:14" x14ac:dyDescent="0.3">
      <c r="A151" s="1">
        <v>6</v>
      </c>
      <c r="B151" t="s">
        <v>283</v>
      </c>
      <c r="C151" t="s">
        <v>2270</v>
      </c>
      <c r="D151" t="s">
        <v>2624</v>
      </c>
      <c r="E151" t="s">
        <v>2625</v>
      </c>
      <c r="F151" t="s">
        <v>2626</v>
      </c>
      <c r="G151" t="s">
        <v>2626</v>
      </c>
      <c r="I151" t="str">
        <f t="shared" si="15"/>
        <v>N/A</v>
      </c>
      <c r="J151">
        <f t="shared" si="16"/>
        <v>868000</v>
      </c>
      <c r="K151">
        <f t="shared" si="17"/>
        <v>1530000</v>
      </c>
      <c r="L151">
        <f t="shared" si="18"/>
        <v>1190000</v>
      </c>
      <c r="M151">
        <f t="shared" si="19"/>
        <v>200000</v>
      </c>
      <c r="N151">
        <f t="shared" si="20"/>
        <v>200000</v>
      </c>
    </row>
    <row r="152" spans="1:14" x14ac:dyDescent="0.3">
      <c r="A152" s="1">
        <v>7</v>
      </c>
      <c r="B152" t="s">
        <v>289</v>
      </c>
      <c r="C152" t="s">
        <v>254</v>
      </c>
      <c r="D152" t="s">
        <v>2627</v>
      </c>
      <c r="E152" t="s">
        <v>2628</v>
      </c>
      <c r="F152" t="s">
        <v>2629</v>
      </c>
      <c r="G152" t="s">
        <v>2630</v>
      </c>
      <c r="I152" t="str">
        <f t="shared" si="15"/>
        <v>N/A</v>
      </c>
      <c r="J152" t="str">
        <f t="shared" si="16"/>
        <v>N/A</v>
      </c>
      <c r="K152">
        <f t="shared" si="17"/>
        <v>1.1000000000000001E-2</v>
      </c>
      <c r="L152">
        <f t="shared" si="18"/>
        <v>5.4800000000000008E-2</v>
      </c>
      <c r="M152">
        <f t="shared" si="19"/>
        <v>4.4000000000000003E-3</v>
      </c>
      <c r="N152">
        <f t="shared" si="20"/>
        <v>5.0199999999999995E-2</v>
      </c>
    </row>
    <row r="153" spans="1:14" x14ac:dyDescent="0.3">
      <c r="A153" s="1">
        <v>8</v>
      </c>
      <c r="B153" t="s">
        <v>294</v>
      </c>
      <c r="C153" t="s">
        <v>2631</v>
      </c>
      <c r="D153" t="s">
        <v>2632</v>
      </c>
      <c r="E153" t="s">
        <v>2633</v>
      </c>
      <c r="F153" t="s">
        <v>2634</v>
      </c>
      <c r="G153" t="s">
        <v>2635</v>
      </c>
      <c r="I153" t="str">
        <f t="shared" si="15"/>
        <v>N/A</v>
      </c>
      <c r="J153">
        <f t="shared" si="16"/>
        <v>98230000</v>
      </c>
      <c r="K153">
        <f t="shared" si="17"/>
        <v>83110000</v>
      </c>
      <c r="L153">
        <f t="shared" si="18"/>
        <v>108970000</v>
      </c>
      <c r="M153">
        <f t="shared" si="19"/>
        <v>124870000</v>
      </c>
      <c r="N153">
        <f t="shared" si="20"/>
        <v>128470000</v>
      </c>
    </row>
    <row r="154" spans="1:14" x14ac:dyDescent="0.3">
      <c r="A154" s="1">
        <v>9</v>
      </c>
      <c r="B154" t="s">
        <v>300</v>
      </c>
      <c r="C154" t="s">
        <v>254</v>
      </c>
      <c r="D154" t="s">
        <v>2636</v>
      </c>
      <c r="E154" t="s">
        <v>2637</v>
      </c>
      <c r="F154" t="s">
        <v>2638</v>
      </c>
      <c r="G154" t="s">
        <v>2639</v>
      </c>
      <c r="I154" t="str">
        <f t="shared" si="15"/>
        <v>N/A</v>
      </c>
      <c r="J154" t="str">
        <f t="shared" si="16"/>
        <v>N/A</v>
      </c>
      <c r="K154">
        <f t="shared" si="17"/>
        <v>-0.15390000000000001</v>
      </c>
      <c r="L154">
        <f t="shared" si="18"/>
        <v>0.31120000000000003</v>
      </c>
      <c r="M154">
        <f t="shared" si="19"/>
        <v>0.1459</v>
      </c>
      <c r="N154">
        <f t="shared" si="20"/>
        <v>2.8799999999999999E-2</v>
      </c>
    </row>
    <row r="155" spans="1:14" x14ac:dyDescent="0.3">
      <c r="A155" s="1">
        <v>10</v>
      </c>
      <c r="B155" t="s">
        <v>305</v>
      </c>
      <c r="C155" t="s">
        <v>254</v>
      </c>
      <c r="D155" t="s">
        <v>254</v>
      </c>
      <c r="E155" t="s">
        <v>254</v>
      </c>
      <c r="F155" t="s">
        <v>254</v>
      </c>
      <c r="G155" t="s">
        <v>2640</v>
      </c>
      <c r="I155" t="str">
        <f t="shared" si="15"/>
        <v>N/A</v>
      </c>
      <c r="J155" t="str">
        <f t="shared" si="16"/>
        <v>N/A</v>
      </c>
      <c r="K155" t="str">
        <f t="shared" si="17"/>
        <v>N/A</v>
      </c>
      <c r="L155" t="str">
        <f t="shared" si="18"/>
        <v>N/A</v>
      </c>
      <c r="M155" t="str">
        <f t="shared" si="19"/>
        <v>N/A</v>
      </c>
      <c r="N155">
        <f t="shared" si="20"/>
        <v>0.56540000000000001</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243</v>
      </c>
      <c r="D157" s="1" t="s">
        <v>244</v>
      </c>
      <c r="E157" s="1" t="s">
        <v>245</v>
      </c>
      <c r="F157" s="1" t="s">
        <v>246</v>
      </c>
      <c r="G157" s="1" t="s">
        <v>2599</v>
      </c>
      <c r="H157" s="1" t="s">
        <v>247</v>
      </c>
      <c r="I157" t="str">
        <f t="shared" si="15"/>
        <v>pos_trend</v>
      </c>
      <c r="J157">
        <f t="shared" si="16"/>
        <v>2013</v>
      </c>
      <c r="K157">
        <f t="shared" si="17"/>
        <v>2014</v>
      </c>
      <c r="L157">
        <f t="shared" si="18"/>
        <v>2015</v>
      </c>
      <c r="M157">
        <f t="shared" si="19"/>
        <v>2016</v>
      </c>
      <c r="N157">
        <f t="shared" si="20"/>
        <v>2017</v>
      </c>
    </row>
    <row r="158" spans="1:14" x14ac:dyDescent="0.3">
      <c r="A158" s="1">
        <v>0</v>
      </c>
      <c r="B158" t="s">
        <v>308</v>
      </c>
      <c r="C158" t="s">
        <v>2641</v>
      </c>
      <c r="D158" t="s">
        <v>2642</v>
      </c>
      <c r="E158" t="s">
        <v>2643</v>
      </c>
      <c r="F158" t="s">
        <v>2644</v>
      </c>
      <c r="G158" t="s">
        <v>1949</v>
      </c>
      <c r="I158" t="str">
        <f t="shared" si="15"/>
        <v>N/A</v>
      </c>
      <c r="J158">
        <f t="shared" si="16"/>
        <v>73350000</v>
      </c>
      <c r="K158">
        <f t="shared" si="17"/>
        <v>62310000</v>
      </c>
      <c r="L158">
        <f t="shared" si="18"/>
        <v>75050000</v>
      </c>
      <c r="M158">
        <f t="shared" si="19"/>
        <v>76900000</v>
      </c>
      <c r="N158">
        <f t="shared" si="20"/>
        <v>81360000</v>
      </c>
    </row>
    <row r="159" spans="1:14" x14ac:dyDescent="0.3">
      <c r="A159" s="1">
        <v>1</v>
      </c>
      <c r="B159" t="s">
        <v>314</v>
      </c>
      <c r="C159" t="s">
        <v>2645</v>
      </c>
      <c r="D159" t="s">
        <v>2646</v>
      </c>
      <c r="E159" t="s">
        <v>2647</v>
      </c>
      <c r="F159" t="s">
        <v>2648</v>
      </c>
      <c r="G159" t="s">
        <v>2649</v>
      </c>
      <c r="I159" t="str">
        <f t="shared" si="15"/>
        <v>pos_trend</v>
      </c>
      <c r="J159">
        <f t="shared" si="16"/>
        <v>13580000</v>
      </c>
      <c r="K159">
        <f t="shared" si="17"/>
        <v>13650000</v>
      </c>
      <c r="L159">
        <f t="shared" si="18"/>
        <v>16710000</v>
      </c>
      <c r="M159">
        <f t="shared" si="19"/>
        <v>18390000</v>
      </c>
      <c r="N159">
        <f t="shared" si="20"/>
        <v>19800000</v>
      </c>
    </row>
    <row r="160" spans="1:14" x14ac:dyDescent="0.3">
      <c r="A160" s="1">
        <v>2</v>
      </c>
      <c r="B160" t="s">
        <v>320</v>
      </c>
      <c r="C160" t="s">
        <v>2650</v>
      </c>
      <c r="D160" t="s">
        <v>2651</v>
      </c>
      <c r="E160" t="s">
        <v>2652</v>
      </c>
      <c r="F160" t="s">
        <v>2653</v>
      </c>
      <c r="G160" t="s">
        <v>2654</v>
      </c>
      <c r="I160" t="str">
        <f t="shared" si="15"/>
        <v>N/A</v>
      </c>
      <c r="J160">
        <f t="shared" si="16"/>
        <v>59770000</v>
      </c>
      <c r="K160">
        <f t="shared" si="17"/>
        <v>48660000</v>
      </c>
      <c r="L160">
        <f t="shared" si="18"/>
        <v>58340000</v>
      </c>
      <c r="M160">
        <f t="shared" si="19"/>
        <v>58510000</v>
      </c>
      <c r="N160">
        <f t="shared" si="20"/>
        <v>61560000</v>
      </c>
    </row>
    <row r="161" spans="1:14" x14ac:dyDescent="0.3">
      <c r="A161" s="1">
        <v>3</v>
      </c>
      <c r="B161" t="s">
        <v>326</v>
      </c>
      <c r="C161" t="s">
        <v>254</v>
      </c>
      <c r="D161" t="s">
        <v>2655</v>
      </c>
      <c r="E161" t="s">
        <v>2656</v>
      </c>
      <c r="F161" t="s">
        <v>2657</v>
      </c>
      <c r="G161" t="s">
        <v>2658</v>
      </c>
      <c r="I161" t="str">
        <f t="shared" si="15"/>
        <v>N/A</v>
      </c>
      <c r="J161" t="str">
        <f t="shared" si="16"/>
        <v>N/A</v>
      </c>
      <c r="K161">
        <f t="shared" si="17"/>
        <v>-0.15050000000000002</v>
      </c>
      <c r="L161">
        <f t="shared" si="18"/>
        <v>0.20440000000000003</v>
      </c>
      <c r="M161">
        <f t="shared" si="19"/>
        <v>2.46E-2</v>
      </c>
      <c r="N161">
        <f t="shared" si="20"/>
        <v>5.7999999999999996E-2</v>
      </c>
    </row>
    <row r="162" spans="1:14" x14ac:dyDescent="0.3">
      <c r="A162" s="1">
        <v>4</v>
      </c>
      <c r="B162" t="s">
        <v>331</v>
      </c>
      <c r="C162" t="s">
        <v>254</v>
      </c>
      <c r="D162" t="s">
        <v>254</v>
      </c>
      <c r="E162" t="s">
        <v>254</v>
      </c>
      <c r="F162" t="s">
        <v>2659</v>
      </c>
      <c r="G162" t="s">
        <v>2660</v>
      </c>
      <c r="I162" t="str">
        <f t="shared" si="15"/>
        <v>N/A</v>
      </c>
      <c r="J162" t="str">
        <f t="shared" si="16"/>
        <v>N/A</v>
      </c>
      <c r="K162" t="str">
        <f t="shared" si="17"/>
        <v>N/A</v>
      </c>
      <c r="L162" t="str">
        <f t="shared" si="18"/>
        <v>N/A</v>
      </c>
      <c r="M162">
        <f t="shared" si="19"/>
        <v>1620000</v>
      </c>
      <c r="N162">
        <f t="shared" si="20"/>
        <v>2620000</v>
      </c>
    </row>
    <row r="163" spans="1:14" x14ac:dyDescent="0.3">
      <c r="A163" s="1">
        <v>5</v>
      </c>
      <c r="B163" t="s">
        <v>332</v>
      </c>
      <c r="C163" t="s">
        <v>2661</v>
      </c>
      <c r="D163" t="s">
        <v>254</v>
      </c>
      <c r="E163" t="s">
        <v>254</v>
      </c>
      <c r="F163" t="s">
        <v>254</v>
      </c>
      <c r="G163" t="s">
        <v>254</v>
      </c>
      <c r="I163" t="str">
        <f t="shared" si="15"/>
        <v>N/A</v>
      </c>
      <c r="J163">
        <f t="shared" si="16"/>
        <v>-17250000</v>
      </c>
      <c r="K163" t="str">
        <f t="shared" si="17"/>
        <v>N/A</v>
      </c>
      <c r="L163" t="str">
        <f t="shared" si="18"/>
        <v>N/A</v>
      </c>
      <c r="M163" t="str">
        <f t="shared" si="19"/>
        <v>N/A</v>
      </c>
      <c r="N163" t="str">
        <f t="shared" si="20"/>
        <v>N/A</v>
      </c>
    </row>
    <row r="164" spans="1:14" x14ac:dyDescent="0.3">
      <c r="A164" s="1">
        <v>6</v>
      </c>
      <c r="B164" t="s">
        <v>338</v>
      </c>
      <c r="C164" t="s">
        <v>2662</v>
      </c>
      <c r="D164" t="s">
        <v>254</v>
      </c>
      <c r="E164" t="s">
        <v>254</v>
      </c>
      <c r="F164" t="s">
        <v>254</v>
      </c>
      <c r="G164" t="s">
        <v>254</v>
      </c>
      <c r="I164" t="str">
        <f t="shared" si="15"/>
        <v>N/A</v>
      </c>
      <c r="J164">
        <f t="shared" si="16"/>
        <v>42140000</v>
      </c>
      <c r="K164" t="str">
        <f t="shared" si="17"/>
        <v>N/A</v>
      </c>
      <c r="L164" t="str">
        <f t="shared" si="18"/>
        <v>N/A</v>
      </c>
      <c r="M164" t="str">
        <f t="shared" si="19"/>
        <v>N/A</v>
      </c>
      <c r="N164" t="str">
        <f t="shared" si="20"/>
        <v>N/A</v>
      </c>
    </row>
    <row r="165" spans="1:14" x14ac:dyDescent="0.3">
      <c r="A165" s="1">
        <v>7</v>
      </c>
      <c r="B165" t="s">
        <v>344</v>
      </c>
      <c r="C165" t="s">
        <v>254</v>
      </c>
      <c r="D165" t="s">
        <v>2390</v>
      </c>
      <c r="E165" t="s">
        <v>254</v>
      </c>
      <c r="F165" t="s">
        <v>1335</v>
      </c>
      <c r="G165" t="s">
        <v>2663</v>
      </c>
      <c r="I165" t="str">
        <f t="shared" si="15"/>
        <v>N/A</v>
      </c>
      <c r="J165" t="str">
        <f t="shared" si="16"/>
        <v>N/A</v>
      </c>
      <c r="K165">
        <f t="shared" si="17"/>
        <v>1110000</v>
      </c>
      <c r="L165" t="str">
        <f t="shared" si="18"/>
        <v>N/A</v>
      </c>
      <c r="M165">
        <f t="shared" si="19"/>
        <v>100000</v>
      </c>
      <c r="N165">
        <f t="shared" si="20"/>
        <v>-600000</v>
      </c>
    </row>
    <row r="166" spans="1:14" x14ac:dyDescent="0.3">
      <c r="A166" s="1">
        <v>8</v>
      </c>
      <c r="B166" t="s">
        <v>350</v>
      </c>
      <c r="C166" t="s">
        <v>2664</v>
      </c>
      <c r="D166" t="s">
        <v>254</v>
      </c>
      <c r="E166" t="s">
        <v>254</v>
      </c>
      <c r="F166" t="s">
        <v>2665</v>
      </c>
      <c r="G166" t="s">
        <v>2666</v>
      </c>
      <c r="I166" t="str">
        <f t="shared" si="15"/>
        <v>N/A</v>
      </c>
      <c r="J166">
        <f t="shared" si="16"/>
        <v>253000</v>
      </c>
      <c r="K166" t="str">
        <f t="shared" si="17"/>
        <v>N/A</v>
      </c>
      <c r="L166" t="str">
        <f t="shared" si="18"/>
        <v>N/A</v>
      </c>
      <c r="M166">
        <f t="shared" si="19"/>
        <v>671000</v>
      </c>
      <c r="N166">
        <f t="shared" si="20"/>
        <v>7260000</v>
      </c>
    </row>
    <row r="167" spans="1:14" x14ac:dyDescent="0.3">
      <c r="A167" s="1">
        <v>9</v>
      </c>
      <c r="B167" t="s">
        <v>356</v>
      </c>
      <c r="C167" t="s">
        <v>254</v>
      </c>
      <c r="D167" t="s">
        <v>2667</v>
      </c>
      <c r="E167" t="s">
        <v>2668</v>
      </c>
      <c r="F167" t="s">
        <v>2669</v>
      </c>
      <c r="G167" t="s">
        <v>2670</v>
      </c>
      <c r="I167" t="str">
        <f t="shared" si="15"/>
        <v>N/A</v>
      </c>
      <c r="J167" t="str">
        <f t="shared" si="16"/>
        <v>N/A</v>
      </c>
      <c r="K167">
        <f t="shared" si="17"/>
        <v>33000</v>
      </c>
      <c r="L167">
        <f t="shared" si="18"/>
        <v>37000</v>
      </c>
      <c r="M167">
        <f t="shared" si="19"/>
        <v>22000</v>
      </c>
      <c r="N167">
        <f t="shared" si="20"/>
        <v>-34000</v>
      </c>
    </row>
    <row r="168" spans="1:14" x14ac:dyDescent="0.3">
      <c r="A168" s="1">
        <v>10</v>
      </c>
      <c r="B168" t="s">
        <v>357</v>
      </c>
      <c r="C168" t="s">
        <v>254</v>
      </c>
      <c r="D168" t="s">
        <v>254</v>
      </c>
      <c r="E168" t="s">
        <v>2671</v>
      </c>
      <c r="F168" t="s">
        <v>254</v>
      </c>
      <c r="G168" t="s">
        <v>254</v>
      </c>
      <c r="I168" t="str">
        <f t="shared" si="15"/>
        <v>N/A</v>
      </c>
      <c r="J168" t="str">
        <f t="shared" si="16"/>
        <v>N/A</v>
      </c>
      <c r="K168" t="str">
        <f t="shared" si="17"/>
        <v>N/A</v>
      </c>
      <c r="L168">
        <f t="shared" si="18"/>
        <v>1300000</v>
      </c>
      <c r="M168" t="str">
        <f t="shared" si="19"/>
        <v>N/A</v>
      </c>
      <c r="N168" t="str">
        <f t="shared" si="20"/>
        <v>N/A</v>
      </c>
    </row>
    <row r="169" spans="1:14" x14ac:dyDescent="0.3">
      <c r="A169" s="1">
        <v>11</v>
      </c>
      <c r="B169" t="s">
        <v>363</v>
      </c>
      <c r="C169" t="s">
        <v>254</v>
      </c>
      <c r="D169" t="s">
        <v>254</v>
      </c>
      <c r="E169" t="s">
        <v>254</v>
      </c>
      <c r="F169" t="s">
        <v>254</v>
      </c>
      <c r="G169" t="s">
        <v>254</v>
      </c>
      <c r="I169" t="str">
        <f t="shared" si="15"/>
        <v>N/A</v>
      </c>
      <c r="J169" t="str">
        <f t="shared" si="16"/>
        <v>N/A</v>
      </c>
      <c r="K169" t="str">
        <f t="shared" si="17"/>
        <v>N/A</v>
      </c>
      <c r="L169" t="str">
        <f t="shared" si="18"/>
        <v>N/A</v>
      </c>
      <c r="M169" t="str">
        <f t="shared" si="19"/>
        <v>N/A</v>
      </c>
      <c r="N169" t="str">
        <f t="shared" si="20"/>
        <v>N/A</v>
      </c>
    </row>
    <row r="170" spans="1:14" x14ac:dyDescent="0.3">
      <c r="A170" s="1">
        <v>12</v>
      </c>
      <c r="B170" t="s">
        <v>368</v>
      </c>
      <c r="C170" t="s">
        <v>254</v>
      </c>
      <c r="D170" t="s">
        <v>254</v>
      </c>
      <c r="E170" t="s">
        <v>2671</v>
      </c>
      <c r="F170" t="s">
        <v>254</v>
      </c>
      <c r="G170" t="s">
        <v>254</v>
      </c>
      <c r="I170" t="str">
        <f t="shared" si="15"/>
        <v>N/A</v>
      </c>
      <c r="J170" t="str">
        <f t="shared" si="16"/>
        <v>N/A</v>
      </c>
      <c r="K170" t="str">
        <f t="shared" si="17"/>
        <v>N/A</v>
      </c>
      <c r="L170">
        <f t="shared" si="18"/>
        <v>1300000</v>
      </c>
      <c r="M170" t="str">
        <f t="shared" si="19"/>
        <v>N/A</v>
      </c>
      <c r="N170" t="str">
        <f t="shared" si="20"/>
        <v>N/A</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2672</v>
      </c>
      <c r="D172" t="s">
        <v>2673</v>
      </c>
      <c r="E172" t="s">
        <v>2674</v>
      </c>
      <c r="F172" t="s">
        <v>2675</v>
      </c>
      <c r="G172" t="s">
        <v>2676</v>
      </c>
      <c r="I172" t="str">
        <f t="shared" si="15"/>
        <v>N/A</v>
      </c>
      <c r="J172">
        <f t="shared" si="16"/>
        <v>42390000</v>
      </c>
      <c r="K172">
        <f t="shared" si="17"/>
        <v>21940000</v>
      </c>
      <c r="L172">
        <f t="shared" si="18"/>
        <v>32659999.999999996</v>
      </c>
      <c r="M172">
        <f t="shared" si="19"/>
        <v>47150000</v>
      </c>
      <c r="N172">
        <f t="shared" si="20"/>
        <v>51110000</v>
      </c>
    </row>
    <row r="173" spans="1:14" x14ac:dyDescent="0.3">
      <c r="A173" s="1">
        <v>15</v>
      </c>
      <c r="B173" t="s">
        <v>376</v>
      </c>
      <c r="C173" t="s">
        <v>254</v>
      </c>
      <c r="D173" t="s">
        <v>2677</v>
      </c>
      <c r="E173" t="s">
        <v>2678</v>
      </c>
      <c r="F173" t="s">
        <v>2679</v>
      </c>
      <c r="G173" t="s">
        <v>2680</v>
      </c>
      <c r="I173" t="str">
        <f t="shared" si="15"/>
        <v>N/A</v>
      </c>
      <c r="J173" t="str">
        <f t="shared" si="16"/>
        <v>N/A</v>
      </c>
      <c r="K173">
        <f t="shared" si="17"/>
        <v>-0.48230000000000001</v>
      </c>
      <c r="L173">
        <f t="shared" si="18"/>
        <v>0.48840000000000006</v>
      </c>
      <c r="M173">
        <f t="shared" si="19"/>
        <v>0.44359999999999999</v>
      </c>
      <c r="N173">
        <f t="shared" si="20"/>
        <v>8.4100000000000008E-2</v>
      </c>
    </row>
    <row r="174" spans="1:14" x14ac:dyDescent="0.3">
      <c r="A174" s="1">
        <v>16</v>
      </c>
      <c r="B174" t="s">
        <v>381</v>
      </c>
      <c r="C174" t="s">
        <v>254</v>
      </c>
      <c r="D174" t="s">
        <v>254</v>
      </c>
      <c r="E174" t="s">
        <v>254</v>
      </c>
      <c r="F174" t="s">
        <v>254</v>
      </c>
      <c r="G174" t="s">
        <v>2681</v>
      </c>
      <c r="I174" t="str">
        <f t="shared" si="15"/>
        <v>N/A</v>
      </c>
      <c r="J174" t="str">
        <f t="shared" si="16"/>
        <v>N/A</v>
      </c>
      <c r="K174" t="str">
        <f t="shared" si="17"/>
        <v>N/A</v>
      </c>
      <c r="L174" t="str">
        <f t="shared" si="18"/>
        <v>N/A</v>
      </c>
      <c r="M174" t="str">
        <f t="shared" si="19"/>
        <v>N/A</v>
      </c>
      <c r="N174">
        <f t="shared" si="20"/>
        <v>0.22489999999999999</v>
      </c>
    </row>
    <row r="175" spans="1:14" x14ac:dyDescent="0.3">
      <c r="A175" s="1">
        <v>17</v>
      </c>
      <c r="B175" t="s">
        <v>383</v>
      </c>
      <c r="C175" t="s">
        <v>2682</v>
      </c>
      <c r="D175" t="s">
        <v>2683</v>
      </c>
      <c r="E175" t="s">
        <v>2684</v>
      </c>
      <c r="F175" t="s">
        <v>2685</v>
      </c>
      <c r="G175" t="s">
        <v>2686</v>
      </c>
      <c r="I175" t="str">
        <f t="shared" si="15"/>
        <v>N/A</v>
      </c>
      <c r="J175">
        <f t="shared" si="16"/>
        <v>14930000</v>
      </c>
      <c r="K175">
        <f t="shared" si="17"/>
        <v>7760000</v>
      </c>
      <c r="L175">
        <f t="shared" si="18"/>
        <v>11860000</v>
      </c>
      <c r="M175">
        <f t="shared" si="19"/>
        <v>16070000</v>
      </c>
      <c r="N175">
        <f t="shared" si="20"/>
        <v>18330000</v>
      </c>
    </row>
    <row r="176" spans="1:14" x14ac:dyDescent="0.3">
      <c r="A176" s="1">
        <v>18</v>
      </c>
      <c r="B176" t="s">
        <v>389</v>
      </c>
      <c r="C176" t="s">
        <v>2687</v>
      </c>
      <c r="D176" t="s">
        <v>2688</v>
      </c>
      <c r="E176" t="s">
        <v>2689</v>
      </c>
      <c r="F176" t="s">
        <v>2690</v>
      </c>
      <c r="G176" t="s">
        <v>2691</v>
      </c>
      <c r="I176" t="str">
        <f t="shared" si="15"/>
        <v>N/A</v>
      </c>
      <c r="J176">
        <f t="shared" si="16"/>
        <v>16059999.999999998</v>
      </c>
      <c r="K176">
        <f t="shared" si="17"/>
        <v>7650000</v>
      </c>
      <c r="L176">
        <f t="shared" si="18"/>
        <v>13720000</v>
      </c>
      <c r="M176">
        <f t="shared" si="19"/>
        <v>14770000</v>
      </c>
      <c r="N176">
        <f t="shared" si="20"/>
        <v>18870000</v>
      </c>
    </row>
    <row r="177" spans="1:14" x14ac:dyDescent="0.3">
      <c r="A177" s="1">
        <v>19</v>
      </c>
      <c r="B177" t="s">
        <v>395</v>
      </c>
      <c r="C177" t="s">
        <v>2692</v>
      </c>
      <c r="D177" t="s">
        <v>2693</v>
      </c>
      <c r="E177" t="s">
        <v>2694</v>
      </c>
      <c r="F177" t="s">
        <v>2695</v>
      </c>
      <c r="G177" t="s">
        <v>2696</v>
      </c>
      <c r="I177" t="str">
        <f t="shared" si="15"/>
        <v>N/A</v>
      </c>
      <c r="J177">
        <f t="shared" si="16"/>
        <v>174000</v>
      </c>
      <c r="K177">
        <f t="shared" si="17"/>
        <v>892000</v>
      </c>
      <c r="L177">
        <f t="shared" si="18"/>
        <v>64000</v>
      </c>
      <c r="M177">
        <f t="shared" si="19"/>
        <v>1290000</v>
      </c>
      <c r="N177">
        <f t="shared" si="20"/>
        <v>841000</v>
      </c>
    </row>
    <row r="178" spans="1:14" x14ac:dyDescent="0.3">
      <c r="A178" s="1">
        <v>20</v>
      </c>
      <c r="B178" t="s">
        <v>401</v>
      </c>
      <c r="C178" t="s">
        <v>2697</v>
      </c>
      <c r="D178" t="s">
        <v>2698</v>
      </c>
      <c r="E178" t="s">
        <v>2699</v>
      </c>
      <c r="F178" t="s">
        <v>2700</v>
      </c>
      <c r="G178" t="s">
        <v>2701</v>
      </c>
      <c r="I178" t="str">
        <f t="shared" si="15"/>
        <v>N/A</v>
      </c>
      <c r="J178">
        <f t="shared" si="16"/>
        <v>-1310000</v>
      </c>
      <c r="K178">
        <f t="shared" si="17"/>
        <v>-785000</v>
      </c>
      <c r="L178">
        <f t="shared" si="18"/>
        <v>-1520000</v>
      </c>
      <c r="M178">
        <f t="shared" si="19"/>
        <v>50000</v>
      </c>
      <c r="N178">
        <f t="shared" si="20"/>
        <v>-1320000</v>
      </c>
    </row>
    <row r="179" spans="1:14" x14ac:dyDescent="0.3">
      <c r="A179" s="1">
        <v>21</v>
      </c>
      <c r="B179" t="s">
        <v>407</v>
      </c>
      <c r="C179" t="s">
        <v>254</v>
      </c>
      <c r="D179" t="s">
        <v>254</v>
      </c>
      <c r="E179" t="s">
        <v>2702</v>
      </c>
      <c r="F179" t="s">
        <v>2703</v>
      </c>
      <c r="G179" t="s">
        <v>2704</v>
      </c>
      <c r="I179" t="str">
        <f t="shared" si="15"/>
        <v>N/A</v>
      </c>
      <c r="J179" t="str">
        <f t="shared" si="16"/>
        <v>N/A</v>
      </c>
      <c r="K179" t="str">
        <f t="shared" si="17"/>
        <v>N/A</v>
      </c>
      <c r="L179">
        <f t="shared" si="18"/>
        <v>-26000</v>
      </c>
      <c r="M179">
        <f t="shared" si="19"/>
        <v>-33000</v>
      </c>
      <c r="N179">
        <f t="shared" si="20"/>
        <v>-56000</v>
      </c>
    </row>
    <row r="180" spans="1:14" x14ac:dyDescent="0.3">
      <c r="A180" s="1">
        <v>22</v>
      </c>
      <c r="B180" t="s">
        <v>413</v>
      </c>
      <c r="C180" t="s">
        <v>254</v>
      </c>
      <c r="D180" t="s">
        <v>254</v>
      </c>
      <c r="E180" t="s">
        <v>2705</v>
      </c>
      <c r="F180" t="s">
        <v>254</v>
      </c>
      <c r="G180" t="s">
        <v>254</v>
      </c>
      <c r="I180" t="str">
        <f t="shared" si="15"/>
        <v>N/A</v>
      </c>
      <c r="J180" t="str">
        <f t="shared" si="16"/>
        <v>N/A</v>
      </c>
      <c r="K180" t="str">
        <f t="shared" si="17"/>
        <v>N/A</v>
      </c>
      <c r="L180">
        <f t="shared" si="18"/>
        <v>383000</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2706</v>
      </c>
      <c r="D183" t="s">
        <v>2707</v>
      </c>
      <c r="E183" t="s">
        <v>1273</v>
      </c>
      <c r="F183" t="s">
        <v>2708</v>
      </c>
      <c r="G183" t="s">
        <v>2556</v>
      </c>
      <c r="I183" t="str">
        <f t="shared" si="15"/>
        <v>N/A</v>
      </c>
      <c r="J183">
        <f t="shared" si="16"/>
        <v>27460000</v>
      </c>
      <c r="K183">
        <f t="shared" si="17"/>
        <v>14190000</v>
      </c>
      <c r="L183">
        <f t="shared" si="18"/>
        <v>20800000</v>
      </c>
      <c r="M183">
        <f t="shared" si="19"/>
        <v>31070000</v>
      </c>
      <c r="N183">
        <f t="shared" si="20"/>
        <v>32780000</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2706</v>
      </c>
      <c r="D185" t="s">
        <v>2707</v>
      </c>
      <c r="E185" t="s">
        <v>1273</v>
      </c>
      <c r="F185" t="s">
        <v>2708</v>
      </c>
      <c r="G185" t="s">
        <v>2556</v>
      </c>
      <c r="I185" t="str">
        <f t="shared" si="15"/>
        <v>N/A</v>
      </c>
      <c r="J185">
        <f t="shared" si="16"/>
        <v>27460000</v>
      </c>
      <c r="K185">
        <f t="shared" si="17"/>
        <v>14190000</v>
      </c>
      <c r="L185">
        <f t="shared" si="18"/>
        <v>20800000</v>
      </c>
      <c r="M185">
        <f t="shared" si="19"/>
        <v>31070000</v>
      </c>
      <c r="N185">
        <f t="shared" si="20"/>
        <v>32780000</v>
      </c>
    </row>
    <row r="186" spans="1:14" x14ac:dyDescent="0.3">
      <c r="A186" s="1">
        <v>28</v>
      </c>
      <c r="B186" t="s">
        <v>424</v>
      </c>
      <c r="C186" t="s">
        <v>254</v>
      </c>
      <c r="D186" t="s">
        <v>2709</v>
      </c>
      <c r="E186" t="s">
        <v>2710</v>
      </c>
      <c r="F186" t="s">
        <v>2711</v>
      </c>
      <c r="G186" t="s">
        <v>2712</v>
      </c>
      <c r="I186" t="str">
        <f t="shared" si="15"/>
        <v>N/A</v>
      </c>
      <c r="J186" t="str">
        <f t="shared" si="16"/>
        <v>N/A</v>
      </c>
      <c r="K186">
        <f t="shared" si="17"/>
        <v>-0.48340000000000005</v>
      </c>
      <c r="L186">
        <f t="shared" si="18"/>
        <v>0.46649999999999997</v>
      </c>
      <c r="M186">
        <f t="shared" si="19"/>
        <v>0.49369999999999997</v>
      </c>
      <c r="N186">
        <f t="shared" si="20"/>
        <v>5.4900000000000004E-2</v>
      </c>
    </row>
    <row r="187" spans="1:14" x14ac:dyDescent="0.3">
      <c r="A187" s="1">
        <v>29</v>
      </c>
      <c r="B187" t="s">
        <v>429</v>
      </c>
      <c r="C187" t="s">
        <v>254</v>
      </c>
      <c r="D187" t="s">
        <v>254</v>
      </c>
      <c r="E187" t="s">
        <v>254</v>
      </c>
      <c r="F187" t="s">
        <v>254</v>
      </c>
      <c r="G187" t="s">
        <v>2713</v>
      </c>
      <c r="I187" t="str">
        <f t="shared" si="15"/>
        <v>N/A</v>
      </c>
      <c r="J187" t="str">
        <f t="shared" si="16"/>
        <v>N/A</v>
      </c>
      <c r="K187" t="str">
        <f t="shared" si="17"/>
        <v>N/A</v>
      </c>
      <c r="L187" t="str">
        <f t="shared" si="18"/>
        <v>N/A</v>
      </c>
      <c r="M187" t="str">
        <f t="shared" si="19"/>
        <v>N/A</v>
      </c>
      <c r="N187">
        <f t="shared" si="20"/>
        <v>0.14430000000000001</v>
      </c>
    </row>
    <row r="188" spans="1:14" x14ac:dyDescent="0.3">
      <c r="A188" s="1">
        <v>30</v>
      </c>
      <c r="B188" t="s">
        <v>431</v>
      </c>
      <c r="C188" t="s">
        <v>254</v>
      </c>
      <c r="D188" t="s">
        <v>254</v>
      </c>
      <c r="E188" t="s">
        <v>737</v>
      </c>
      <c r="F188" t="s">
        <v>2714</v>
      </c>
      <c r="G188" t="s">
        <v>2715</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6530000</v>
      </c>
      <c r="M188">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556000</v>
      </c>
      <c r="N188">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-63000</v>
      </c>
    </row>
    <row r="189" spans="1:14" x14ac:dyDescent="0.3">
      <c r="A189" s="1">
        <v>31</v>
      </c>
      <c r="B189" t="s">
        <v>432</v>
      </c>
      <c r="C189" t="s">
        <v>254</v>
      </c>
      <c r="D189" t="s">
        <v>254</v>
      </c>
      <c r="E189" t="s">
        <v>2716</v>
      </c>
      <c r="F189" t="s">
        <v>2717</v>
      </c>
      <c r="G189" t="s">
        <v>254</v>
      </c>
      <c r="I189" t="str">
        <f t="shared" si="21"/>
        <v>N/A</v>
      </c>
      <c r="J189" t="str">
        <f t="shared" si="22"/>
        <v>N/A</v>
      </c>
      <c r="K189" t="str">
        <f t="shared" si="23"/>
        <v>N/A</v>
      </c>
      <c r="L189">
        <f t="shared" si="24"/>
        <v>7680000</v>
      </c>
      <c r="M189">
        <f t="shared" si="25"/>
        <v>559000</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2718</v>
      </c>
      <c r="F191" t="s">
        <v>2719</v>
      </c>
      <c r="G191" t="s">
        <v>2715</v>
      </c>
      <c r="I191" t="str">
        <f t="shared" si="21"/>
        <v>N/A</v>
      </c>
      <c r="J191" t="str">
        <f t="shared" si="22"/>
        <v>N/A</v>
      </c>
      <c r="K191" t="str">
        <f t="shared" si="23"/>
        <v>N/A</v>
      </c>
      <c r="L191">
        <f t="shared" si="24"/>
        <v>-1150000</v>
      </c>
      <c r="M191">
        <f t="shared" si="25"/>
        <v>-3000</v>
      </c>
      <c r="N191">
        <f t="shared" si="26"/>
        <v>-63000</v>
      </c>
    </row>
    <row r="192" spans="1:14" x14ac:dyDescent="0.3">
      <c r="A192" s="1">
        <v>34</v>
      </c>
      <c r="B192" t="s">
        <v>435</v>
      </c>
      <c r="C192" t="s">
        <v>2706</v>
      </c>
      <c r="D192" t="s">
        <v>2707</v>
      </c>
      <c r="E192" t="s">
        <v>2720</v>
      </c>
      <c r="F192" t="s">
        <v>2721</v>
      </c>
      <c r="G192" t="s">
        <v>2722</v>
      </c>
      <c r="I192" t="str">
        <f t="shared" si="21"/>
        <v>N/A</v>
      </c>
      <c r="J192">
        <f t="shared" si="22"/>
        <v>27460000</v>
      </c>
      <c r="K192">
        <f t="shared" si="23"/>
        <v>14190000</v>
      </c>
      <c r="L192">
        <f t="shared" si="24"/>
        <v>27330000</v>
      </c>
      <c r="M192">
        <f t="shared" si="25"/>
        <v>31630000</v>
      </c>
      <c r="N192">
        <f t="shared" si="26"/>
        <v>32720000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2706</v>
      </c>
      <c r="D194" t="s">
        <v>2707</v>
      </c>
      <c r="E194" t="s">
        <v>2723</v>
      </c>
      <c r="F194" t="s">
        <v>2708</v>
      </c>
      <c r="G194" t="s">
        <v>2722</v>
      </c>
      <c r="I194" t="str">
        <f t="shared" si="21"/>
        <v>N/A</v>
      </c>
      <c r="J194">
        <f t="shared" si="22"/>
        <v>27460000</v>
      </c>
      <c r="K194">
        <f t="shared" si="23"/>
        <v>14190000</v>
      </c>
      <c r="L194">
        <f t="shared" si="24"/>
        <v>19650000</v>
      </c>
      <c r="M194">
        <f t="shared" si="25"/>
        <v>31070000</v>
      </c>
      <c r="N194">
        <f t="shared" si="26"/>
        <v>32720000</v>
      </c>
    </row>
    <row r="195" spans="1:14" x14ac:dyDescent="0.3">
      <c r="A195" s="1">
        <v>37</v>
      </c>
      <c r="B195" t="s">
        <v>438</v>
      </c>
      <c r="C195" t="s">
        <v>2724</v>
      </c>
      <c r="D195" t="s">
        <v>2725</v>
      </c>
      <c r="E195" t="s">
        <v>2726</v>
      </c>
      <c r="F195" t="s">
        <v>2727</v>
      </c>
      <c r="G195" t="s">
        <v>2728</v>
      </c>
      <c r="I195" t="str">
        <f t="shared" si="21"/>
        <v>N/A</v>
      </c>
      <c r="J195">
        <f t="shared" si="22"/>
        <v>1.25</v>
      </c>
      <c r="K195">
        <f t="shared" si="23"/>
        <v>0.64</v>
      </c>
      <c r="L195">
        <f t="shared" si="24"/>
        <v>0.87</v>
      </c>
      <c r="M195">
        <f t="shared" si="25"/>
        <v>1.37</v>
      </c>
      <c r="N195">
        <f t="shared" si="26"/>
        <v>1.45</v>
      </c>
    </row>
    <row r="196" spans="1:14" x14ac:dyDescent="0.3">
      <c r="A196" s="1">
        <v>38</v>
      </c>
      <c r="B196" t="s">
        <v>444</v>
      </c>
      <c r="C196" t="s">
        <v>254</v>
      </c>
      <c r="D196" t="s">
        <v>2729</v>
      </c>
      <c r="E196" t="s">
        <v>2730</v>
      </c>
      <c r="F196" t="s">
        <v>2731</v>
      </c>
      <c r="G196" t="s">
        <v>2732</v>
      </c>
      <c r="I196" t="str">
        <f t="shared" si="21"/>
        <v>N/A</v>
      </c>
      <c r="J196" t="str">
        <f t="shared" si="22"/>
        <v>N/A</v>
      </c>
      <c r="K196">
        <f t="shared" si="23"/>
        <v>-0.48799999999999999</v>
      </c>
      <c r="L196">
        <f t="shared" si="24"/>
        <v>0.36469999999999997</v>
      </c>
      <c r="M196">
        <f t="shared" si="25"/>
        <v>0.56979999999999997</v>
      </c>
      <c r="N196">
        <f t="shared" si="26"/>
        <v>5.9800000000000006E-2</v>
      </c>
    </row>
    <row r="197" spans="1:14" x14ac:dyDescent="0.3">
      <c r="A197" s="1">
        <v>39</v>
      </c>
      <c r="B197" t="s">
        <v>449</v>
      </c>
      <c r="C197" t="s">
        <v>2733</v>
      </c>
      <c r="D197" t="s">
        <v>2734</v>
      </c>
      <c r="E197" t="s">
        <v>838</v>
      </c>
      <c r="F197" t="s">
        <v>2735</v>
      </c>
      <c r="G197" t="s">
        <v>2236</v>
      </c>
      <c r="I197" t="str">
        <f t="shared" si="21"/>
        <v>N/A</v>
      </c>
      <c r="J197">
        <f t="shared" si="22"/>
        <v>21950000</v>
      </c>
      <c r="K197">
        <f t="shared" si="23"/>
        <v>22270000</v>
      </c>
      <c r="L197">
        <f t="shared" si="24"/>
        <v>22500000</v>
      </c>
      <c r="M197">
        <f t="shared" si="25"/>
        <v>22660000</v>
      </c>
      <c r="N197">
        <f t="shared" si="26"/>
        <v>22520000</v>
      </c>
    </row>
    <row r="198" spans="1:14" x14ac:dyDescent="0.3">
      <c r="A198" s="1">
        <v>40</v>
      </c>
      <c r="B198" t="s">
        <v>455</v>
      </c>
      <c r="C198" t="s">
        <v>2736</v>
      </c>
      <c r="D198" t="s">
        <v>2737</v>
      </c>
      <c r="E198" t="s">
        <v>2738</v>
      </c>
      <c r="F198" t="s">
        <v>1877</v>
      </c>
      <c r="G198" t="s">
        <v>2506</v>
      </c>
      <c r="I198" t="str">
        <f t="shared" si="21"/>
        <v>N/A</v>
      </c>
      <c r="J198">
        <f t="shared" si="22"/>
        <v>1.23</v>
      </c>
      <c r="K198">
        <f t="shared" si="23"/>
        <v>0.63</v>
      </c>
      <c r="L198">
        <f t="shared" si="24"/>
        <v>0.86</v>
      </c>
      <c r="M198">
        <f t="shared" si="25"/>
        <v>1.36</v>
      </c>
      <c r="N198">
        <f t="shared" si="26"/>
        <v>1.44</v>
      </c>
    </row>
    <row r="199" spans="1:14" x14ac:dyDescent="0.3">
      <c r="A199" s="1">
        <v>41</v>
      </c>
      <c r="B199" t="s">
        <v>461</v>
      </c>
      <c r="C199" t="s">
        <v>254</v>
      </c>
      <c r="D199" t="s">
        <v>2739</v>
      </c>
      <c r="E199" t="s">
        <v>2740</v>
      </c>
      <c r="F199" t="s">
        <v>2741</v>
      </c>
      <c r="G199" t="s">
        <v>2742</v>
      </c>
      <c r="I199" t="str">
        <f t="shared" si="21"/>
        <v>N/A</v>
      </c>
      <c r="J199" t="str">
        <f t="shared" si="22"/>
        <v>N/A</v>
      </c>
      <c r="K199">
        <f t="shared" si="23"/>
        <v>-0.48780000000000001</v>
      </c>
      <c r="L199">
        <f t="shared" si="24"/>
        <v>0.36869999999999997</v>
      </c>
      <c r="M199">
        <f t="shared" si="25"/>
        <v>0.5746</v>
      </c>
      <c r="N199">
        <f t="shared" si="26"/>
        <v>5.6900000000000006E-2</v>
      </c>
    </row>
    <row r="200" spans="1:14" x14ac:dyDescent="0.3">
      <c r="A200" s="1">
        <v>42</v>
      </c>
      <c r="B200" t="s">
        <v>466</v>
      </c>
      <c r="C200" t="s">
        <v>2743</v>
      </c>
      <c r="D200" t="s">
        <v>282</v>
      </c>
      <c r="E200" t="s">
        <v>2744</v>
      </c>
      <c r="F200" t="s">
        <v>2745</v>
      </c>
      <c r="G200" t="s">
        <v>2746</v>
      </c>
      <c r="I200" t="str">
        <f t="shared" si="21"/>
        <v>N/A</v>
      </c>
      <c r="J200">
        <f t="shared" si="22"/>
        <v>22380000</v>
      </c>
      <c r="K200">
        <f t="shared" si="23"/>
        <v>22580000</v>
      </c>
      <c r="L200">
        <f t="shared" si="24"/>
        <v>22790000</v>
      </c>
      <c r="M200">
        <f t="shared" si="25"/>
        <v>22880000</v>
      </c>
      <c r="N200">
        <f t="shared" si="26"/>
        <v>22800000</v>
      </c>
    </row>
    <row r="201" spans="1:14" x14ac:dyDescent="0.3">
      <c r="A201" s="1">
        <v>43</v>
      </c>
      <c r="B201" t="s">
        <v>153</v>
      </c>
      <c r="C201" t="s">
        <v>2747</v>
      </c>
      <c r="D201" t="s">
        <v>2748</v>
      </c>
      <c r="E201" t="s">
        <v>2749</v>
      </c>
      <c r="F201" t="s">
        <v>2750</v>
      </c>
      <c r="G201" t="s">
        <v>2555</v>
      </c>
      <c r="I201" t="str">
        <f t="shared" si="21"/>
        <v>N/A</v>
      </c>
      <c r="J201">
        <f t="shared" si="22"/>
        <v>31180000</v>
      </c>
      <c r="K201">
        <f t="shared" si="23"/>
        <v>28230000</v>
      </c>
      <c r="L201">
        <f t="shared" si="24"/>
        <v>41410000</v>
      </c>
      <c r="M201">
        <f t="shared" si="25"/>
        <v>53050000</v>
      </c>
      <c r="N201">
        <f t="shared" si="26"/>
        <v>51830000</v>
      </c>
    </row>
    <row r="202" spans="1:14" x14ac:dyDescent="0.3">
      <c r="A202" s="1">
        <v>44</v>
      </c>
      <c r="B202" t="s">
        <v>477</v>
      </c>
      <c r="C202" t="s">
        <v>254</v>
      </c>
      <c r="D202" t="s">
        <v>2751</v>
      </c>
      <c r="E202" t="s">
        <v>2752</v>
      </c>
      <c r="F202" t="s">
        <v>2753</v>
      </c>
      <c r="G202" t="s">
        <v>2754</v>
      </c>
      <c r="I202" t="str">
        <f t="shared" si="21"/>
        <v>N/A</v>
      </c>
      <c r="J202" t="str">
        <f t="shared" si="22"/>
        <v>N/A</v>
      </c>
      <c r="K202">
        <f t="shared" si="23"/>
        <v>-9.4899999999999998E-2</v>
      </c>
      <c r="L202">
        <f t="shared" si="24"/>
        <v>0.46700000000000003</v>
      </c>
      <c r="M202">
        <f t="shared" si="25"/>
        <v>0.28120000000000001</v>
      </c>
      <c r="N202">
        <f t="shared" si="26"/>
        <v>-2.3100000000000002E-2</v>
      </c>
    </row>
    <row r="203" spans="1:14" x14ac:dyDescent="0.3">
      <c r="A203" s="1">
        <v>45</v>
      </c>
      <c r="B203" t="s">
        <v>482</v>
      </c>
      <c r="C203" t="s">
        <v>254</v>
      </c>
      <c r="D203" t="s">
        <v>254</v>
      </c>
      <c r="E203" t="s">
        <v>254</v>
      </c>
      <c r="F203" t="s">
        <v>254</v>
      </c>
      <c r="G203" t="s">
        <v>2755</v>
      </c>
      <c r="I203" t="str">
        <f t="shared" si="21"/>
        <v>N/A</v>
      </c>
      <c r="J203" t="str">
        <f t="shared" si="22"/>
        <v>N/A</v>
      </c>
      <c r="K203" t="str">
        <f t="shared" si="23"/>
        <v>N/A</v>
      </c>
      <c r="L203" t="str">
        <f t="shared" si="24"/>
        <v>N/A</v>
      </c>
      <c r="M203" t="str">
        <f t="shared" si="25"/>
        <v>N/A</v>
      </c>
      <c r="N203">
        <f t="shared" si="26"/>
        <v>0.2281</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2598</v>
      </c>
      <c r="C205" s="1" t="s">
        <v>243</v>
      </c>
      <c r="D205" s="1" t="s">
        <v>244</v>
      </c>
      <c r="E205" s="1" t="s">
        <v>245</v>
      </c>
      <c r="F205" s="1" t="s">
        <v>246</v>
      </c>
      <c r="G205" s="1" t="s">
        <v>2599</v>
      </c>
      <c r="H205" s="1" t="s">
        <v>247</v>
      </c>
      <c r="I205" t="str">
        <f t="shared" si="21"/>
        <v>pos_trend</v>
      </c>
      <c r="J205">
        <f t="shared" si="22"/>
        <v>2013</v>
      </c>
      <c r="K205">
        <f t="shared" si="23"/>
        <v>2014</v>
      </c>
      <c r="L205">
        <f t="shared" si="24"/>
        <v>2015</v>
      </c>
      <c r="M205">
        <f t="shared" si="25"/>
        <v>2016</v>
      </c>
      <c r="N205">
        <f t="shared" si="26"/>
        <v>2017</v>
      </c>
    </row>
    <row r="206" spans="1:14" x14ac:dyDescent="0.3">
      <c r="A206" s="1">
        <v>0</v>
      </c>
      <c r="B206" t="s">
        <v>484</v>
      </c>
      <c r="C206" t="s">
        <v>2756</v>
      </c>
      <c r="D206" t="s">
        <v>2757</v>
      </c>
      <c r="E206" t="s">
        <v>2758</v>
      </c>
      <c r="F206" t="s">
        <v>2759</v>
      </c>
      <c r="G206" t="s">
        <v>2557</v>
      </c>
      <c r="I206" t="str">
        <f t="shared" si="21"/>
        <v>N/A</v>
      </c>
      <c r="J206">
        <f t="shared" si="22"/>
        <v>78260000</v>
      </c>
      <c r="K206">
        <f t="shared" si="23"/>
        <v>102690000</v>
      </c>
      <c r="L206">
        <f t="shared" si="24"/>
        <v>133120000</v>
      </c>
      <c r="M206">
        <f t="shared" si="25"/>
        <v>129800000.00000001</v>
      </c>
      <c r="N206">
        <f t="shared" si="26"/>
        <v>142890000</v>
      </c>
    </row>
    <row r="207" spans="1:14" x14ac:dyDescent="0.3">
      <c r="A207" s="1">
        <v>1</v>
      </c>
      <c r="B207" t="s">
        <v>490</v>
      </c>
      <c r="C207" t="s">
        <v>2760</v>
      </c>
      <c r="D207" t="s">
        <v>2761</v>
      </c>
      <c r="E207" t="s">
        <v>2762</v>
      </c>
      <c r="F207" t="s">
        <v>2763</v>
      </c>
      <c r="G207" t="s">
        <v>2764</v>
      </c>
      <c r="I207" t="str">
        <f t="shared" si="21"/>
        <v>N/A</v>
      </c>
      <c r="J207">
        <f t="shared" si="22"/>
        <v>54910000</v>
      </c>
      <c r="K207">
        <f t="shared" si="23"/>
        <v>73590000</v>
      </c>
      <c r="L207">
        <f t="shared" si="24"/>
        <v>107020000</v>
      </c>
      <c r="M207">
        <f t="shared" si="25"/>
        <v>88320000</v>
      </c>
      <c r="N207">
        <f t="shared" si="26"/>
        <v>91330000</v>
      </c>
    </row>
    <row r="208" spans="1:14" x14ac:dyDescent="0.3">
      <c r="A208" s="1">
        <v>2</v>
      </c>
      <c r="B208" t="s">
        <v>491</v>
      </c>
      <c r="C208" t="s">
        <v>2765</v>
      </c>
      <c r="D208" t="s">
        <v>2766</v>
      </c>
      <c r="E208" t="s">
        <v>2767</v>
      </c>
      <c r="F208" t="s">
        <v>2768</v>
      </c>
      <c r="G208" t="s">
        <v>2769</v>
      </c>
      <c r="I208" t="str">
        <f t="shared" si="21"/>
        <v>N/A</v>
      </c>
      <c r="J208">
        <f t="shared" si="22"/>
        <v>23350000</v>
      </c>
      <c r="K208">
        <f t="shared" si="23"/>
        <v>29100000</v>
      </c>
      <c r="L208">
        <f t="shared" si="24"/>
        <v>26110000</v>
      </c>
      <c r="M208">
        <f t="shared" si="25"/>
        <v>41470000</v>
      </c>
      <c r="N208">
        <f t="shared" si="26"/>
        <v>51560000</v>
      </c>
    </row>
    <row r="209" spans="1:14" x14ac:dyDescent="0.3">
      <c r="A209" s="1">
        <v>3</v>
      </c>
      <c r="B209" t="s">
        <v>492</v>
      </c>
      <c r="C209" t="s">
        <v>254</v>
      </c>
      <c r="D209" t="s">
        <v>2770</v>
      </c>
      <c r="E209" t="s">
        <v>2771</v>
      </c>
      <c r="F209" t="s">
        <v>894</v>
      </c>
      <c r="G209" t="s">
        <v>2772</v>
      </c>
      <c r="I209" t="str">
        <f t="shared" si="21"/>
        <v>N/A</v>
      </c>
      <c r="J209" t="str">
        <f t="shared" si="22"/>
        <v>N/A</v>
      </c>
      <c r="K209">
        <f t="shared" si="23"/>
        <v>0.31209999999999999</v>
      </c>
      <c r="L209">
        <f t="shared" si="24"/>
        <v>0.2964</v>
      </c>
      <c r="M209">
        <f t="shared" si="25"/>
        <v>-2.5000000000000001E-2</v>
      </c>
      <c r="N209">
        <f t="shared" si="26"/>
        <v>0.1009</v>
      </c>
    </row>
    <row r="210" spans="1:14" x14ac:dyDescent="0.3">
      <c r="A210" s="1">
        <v>4</v>
      </c>
      <c r="B210" t="s">
        <v>497</v>
      </c>
      <c r="C210" t="s">
        <v>2773</v>
      </c>
      <c r="D210" t="s">
        <v>2774</v>
      </c>
      <c r="E210" t="s">
        <v>2775</v>
      </c>
      <c r="F210" t="s">
        <v>2776</v>
      </c>
      <c r="G210" t="s">
        <v>2777</v>
      </c>
      <c r="I210" t="str">
        <f t="shared" si="21"/>
        <v>N/A</v>
      </c>
      <c r="J210">
        <f t="shared" si="22"/>
        <v>0.38790000000000002</v>
      </c>
      <c r="K210">
        <f t="shared" si="23"/>
        <v>0.4733</v>
      </c>
      <c r="L210">
        <f t="shared" si="24"/>
        <v>0.49479999999999996</v>
      </c>
      <c r="M210">
        <f t="shared" si="25"/>
        <v>0.4783</v>
      </c>
      <c r="N210">
        <f t="shared" si="26"/>
        <v>0.46750000000000003</v>
      </c>
    </row>
    <row r="211" spans="1:14" x14ac:dyDescent="0.3">
      <c r="A211" s="1">
        <v>5</v>
      </c>
      <c r="B211" t="s">
        <v>503</v>
      </c>
      <c r="C211" t="s">
        <v>2778</v>
      </c>
      <c r="D211" t="s">
        <v>2779</v>
      </c>
      <c r="E211" t="s">
        <v>2780</v>
      </c>
      <c r="F211" t="s">
        <v>2781</v>
      </c>
      <c r="G211" t="s">
        <v>2782</v>
      </c>
      <c r="I211" t="str">
        <f t="shared" si="21"/>
        <v>N/A</v>
      </c>
      <c r="J211">
        <f t="shared" si="22"/>
        <v>40010000</v>
      </c>
      <c r="K211">
        <f t="shared" si="23"/>
        <v>28830000</v>
      </c>
      <c r="L211">
        <f t="shared" si="24"/>
        <v>29020000</v>
      </c>
      <c r="M211">
        <f t="shared" si="25"/>
        <v>35150000</v>
      </c>
      <c r="N211">
        <f t="shared" si="26"/>
        <v>40570000</v>
      </c>
    </row>
    <row r="212" spans="1:14" x14ac:dyDescent="0.3">
      <c r="A212" s="1">
        <v>6</v>
      </c>
      <c r="B212" t="s">
        <v>509</v>
      </c>
      <c r="C212" t="s">
        <v>2778</v>
      </c>
      <c r="D212" t="s">
        <v>2779</v>
      </c>
      <c r="E212" t="s">
        <v>2780</v>
      </c>
      <c r="F212" t="s">
        <v>2781</v>
      </c>
      <c r="G212" t="s">
        <v>2782</v>
      </c>
      <c r="I212" t="str">
        <f t="shared" si="21"/>
        <v>N/A</v>
      </c>
      <c r="J212">
        <f t="shared" si="22"/>
        <v>40010000</v>
      </c>
      <c r="K212">
        <f t="shared" si="23"/>
        <v>28830000</v>
      </c>
      <c r="L212">
        <f t="shared" si="24"/>
        <v>29020000</v>
      </c>
      <c r="M212">
        <f t="shared" si="25"/>
        <v>35150000</v>
      </c>
      <c r="N212">
        <f t="shared" si="26"/>
        <v>40570000</v>
      </c>
    </row>
    <row r="213" spans="1:14" x14ac:dyDescent="0.3">
      <c r="A213" s="1">
        <v>7</v>
      </c>
      <c r="B213" t="s">
        <v>515</v>
      </c>
      <c r="C213" t="s">
        <v>2783</v>
      </c>
      <c r="D213" t="s">
        <v>2780</v>
      </c>
      <c r="E213" t="s">
        <v>2784</v>
      </c>
      <c r="F213" t="s">
        <v>2785</v>
      </c>
      <c r="G213" t="s">
        <v>2786</v>
      </c>
      <c r="I213" t="str">
        <f t="shared" si="21"/>
        <v>N/A</v>
      </c>
      <c r="J213">
        <f t="shared" si="22"/>
        <v>40320000</v>
      </c>
      <c r="K213">
        <f t="shared" si="23"/>
        <v>29020000</v>
      </c>
      <c r="L213">
        <f t="shared" si="24"/>
        <v>29260000</v>
      </c>
      <c r="M213">
        <f t="shared" si="25"/>
        <v>35630000</v>
      </c>
      <c r="N213">
        <f t="shared" si="26"/>
        <v>40840000</v>
      </c>
    </row>
    <row r="214" spans="1:14" x14ac:dyDescent="0.3">
      <c r="A214" s="1">
        <v>8</v>
      </c>
      <c r="B214" t="s">
        <v>521</v>
      </c>
      <c r="C214" t="s">
        <v>2787</v>
      </c>
      <c r="D214" t="s">
        <v>2788</v>
      </c>
      <c r="E214" t="s">
        <v>2789</v>
      </c>
      <c r="F214" t="s">
        <v>2790</v>
      </c>
      <c r="G214" t="s">
        <v>2791</v>
      </c>
      <c r="I214" t="str">
        <f t="shared" si="21"/>
        <v>N/A</v>
      </c>
      <c r="J214">
        <f t="shared" si="22"/>
        <v>-319000</v>
      </c>
      <c r="K214">
        <f t="shared" si="23"/>
        <v>-182000</v>
      </c>
      <c r="L214">
        <f t="shared" si="24"/>
        <v>-247000</v>
      </c>
      <c r="M214">
        <f t="shared" si="25"/>
        <v>-479000</v>
      </c>
      <c r="N214">
        <f t="shared" si="26"/>
        <v>-272000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2792</v>
      </c>
      <c r="E216" t="s">
        <v>2793</v>
      </c>
      <c r="F216" t="s">
        <v>2794</v>
      </c>
      <c r="G216" t="s">
        <v>2795</v>
      </c>
      <c r="I216" t="str">
        <f t="shared" si="21"/>
        <v>N/A</v>
      </c>
      <c r="J216" t="str">
        <f t="shared" si="22"/>
        <v>N/A</v>
      </c>
      <c r="K216">
        <f t="shared" si="23"/>
        <v>-0.27929999999999999</v>
      </c>
      <c r="L216">
        <f t="shared" si="24"/>
        <v>6.3E-3</v>
      </c>
      <c r="M216">
        <f t="shared" si="25"/>
        <v>0.2114</v>
      </c>
      <c r="N216">
        <f t="shared" si="26"/>
        <v>0.1542</v>
      </c>
    </row>
    <row r="217" spans="1:14" x14ac:dyDescent="0.3">
      <c r="A217" s="1">
        <v>11</v>
      </c>
      <c r="B217" t="s">
        <v>538</v>
      </c>
      <c r="C217" t="s">
        <v>2796</v>
      </c>
      <c r="D217" t="s">
        <v>2797</v>
      </c>
      <c r="E217" t="s">
        <v>2798</v>
      </c>
      <c r="F217" t="s">
        <v>1169</v>
      </c>
      <c r="G217" t="s">
        <v>2799</v>
      </c>
      <c r="I217" t="str">
        <f t="shared" si="21"/>
        <v>N/A</v>
      </c>
      <c r="J217">
        <f t="shared" si="22"/>
        <v>4.6500000000000004</v>
      </c>
      <c r="K217">
        <f t="shared" si="23"/>
        <v>5.96</v>
      </c>
      <c r="L217">
        <f t="shared" si="24"/>
        <v>6.98</v>
      </c>
      <c r="M217">
        <f t="shared" si="25"/>
        <v>6.23</v>
      </c>
      <c r="N217">
        <f t="shared" si="26"/>
        <v>5.6</v>
      </c>
    </row>
    <row r="218" spans="1:14" x14ac:dyDescent="0.3">
      <c r="A218" s="1">
        <v>12</v>
      </c>
      <c r="B218" t="s">
        <v>544</v>
      </c>
      <c r="C218" t="s">
        <v>2800</v>
      </c>
      <c r="D218" t="s">
        <v>2801</v>
      </c>
      <c r="E218" t="s">
        <v>2802</v>
      </c>
      <c r="F218" t="s">
        <v>2803</v>
      </c>
      <c r="G218" t="s">
        <v>2804</v>
      </c>
      <c r="I218" t="str">
        <f t="shared" si="21"/>
        <v>N/A</v>
      </c>
      <c r="J218">
        <f t="shared" si="22"/>
        <v>26790000</v>
      </c>
      <c r="K218">
        <f t="shared" si="23"/>
        <v>26980000</v>
      </c>
      <c r="L218">
        <f t="shared" si="24"/>
        <v>36180000</v>
      </c>
      <c r="M218">
        <f t="shared" si="25"/>
        <v>35130000</v>
      </c>
      <c r="N218">
        <f t="shared" si="26"/>
        <v>39010000</v>
      </c>
    </row>
    <row r="219" spans="1:14" x14ac:dyDescent="0.3">
      <c r="A219" s="1">
        <v>13</v>
      </c>
      <c r="B219" t="s">
        <v>545</v>
      </c>
      <c r="C219" t="s">
        <v>2324</v>
      </c>
      <c r="D219" t="s">
        <v>2805</v>
      </c>
      <c r="E219" t="s">
        <v>2806</v>
      </c>
      <c r="F219" t="s">
        <v>2807</v>
      </c>
      <c r="G219" t="s">
        <v>2808</v>
      </c>
      <c r="I219" t="str">
        <f t="shared" si="21"/>
        <v>N/A</v>
      </c>
      <c r="J219">
        <f t="shared" si="22"/>
        <v>10470000</v>
      </c>
      <c r="K219">
        <f t="shared" si="23"/>
        <v>9170000</v>
      </c>
      <c r="L219">
        <f t="shared" si="24"/>
        <v>15760000</v>
      </c>
      <c r="M219">
        <f t="shared" si="25"/>
        <v>13360000</v>
      </c>
      <c r="N219">
        <f t="shared" si="26"/>
        <v>18230000</v>
      </c>
    </row>
    <row r="220" spans="1:14" x14ac:dyDescent="0.3">
      <c r="A220" s="1">
        <v>14</v>
      </c>
      <c r="B220" t="s">
        <v>546</v>
      </c>
      <c r="C220" t="s">
        <v>1671</v>
      </c>
      <c r="D220" t="s">
        <v>2809</v>
      </c>
      <c r="E220" t="s">
        <v>2810</v>
      </c>
      <c r="F220" t="s">
        <v>2811</v>
      </c>
      <c r="G220" t="s">
        <v>2812</v>
      </c>
      <c r="I220" t="str">
        <f t="shared" si="21"/>
        <v>N/A</v>
      </c>
      <c r="J220">
        <f t="shared" si="22"/>
        <v>3700000</v>
      </c>
      <c r="K220">
        <f t="shared" si="23"/>
        <v>3460000</v>
      </c>
      <c r="L220">
        <f t="shared" si="24"/>
        <v>3980000</v>
      </c>
      <c r="M220">
        <f t="shared" si="25"/>
        <v>6040000</v>
      </c>
      <c r="N220">
        <f t="shared" si="26"/>
        <v>4210000</v>
      </c>
    </row>
    <row r="221" spans="1:14" x14ac:dyDescent="0.3">
      <c r="A221" s="1">
        <v>15</v>
      </c>
      <c r="B221" t="s">
        <v>547</v>
      </c>
      <c r="C221" t="s">
        <v>2813</v>
      </c>
      <c r="D221" t="s">
        <v>2814</v>
      </c>
      <c r="E221" t="s">
        <v>2815</v>
      </c>
      <c r="F221" t="s">
        <v>2816</v>
      </c>
      <c r="G221" t="s">
        <v>2817</v>
      </c>
      <c r="I221" t="str">
        <f t="shared" si="21"/>
        <v>N/A</v>
      </c>
      <c r="J221">
        <f t="shared" si="22"/>
        <v>12620000</v>
      </c>
      <c r="K221">
        <f t="shared" si="23"/>
        <v>14350000</v>
      </c>
      <c r="L221">
        <f t="shared" si="24"/>
        <v>16440000.000000002</v>
      </c>
      <c r="M221">
        <f t="shared" si="25"/>
        <v>15740000</v>
      </c>
      <c r="N221">
        <f t="shared" si="26"/>
        <v>16570000</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2818</v>
      </c>
      <c r="D223" t="s">
        <v>2819</v>
      </c>
      <c r="E223" t="s">
        <v>2820</v>
      </c>
      <c r="F223" t="s">
        <v>2821</v>
      </c>
      <c r="G223" t="s">
        <v>2822</v>
      </c>
      <c r="I223" t="str">
        <f t="shared" si="21"/>
        <v>N/A</v>
      </c>
      <c r="J223">
        <f t="shared" si="22"/>
        <v>7910000</v>
      </c>
      <c r="K223">
        <f t="shared" si="23"/>
        <v>6920000</v>
      </c>
      <c r="L223">
        <f t="shared" si="24"/>
        <v>11540000</v>
      </c>
      <c r="M223">
        <f t="shared" si="25"/>
        <v>12120000</v>
      </c>
      <c r="N223">
        <f t="shared" si="26"/>
        <v>10710000</v>
      </c>
    </row>
    <row r="224" spans="1:14" x14ac:dyDescent="0.3">
      <c r="A224" s="1">
        <v>18</v>
      </c>
      <c r="B224" t="s">
        <v>555</v>
      </c>
      <c r="C224" t="s">
        <v>2818</v>
      </c>
      <c r="D224" t="s">
        <v>2819</v>
      </c>
      <c r="E224" t="s">
        <v>2820</v>
      </c>
      <c r="F224" t="s">
        <v>2821</v>
      </c>
      <c r="G224" t="s">
        <v>2822</v>
      </c>
      <c r="I224" t="str">
        <f t="shared" si="21"/>
        <v>N/A</v>
      </c>
      <c r="J224">
        <f t="shared" si="22"/>
        <v>7910000</v>
      </c>
      <c r="K224">
        <f t="shared" si="23"/>
        <v>6920000</v>
      </c>
      <c r="L224">
        <f t="shared" si="24"/>
        <v>11540000</v>
      </c>
      <c r="M224">
        <f t="shared" si="25"/>
        <v>12120000</v>
      </c>
      <c r="N224">
        <f t="shared" si="26"/>
        <v>10710000</v>
      </c>
    </row>
    <row r="225" spans="1:14" x14ac:dyDescent="0.3">
      <c r="A225" s="1">
        <v>19</v>
      </c>
      <c r="B225" t="s">
        <v>561</v>
      </c>
      <c r="C225" t="s">
        <v>2823</v>
      </c>
      <c r="D225" t="s">
        <v>2824</v>
      </c>
      <c r="E225" t="s">
        <v>2825</v>
      </c>
      <c r="F225" t="s">
        <v>2826</v>
      </c>
      <c r="G225" t="s">
        <v>2827</v>
      </c>
      <c r="I225" t="str">
        <f t="shared" si="21"/>
        <v>pos_trend</v>
      </c>
      <c r="J225">
        <f t="shared" si="22"/>
        <v>152960000</v>
      </c>
      <c r="K225">
        <f t="shared" si="23"/>
        <v>165420000</v>
      </c>
      <c r="L225">
        <f t="shared" si="24"/>
        <v>209860000</v>
      </c>
      <c r="M225">
        <f t="shared" si="25"/>
        <v>212200000</v>
      </c>
      <c r="N225">
        <f t="shared" si="26"/>
        <v>233180000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243</v>
      </c>
      <c r="D227" s="1" t="s">
        <v>244</v>
      </c>
      <c r="E227" s="1" t="s">
        <v>245</v>
      </c>
      <c r="F227" s="1" t="s">
        <v>246</v>
      </c>
      <c r="G227" s="1" t="s">
        <v>2599</v>
      </c>
      <c r="H227" s="1" t="s">
        <v>247</v>
      </c>
      <c r="I227" t="str">
        <f t="shared" si="21"/>
        <v>pos_trend</v>
      </c>
      <c r="J227">
        <f t="shared" si="22"/>
        <v>2013</v>
      </c>
      <c r="K227">
        <f t="shared" si="23"/>
        <v>2014</v>
      </c>
      <c r="L227">
        <f t="shared" si="24"/>
        <v>2015</v>
      </c>
      <c r="M227">
        <f t="shared" si="25"/>
        <v>2016</v>
      </c>
      <c r="N227">
        <f t="shared" si="26"/>
        <v>2017</v>
      </c>
    </row>
    <row r="228" spans="1:14" x14ac:dyDescent="0.3">
      <c r="A228" s="1">
        <v>0</v>
      </c>
      <c r="B228" t="s">
        <v>567</v>
      </c>
      <c r="C228" t="s">
        <v>2828</v>
      </c>
      <c r="D228" t="s">
        <v>2829</v>
      </c>
      <c r="E228" t="s">
        <v>2830</v>
      </c>
      <c r="F228" t="s">
        <v>2239</v>
      </c>
      <c r="G228" t="s">
        <v>2831</v>
      </c>
      <c r="I228" t="str">
        <f t="shared" si="21"/>
        <v>N/A</v>
      </c>
      <c r="J228">
        <f t="shared" si="22"/>
        <v>25330000</v>
      </c>
      <c r="K228">
        <f t="shared" si="23"/>
        <v>27180000</v>
      </c>
      <c r="L228">
        <f t="shared" si="24"/>
        <v>27320000</v>
      </c>
      <c r="M228">
        <f t="shared" si="25"/>
        <v>26840000</v>
      </c>
      <c r="N228">
        <f t="shared" si="26"/>
        <v>34260000</v>
      </c>
    </row>
    <row r="229" spans="1:14" x14ac:dyDescent="0.3">
      <c r="A229" s="1">
        <v>1</v>
      </c>
      <c r="B229" t="s">
        <v>573</v>
      </c>
      <c r="C229" t="s">
        <v>2832</v>
      </c>
      <c r="D229" t="s">
        <v>2833</v>
      </c>
      <c r="E229" t="s">
        <v>2834</v>
      </c>
      <c r="F229" t="s">
        <v>2835</v>
      </c>
      <c r="G229" t="s">
        <v>2836</v>
      </c>
      <c r="I229" t="str">
        <f t="shared" si="21"/>
        <v>pos_trend</v>
      </c>
      <c r="J229">
        <f t="shared" si="22"/>
        <v>52130000</v>
      </c>
      <c r="K229">
        <f t="shared" si="23"/>
        <v>58960000</v>
      </c>
      <c r="L229">
        <f t="shared" si="24"/>
        <v>61830000</v>
      </c>
      <c r="M229">
        <f t="shared" si="25"/>
        <v>66340000</v>
      </c>
      <c r="N229">
        <f t="shared" si="26"/>
        <v>78590000</v>
      </c>
    </row>
    <row r="230" spans="1:14" x14ac:dyDescent="0.3">
      <c r="A230" s="1">
        <v>2</v>
      </c>
      <c r="B230" t="s">
        <v>579</v>
      </c>
      <c r="C230" t="s">
        <v>254</v>
      </c>
      <c r="D230" t="s">
        <v>254</v>
      </c>
      <c r="E230" t="s">
        <v>1998</v>
      </c>
      <c r="F230" t="s">
        <v>2837</v>
      </c>
      <c r="G230" t="s">
        <v>2838</v>
      </c>
      <c r="I230" t="str">
        <f t="shared" si="21"/>
        <v>N/A</v>
      </c>
      <c r="J230" t="str">
        <f t="shared" si="22"/>
        <v>N/A</v>
      </c>
      <c r="K230" t="str">
        <f t="shared" si="23"/>
        <v>N/A</v>
      </c>
      <c r="L230">
        <f t="shared" si="24"/>
        <v>11100000</v>
      </c>
      <c r="M230">
        <f t="shared" si="25"/>
        <v>11660000</v>
      </c>
      <c r="N230">
        <f t="shared" si="26"/>
        <v>14870000</v>
      </c>
    </row>
    <row r="231" spans="1:14" x14ac:dyDescent="0.3">
      <c r="A231" s="1">
        <v>3</v>
      </c>
      <c r="B231" t="s">
        <v>585</v>
      </c>
      <c r="C231" t="s">
        <v>254</v>
      </c>
      <c r="D231" t="s">
        <v>254</v>
      </c>
      <c r="E231" t="s">
        <v>254</v>
      </c>
      <c r="F231" t="s">
        <v>254</v>
      </c>
      <c r="G231" t="s">
        <v>254</v>
      </c>
      <c r="I231" t="str">
        <f t="shared" si="21"/>
        <v>N/A</v>
      </c>
      <c r="J231" t="str">
        <f t="shared" si="22"/>
        <v>N/A</v>
      </c>
      <c r="K231" t="str">
        <f t="shared" si="23"/>
        <v>N/A</v>
      </c>
      <c r="L231" t="str">
        <f t="shared" si="24"/>
        <v>N/A</v>
      </c>
      <c r="M231" t="str">
        <f t="shared" si="25"/>
        <v>N/A</v>
      </c>
      <c r="N231" t="str">
        <f t="shared" si="26"/>
        <v>N/A</v>
      </c>
    </row>
    <row r="232" spans="1:14" x14ac:dyDescent="0.3">
      <c r="A232" s="1">
        <v>4</v>
      </c>
      <c r="B232" t="s">
        <v>589</v>
      </c>
      <c r="C232" t="s">
        <v>2839</v>
      </c>
      <c r="D232" t="s">
        <v>206</v>
      </c>
      <c r="E232" t="s">
        <v>2840</v>
      </c>
      <c r="F232" t="s">
        <v>2841</v>
      </c>
      <c r="G232" t="s">
        <v>2842</v>
      </c>
      <c r="I232" t="str">
        <f t="shared" si="21"/>
        <v>N/A</v>
      </c>
      <c r="J232">
        <f t="shared" si="22"/>
        <v>5840000</v>
      </c>
      <c r="K232">
        <f t="shared" si="23"/>
        <v>6690000</v>
      </c>
      <c r="L232">
        <f t="shared" si="24"/>
        <v>6360000</v>
      </c>
      <c r="M232">
        <f t="shared" si="25"/>
        <v>6590000</v>
      </c>
      <c r="N232">
        <f t="shared" si="26"/>
        <v>7880000</v>
      </c>
    </row>
    <row r="233" spans="1:14" x14ac:dyDescent="0.3">
      <c r="A233" s="1">
        <v>5</v>
      </c>
      <c r="B233" t="s">
        <v>593</v>
      </c>
      <c r="C233" t="s">
        <v>400</v>
      </c>
      <c r="D233" t="s">
        <v>2843</v>
      </c>
      <c r="E233" t="s">
        <v>2844</v>
      </c>
      <c r="F233" t="s">
        <v>2845</v>
      </c>
      <c r="G233" t="s">
        <v>2846</v>
      </c>
      <c r="I233" t="str">
        <f t="shared" si="21"/>
        <v>N/A</v>
      </c>
      <c r="J233">
        <f t="shared" si="22"/>
        <v>11670000</v>
      </c>
      <c r="K233">
        <f t="shared" si="23"/>
        <v>12730000</v>
      </c>
      <c r="L233">
        <f t="shared" si="24"/>
        <v>3160000</v>
      </c>
      <c r="M233">
        <f t="shared" si="25"/>
        <v>3880000</v>
      </c>
      <c r="N233">
        <f t="shared" si="26"/>
        <v>4150000.0000000005</v>
      </c>
    </row>
    <row r="234" spans="1:14" x14ac:dyDescent="0.3">
      <c r="A234" s="1">
        <v>6</v>
      </c>
      <c r="B234" t="s">
        <v>599</v>
      </c>
      <c r="C234" t="s">
        <v>2847</v>
      </c>
      <c r="D234" t="s">
        <v>2848</v>
      </c>
      <c r="E234" t="s">
        <v>2849</v>
      </c>
      <c r="F234" t="s">
        <v>2850</v>
      </c>
      <c r="G234" t="s">
        <v>2851</v>
      </c>
      <c r="I234" t="str">
        <f t="shared" si="21"/>
        <v>pos_trend</v>
      </c>
      <c r="J234">
        <f t="shared" si="22"/>
        <v>26800000</v>
      </c>
      <c r="K234">
        <f t="shared" si="23"/>
        <v>31780000</v>
      </c>
      <c r="L234">
        <f t="shared" si="24"/>
        <v>34520000</v>
      </c>
      <c r="M234">
        <f t="shared" si="25"/>
        <v>39500000</v>
      </c>
      <c r="N234">
        <f t="shared" si="26"/>
        <v>44330000</v>
      </c>
    </row>
    <row r="235" spans="1:14" x14ac:dyDescent="0.3">
      <c r="A235" s="1">
        <v>7</v>
      </c>
      <c r="B235" t="s">
        <v>605</v>
      </c>
      <c r="C235" t="s">
        <v>2852</v>
      </c>
      <c r="D235" t="s">
        <v>2853</v>
      </c>
      <c r="E235" t="s">
        <v>2854</v>
      </c>
      <c r="F235" t="s">
        <v>2855</v>
      </c>
      <c r="G235" t="s">
        <v>2856</v>
      </c>
      <c r="I235" t="str">
        <f t="shared" si="21"/>
        <v>N/A</v>
      </c>
      <c r="J235">
        <f t="shared" si="22"/>
        <v>19610000</v>
      </c>
      <c r="K235">
        <f t="shared" si="23"/>
        <v>21140000</v>
      </c>
      <c r="L235">
        <f t="shared" si="24"/>
        <v>26860000</v>
      </c>
      <c r="M235">
        <f t="shared" si="25"/>
        <v>25160000</v>
      </c>
      <c r="N235">
        <f t="shared" si="26"/>
        <v>25020000</v>
      </c>
    </row>
    <row r="236" spans="1:14" x14ac:dyDescent="0.3">
      <c r="A236" s="1">
        <v>8</v>
      </c>
      <c r="B236" t="s">
        <v>606</v>
      </c>
      <c r="C236" t="s">
        <v>2857</v>
      </c>
      <c r="D236" t="s">
        <v>2858</v>
      </c>
      <c r="E236" t="s">
        <v>2859</v>
      </c>
      <c r="F236" t="s">
        <v>2860</v>
      </c>
      <c r="G236" t="s">
        <v>2861</v>
      </c>
      <c r="I236" t="str">
        <f t="shared" si="21"/>
        <v>N/A</v>
      </c>
      <c r="J236">
        <f t="shared" si="22"/>
        <v>17000000</v>
      </c>
      <c r="K236">
        <f t="shared" si="23"/>
        <v>18490000</v>
      </c>
      <c r="L236">
        <f t="shared" si="24"/>
        <v>24180000</v>
      </c>
      <c r="M236">
        <f t="shared" si="25"/>
        <v>22460000</v>
      </c>
      <c r="N236">
        <f t="shared" si="26"/>
        <v>22170000</v>
      </c>
    </row>
    <row r="237" spans="1:14" x14ac:dyDescent="0.3">
      <c r="A237" s="1">
        <v>9</v>
      </c>
      <c r="B237" t="s">
        <v>607</v>
      </c>
      <c r="C237" t="s">
        <v>254</v>
      </c>
      <c r="D237" t="s">
        <v>254</v>
      </c>
      <c r="E237" t="s">
        <v>254</v>
      </c>
      <c r="F237" t="s">
        <v>254</v>
      </c>
      <c r="G237" t="s">
        <v>2862</v>
      </c>
      <c r="I237" t="str">
        <f t="shared" si="21"/>
        <v>N/A</v>
      </c>
      <c r="J237" t="str">
        <f t="shared" si="22"/>
        <v>N/A</v>
      </c>
      <c r="K237" t="str">
        <f t="shared" si="23"/>
        <v>N/A</v>
      </c>
      <c r="L237" t="str">
        <f t="shared" si="24"/>
        <v>N/A</v>
      </c>
      <c r="M237" t="str">
        <f t="shared" si="25"/>
        <v>N/A</v>
      </c>
      <c r="N237">
        <f t="shared" si="26"/>
        <v>7480000</v>
      </c>
    </row>
    <row r="238" spans="1:14" x14ac:dyDescent="0.3">
      <c r="A238" s="1">
        <v>10</v>
      </c>
      <c r="B238" t="s">
        <v>608</v>
      </c>
      <c r="C238" t="s">
        <v>2863</v>
      </c>
      <c r="D238" t="s">
        <v>2659</v>
      </c>
      <c r="E238" t="s">
        <v>2864</v>
      </c>
      <c r="F238" t="s">
        <v>2865</v>
      </c>
      <c r="G238" t="s">
        <v>412</v>
      </c>
      <c r="I238" t="str">
        <f t="shared" si="21"/>
        <v>neg_trend</v>
      </c>
      <c r="J238">
        <f t="shared" si="22"/>
        <v>3120000</v>
      </c>
      <c r="K238">
        <f t="shared" si="23"/>
        <v>1620000</v>
      </c>
      <c r="L238">
        <f t="shared" si="24"/>
        <v>1490000</v>
      </c>
      <c r="M238">
        <f t="shared" si="25"/>
        <v>1320000</v>
      </c>
      <c r="N238">
        <f t="shared" si="26"/>
        <v>1170000</v>
      </c>
    </row>
    <row r="239" spans="1:14" x14ac:dyDescent="0.3">
      <c r="A239" s="1">
        <v>11</v>
      </c>
      <c r="B239" t="s">
        <v>614</v>
      </c>
      <c r="C239" t="s">
        <v>254</v>
      </c>
      <c r="D239" t="s">
        <v>254</v>
      </c>
      <c r="E239" t="s">
        <v>254</v>
      </c>
      <c r="F239" t="s">
        <v>254</v>
      </c>
      <c r="G239" t="s">
        <v>254</v>
      </c>
      <c r="I239" t="str">
        <f t="shared" si="21"/>
        <v>N/A</v>
      </c>
      <c r="J239" t="str">
        <f t="shared" si="22"/>
        <v>N/A</v>
      </c>
      <c r="K239" t="str">
        <f t="shared" si="23"/>
        <v>N/A</v>
      </c>
      <c r="L239" t="str">
        <f t="shared" si="24"/>
        <v>N/A</v>
      </c>
      <c r="M239" t="str">
        <f t="shared" si="25"/>
        <v>N/A</v>
      </c>
      <c r="N239" t="str">
        <f t="shared" si="26"/>
        <v>N/A</v>
      </c>
    </row>
    <row r="240" spans="1:14" x14ac:dyDescent="0.3">
      <c r="A240" s="1">
        <v>12</v>
      </c>
      <c r="B240" t="s">
        <v>620</v>
      </c>
      <c r="C240" t="s">
        <v>254</v>
      </c>
      <c r="D240" t="s">
        <v>254</v>
      </c>
      <c r="E240" t="s">
        <v>2864</v>
      </c>
      <c r="F240" t="s">
        <v>2865</v>
      </c>
      <c r="G240" t="s">
        <v>412</v>
      </c>
      <c r="I240" t="str">
        <f t="shared" si="21"/>
        <v>N/A</v>
      </c>
      <c r="J240" t="str">
        <f t="shared" si="22"/>
        <v>N/A</v>
      </c>
      <c r="K240" t="str">
        <f t="shared" si="23"/>
        <v>N/A</v>
      </c>
      <c r="L240">
        <f t="shared" si="24"/>
        <v>1490000</v>
      </c>
      <c r="M240">
        <f t="shared" si="25"/>
        <v>1320000</v>
      </c>
      <c r="N240">
        <f t="shared" si="26"/>
        <v>1170000</v>
      </c>
    </row>
    <row r="241" spans="1:14" x14ac:dyDescent="0.3">
      <c r="A241" s="1">
        <v>13</v>
      </c>
      <c r="B241" t="s">
        <v>626</v>
      </c>
      <c r="C241" t="s">
        <v>2866</v>
      </c>
      <c r="D241" t="s">
        <v>2867</v>
      </c>
      <c r="E241" t="s">
        <v>2868</v>
      </c>
      <c r="F241" t="s">
        <v>668</v>
      </c>
      <c r="G241" t="s">
        <v>2869</v>
      </c>
      <c r="I241" t="str">
        <f t="shared" si="21"/>
        <v>N/A</v>
      </c>
      <c r="J241">
        <f t="shared" si="22"/>
        <v>92000</v>
      </c>
      <c r="K241">
        <f t="shared" si="23"/>
        <v>74000</v>
      </c>
      <c r="L241">
        <f t="shared" si="24"/>
        <v>119000</v>
      </c>
      <c r="M241">
        <f t="shared" si="25"/>
        <v>1950000</v>
      </c>
      <c r="N241">
        <f t="shared" si="26"/>
        <v>148000</v>
      </c>
    </row>
    <row r="242" spans="1:14" x14ac:dyDescent="0.3">
      <c r="A242" s="1">
        <v>14</v>
      </c>
      <c r="B242" t="s">
        <v>632</v>
      </c>
      <c r="C242" t="s">
        <v>2866</v>
      </c>
      <c r="D242" t="s">
        <v>2867</v>
      </c>
      <c r="E242" t="s">
        <v>2868</v>
      </c>
      <c r="F242" t="s">
        <v>668</v>
      </c>
      <c r="G242" t="s">
        <v>2869</v>
      </c>
      <c r="I242" t="str">
        <f t="shared" si="21"/>
        <v>N/A</v>
      </c>
      <c r="J242">
        <f t="shared" si="22"/>
        <v>92000</v>
      </c>
      <c r="K242">
        <f t="shared" si="23"/>
        <v>74000</v>
      </c>
      <c r="L242">
        <f t="shared" si="24"/>
        <v>119000</v>
      </c>
      <c r="M242">
        <f t="shared" si="25"/>
        <v>1950000</v>
      </c>
      <c r="N242">
        <f t="shared" si="26"/>
        <v>148000</v>
      </c>
    </row>
    <row r="243" spans="1:14" x14ac:dyDescent="0.3">
      <c r="A243" s="1">
        <v>15</v>
      </c>
      <c r="B243" t="s">
        <v>635</v>
      </c>
      <c r="C243" t="s">
        <v>2870</v>
      </c>
      <c r="D243" t="s">
        <v>2871</v>
      </c>
      <c r="E243" t="s">
        <v>2872</v>
      </c>
      <c r="F243" t="s">
        <v>2873</v>
      </c>
      <c r="G243" t="s">
        <v>2874</v>
      </c>
      <c r="I243" t="str">
        <f t="shared" si="21"/>
        <v>pos_trend</v>
      </c>
      <c r="J243">
        <f t="shared" si="22"/>
        <v>201760000</v>
      </c>
      <c r="K243">
        <f t="shared" si="23"/>
        <v>216990000</v>
      </c>
      <c r="L243">
        <f t="shared" si="24"/>
        <v>269060000</v>
      </c>
      <c r="M243">
        <f t="shared" si="25"/>
        <v>271380000</v>
      </c>
      <c r="N243">
        <f t="shared" si="26"/>
        <v>305650000</v>
      </c>
    </row>
    <row r="244" spans="1:14" x14ac:dyDescent="0.3">
      <c r="A244" s="1">
        <v>16</v>
      </c>
      <c r="B244" t="s">
        <v>640</v>
      </c>
      <c r="C244" t="s">
        <v>254</v>
      </c>
      <c r="D244" t="s">
        <v>2875</v>
      </c>
      <c r="E244" t="s">
        <v>2876</v>
      </c>
      <c r="F244" t="s">
        <v>2877</v>
      </c>
      <c r="G244" t="s">
        <v>2878</v>
      </c>
      <c r="I244" t="str">
        <f t="shared" si="21"/>
        <v>N/A</v>
      </c>
      <c r="J244" t="str">
        <f t="shared" si="22"/>
        <v>N/A</v>
      </c>
      <c r="K244">
        <f t="shared" si="23"/>
        <v>7.5400000000000009E-2</v>
      </c>
      <c r="L244">
        <f t="shared" si="24"/>
        <v>0.24</v>
      </c>
      <c r="M244">
        <f t="shared" si="25"/>
        <v>8.6E-3</v>
      </c>
      <c r="N244">
        <f t="shared" si="26"/>
        <v>0.12630000000000002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243</v>
      </c>
      <c r="D246" s="1" t="s">
        <v>244</v>
      </c>
      <c r="E246" s="1" t="s">
        <v>245</v>
      </c>
      <c r="F246" s="1" t="s">
        <v>246</v>
      </c>
      <c r="G246" s="1" t="s">
        <v>2599</v>
      </c>
      <c r="H246" s="1" t="s">
        <v>247</v>
      </c>
      <c r="I246" t="str">
        <f t="shared" si="21"/>
        <v>pos_trend</v>
      </c>
      <c r="J246">
        <f t="shared" si="22"/>
        <v>2013</v>
      </c>
      <c r="K246">
        <f t="shared" si="23"/>
        <v>2014</v>
      </c>
      <c r="L246">
        <f t="shared" si="24"/>
        <v>2015</v>
      </c>
      <c r="M246">
        <f t="shared" si="25"/>
        <v>2016</v>
      </c>
      <c r="N246">
        <f t="shared" si="26"/>
        <v>2017</v>
      </c>
    </row>
    <row r="247" spans="1:14" x14ac:dyDescent="0.3">
      <c r="A247" s="1">
        <v>0</v>
      </c>
      <c r="B247" t="s">
        <v>645</v>
      </c>
      <c r="C247" t="s">
        <v>1335</v>
      </c>
      <c r="D247" t="s">
        <v>1335</v>
      </c>
      <c r="E247" t="s">
        <v>1335</v>
      </c>
      <c r="F247" t="s">
        <v>1335</v>
      </c>
      <c r="G247" t="s">
        <v>1335</v>
      </c>
      <c r="I247" t="str">
        <f t="shared" si="21"/>
        <v>N/A</v>
      </c>
      <c r="J247">
        <f t="shared" si="22"/>
        <v>100000</v>
      </c>
      <c r="K247">
        <f t="shared" si="23"/>
        <v>100000</v>
      </c>
      <c r="L247">
        <f t="shared" si="24"/>
        <v>100000</v>
      </c>
      <c r="M247">
        <f t="shared" si="25"/>
        <v>100000</v>
      </c>
      <c r="N247">
        <f t="shared" si="26"/>
        <v>100000</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1335</v>
      </c>
      <c r="D249" t="s">
        <v>1335</v>
      </c>
      <c r="E249" t="s">
        <v>1335</v>
      </c>
      <c r="F249" t="s">
        <v>1335</v>
      </c>
      <c r="G249" t="s">
        <v>1335</v>
      </c>
      <c r="I249" t="str">
        <f t="shared" si="21"/>
        <v>N/A</v>
      </c>
      <c r="J249">
        <f t="shared" si="22"/>
        <v>100000</v>
      </c>
      <c r="K249">
        <f t="shared" si="23"/>
        <v>100000</v>
      </c>
      <c r="L249">
        <f t="shared" si="24"/>
        <v>100000</v>
      </c>
      <c r="M249">
        <f t="shared" si="25"/>
        <v>100000</v>
      </c>
      <c r="N249">
        <f t="shared" si="26"/>
        <v>100000</v>
      </c>
    </row>
    <row r="250" spans="1:14" x14ac:dyDescent="0.3">
      <c r="A250" s="1">
        <v>3</v>
      </c>
      <c r="B250" t="s">
        <v>655</v>
      </c>
      <c r="C250" t="s">
        <v>2879</v>
      </c>
      <c r="D250" t="s">
        <v>2880</v>
      </c>
      <c r="E250" t="s">
        <v>2881</v>
      </c>
      <c r="F250" t="s">
        <v>2882</v>
      </c>
      <c r="G250" t="s">
        <v>2181</v>
      </c>
      <c r="I250" t="str">
        <f t="shared" si="21"/>
        <v>N/A</v>
      </c>
      <c r="J250">
        <f t="shared" si="22"/>
        <v>8119999.9999999991</v>
      </c>
      <c r="K250">
        <f t="shared" si="23"/>
        <v>6110000</v>
      </c>
      <c r="L250">
        <f t="shared" si="24"/>
        <v>7280000</v>
      </c>
      <c r="M250">
        <f t="shared" si="25"/>
        <v>7290000</v>
      </c>
      <c r="N250">
        <f t="shared" si="26"/>
        <v>7520000</v>
      </c>
    </row>
    <row r="251" spans="1:14" x14ac:dyDescent="0.3">
      <c r="A251" s="1">
        <v>4</v>
      </c>
      <c r="B251" t="s">
        <v>661</v>
      </c>
      <c r="C251" t="s">
        <v>254</v>
      </c>
      <c r="D251" t="s">
        <v>2883</v>
      </c>
      <c r="E251" t="s">
        <v>2884</v>
      </c>
      <c r="F251" t="s">
        <v>2885</v>
      </c>
      <c r="G251" t="s">
        <v>2886</v>
      </c>
      <c r="I251" t="str">
        <f t="shared" si="21"/>
        <v>N/A</v>
      </c>
      <c r="J251" t="str">
        <f t="shared" si="22"/>
        <v>N/A</v>
      </c>
      <c r="K251">
        <f t="shared" si="23"/>
        <v>-0.2477</v>
      </c>
      <c r="L251">
        <f t="shared" si="24"/>
        <v>0.1908</v>
      </c>
      <c r="M251">
        <f t="shared" si="25"/>
        <v>2.0999999999999999E-3</v>
      </c>
      <c r="N251">
        <f t="shared" si="26"/>
        <v>3.09E-2</v>
      </c>
    </row>
    <row r="252" spans="1:14" x14ac:dyDescent="0.3">
      <c r="A252" s="1">
        <v>5</v>
      </c>
      <c r="B252" t="s">
        <v>666</v>
      </c>
      <c r="C252" t="s">
        <v>254</v>
      </c>
      <c r="D252" t="s">
        <v>254</v>
      </c>
      <c r="E252" t="s">
        <v>2887</v>
      </c>
      <c r="F252" t="s">
        <v>254</v>
      </c>
      <c r="G252" t="s">
        <v>2888</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4830000</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2150000</v>
      </c>
    </row>
    <row r="253" spans="1:14" x14ac:dyDescent="0.3">
      <c r="A253" s="1">
        <v>6</v>
      </c>
      <c r="B253" t="s">
        <v>672</v>
      </c>
      <c r="C253" t="s">
        <v>2889</v>
      </c>
      <c r="D253" t="s">
        <v>2890</v>
      </c>
      <c r="E253" t="s">
        <v>2891</v>
      </c>
      <c r="F253" t="s">
        <v>2892</v>
      </c>
      <c r="G253" t="s">
        <v>2893</v>
      </c>
      <c r="I253" t="str">
        <f t="shared" si="27"/>
        <v>N/A</v>
      </c>
      <c r="J253">
        <f t="shared" si="28"/>
        <v>11800000</v>
      </c>
      <c r="K253">
        <f t="shared" si="29"/>
        <v>10650000</v>
      </c>
      <c r="L253">
        <f t="shared" si="30"/>
        <v>29080000</v>
      </c>
      <c r="M253">
        <f t="shared" si="31"/>
        <v>21780000</v>
      </c>
      <c r="N253">
        <f t="shared" si="32"/>
        <v>23680000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2894</v>
      </c>
      <c r="D255" t="s">
        <v>2895</v>
      </c>
      <c r="E255" t="s">
        <v>2154</v>
      </c>
      <c r="F255" t="s">
        <v>2896</v>
      </c>
      <c r="G255" t="s">
        <v>2897</v>
      </c>
      <c r="I255" t="str">
        <f t="shared" si="27"/>
        <v>N/A</v>
      </c>
      <c r="J255">
        <f t="shared" si="28"/>
        <v>6260000</v>
      </c>
      <c r="K255">
        <f t="shared" si="29"/>
        <v>4650000</v>
      </c>
      <c r="L255">
        <f t="shared" si="30"/>
        <v>11090000</v>
      </c>
      <c r="M255">
        <f t="shared" si="31"/>
        <v>13320000</v>
      </c>
      <c r="N255">
        <f t="shared" si="32"/>
        <v>9610000</v>
      </c>
    </row>
    <row r="256" spans="1:14" x14ac:dyDescent="0.3">
      <c r="A256" s="1">
        <v>9</v>
      </c>
      <c r="B256" t="s">
        <v>683</v>
      </c>
      <c r="C256" t="s">
        <v>2898</v>
      </c>
      <c r="D256" t="s">
        <v>2899</v>
      </c>
      <c r="E256" t="s">
        <v>2900</v>
      </c>
      <c r="F256" t="s">
        <v>2901</v>
      </c>
      <c r="G256" t="s">
        <v>2902</v>
      </c>
      <c r="I256" t="str">
        <f t="shared" si="27"/>
        <v>N/A</v>
      </c>
      <c r="J256">
        <f t="shared" si="28"/>
        <v>5540000</v>
      </c>
      <c r="K256">
        <f t="shared" si="29"/>
        <v>6000000</v>
      </c>
      <c r="L256">
        <f t="shared" si="30"/>
        <v>17990000</v>
      </c>
      <c r="M256">
        <f t="shared" si="31"/>
        <v>8460000</v>
      </c>
      <c r="N256">
        <f t="shared" si="32"/>
        <v>14070000</v>
      </c>
    </row>
    <row r="257" spans="1:14" x14ac:dyDescent="0.3">
      <c r="A257" s="1">
        <v>10</v>
      </c>
      <c r="B257" t="s">
        <v>689</v>
      </c>
      <c r="C257" t="s">
        <v>2903</v>
      </c>
      <c r="D257" t="s">
        <v>2904</v>
      </c>
      <c r="E257" t="s">
        <v>568</v>
      </c>
      <c r="F257" t="s">
        <v>2905</v>
      </c>
      <c r="G257" t="s">
        <v>2906</v>
      </c>
      <c r="I257" t="str">
        <f t="shared" si="27"/>
        <v>N/A</v>
      </c>
      <c r="J257">
        <f t="shared" si="28"/>
        <v>20020000</v>
      </c>
      <c r="K257">
        <f t="shared" si="29"/>
        <v>16870000</v>
      </c>
      <c r="L257">
        <f t="shared" si="30"/>
        <v>41290000</v>
      </c>
      <c r="M257">
        <f t="shared" si="31"/>
        <v>29170000</v>
      </c>
      <c r="N257">
        <f t="shared" si="32"/>
        <v>33439999.999999996</v>
      </c>
    </row>
    <row r="258" spans="1:14" x14ac:dyDescent="0.3">
      <c r="A258" s="1">
        <v>11</v>
      </c>
      <c r="B258" t="s">
        <v>695</v>
      </c>
      <c r="C258" t="s">
        <v>2907</v>
      </c>
      <c r="D258" t="s">
        <v>2908</v>
      </c>
      <c r="E258" t="s">
        <v>2909</v>
      </c>
      <c r="F258" t="s">
        <v>2910</v>
      </c>
      <c r="G258" t="s">
        <v>2911</v>
      </c>
      <c r="I258" t="str">
        <f t="shared" si="27"/>
        <v>neg_trend</v>
      </c>
      <c r="J258">
        <f t="shared" si="28"/>
        <v>682000</v>
      </c>
      <c r="K258">
        <f t="shared" si="29"/>
        <v>581000</v>
      </c>
      <c r="L258">
        <f t="shared" si="30"/>
        <v>480000</v>
      </c>
      <c r="M258">
        <f t="shared" si="31"/>
        <v>379000</v>
      </c>
      <c r="N258">
        <f t="shared" si="32"/>
        <v>278000</v>
      </c>
    </row>
    <row r="259" spans="1:14" x14ac:dyDescent="0.3">
      <c r="A259" s="1">
        <v>12</v>
      </c>
      <c r="B259" t="s">
        <v>701</v>
      </c>
      <c r="C259" t="s">
        <v>2907</v>
      </c>
      <c r="D259" t="s">
        <v>2908</v>
      </c>
      <c r="E259" t="s">
        <v>2909</v>
      </c>
      <c r="F259" t="s">
        <v>2910</v>
      </c>
      <c r="G259" t="s">
        <v>2911</v>
      </c>
      <c r="I259" t="str">
        <f t="shared" si="27"/>
        <v>neg_trend</v>
      </c>
      <c r="J259">
        <f t="shared" si="28"/>
        <v>682000</v>
      </c>
      <c r="K259">
        <f t="shared" si="29"/>
        <v>581000</v>
      </c>
      <c r="L259">
        <f t="shared" si="30"/>
        <v>480000</v>
      </c>
      <c r="M259">
        <f t="shared" si="31"/>
        <v>379000</v>
      </c>
      <c r="N259">
        <f t="shared" si="32"/>
        <v>278000</v>
      </c>
    </row>
    <row r="260" spans="1:14" x14ac:dyDescent="0.3">
      <c r="A260" s="1">
        <v>13</v>
      </c>
      <c r="B260" t="s">
        <v>704</v>
      </c>
      <c r="C260" t="s">
        <v>2907</v>
      </c>
      <c r="D260" t="s">
        <v>2908</v>
      </c>
      <c r="E260" t="s">
        <v>2909</v>
      </c>
      <c r="F260" t="s">
        <v>2910</v>
      </c>
      <c r="G260" t="s">
        <v>2911</v>
      </c>
      <c r="I260" t="str">
        <f t="shared" si="27"/>
        <v>neg_trend</v>
      </c>
      <c r="J260">
        <f t="shared" si="28"/>
        <v>682000</v>
      </c>
      <c r="K260">
        <f t="shared" si="29"/>
        <v>581000</v>
      </c>
      <c r="L260">
        <f t="shared" si="30"/>
        <v>480000</v>
      </c>
      <c r="M260">
        <f t="shared" si="31"/>
        <v>379000</v>
      </c>
      <c r="N260">
        <f t="shared" si="32"/>
        <v>278000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2912</v>
      </c>
      <c r="D263" t="s">
        <v>2913</v>
      </c>
      <c r="E263" t="s">
        <v>2914</v>
      </c>
      <c r="F263" t="s">
        <v>2915</v>
      </c>
      <c r="G263" t="s">
        <v>2916</v>
      </c>
      <c r="I263" t="str">
        <f t="shared" si="27"/>
        <v>pos_trend</v>
      </c>
      <c r="J263">
        <f t="shared" si="28"/>
        <v>389000</v>
      </c>
      <c r="K263">
        <f t="shared" si="29"/>
        <v>821000</v>
      </c>
      <c r="L263">
        <f t="shared" si="30"/>
        <v>1730000</v>
      </c>
      <c r="M263">
        <f t="shared" si="31"/>
        <v>1930000</v>
      </c>
      <c r="N263">
        <f t="shared" si="32"/>
        <v>2700000</v>
      </c>
    </row>
    <row r="264" spans="1:14" x14ac:dyDescent="0.3">
      <c r="A264" s="1">
        <v>17</v>
      </c>
      <c r="B264" t="s">
        <v>714</v>
      </c>
      <c r="C264" t="s">
        <v>2917</v>
      </c>
      <c r="D264" t="s">
        <v>2918</v>
      </c>
      <c r="E264" t="s">
        <v>2919</v>
      </c>
      <c r="F264" t="s">
        <v>2920</v>
      </c>
      <c r="G264" t="s">
        <v>2921</v>
      </c>
      <c r="I264" t="str">
        <f t="shared" si="27"/>
        <v>neg_trend</v>
      </c>
      <c r="J264">
        <f t="shared" si="28"/>
        <v>-643000</v>
      </c>
      <c r="K264">
        <f t="shared" si="29"/>
        <v>-1560000</v>
      </c>
      <c r="L264">
        <f t="shared" si="30"/>
        <v>-3100000</v>
      </c>
      <c r="M264">
        <f t="shared" si="31"/>
        <v>-3520000</v>
      </c>
      <c r="N264">
        <f t="shared" si="32"/>
        <v>-4160000</v>
      </c>
    </row>
    <row r="265" spans="1:14" x14ac:dyDescent="0.3">
      <c r="A265" s="1">
        <v>18</v>
      </c>
      <c r="B265" t="s">
        <v>720</v>
      </c>
      <c r="C265" t="s">
        <v>254</v>
      </c>
      <c r="D265" t="s">
        <v>254</v>
      </c>
      <c r="E265" t="s">
        <v>2922</v>
      </c>
      <c r="F265" t="s">
        <v>2923</v>
      </c>
      <c r="G265" t="s">
        <v>2924</v>
      </c>
      <c r="I265" t="str">
        <f t="shared" si="27"/>
        <v>N/A</v>
      </c>
      <c r="J265" t="str">
        <f t="shared" si="28"/>
        <v>N/A</v>
      </c>
      <c r="K265" t="str">
        <f t="shared" si="29"/>
        <v>N/A</v>
      </c>
      <c r="L265">
        <f t="shared" si="30"/>
        <v>310000</v>
      </c>
      <c r="M265">
        <f t="shared" si="31"/>
        <v>384000</v>
      </c>
      <c r="N265">
        <f t="shared" si="32"/>
        <v>234000</v>
      </c>
    </row>
    <row r="266" spans="1:14" x14ac:dyDescent="0.3">
      <c r="A266" s="1">
        <v>19</v>
      </c>
      <c r="B266" t="s">
        <v>725</v>
      </c>
      <c r="C266" t="s">
        <v>2925</v>
      </c>
      <c r="D266" t="s">
        <v>2926</v>
      </c>
      <c r="E266" t="s">
        <v>2927</v>
      </c>
      <c r="F266" t="s">
        <v>2928</v>
      </c>
      <c r="G266" t="s">
        <v>2929</v>
      </c>
      <c r="I266" t="str">
        <f t="shared" si="27"/>
        <v>pos_trend</v>
      </c>
      <c r="J266">
        <f t="shared" si="28"/>
        <v>643000</v>
      </c>
      <c r="K266">
        <f t="shared" si="29"/>
        <v>1560000</v>
      </c>
      <c r="L266">
        <f t="shared" si="30"/>
        <v>3410000</v>
      </c>
      <c r="M266">
        <f t="shared" si="31"/>
        <v>3900000</v>
      </c>
      <c r="N266">
        <f t="shared" si="32"/>
        <v>4390000</v>
      </c>
    </row>
    <row r="267" spans="1:14" x14ac:dyDescent="0.3">
      <c r="A267" s="1">
        <v>20</v>
      </c>
      <c r="B267" t="s">
        <v>730</v>
      </c>
      <c r="C267" t="s">
        <v>2930</v>
      </c>
      <c r="D267" t="s">
        <v>2931</v>
      </c>
      <c r="E267" t="s">
        <v>2932</v>
      </c>
      <c r="F267" t="s">
        <v>2933</v>
      </c>
      <c r="G267" t="s">
        <v>2934</v>
      </c>
      <c r="I267" t="str">
        <f t="shared" si="27"/>
        <v>N/A</v>
      </c>
      <c r="J267">
        <f t="shared" si="28"/>
        <v>4480000</v>
      </c>
      <c r="K267">
        <f t="shared" si="29"/>
        <v>4800000</v>
      </c>
      <c r="L267">
        <f t="shared" si="30"/>
        <v>5060000</v>
      </c>
      <c r="M267">
        <f t="shared" si="31"/>
        <v>3210000</v>
      </c>
      <c r="N267">
        <f t="shared" si="32"/>
        <v>2770000</v>
      </c>
    </row>
    <row r="268" spans="1:14" x14ac:dyDescent="0.3">
      <c r="A268" s="1">
        <v>21</v>
      </c>
      <c r="B268" t="s">
        <v>735</v>
      </c>
      <c r="C268" t="s">
        <v>1014</v>
      </c>
      <c r="D268" t="s">
        <v>254</v>
      </c>
      <c r="E268" t="s">
        <v>2935</v>
      </c>
      <c r="F268" t="s">
        <v>2936</v>
      </c>
      <c r="G268" t="s">
        <v>2937</v>
      </c>
      <c r="I268" t="str">
        <f t="shared" si="27"/>
        <v>N/A</v>
      </c>
      <c r="J268">
        <f t="shared" si="28"/>
        <v>0</v>
      </c>
      <c r="K268" t="str">
        <f t="shared" si="29"/>
        <v>N/A</v>
      </c>
      <c r="L268">
        <f t="shared" si="30"/>
        <v>1840000</v>
      </c>
      <c r="M268">
        <f t="shared" si="31"/>
        <v>932000</v>
      </c>
      <c r="N268">
        <f t="shared" si="32"/>
        <v>1310000</v>
      </c>
    </row>
    <row r="269" spans="1:14" x14ac:dyDescent="0.3">
      <c r="A269" s="1">
        <v>22</v>
      </c>
      <c r="B269" t="s">
        <v>741</v>
      </c>
      <c r="C269" t="s">
        <v>2930</v>
      </c>
      <c r="D269" t="s">
        <v>2931</v>
      </c>
      <c r="E269" t="s">
        <v>2938</v>
      </c>
      <c r="F269" t="s">
        <v>2939</v>
      </c>
      <c r="G269" t="s">
        <v>2940</v>
      </c>
      <c r="I269" t="str">
        <f t="shared" si="27"/>
        <v>N/A</v>
      </c>
      <c r="J269">
        <f t="shared" si="28"/>
        <v>4480000</v>
      </c>
      <c r="K269">
        <f t="shared" si="29"/>
        <v>4800000</v>
      </c>
      <c r="L269">
        <f t="shared" si="30"/>
        <v>3220000</v>
      </c>
      <c r="M269">
        <f t="shared" si="31"/>
        <v>2270000</v>
      </c>
      <c r="N269">
        <f t="shared" si="32"/>
        <v>1460000</v>
      </c>
    </row>
    <row r="270" spans="1:14" x14ac:dyDescent="0.3">
      <c r="A270" s="1">
        <v>23</v>
      </c>
      <c r="B270" t="s">
        <v>747</v>
      </c>
      <c r="C270" t="s">
        <v>2941</v>
      </c>
      <c r="D270" t="s">
        <v>2942</v>
      </c>
      <c r="E270" t="s">
        <v>2943</v>
      </c>
      <c r="F270" t="s">
        <v>2944</v>
      </c>
      <c r="G270" t="s">
        <v>2945</v>
      </c>
      <c r="I270" t="str">
        <f t="shared" si="27"/>
        <v>N/A</v>
      </c>
      <c r="J270">
        <f t="shared" si="28"/>
        <v>25570000</v>
      </c>
      <c r="K270">
        <f t="shared" si="29"/>
        <v>23070000</v>
      </c>
      <c r="L270">
        <f t="shared" si="30"/>
        <v>48870000</v>
      </c>
      <c r="M270">
        <f t="shared" si="31"/>
        <v>35070000</v>
      </c>
      <c r="N270">
        <f t="shared" si="32"/>
        <v>39420000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2946</v>
      </c>
      <c r="D272" t="s">
        <v>2947</v>
      </c>
      <c r="E272" t="s">
        <v>2948</v>
      </c>
      <c r="F272" t="s">
        <v>2949</v>
      </c>
      <c r="G272" t="s">
        <v>2950</v>
      </c>
      <c r="I272" t="str">
        <f t="shared" si="27"/>
        <v>N/A</v>
      </c>
      <c r="J272">
        <f t="shared" si="28"/>
        <v>0.12670000000000001</v>
      </c>
      <c r="K272">
        <f t="shared" si="29"/>
        <v>0.10630000000000001</v>
      </c>
      <c r="L272">
        <f t="shared" si="30"/>
        <v>0.18160000000000001</v>
      </c>
      <c r="M272">
        <f t="shared" si="31"/>
        <v>0.12920000000000001</v>
      </c>
      <c r="N272">
        <f t="shared" si="32"/>
        <v>0.129</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2951</v>
      </c>
      <c r="D276" t="s">
        <v>2952</v>
      </c>
      <c r="E276" t="s">
        <v>2953</v>
      </c>
      <c r="F276" t="s">
        <v>2954</v>
      </c>
      <c r="G276" t="s">
        <v>2955</v>
      </c>
      <c r="I276" t="str">
        <f t="shared" si="27"/>
        <v>pos_trend</v>
      </c>
      <c r="J276">
        <f t="shared" si="28"/>
        <v>176190000</v>
      </c>
      <c r="K276">
        <f t="shared" si="29"/>
        <v>193920000</v>
      </c>
      <c r="L276">
        <f t="shared" si="30"/>
        <v>220190000</v>
      </c>
      <c r="M276">
        <f t="shared" si="31"/>
        <v>236310000</v>
      </c>
      <c r="N276">
        <f t="shared" si="32"/>
        <v>266220000.00000003</v>
      </c>
    </row>
    <row r="277" spans="1:14" x14ac:dyDescent="0.3">
      <c r="A277" s="1">
        <v>30</v>
      </c>
      <c r="B277" t="s">
        <v>769</v>
      </c>
      <c r="C277" t="s">
        <v>2956</v>
      </c>
      <c r="D277" t="s">
        <v>2957</v>
      </c>
      <c r="E277" t="s">
        <v>2958</v>
      </c>
      <c r="F277" t="s">
        <v>2959</v>
      </c>
      <c r="G277" t="s">
        <v>2960</v>
      </c>
      <c r="I277" t="str">
        <f t="shared" si="27"/>
        <v>N/A</v>
      </c>
      <c r="J277">
        <f t="shared" si="28"/>
        <v>121020000</v>
      </c>
      <c r="K277">
        <f t="shared" si="29"/>
        <v>124600000</v>
      </c>
      <c r="L277">
        <f t="shared" si="30"/>
        <v>132560000</v>
      </c>
      <c r="M277">
        <f t="shared" si="31"/>
        <v>127020000</v>
      </c>
      <c r="N277">
        <f t="shared" si="32"/>
        <v>135930000</v>
      </c>
    </row>
    <row r="278" spans="1:14" x14ac:dyDescent="0.3">
      <c r="A278" s="1">
        <v>31</v>
      </c>
      <c r="B278" t="s">
        <v>773</v>
      </c>
      <c r="C278" t="s">
        <v>2961</v>
      </c>
      <c r="D278" t="s">
        <v>2962</v>
      </c>
      <c r="E278" t="s">
        <v>2963</v>
      </c>
      <c r="F278" t="s">
        <v>1455</v>
      </c>
      <c r="G278" t="s">
        <v>2964</v>
      </c>
      <c r="I278" t="str">
        <f t="shared" si="27"/>
        <v>pos_trend</v>
      </c>
      <c r="J278">
        <f t="shared" si="28"/>
        <v>55130000</v>
      </c>
      <c r="K278">
        <f t="shared" si="29"/>
        <v>69320000</v>
      </c>
      <c r="L278">
        <f t="shared" si="30"/>
        <v>87640000</v>
      </c>
      <c r="M278">
        <f t="shared" si="31"/>
        <v>109300000</v>
      </c>
      <c r="N278">
        <f t="shared" si="32"/>
        <v>130300000.00000001</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254</v>
      </c>
      <c r="E280" t="s">
        <v>254</v>
      </c>
      <c r="F280" t="s">
        <v>254</v>
      </c>
      <c r="G280" t="s">
        <v>254</v>
      </c>
      <c r="I280" t="str">
        <f t="shared" si="27"/>
        <v>N/A</v>
      </c>
      <c r="J280" t="str">
        <f t="shared" si="28"/>
        <v>N/A</v>
      </c>
      <c r="K280" t="str">
        <f t="shared" si="29"/>
        <v>N/A</v>
      </c>
      <c r="L280" t="str">
        <f t="shared" si="30"/>
        <v>N/A</v>
      </c>
      <c r="M280" t="str">
        <f t="shared" si="31"/>
        <v>N/A</v>
      </c>
      <c r="N280" t="str">
        <f t="shared" si="32"/>
        <v>N/A</v>
      </c>
    </row>
    <row r="281" spans="1:14" x14ac:dyDescent="0.3">
      <c r="A281" s="1">
        <v>34</v>
      </c>
      <c r="B281" t="s">
        <v>786</v>
      </c>
      <c r="C281" t="s">
        <v>2965</v>
      </c>
      <c r="D281" t="s">
        <v>2966</v>
      </c>
      <c r="E281" t="s">
        <v>254</v>
      </c>
      <c r="F281" t="s">
        <v>2967</v>
      </c>
      <c r="G281" t="s">
        <v>2408</v>
      </c>
      <c r="I281" t="str">
        <f t="shared" si="27"/>
        <v>N/A</v>
      </c>
      <c r="J281">
        <f t="shared" si="28"/>
        <v>42000</v>
      </c>
      <c r="K281">
        <f t="shared" si="29"/>
        <v>-5000</v>
      </c>
      <c r="L281" t="str">
        <f t="shared" si="30"/>
        <v>N/A</v>
      </c>
      <c r="M281">
        <f t="shared" si="31"/>
        <v>-7000</v>
      </c>
      <c r="N281">
        <f t="shared" si="32"/>
        <v>-12000</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795</v>
      </c>
      <c r="C284" t="s">
        <v>2968</v>
      </c>
      <c r="D284" t="s">
        <v>2969</v>
      </c>
      <c r="E284" t="s">
        <v>2970</v>
      </c>
      <c r="F284" t="s">
        <v>2971</v>
      </c>
      <c r="G284" t="s">
        <v>2972</v>
      </c>
      <c r="I284" t="str">
        <f t="shared" si="27"/>
        <v>N/A</v>
      </c>
      <c r="J284">
        <f t="shared" si="28"/>
        <v>0.87329999999999997</v>
      </c>
      <c r="K284">
        <f t="shared" si="29"/>
        <v>0.89370000000000005</v>
      </c>
      <c r="L284">
        <f t="shared" si="30"/>
        <v>0.81840000000000002</v>
      </c>
      <c r="M284">
        <f t="shared" si="31"/>
        <v>0.87080000000000002</v>
      </c>
      <c r="N284">
        <f t="shared" si="32"/>
        <v>0.871</v>
      </c>
    </row>
    <row r="285" spans="1:14" x14ac:dyDescent="0.3">
      <c r="A285" s="1">
        <v>38</v>
      </c>
      <c r="B285" t="s">
        <v>801</v>
      </c>
      <c r="C285" t="s">
        <v>2951</v>
      </c>
      <c r="D285" t="s">
        <v>2952</v>
      </c>
      <c r="E285" t="s">
        <v>2953</v>
      </c>
      <c r="F285" t="s">
        <v>2954</v>
      </c>
      <c r="G285" t="s">
        <v>2955</v>
      </c>
      <c r="I285" t="str">
        <f t="shared" si="27"/>
        <v>pos_trend</v>
      </c>
      <c r="J285">
        <f t="shared" si="28"/>
        <v>176190000</v>
      </c>
      <c r="K285">
        <f t="shared" si="29"/>
        <v>193920000</v>
      </c>
      <c r="L285">
        <f t="shared" si="30"/>
        <v>220190000</v>
      </c>
      <c r="M285">
        <f t="shared" si="31"/>
        <v>236310000</v>
      </c>
      <c r="N285">
        <f t="shared" si="32"/>
        <v>266220000.00000003</v>
      </c>
    </row>
    <row r="286" spans="1:14" x14ac:dyDescent="0.3">
      <c r="A286" s="1">
        <v>39</v>
      </c>
      <c r="B286" t="s">
        <v>802</v>
      </c>
      <c r="C286" t="s">
        <v>2968</v>
      </c>
      <c r="D286" t="s">
        <v>2969</v>
      </c>
      <c r="E286" t="s">
        <v>2970</v>
      </c>
      <c r="F286" t="s">
        <v>2971</v>
      </c>
      <c r="G286" t="s">
        <v>2972</v>
      </c>
      <c r="I286" t="str">
        <f t="shared" si="27"/>
        <v>N/A</v>
      </c>
      <c r="J286">
        <f t="shared" si="28"/>
        <v>0.87329999999999997</v>
      </c>
      <c r="K286">
        <f t="shared" si="29"/>
        <v>0.89370000000000005</v>
      </c>
      <c r="L286">
        <f t="shared" si="30"/>
        <v>0.81840000000000002</v>
      </c>
      <c r="M286">
        <f t="shared" si="31"/>
        <v>0.87080000000000002</v>
      </c>
      <c r="N286">
        <f t="shared" si="32"/>
        <v>0.871</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2951</v>
      </c>
      <c r="D288" t="s">
        <v>2952</v>
      </c>
      <c r="E288" t="s">
        <v>2953</v>
      </c>
      <c r="F288" t="s">
        <v>2954</v>
      </c>
      <c r="G288" t="s">
        <v>2955</v>
      </c>
      <c r="I288" t="str">
        <f t="shared" si="27"/>
        <v>pos_trend</v>
      </c>
      <c r="J288">
        <f t="shared" si="28"/>
        <v>176190000</v>
      </c>
      <c r="K288">
        <f t="shared" si="29"/>
        <v>193920000</v>
      </c>
      <c r="L288">
        <f t="shared" si="30"/>
        <v>220190000</v>
      </c>
      <c r="M288">
        <f t="shared" si="31"/>
        <v>236310000</v>
      </c>
      <c r="N288">
        <f t="shared" si="32"/>
        <v>266220000.00000003</v>
      </c>
    </row>
    <row r="289" spans="1:14" x14ac:dyDescent="0.3">
      <c r="A289" s="1">
        <v>42</v>
      </c>
      <c r="B289" t="s">
        <v>805</v>
      </c>
      <c r="C289" t="s">
        <v>2870</v>
      </c>
      <c r="D289" t="s">
        <v>2871</v>
      </c>
      <c r="E289" t="s">
        <v>2872</v>
      </c>
      <c r="F289" t="s">
        <v>2873</v>
      </c>
      <c r="G289" t="s">
        <v>2874</v>
      </c>
      <c r="I289" t="str">
        <f t="shared" si="27"/>
        <v>pos_trend</v>
      </c>
      <c r="J289">
        <f t="shared" si="28"/>
        <v>201760000</v>
      </c>
      <c r="K289">
        <f t="shared" si="29"/>
        <v>216990000</v>
      </c>
      <c r="L289">
        <f t="shared" si="30"/>
        <v>269060000</v>
      </c>
      <c r="M289">
        <f t="shared" si="31"/>
        <v>271380000</v>
      </c>
      <c r="N289">
        <f t="shared" si="32"/>
        <v>305650000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2598</v>
      </c>
      <c r="C291" s="1" t="s">
        <v>243</v>
      </c>
      <c r="D291" s="1" t="s">
        <v>244</v>
      </c>
      <c r="E291" s="1" t="s">
        <v>245</v>
      </c>
      <c r="F291" s="1" t="s">
        <v>246</v>
      </c>
      <c r="G291" s="1" t="s">
        <v>2599</v>
      </c>
      <c r="H291" s="1" t="s">
        <v>247</v>
      </c>
      <c r="I291" t="str">
        <f t="shared" si="27"/>
        <v>pos_trend</v>
      </c>
      <c r="J291">
        <f t="shared" si="28"/>
        <v>2013</v>
      </c>
      <c r="K291">
        <f t="shared" si="29"/>
        <v>2014</v>
      </c>
      <c r="L291">
        <f t="shared" si="30"/>
        <v>2015</v>
      </c>
      <c r="M291">
        <f t="shared" si="31"/>
        <v>2016</v>
      </c>
      <c r="N291">
        <f t="shared" si="32"/>
        <v>2017</v>
      </c>
    </row>
    <row r="292" spans="1:14" x14ac:dyDescent="0.3">
      <c r="A292" s="1">
        <v>0</v>
      </c>
      <c r="B292" t="s">
        <v>806</v>
      </c>
      <c r="C292" t="s">
        <v>2706</v>
      </c>
      <c r="D292" t="s">
        <v>2707</v>
      </c>
      <c r="E292" t="s">
        <v>2720</v>
      </c>
      <c r="F292" t="s">
        <v>2721</v>
      </c>
      <c r="G292" t="s">
        <v>2722</v>
      </c>
      <c r="I292" t="str">
        <f t="shared" si="27"/>
        <v>N/A</v>
      </c>
      <c r="J292">
        <f t="shared" si="28"/>
        <v>27460000</v>
      </c>
      <c r="K292">
        <f t="shared" si="29"/>
        <v>14190000</v>
      </c>
      <c r="L292">
        <f t="shared" si="30"/>
        <v>27330000</v>
      </c>
      <c r="M292">
        <f t="shared" si="31"/>
        <v>31630000</v>
      </c>
      <c r="N292">
        <f t="shared" si="32"/>
        <v>32720000</v>
      </c>
    </row>
    <row r="293" spans="1:14" x14ac:dyDescent="0.3">
      <c r="A293" s="1">
        <v>1</v>
      </c>
      <c r="B293" t="s">
        <v>424</v>
      </c>
      <c r="C293" t="s">
        <v>254</v>
      </c>
      <c r="D293" t="s">
        <v>2709</v>
      </c>
      <c r="E293" t="s">
        <v>2973</v>
      </c>
      <c r="F293" t="s">
        <v>2974</v>
      </c>
      <c r="G293" t="s">
        <v>2975</v>
      </c>
      <c r="I293" t="str">
        <f t="shared" si="27"/>
        <v>N/A</v>
      </c>
      <c r="J293" t="str">
        <f t="shared" si="28"/>
        <v>N/A</v>
      </c>
      <c r="K293">
        <f t="shared" si="29"/>
        <v>-0.48340000000000005</v>
      </c>
      <c r="L293">
        <f t="shared" si="30"/>
        <v>0.92680000000000007</v>
      </c>
      <c r="M293">
        <f t="shared" si="31"/>
        <v>0.1573</v>
      </c>
      <c r="N293">
        <f t="shared" si="32"/>
        <v>3.4300000000000004E-2</v>
      </c>
    </row>
    <row r="294" spans="1:14" x14ac:dyDescent="0.3">
      <c r="A294" s="1">
        <v>2</v>
      </c>
      <c r="B294" t="s">
        <v>807</v>
      </c>
      <c r="C294" t="s">
        <v>2617</v>
      </c>
      <c r="D294" t="s">
        <v>2618</v>
      </c>
      <c r="E294" t="s">
        <v>2976</v>
      </c>
      <c r="F294" t="s">
        <v>2619</v>
      </c>
      <c r="G294" t="s">
        <v>2620</v>
      </c>
      <c r="I294" t="str">
        <f t="shared" si="27"/>
        <v>N/A</v>
      </c>
      <c r="J294">
        <f t="shared" si="28"/>
        <v>6300000</v>
      </c>
      <c r="K294">
        <f t="shared" si="29"/>
        <v>7430000</v>
      </c>
      <c r="L294">
        <f t="shared" si="30"/>
        <v>8490000</v>
      </c>
      <c r="M294">
        <f t="shared" si="31"/>
        <v>6700000</v>
      </c>
      <c r="N294">
        <f t="shared" si="32"/>
        <v>7340000</v>
      </c>
    </row>
    <row r="295" spans="1:14" x14ac:dyDescent="0.3">
      <c r="A295" s="1">
        <v>3</v>
      </c>
      <c r="B295" t="s">
        <v>808</v>
      </c>
      <c r="C295" t="s">
        <v>2621</v>
      </c>
      <c r="D295" t="s">
        <v>2622</v>
      </c>
      <c r="E295" t="s">
        <v>2977</v>
      </c>
      <c r="F295" t="s">
        <v>669</v>
      </c>
      <c r="G295" t="s">
        <v>2623</v>
      </c>
      <c r="I295" t="str">
        <f t="shared" si="27"/>
        <v>N/A</v>
      </c>
      <c r="J295">
        <f t="shared" si="28"/>
        <v>5430000</v>
      </c>
      <c r="K295">
        <f t="shared" si="29"/>
        <v>5900000</v>
      </c>
      <c r="L295">
        <f t="shared" si="30"/>
        <v>7200000</v>
      </c>
      <c r="M295">
        <f t="shared" si="31"/>
        <v>6500000</v>
      </c>
      <c r="N295">
        <f t="shared" si="32"/>
        <v>7140000</v>
      </c>
    </row>
    <row r="296" spans="1:14" x14ac:dyDescent="0.3">
      <c r="A296" s="1">
        <v>4</v>
      </c>
      <c r="B296" t="s">
        <v>809</v>
      </c>
      <c r="C296" t="s">
        <v>2270</v>
      </c>
      <c r="D296" t="s">
        <v>2624</v>
      </c>
      <c r="E296" t="s">
        <v>2695</v>
      </c>
      <c r="F296" t="s">
        <v>2626</v>
      </c>
      <c r="G296" t="s">
        <v>2626</v>
      </c>
      <c r="I296" t="str">
        <f t="shared" si="27"/>
        <v>N/A</v>
      </c>
      <c r="J296">
        <f t="shared" si="28"/>
        <v>868000</v>
      </c>
      <c r="K296">
        <f t="shared" si="29"/>
        <v>1530000</v>
      </c>
      <c r="L296">
        <f t="shared" si="30"/>
        <v>1290000</v>
      </c>
      <c r="M296">
        <f t="shared" si="31"/>
        <v>200000</v>
      </c>
      <c r="N296">
        <f t="shared" si="32"/>
        <v>200000</v>
      </c>
    </row>
    <row r="297" spans="1:14" x14ac:dyDescent="0.3">
      <c r="A297" s="1">
        <v>5</v>
      </c>
      <c r="B297" t="s">
        <v>810</v>
      </c>
      <c r="C297" t="s">
        <v>2697</v>
      </c>
      <c r="D297" t="s">
        <v>2698</v>
      </c>
      <c r="E297" t="s">
        <v>2978</v>
      </c>
      <c r="F297" t="s">
        <v>2865</v>
      </c>
      <c r="G297" t="s">
        <v>2701</v>
      </c>
      <c r="I297" t="str">
        <f t="shared" si="27"/>
        <v>N/A</v>
      </c>
      <c r="J297">
        <f t="shared" si="28"/>
        <v>-1310000</v>
      </c>
      <c r="K297">
        <f t="shared" si="29"/>
        <v>-785000</v>
      </c>
      <c r="L297">
        <f t="shared" si="30"/>
        <v>-3950000</v>
      </c>
      <c r="M297">
        <f t="shared" si="31"/>
        <v>1320000</v>
      </c>
      <c r="N297">
        <f t="shared" si="32"/>
        <v>-1320000</v>
      </c>
    </row>
    <row r="298" spans="1:14" x14ac:dyDescent="0.3">
      <c r="A298" s="1">
        <v>6</v>
      </c>
      <c r="B298" t="s">
        <v>714</v>
      </c>
      <c r="C298" t="s">
        <v>2697</v>
      </c>
      <c r="D298" t="s">
        <v>2698</v>
      </c>
      <c r="E298" t="s">
        <v>2978</v>
      </c>
      <c r="F298" t="s">
        <v>2865</v>
      </c>
      <c r="G298" t="s">
        <v>2701</v>
      </c>
      <c r="I298" t="str">
        <f t="shared" si="27"/>
        <v>N/A</v>
      </c>
      <c r="J298">
        <f t="shared" si="28"/>
        <v>-1310000</v>
      </c>
      <c r="K298">
        <f t="shared" si="29"/>
        <v>-785000</v>
      </c>
      <c r="L298">
        <f t="shared" si="30"/>
        <v>-3950000</v>
      </c>
      <c r="M298">
        <f t="shared" si="31"/>
        <v>1320000</v>
      </c>
      <c r="N298">
        <f t="shared" si="32"/>
        <v>-1320000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2979</v>
      </c>
      <c r="D300" t="s">
        <v>2980</v>
      </c>
      <c r="E300" t="s">
        <v>2981</v>
      </c>
      <c r="F300" t="s">
        <v>2982</v>
      </c>
      <c r="G300" t="s">
        <v>2983</v>
      </c>
      <c r="I300" t="str">
        <f t="shared" si="27"/>
        <v>N/A</v>
      </c>
      <c r="J300">
        <f t="shared" si="28"/>
        <v>5720000</v>
      </c>
      <c r="K300">
        <f t="shared" si="29"/>
        <v>5520000</v>
      </c>
      <c r="L300">
        <f t="shared" si="30"/>
        <v>11230000</v>
      </c>
      <c r="M300">
        <f t="shared" si="31"/>
        <v>10600000</v>
      </c>
      <c r="N300">
        <f t="shared" si="32"/>
        <v>6290000</v>
      </c>
    </row>
    <row r="301" spans="1:14" x14ac:dyDescent="0.3">
      <c r="A301" s="1">
        <v>9</v>
      </c>
      <c r="B301" t="s">
        <v>823</v>
      </c>
      <c r="C301" t="s">
        <v>2984</v>
      </c>
      <c r="D301" t="s">
        <v>724</v>
      </c>
      <c r="E301" t="s">
        <v>2985</v>
      </c>
      <c r="F301" t="s">
        <v>2986</v>
      </c>
      <c r="G301" t="s">
        <v>2987</v>
      </c>
      <c r="I301" t="str">
        <f t="shared" si="27"/>
        <v>N/A</v>
      </c>
      <c r="J301">
        <f t="shared" si="28"/>
        <v>38170000</v>
      </c>
      <c r="K301">
        <f t="shared" si="29"/>
        <v>26350000</v>
      </c>
      <c r="L301">
        <f t="shared" si="30"/>
        <v>43090000</v>
      </c>
      <c r="M301">
        <f t="shared" si="31"/>
        <v>50250000</v>
      </c>
      <c r="N301">
        <f t="shared" si="32"/>
        <v>45030000</v>
      </c>
    </row>
    <row r="302" spans="1:14" x14ac:dyDescent="0.3">
      <c r="A302" s="1">
        <v>10</v>
      </c>
      <c r="B302" t="s">
        <v>829</v>
      </c>
      <c r="C302" t="s">
        <v>254</v>
      </c>
      <c r="D302" t="s">
        <v>254</v>
      </c>
      <c r="E302" t="s">
        <v>2988</v>
      </c>
      <c r="F302" t="s">
        <v>2989</v>
      </c>
      <c r="G302" t="s">
        <v>254</v>
      </c>
      <c r="I302" t="str">
        <f t="shared" si="27"/>
        <v>N/A</v>
      </c>
      <c r="J302" t="str">
        <f t="shared" si="28"/>
        <v>N/A</v>
      </c>
      <c r="K302" t="str">
        <f t="shared" si="29"/>
        <v>N/A</v>
      </c>
      <c r="L302">
        <f t="shared" si="30"/>
        <v>-7680000</v>
      </c>
      <c r="M302">
        <f t="shared" si="31"/>
        <v>-559000</v>
      </c>
      <c r="N302" t="str">
        <f t="shared" si="32"/>
        <v>N/A</v>
      </c>
    </row>
    <row r="303" spans="1:14" x14ac:dyDescent="0.3">
      <c r="A303" s="1">
        <v>11</v>
      </c>
      <c r="B303" t="s">
        <v>830</v>
      </c>
      <c r="C303" t="s">
        <v>2990</v>
      </c>
      <c r="D303" t="s">
        <v>2991</v>
      </c>
      <c r="E303" t="s">
        <v>2992</v>
      </c>
      <c r="F303" t="s">
        <v>2993</v>
      </c>
      <c r="G303" t="s">
        <v>2994</v>
      </c>
      <c r="I303" t="str">
        <f t="shared" si="27"/>
        <v>N/A</v>
      </c>
      <c r="J303">
        <f t="shared" si="28"/>
        <v>-8970000</v>
      </c>
      <c r="K303">
        <f t="shared" si="29"/>
        <v>9230000</v>
      </c>
      <c r="L303">
        <f t="shared" si="30"/>
        <v>989000</v>
      </c>
      <c r="M303">
        <f t="shared" si="31"/>
        <v>-21630000</v>
      </c>
      <c r="N303">
        <f t="shared" si="32"/>
        <v>-11870000</v>
      </c>
    </row>
    <row r="304" spans="1:14" x14ac:dyDescent="0.3">
      <c r="A304" s="1">
        <v>12</v>
      </c>
      <c r="B304" t="s">
        <v>836</v>
      </c>
      <c r="C304" t="s">
        <v>2995</v>
      </c>
      <c r="D304" t="s">
        <v>2996</v>
      </c>
      <c r="E304" t="s">
        <v>2697</v>
      </c>
      <c r="F304" t="s">
        <v>2997</v>
      </c>
      <c r="G304" t="s">
        <v>2998</v>
      </c>
      <c r="I304" t="str">
        <f t="shared" si="27"/>
        <v>N/A</v>
      </c>
      <c r="J304">
        <f t="shared" si="28"/>
        <v>-9420000</v>
      </c>
      <c r="K304">
        <f t="shared" si="29"/>
        <v>11170000</v>
      </c>
      <c r="L304">
        <f t="shared" si="30"/>
        <v>-1310000</v>
      </c>
      <c r="M304">
        <f t="shared" si="31"/>
        <v>-4910000</v>
      </c>
      <c r="N304">
        <f t="shared" si="32"/>
        <v>-4560000</v>
      </c>
    </row>
    <row r="305" spans="1:14" x14ac:dyDescent="0.3">
      <c r="A305" s="1">
        <v>13</v>
      </c>
      <c r="B305" t="s">
        <v>655</v>
      </c>
      <c r="C305" t="s">
        <v>2999</v>
      </c>
      <c r="D305" t="s">
        <v>3000</v>
      </c>
      <c r="E305" t="s">
        <v>3001</v>
      </c>
      <c r="F305" t="s">
        <v>3002</v>
      </c>
      <c r="G305" t="s">
        <v>3003</v>
      </c>
      <c r="I305" t="str">
        <f t="shared" si="27"/>
        <v>N/A</v>
      </c>
      <c r="J305">
        <f t="shared" si="28"/>
        <v>1750000</v>
      </c>
      <c r="K305">
        <f t="shared" si="29"/>
        <v>-2020000</v>
      </c>
      <c r="L305">
        <f t="shared" si="30"/>
        <v>116000</v>
      </c>
      <c r="M305">
        <f t="shared" si="31"/>
        <v>-443000</v>
      </c>
      <c r="N305">
        <f t="shared" si="32"/>
        <v>238000</v>
      </c>
    </row>
    <row r="306" spans="1:14" x14ac:dyDescent="0.3">
      <c r="A306" s="1">
        <v>14</v>
      </c>
      <c r="B306" t="s">
        <v>847</v>
      </c>
      <c r="C306" t="s">
        <v>3004</v>
      </c>
      <c r="D306" t="s">
        <v>3005</v>
      </c>
      <c r="E306" t="s">
        <v>3006</v>
      </c>
      <c r="F306" t="s">
        <v>3007</v>
      </c>
      <c r="G306" t="s">
        <v>3008</v>
      </c>
      <c r="I306" t="str">
        <f t="shared" si="27"/>
        <v>N/A</v>
      </c>
      <c r="J306">
        <f t="shared" si="28"/>
        <v>5390000</v>
      </c>
      <c r="K306">
        <f t="shared" si="29"/>
        <v>3640000</v>
      </c>
      <c r="L306">
        <f t="shared" si="30"/>
        <v>6830000</v>
      </c>
      <c r="M306">
        <f t="shared" si="31"/>
        <v>-13270000</v>
      </c>
      <c r="N306">
        <f t="shared" si="32"/>
        <v>-1380000</v>
      </c>
    </row>
    <row r="307" spans="1:14" x14ac:dyDescent="0.3">
      <c r="A307" s="1">
        <v>15</v>
      </c>
      <c r="B307" t="s">
        <v>853</v>
      </c>
      <c r="C307" t="s">
        <v>3009</v>
      </c>
      <c r="D307" t="s">
        <v>3010</v>
      </c>
      <c r="E307" t="s">
        <v>3011</v>
      </c>
      <c r="F307" t="s">
        <v>3012</v>
      </c>
      <c r="G307" t="s">
        <v>2562</v>
      </c>
      <c r="I307" t="str">
        <f t="shared" si="27"/>
        <v>N/A</v>
      </c>
      <c r="J307">
        <f t="shared" si="28"/>
        <v>29200000</v>
      </c>
      <c r="K307">
        <f t="shared" si="29"/>
        <v>35570000</v>
      </c>
      <c r="L307">
        <f t="shared" si="30"/>
        <v>36400000</v>
      </c>
      <c r="M307">
        <f t="shared" si="31"/>
        <v>28060000</v>
      </c>
      <c r="N307">
        <f t="shared" si="32"/>
        <v>33150000</v>
      </c>
    </row>
    <row r="308" spans="1:14" x14ac:dyDescent="0.3">
      <c r="A308" s="1">
        <v>16</v>
      </c>
      <c r="B308" t="s">
        <v>859</v>
      </c>
      <c r="C308" t="s">
        <v>254</v>
      </c>
      <c r="D308" t="s">
        <v>3013</v>
      </c>
      <c r="E308" t="s">
        <v>3014</v>
      </c>
      <c r="F308" t="s">
        <v>3015</v>
      </c>
      <c r="G308" t="s">
        <v>2948</v>
      </c>
      <c r="I308" t="str">
        <f t="shared" si="27"/>
        <v>N/A</v>
      </c>
      <c r="J308" t="str">
        <f t="shared" si="28"/>
        <v>N/A</v>
      </c>
      <c r="K308">
        <f t="shared" si="29"/>
        <v>0.21829999999999999</v>
      </c>
      <c r="L308">
        <f t="shared" si="30"/>
        <v>2.3199999999999998E-2</v>
      </c>
      <c r="M308">
        <f t="shared" si="31"/>
        <v>-0.2291</v>
      </c>
      <c r="N308">
        <f t="shared" si="32"/>
        <v>0.18160000000000001</v>
      </c>
    </row>
    <row r="309" spans="1:14" x14ac:dyDescent="0.3">
      <c r="A309" s="1">
        <v>17</v>
      </c>
      <c r="B309" t="s">
        <v>864</v>
      </c>
      <c r="C309" t="s">
        <v>3016</v>
      </c>
      <c r="D309" t="s">
        <v>3017</v>
      </c>
      <c r="E309" t="s">
        <v>868</v>
      </c>
      <c r="F309" t="s">
        <v>3018</v>
      </c>
      <c r="G309" t="s">
        <v>2638</v>
      </c>
      <c r="I309" t="str">
        <f t="shared" si="27"/>
        <v>N/A</v>
      </c>
      <c r="J309">
        <f t="shared" si="28"/>
        <v>0.157</v>
      </c>
      <c r="K309">
        <f t="shared" si="29"/>
        <v>0.20699999999999999</v>
      </c>
      <c r="L309">
        <f t="shared" si="30"/>
        <v>0.1797</v>
      </c>
      <c r="M309">
        <f t="shared" si="31"/>
        <v>0.12820000000000001</v>
      </c>
      <c r="N309">
        <f t="shared" si="32"/>
        <v>0.1459</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243</v>
      </c>
      <c r="D311" s="1" t="s">
        <v>244</v>
      </c>
      <c r="E311" s="1" t="s">
        <v>245</v>
      </c>
      <c r="F311" s="1" t="s">
        <v>246</v>
      </c>
      <c r="G311" s="1" t="s">
        <v>2599</v>
      </c>
      <c r="H311" s="1" t="s">
        <v>247</v>
      </c>
      <c r="I311" t="str">
        <f t="shared" si="27"/>
        <v>pos_trend</v>
      </c>
      <c r="J311">
        <f t="shared" si="28"/>
        <v>2013</v>
      </c>
      <c r="K311">
        <f t="shared" si="29"/>
        <v>2014</v>
      </c>
      <c r="L311">
        <f t="shared" si="30"/>
        <v>2015</v>
      </c>
      <c r="M311">
        <f t="shared" si="31"/>
        <v>2016</v>
      </c>
      <c r="N311">
        <f t="shared" si="32"/>
        <v>2017</v>
      </c>
    </row>
    <row r="312" spans="1:14" x14ac:dyDescent="0.3">
      <c r="A312" s="1">
        <v>0</v>
      </c>
      <c r="B312" t="s">
        <v>870</v>
      </c>
      <c r="C312" t="s">
        <v>2302</v>
      </c>
      <c r="D312" t="s">
        <v>3019</v>
      </c>
      <c r="E312" t="s">
        <v>3020</v>
      </c>
      <c r="F312" t="s">
        <v>3021</v>
      </c>
      <c r="G312" t="s">
        <v>3022</v>
      </c>
      <c r="I312" t="str">
        <f t="shared" si="27"/>
        <v>N/A</v>
      </c>
      <c r="J312">
        <f t="shared" si="28"/>
        <v>-5640000</v>
      </c>
      <c r="K312">
        <f t="shared" si="29"/>
        <v>-5550000</v>
      </c>
      <c r="L312">
        <f t="shared" si="30"/>
        <v>-6080000</v>
      </c>
      <c r="M312">
        <f t="shared" si="31"/>
        <v>-5190000</v>
      </c>
      <c r="N312">
        <f t="shared" si="32"/>
        <v>-10170000</v>
      </c>
    </row>
    <row r="313" spans="1:14" x14ac:dyDescent="0.3">
      <c r="A313" s="1">
        <v>1</v>
      </c>
      <c r="B313" t="s">
        <v>876</v>
      </c>
      <c r="C313" t="s">
        <v>2302</v>
      </c>
      <c r="D313" t="s">
        <v>3019</v>
      </c>
      <c r="E313" t="s">
        <v>3020</v>
      </c>
      <c r="F313" t="s">
        <v>3021</v>
      </c>
      <c r="G313" t="s">
        <v>3022</v>
      </c>
      <c r="I313" t="str">
        <f t="shared" si="27"/>
        <v>N/A</v>
      </c>
      <c r="J313">
        <f t="shared" si="28"/>
        <v>-5640000</v>
      </c>
      <c r="K313">
        <f t="shared" si="29"/>
        <v>-5550000</v>
      </c>
      <c r="L313">
        <f t="shared" si="30"/>
        <v>-6080000</v>
      </c>
      <c r="M313">
        <f t="shared" si="31"/>
        <v>-5190000</v>
      </c>
      <c r="N313">
        <f t="shared" si="32"/>
        <v>-10170000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3023</v>
      </c>
      <c r="E315" t="s">
        <v>3024</v>
      </c>
      <c r="F315" t="s">
        <v>3025</v>
      </c>
      <c r="G315" t="s">
        <v>3026</v>
      </c>
      <c r="I315" t="str">
        <f t="shared" si="27"/>
        <v>N/A</v>
      </c>
      <c r="J315" t="str">
        <f t="shared" si="28"/>
        <v>N/A</v>
      </c>
      <c r="K315">
        <f t="shared" si="29"/>
        <v>1.52E-2</v>
      </c>
      <c r="L315">
        <f t="shared" si="30"/>
        <v>-9.4200000000000006E-2</v>
      </c>
      <c r="M315">
        <f t="shared" si="31"/>
        <v>0.14680000000000001</v>
      </c>
      <c r="N315">
        <f t="shared" si="32"/>
        <v>-0.96160000000000001</v>
      </c>
    </row>
    <row r="316" spans="1:14" x14ac:dyDescent="0.3">
      <c r="A316" s="1">
        <v>4</v>
      </c>
      <c r="B316" t="s">
        <v>893</v>
      </c>
      <c r="C316" t="s">
        <v>3027</v>
      </c>
      <c r="D316" t="s">
        <v>3028</v>
      </c>
      <c r="E316" t="s">
        <v>3029</v>
      </c>
      <c r="F316" t="s">
        <v>3030</v>
      </c>
      <c r="G316" t="s">
        <v>3031</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-3.0299999999999997E-2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-3.2300000000000002E-2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-0.03</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-2.3700000000000002E-2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-4.4800000000000006E-2</v>
      </c>
    </row>
    <row r="317" spans="1:14" x14ac:dyDescent="0.3">
      <c r="A317" s="1">
        <v>5</v>
      </c>
      <c r="B317" t="s">
        <v>899</v>
      </c>
      <c r="C317" t="s">
        <v>254</v>
      </c>
      <c r="D317" t="s">
        <v>254</v>
      </c>
      <c r="E317" t="s">
        <v>3032</v>
      </c>
      <c r="F317" t="s">
        <v>3033</v>
      </c>
      <c r="G317" t="s">
        <v>2698</v>
      </c>
      <c r="I317" t="str">
        <f t="shared" si="33"/>
        <v>N/A</v>
      </c>
      <c r="J317" t="str">
        <f t="shared" si="34"/>
        <v>N/A</v>
      </c>
      <c r="K317" t="str">
        <f t="shared" si="35"/>
        <v>N/A</v>
      </c>
      <c r="L317">
        <f t="shared" si="36"/>
        <v>-618000</v>
      </c>
      <c r="M317">
        <f t="shared" si="37"/>
        <v>-1130000</v>
      </c>
      <c r="N317">
        <f t="shared" si="38"/>
        <v>-785000</v>
      </c>
    </row>
    <row r="318" spans="1:14" x14ac:dyDescent="0.3">
      <c r="A318" s="1">
        <v>6</v>
      </c>
      <c r="B318" t="s">
        <v>904</v>
      </c>
      <c r="C318" t="s">
        <v>3034</v>
      </c>
      <c r="D318" t="s">
        <v>3035</v>
      </c>
      <c r="E318" t="s">
        <v>3036</v>
      </c>
      <c r="F318" t="s">
        <v>254</v>
      </c>
      <c r="G318" t="s">
        <v>254</v>
      </c>
      <c r="I318" t="str">
        <f t="shared" si="33"/>
        <v>N/A</v>
      </c>
      <c r="J318">
        <f t="shared" si="34"/>
        <v>4000</v>
      </c>
      <c r="K318">
        <f t="shared" si="35"/>
        <v>44000</v>
      </c>
      <c r="L318">
        <f t="shared" si="36"/>
        <v>20130000</v>
      </c>
      <c r="M318" t="str">
        <f t="shared" si="37"/>
        <v>N/A</v>
      </c>
      <c r="N318" t="str">
        <f t="shared" si="38"/>
        <v>N/A</v>
      </c>
    </row>
    <row r="319" spans="1:14" x14ac:dyDescent="0.3">
      <c r="A319" s="1">
        <v>7</v>
      </c>
      <c r="B319" t="s">
        <v>906</v>
      </c>
      <c r="C319" t="s">
        <v>2810</v>
      </c>
      <c r="D319" t="s">
        <v>3037</v>
      </c>
      <c r="E319" t="s">
        <v>3038</v>
      </c>
      <c r="F319" t="s">
        <v>3039</v>
      </c>
      <c r="G319" t="s">
        <v>3040</v>
      </c>
      <c r="I319" t="str">
        <f t="shared" si="33"/>
        <v>N/A</v>
      </c>
      <c r="J319">
        <f t="shared" si="34"/>
        <v>3980000</v>
      </c>
      <c r="K319">
        <f t="shared" si="35"/>
        <v>-7850000</v>
      </c>
      <c r="L319">
        <f t="shared" si="36"/>
        <v>-3340000</v>
      </c>
      <c r="M319">
        <f t="shared" si="37"/>
        <v>-14820000</v>
      </c>
      <c r="N319">
        <f t="shared" si="38"/>
        <v>-4950000</v>
      </c>
    </row>
    <row r="320" spans="1:14" x14ac:dyDescent="0.3">
      <c r="A320" s="1">
        <v>8</v>
      </c>
      <c r="B320" t="s">
        <v>908</v>
      </c>
      <c r="C320" t="s">
        <v>3041</v>
      </c>
      <c r="D320" t="s">
        <v>3042</v>
      </c>
      <c r="E320" t="s">
        <v>3043</v>
      </c>
      <c r="F320" t="s">
        <v>3044</v>
      </c>
      <c r="G320" t="s">
        <v>3045</v>
      </c>
      <c r="I320" t="str">
        <f t="shared" si="33"/>
        <v>N/A</v>
      </c>
      <c r="J320">
        <f t="shared" si="34"/>
        <v>-18340000</v>
      </c>
      <c r="K320">
        <f t="shared" si="35"/>
        <v>-32180000</v>
      </c>
      <c r="L320">
        <f t="shared" si="36"/>
        <v>-36800000</v>
      </c>
      <c r="M320">
        <f t="shared" si="37"/>
        <v>-63780000</v>
      </c>
      <c r="N320">
        <f t="shared" si="38"/>
        <v>-59910000</v>
      </c>
    </row>
    <row r="321" spans="1:14" x14ac:dyDescent="0.3">
      <c r="A321" s="1">
        <v>9</v>
      </c>
      <c r="B321" t="s">
        <v>909</v>
      </c>
      <c r="C321" t="s">
        <v>3046</v>
      </c>
      <c r="D321" t="s">
        <v>3047</v>
      </c>
      <c r="E321" t="s">
        <v>3048</v>
      </c>
      <c r="F321" t="s">
        <v>3049</v>
      </c>
      <c r="G321" t="s">
        <v>3050</v>
      </c>
      <c r="I321" t="str">
        <f t="shared" si="33"/>
        <v>pos_trend</v>
      </c>
      <c r="J321">
        <f t="shared" si="34"/>
        <v>22320000</v>
      </c>
      <c r="K321">
        <f t="shared" si="35"/>
        <v>24330000</v>
      </c>
      <c r="L321">
        <f t="shared" si="36"/>
        <v>33470000</v>
      </c>
      <c r="M321">
        <f t="shared" si="37"/>
        <v>48960000</v>
      </c>
      <c r="N321">
        <f t="shared" si="38"/>
        <v>54970000</v>
      </c>
    </row>
    <row r="322" spans="1:14" x14ac:dyDescent="0.3">
      <c r="A322" s="1">
        <v>10</v>
      </c>
      <c r="B322" t="s">
        <v>910</v>
      </c>
      <c r="C322" t="s">
        <v>254</v>
      </c>
      <c r="D322" t="s">
        <v>254</v>
      </c>
      <c r="E322" t="s">
        <v>254</v>
      </c>
      <c r="F322" t="s">
        <v>254</v>
      </c>
      <c r="G322" t="s">
        <v>254</v>
      </c>
      <c r="I322" t="str">
        <f t="shared" si="33"/>
        <v>N/A</v>
      </c>
      <c r="J322" t="str">
        <f t="shared" si="34"/>
        <v>N/A</v>
      </c>
      <c r="K322" t="str">
        <f t="shared" si="35"/>
        <v>N/A</v>
      </c>
      <c r="L322" t="str">
        <f t="shared" si="36"/>
        <v>N/A</v>
      </c>
      <c r="M322" t="str">
        <f t="shared" si="37"/>
        <v>N/A</v>
      </c>
      <c r="N322" t="str">
        <f t="shared" si="38"/>
        <v>N/A</v>
      </c>
    </row>
    <row r="323" spans="1:14" x14ac:dyDescent="0.3">
      <c r="A323" s="1">
        <v>11</v>
      </c>
      <c r="B323" t="s">
        <v>914</v>
      </c>
      <c r="C323" t="s">
        <v>254</v>
      </c>
      <c r="D323" t="s">
        <v>254</v>
      </c>
      <c r="E323" t="s">
        <v>254</v>
      </c>
      <c r="F323" t="s">
        <v>1570</v>
      </c>
      <c r="G323" t="s">
        <v>254</v>
      </c>
      <c r="I323" t="str">
        <f t="shared" si="33"/>
        <v>N/A</v>
      </c>
      <c r="J323" t="str">
        <f t="shared" si="34"/>
        <v>N/A</v>
      </c>
      <c r="K323" t="str">
        <f t="shared" si="35"/>
        <v>N/A</v>
      </c>
      <c r="L323" t="str">
        <f t="shared" si="36"/>
        <v>N/A</v>
      </c>
      <c r="M323">
        <f t="shared" si="37"/>
        <v>900000</v>
      </c>
      <c r="N323" t="str">
        <f t="shared" si="38"/>
        <v>N/A</v>
      </c>
    </row>
    <row r="324" spans="1:14" x14ac:dyDescent="0.3">
      <c r="A324" s="1">
        <v>12</v>
      </c>
      <c r="B324" t="s">
        <v>915</v>
      </c>
      <c r="C324" t="s">
        <v>3051</v>
      </c>
      <c r="D324" t="s">
        <v>3052</v>
      </c>
      <c r="E324" t="s">
        <v>3053</v>
      </c>
      <c r="F324" t="s">
        <v>3054</v>
      </c>
      <c r="G324" t="s">
        <v>3055</v>
      </c>
      <c r="I324" t="str">
        <f t="shared" si="33"/>
        <v>N/A</v>
      </c>
      <c r="J324">
        <f t="shared" si="34"/>
        <v>-1660000</v>
      </c>
      <c r="K324">
        <f t="shared" si="35"/>
        <v>-13360000</v>
      </c>
      <c r="L324">
        <f t="shared" si="36"/>
        <v>10090000</v>
      </c>
      <c r="M324">
        <f t="shared" si="37"/>
        <v>-20240000</v>
      </c>
      <c r="N324">
        <f t="shared" si="38"/>
        <v>-15900000</v>
      </c>
    </row>
    <row r="325" spans="1:14" x14ac:dyDescent="0.3">
      <c r="A325" s="1">
        <v>13</v>
      </c>
      <c r="B325" t="s">
        <v>921</v>
      </c>
      <c r="C325" t="s">
        <v>254</v>
      </c>
      <c r="D325" t="s">
        <v>3056</v>
      </c>
      <c r="E325" t="s">
        <v>3057</v>
      </c>
      <c r="F325" t="s">
        <v>3058</v>
      </c>
      <c r="G325" t="s">
        <v>3059</v>
      </c>
      <c r="I325" t="str">
        <f t="shared" si="33"/>
        <v>N/A</v>
      </c>
      <c r="J325" t="str">
        <f t="shared" si="34"/>
        <v>N/A</v>
      </c>
      <c r="K325">
        <f t="shared" si="35"/>
        <v>-7.0615999999999994</v>
      </c>
      <c r="L325">
        <f t="shared" si="36"/>
        <v>1.7556</v>
      </c>
      <c r="M325">
        <f t="shared" si="37"/>
        <v>-3.0051000000000001</v>
      </c>
      <c r="N325">
        <f t="shared" si="38"/>
        <v>0.21420000000000003</v>
      </c>
    </row>
    <row r="326" spans="1:14" x14ac:dyDescent="0.3">
      <c r="A326" s="1">
        <v>14</v>
      </c>
      <c r="B326" t="s">
        <v>926</v>
      </c>
      <c r="C326" t="s">
        <v>3060</v>
      </c>
      <c r="D326" t="s">
        <v>3061</v>
      </c>
      <c r="E326" t="s">
        <v>3062</v>
      </c>
      <c r="F326" t="s">
        <v>3063</v>
      </c>
      <c r="G326" t="s">
        <v>3064</v>
      </c>
      <c r="I326" t="str">
        <f t="shared" si="33"/>
        <v>N/A</v>
      </c>
      <c r="J326">
        <f t="shared" si="34"/>
        <v>-8.8999999999999999E-3</v>
      </c>
      <c r="K326">
        <f t="shared" si="35"/>
        <v>-7.7699999999999991E-2</v>
      </c>
      <c r="L326">
        <f t="shared" si="36"/>
        <v>4.9800000000000004E-2</v>
      </c>
      <c r="M326">
        <f t="shared" si="37"/>
        <v>-9.240000000000001E-2</v>
      </c>
      <c r="N326">
        <f t="shared" si="38"/>
        <v>-7.0000000000000007E-2</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243</v>
      </c>
      <c r="D328" s="1" t="s">
        <v>244</v>
      </c>
      <c r="E328" s="1" t="s">
        <v>245</v>
      </c>
      <c r="F328" s="1" t="s">
        <v>246</v>
      </c>
      <c r="G328" s="1" t="s">
        <v>2599</v>
      </c>
      <c r="H328" s="1" t="s">
        <v>247</v>
      </c>
      <c r="I328" t="str">
        <f t="shared" si="33"/>
        <v>pos_trend</v>
      </c>
      <c r="J328">
        <f t="shared" si="34"/>
        <v>2013</v>
      </c>
      <c r="K328">
        <f t="shared" si="35"/>
        <v>2014</v>
      </c>
      <c r="L328">
        <f t="shared" si="36"/>
        <v>2015</v>
      </c>
      <c r="M328">
        <f t="shared" si="37"/>
        <v>2016</v>
      </c>
      <c r="N328">
        <f t="shared" si="38"/>
        <v>2017</v>
      </c>
    </row>
    <row r="329" spans="1:14" x14ac:dyDescent="0.3">
      <c r="A329" s="1">
        <v>0</v>
      </c>
      <c r="B329" t="s">
        <v>932</v>
      </c>
      <c r="C329" t="s">
        <v>3065</v>
      </c>
      <c r="D329" t="s">
        <v>254</v>
      </c>
      <c r="E329" t="s">
        <v>3066</v>
      </c>
      <c r="F329" t="s">
        <v>3067</v>
      </c>
      <c r="G329" t="s">
        <v>3068</v>
      </c>
      <c r="I329" t="str">
        <f t="shared" si="33"/>
        <v>N/A</v>
      </c>
      <c r="J329">
        <f t="shared" si="34"/>
        <v>-22020000</v>
      </c>
      <c r="K329" t="str">
        <f t="shared" si="35"/>
        <v>N/A</v>
      </c>
      <c r="L329">
        <f t="shared" si="36"/>
        <v>-9010000</v>
      </c>
      <c r="M329">
        <f t="shared" si="37"/>
        <v>-9970000</v>
      </c>
      <c r="N329">
        <f t="shared" si="38"/>
        <v>-11720000</v>
      </c>
    </row>
    <row r="330" spans="1:14" x14ac:dyDescent="0.3">
      <c r="A330" s="1">
        <v>1</v>
      </c>
      <c r="B330" t="s">
        <v>933</v>
      </c>
      <c r="C330" t="s">
        <v>3065</v>
      </c>
      <c r="D330" t="s">
        <v>254</v>
      </c>
      <c r="E330" t="s">
        <v>3066</v>
      </c>
      <c r="F330" t="s">
        <v>3067</v>
      </c>
      <c r="G330" t="s">
        <v>3068</v>
      </c>
      <c r="I330" t="str">
        <f t="shared" si="33"/>
        <v>N/A</v>
      </c>
      <c r="J330">
        <f t="shared" si="34"/>
        <v>-22020000</v>
      </c>
      <c r="K330" t="str">
        <f t="shared" si="35"/>
        <v>N/A</v>
      </c>
      <c r="L330">
        <f t="shared" si="36"/>
        <v>-9010000</v>
      </c>
      <c r="M330">
        <f t="shared" si="37"/>
        <v>-9970000</v>
      </c>
      <c r="N330">
        <f t="shared" si="38"/>
        <v>-11720000</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1665</v>
      </c>
      <c r="D332" t="s">
        <v>3069</v>
      </c>
      <c r="E332" t="s">
        <v>3070</v>
      </c>
      <c r="F332" t="s">
        <v>3071</v>
      </c>
      <c r="G332" t="s">
        <v>254</v>
      </c>
      <c r="I332" t="str">
        <f t="shared" si="33"/>
        <v>N/A</v>
      </c>
      <c r="J332">
        <f t="shared" si="34"/>
        <v>2800000</v>
      </c>
      <c r="K332">
        <f t="shared" si="35"/>
        <v>-1530000</v>
      </c>
      <c r="L332">
        <f t="shared" si="36"/>
        <v>109000</v>
      </c>
      <c r="M332">
        <f t="shared" si="37"/>
        <v>-13030000</v>
      </c>
      <c r="N332" t="str">
        <f t="shared" si="38"/>
        <v>N/A</v>
      </c>
    </row>
    <row r="333" spans="1:14" x14ac:dyDescent="0.3">
      <c r="A333" s="1">
        <v>4</v>
      </c>
      <c r="B333" t="s">
        <v>940</v>
      </c>
      <c r="C333" t="s">
        <v>254</v>
      </c>
      <c r="D333" t="s">
        <v>3072</v>
      </c>
      <c r="E333" t="s">
        <v>254</v>
      </c>
      <c r="F333" t="s">
        <v>3073</v>
      </c>
      <c r="G333" t="s">
        <v>254</v>
      </c>
      <c r="I333" t="str">
        <f t="shared" si="33"/>
        <v>N/A</v>
      </c>
      <c r="J333" t="str">
        <f t="shared" si="34"/>
        <v>N/A</v>
      </c>
      <c r="K333">
        <f t="shared" si="35"/>
        <v>-2980000</v>
      </c>
      <c r="L333" t="str">
        <f t="shared" si="36"/>
        <v>N/A</v>
      </c>
      <c r="M333">
        <f t="shared" si="37"/>
        <v>-13040000</v>
      </c>
      <c r="N333" t="str">
        <f t="shared" si="38"/>
        <v>N/A</v>
      </c>
    </row>
    <row r="334" spans="1:14" x14ac:dyDescent="0.3">
      <c r="A334" s="1">
        <v>5</v>
      </c>
      <c r="B334" t="s">
        <v>946</v>
      </c>
      <c r="C334" t="s">
        <v>1665</v>
      </c>
      <c r="D334" t="s">
        <v>2940</v>
      </c>
      <c r="E334" t="s">
        <v>3070</v>
      </c>
      <c r="F334" t="s">
        <v>3074</v>
      </c>
      <c r="G334" t="s">
        <v>254</v>
      </c>
      <c r="I334" t="str">
        <f t="shared" si="33"/>
        <v>N/A</v>
      </c>
      <c r="J334">
        <f t="shared" si="34"/>
        <v>2800000</v>
      </c>
      <c r="K334">
        <f t="shared" si="35"/>
        <v>1460000</v>
      </c>
      <c r="L334">
        <f t="shared" si="36"/>
        <v>109000</v>
      </c>
      <c r="M334">
        <f t="shared" si="37"/>
        <v>12000</v>
      </c>
      <c r="N334" t="str">
        <f t="shared" si="38"/>
        <v>N/A</v>
      </c>
    </row>
    <row r="335" spans="1:14" x14ac:dyDescent="0.3">
      <c r="A335" s="1">
        <v>6</v>
      </c>
      <c r="B335" t="s">
        <v>952</v>
      </c>
      <c r="C335" t="s">
        <v>254</v>
      </c>
      <c r="D335" t="s">
        <v>254</v>
      </c>
      <c r="E335" t="s">
        <v>254</v>
      </c>
      <c r="F335" t="s">
        <v>254</v>
      </c>
      <c r="G335" t="s">
        <v>254</v>
      </c>
      <c r="I335" t="str">
        <f t="shared" si="33"/>
        <v>N/A</v>
      </c>
      <c r="J335" t="str">
        <f t="shared" si="34"/>
        <v>N/A</v>
      </c>
      <c r="K335" t="str">
        <f t="shared" si="35"/>
        <v>N/A</v>
      </c>
      <c r="L335" t="str">
        <f t="shared" si="36"/>
        <v>N/A</v>
      </c>
      <c r="M335" t="str">
        <f t="shared" si="37"/>
        <v>N/A</v>
      </c>
      <c r="N335" t="str">
        <f t="shared" si="38"/>
        <v>N/A</v>
      </c>
    </row>
    <row r="336" spans="1:14" x14ac:dyDescent="0.3">
      <c r="A336" s="1">
        <v>7</v>
      </c>
      <c r="B336" t="s">
        <v>958</v>
      </c>
      <c r="C336" t="s">
        <v>1665</v>
      </c>
      <c r="D336" t="s">
        <v>2940</v>
      </c>
      <c r="E336" t="s">
        <v>3070</v>
      </c>
      <c r="F336" t="s">
        <v>3074</v>
      </c>
      <c r="G336" t="s">
        <v>254</v>
      </c>
      <c r="I336" t="str">
        <f t="shared" si="33"/>
        <v>N/A</v>
      </c>
      <c r="J336">
        <f t="shared" si="34"/>
        <v>2800000</v>
      </c>
      <c r="K336">
        <f t="shared" si="35"/>
        <v>1460000</v>
      </c>
      <c r="L336">
        <f t="shared" si="36"/>
        <v>109000</v>
      </c>
      <c r="M336">
        <f t="shared" si="37"/>
        <v>12000</v>
      </c>
      <c r="N336" t="str">
        <f t="shared" si="38"/>
        <v>N/A</v>
      </c>
    </row>
    <row r="337" spans="1:14" x14ac:dyDescent="0.3">
      <c r="A337" s="1">
        <v>8</v>
      </c>
      <c r="B337" t="s">
        <v>964</v>
      </c>
      <c r="C337" t="s">
        <v>254</v>
      </c>
      <c r="D337" t="s">
        <v>254</v>
      </c>
      <c r="E337" t="s">
        <v>254</v>
      </c>
      <c r="F337" t="s">
        <v>254</v>
      </c>
      <c r="G337" t="s">
        <v>254</v>
      </c>
      <c r="I337" t="str">
        <f t="shared" si="33"/>
        <v>N/A</v>
      </c>
      <c r="J337" t="str">
        <f t="shared" si="34"/>
        <v>N/A</v>
      </c>
      <c r="K337" t="str">
        <f t="shared" si="35"/>
        <v>N/A</v>
      </c>
      <c r="L337" t="str">
        <f t="shared" si="36"/>
        <v>N/A</v>
      </c>
      <c r="M337" t="str">
        <f t="shared" si="37"/>
        <v>N/A</v>
      </c>
      <c r="N337" t="str">
        <f t="shared" si="38"/>
        <v>N/A</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254</v>
      </c>
      <c r="D339" t="s">
        <v>254</v>
      </c>
      <c r="E339" t="s">
        <v>254</v>
      </c>
      <c r="F339" t="s">
        <v>254</v>
      </c>
      <c r="G339" t="s">
        <v>254</v>
      </c>
      <c r="I339" t="str">
        <f t="shared" si="33"/>
        <v>N/A</v>
      </c>
      <c r="J339" t="str">
        <f t="shared" si="34"/>
        <v>N/A</v>
      </c>
      <c r="K339" t="str">
        <f t="shared" si="35"/>
        <v>N/A</v>
      </c>
      <c r="L339" t="str">
        <f t="shared" si="36"/>
        <v>N/A</v>
      </c>
      <c r="M339" t="str">
        <f t="shared" si="37"/>
        <v>N/A</v>
      </c>
      <c r="N339" t="str">
        <f t="shared" si="38"/>
        <v>N/A</v>
      </c>
    </row>
    <row r="340" spans="1:14" x14ac:dyDescent="0.3">
      <c r="A340" s="1">
        <v>11</v>
      </c>
      <c r="B340" t="s">
        <v>972</v>
      </c>
      <c r="C340" t="s">
        <v>254</v>
      </c>
      <c r="D340" t="s">
        <v>254</v>
      </c>
      <c r="E340" t="s">
        <v>254</v>
      </c>
      <c r="F340" t="s">
        <v>254</v>
      </c>
      <c r="G340" t="s">
        <v>254</v>
      </c>
      <c r="I340" t="str">
        <f t="shared" si="33"/>
        <v>N/A</v>
      </c>
      <c r="J340" t="str">
        <f t="shared" si="34"/>
        <v>N/A</v>
      </c>
      <c r="K340" t="str">
        <f t="shared" si="35"/>
        <v>N/A</v>
      </c>
      <c r="L340" t="str">
        <f t="shared" si="36"/>
        <v>N/A</v>
      </c>
      <c r="M340" t="str">
        <f t="shared" si="37"/>
        <v>N/A</v>
      </c>
      <c r="N340" t="str">
        <f t="shared" si="38"/>
        <v>N/A</v>
      </c>
    </row>
    <row r="341" spans="1:14" x14ac:dyDescent="0.3">
      <c r="A341" s="1">
        <v>12</v>
      </c>
      <c r="B341" t="s">
        <v>978</v>
      </c>
      <c r="C341" t="s">
        <v>254</v>
      </c>
      <c r="D341" t="s">
        <v>254</v>
      </c>
      <c r="E341" t="s">
        <v>254</v>
      </c>
      <c r="F341" t="s">
        <v>254</v>
      </c>
      <c r="G341" t="s">
        <v>254</v>
      </c>
      <c r="I341" t="str">
        <f t="shared" si="33"/>
        <v>N/A</v>
      </c>
      <c r="J341" t="str">
        <f t="shared" si="34"/>
        <v>N/A</v>
      </c>
      <c r="K341" t="str">
        <f t="shared" si="35"/>
        <v>N/A</v>
      </c>
      <c r="L341" t="str">
        <f t="shared" si="36"/>
        <v>N/A</v>
      </c>
      <c r="M341" t="str">
        <f t="shared" si="37"/>
        <v>N/A</v>
      </c>
      <c r="N341" t="str">
        <f t="shared" si="38"/>
        <v>N/A</v>
      </c>
    </row>
    <row r="342" spans="1:14" x14ac:dyDescent="0.3">
      <c r="A342" s="1">
        <v>13</v>
      </c>
      <c r="B342" t="s">
        <v>817</v>
      </c>
      <c r="C342" t="s">
        <v>2424</v>
      </c>
      <c r="D342" t="s">
        <v>3075</v>
      </c>
      <c r="E342" t="s">
        <v>3076</v>
      </c>
      <c r="F342" t="s">
        <v>3077</v>
      </c>
      <c r="G342" t="s">
        <v>3078</v>
      </c>
      <c r="I342" t="str">
        <f t="shared" si="33"/>
        <v>N/A</v>
      </c>
      <c r="J342">
        <f t="shared" si="34"/>
        <v>1060000</v>
      </c>
      <c r="K342">
        <f t="shared" si="35"/>
        <v>-2520000</v>
      </c>
      <c r="L342">
        <f t="shared" si="36"/>
        <v>-2069999.9999999998</v>
      </c>
      <c r="M342">
        <f t="shared" si="37"/>
        <v>-3630000</v>
      </c>
      <c r="N342">
        <f t="shared" si="38"/>
        <v>-1900000</v>
      </c>
    </row>
    <row r="343" spans="1:14" x14ac:dyDescent="0.3">
      <c r="A343" s="1">
        <v>14</v>
      </c>
      <c r="B343" t="s">
        <v>910</v>
      </c>
      <c r="C343" t="s">
        <v>3079</v>
      </c>
      <c r="D343" t="s">
        <v>3080</v>
      </c>
      <c r="E343" t="s">
        <v>3081</v>
      </c>
      <c r="F343" t="s">
        <v>3082</v>
      </c>
      <c r="G343" t="s">
        <v>3083</v>
      </c>
      <c r="I343" t="str">
        <f t="shared" si="33"/>
        <v>N/A</v>
      </c>
      <c r="J343">
        <f t="shared" si="34"/>
        <v>-1630000</v>
      </c>
      <c r="K343">
        <f t="shared" si="35"/>
        <v>-4680000</v>
      </c>
      <c r="L343">
        <f t="shared" si="36"/>
        <v>-3030000</v>
      </c>
      <c r="M343">
        <f t="shared" si="37"/>
        <v>-5250000</v>
      </c>
      <c r="N343">
        <f t="shared" si="38"/>
        <v>-2230000</v>
      </c>
    </row>
    <row r="344" spans="1:14" x14ac:dyDescent="0.3">
      <c r="A344" s="1">
        <v>15</v>
      </c>
      <c r="B344" t="s">
        <v>914</v>
      </c>
      <c r="C344" t="s">
        <v>3084</v>
      </c>
      <c r="D344" t="s">
        <v>3085</v>
      </c>
      <c r="E344" t="s">
        <v>3086</v>
      </c>
      <c r="F344" t="s">
        <v>2659</v>
      </c>
      <c r="G344" t="s">
        <v>3087</v>
      </c>
      <c r="I344" t="str">
        <f t="shared" si="33"/>
        <v>N/A</v>
      </c>
      <c r="J344">
        <f t="shared" si="34"/>
        <v>2680000</v>
      </c>
      <c r="K344">
        <f t="shared" si="35"/>
        <v>2160000</v>
      </c>
      <c r="L344">
        <f t="shared" si="36"/>
        <v>961000</v>
      </c>
      <c r="M344">
        <f t="shared" si="37"/>
        <v>1620000</v>
      </c>
      <c r="N344">
        <f t="shared" si="38"/>
        <v>330000</v>
      </c>
    </row>
    <row r="345" spans="1:14" x14ac:dyDescent="0.3">
      <c r="A345" s="1">
        <v>16</v>
      </c>
      <c r="B345" t="s">
        <v>990</v>
      </c>
      <c r="C345" t="s">
        <v>3088</v>
      </c>
      <c r="D345" t="s">
        <v>851</v>
      </c>
      <c r="E345" t="s">
        <v>3089</v>
      </c>
      <c r="F345" t="s">
        <v>3090</v>
      </c>
      <c r="G345" t="s">
        <v>3091</v>
      </c>
      <c r="I345" t="str">
        <f t="shared" si="33"/>
        <v>N/A</v>
      </c>
      <c r="J345">
        <f t="shared" si="34"/>
        <v>-18170000</v>
      </c>
      <c r="K345">
        <f t="shared" si="35"/>
        <v>-4050000</v>
      </c>
      <c r="L345">
        <f t="shared" si="36"/>
        <v>-10960000</v>
      </c>
      <c r="M345">
        <f t="shared" si="37"/>
        <v>-26630000</v>
      </c>
      <c r="N345">
        <f t="shared" si="38"/>
        <v>-13620000</v>
      </c>
    </row>
    <row r="346" spans="1:14" x14ac:dyDescent="0.3">
      <c r="A346" s="1">
        <v>17</v>
      </c>
      <c r="B346" t="s">
        <v>996</v>
      </c>
      <c r="C346" t="s">
        <v>254</v>
      </c>
      <c r="D346" t="s">
        <v>3092</v>
      </c>
      <c r="E346" t="s">
        <v>3093</v>
      </c>
      <c r="F346" t="s">
        <v>3094</v>
      </c>
      <c r="G346" t="s">
        <v>3095</v>
      </c>
      <c r="I346" t="str">
        <f t="shared" si="33"/>
        <v>N/A</v>
      </c>
      <c r="J346" t="str">
        <f t="shared" si="34"/>
        <v>N/A</v>
      </c>
      <c r="K346">
        <f t="shared" si="35"/>
        <v>0.7773000000000001</v>
      </c>
      <c r="L346">
        <f t="shared" si="36"/>
        <v>-1.71</v>
      </c>
      <c r="M346">
        <f t="shared" si="37"/>
        <v>-1.429</v>
      </c>
      <c r="N346">
        <f t="shared" si="38"/>
        <v>0.48850000000000005</v>
      </c>
    </row>
    <row r="347" spans="1:14" x14ac:dyDescent="0.3">
      <c r="A347" s="1">
        <v>18</v>
      </c>
      <c r="B347" t="s">
        <v>1001</v>
      </c>
      <c r="C347" t="s">
        <v>3096</v>
      </c>
      <c r="D347" t="s">
        <v>3097</v>
      </c>
      <c r="E347" t="s">
        <v>3098</v>
      </c>
      <c r="F347" t="s">
        <v>3099</v>
      </c>
      <c r="G347" t="s">
        <v>3100</v>
      </c>
      <c r="I347" t="str">
        <f t="shared" si="33"/>
        <v>N/A</v>
      </c>
      <c r="J347">
        <f t="shared" si="34"/>
        <v>-9.7600000000000006E-2</v>
      </c>
      <c r="K347">
        <f t="shared" si="35"/>
        <v>-2.35E-2</v>
      </c>
      <c r="L347">
        <f t="shared" si="36"/>
        <v>-5.4100000000000002E-2</v>
      </c>
      <c r="M347">
        <f t="shared" si="37"/>
        <v>-0.1216</v>
      </c>
      <c r="N347">
        <f t="shared" si="38"/>
        <v>-5.9900000000000002E-2</v>
      </c>
    </row>
    <row r="348" spans="1:14" x14ac:dyDescent="0.3">
      <c r="A348" s="1">
        <v>19</v>
      </c>
      <c r="B348" t="s">
        <v>1007</v>
      </c>
      <c r="C348" t="s">
        <v>3101</v>
      </c>
      <c r="D348" t="s">
        <v>3102</v>
      </c>
      <c r="E348" t="s">
        <v>3103</v>
      </c>
      <c r="F348" t="s">
        <v>3001</v>
      </c>
      <c r="G348" t="s">
        <v>3104</v>
      </c>
      <c r="I348" t="str">
        <f t="shared" si="33"/>
        <v>N/A</v>
      </c>
      <c r="J348">
        <f t="shared" si="34"/>
        <v>-308000</v>
      </c>
      <c r="K348">
        <f t="shared" si="35"/>
        <v>510000</v>
      </c>
      <c r="L348">
        <f t="shared" si="36"/>
        <v>-2100000</v>
      </c>
      <c r="M348">
        <f t="shared" si="37"/>
        <v>116000</v>
      </c>
      <c r="N348">
        <f t="shared" si="38"/>
        <v>-621000</v>
      </c>
    </row>
    <row r="349" spans="1:14" x14ac:dyDescent="0.3">
      <c r="A349" s="1">
        <v>20</v>
      </c>
      <c r="B349" t="s">
        <v>1013</v>
      </c>
      <c r="C349" t="s">
        <v>1014</v>
      </c>
      <c r="D349" t="s">
        <v>1014</v>
      </c>
      <c r="E349" t="s">
        <v>1014</v>
      </c>
      <c r="F349" t="s">
        <v>1014</v>
      </c>
      <c r="G349" t="s">
        <v>1014</v>
      </c>
      <c r="I349" t="str">
        <f t="shared" si="33"/>
        <v>N/A</v>
      </c>
      <c r="J349">
        <f t="shared" si="34"/>
        <v>0</v>
      </c>
      <c r="K349">
        <f t="shared" si="35"/>
        <v>0</v>
      </c>
      <c r="L349">
        <f t="shared" si="36"/>
        <v>0</v>
      </c>
      <c r="M349">
        <f t="shared" si="37"/>
        <v>0</v>
      </c>
      <c r="N349">
        <f t="shared" si="38"/>
        <v>0</v>
      </c>
    </row>
    <row r="350" spans="1:14" x14ac:dyDescent="0.3">
      <c r="A350" s="1">
        <v>21</v>
      </c>
      <c r="B350" t="s">
        <v>1015</v>
      </c>
      <c r="C350" t="s">
        <v>3105</v>
      </c>
      <c r="D350" t="s">
        <v>3106</v>
      </c>
      <c r="E350" t="s">
        <v>3107</v>
      </c>
      <c r="F350" t="s">
        <v>3108</v>
      </c>
      <c r="G350" t="s">
        <v>3109</v>
      </c>
      <c r="I350" t="str">
        <f t="shared" si="33"/>
        <v>N/A</v>
      </c>
      <c r="J350">
        <f t="shared" si="34"/>
        <v>9070000</v>
      </c>
      <c r="K350">
        <f t="shared" si="35"/>
        <v>18680000</v>
      </c>
      <c r="L350">
        <f t="shared" si="36"/>
        <v>33430000</v>
      </c>
      <c r="M350">
        <f t="shared" si="37"/>
        <v>-18690000</v>
      </c>
      <c r="N350">
        <f t="shared" si="38"/>
        <v>3010000</v>
      </c>
    </row>
    <row r="351" spans="1:14" x14ac:dyDescent="0.3">
      <c r="A351" s="1">
        <v>22</v>
      </c>
      <c r="B351" t="s">
        <v>1021</v>
      </c>
      <c r="C351" t="s">
        <v>3110</v>
      </c>
      <c r="D351" t="s">
        <v>947</v>
      </c>
      <c r="E351" t="s">
        <v>3111</v>
      </c>
      <c r="F351" t="s">
        <v>3112</v>
      </c>
      <c r="G351" t="s">
        <v>787</v>
      </c>
      <c r="I351" t="str">
        <f t="shared" si="33"/>
        <v>N/A</v>
      </c>
      <c r="J351">
        <f t="shared" si="34"/>
        <v>23560000</v>
      </c>
      <c r="K351">
        <f t="shared" si="35"/>
        <v>30020000</v>
      </c>
      <c r="L351">
        <f t="shared" si="36"/>
        <v>30320000</v>
      </c>
      <c r="M351">
        <f t="shared" si="37"/>
        <v>22870000</v>
      </c>
      <c r="N351">
        <f t="shared" si="38"/>
        <v>22980000</v>
      </c>
    </row>
    <row r="352" spans="1:14" x14ac:dyDescent="0.3">
      <c r="A352" s="1">
        <v>23</v>
      </c>
      <c r="B352" t="s">
        <v>1027</v>
      </c>
      <c r="C352" t="s">
        <v>254</v>
      </c>
      <c r="D352" t="s">
        <v>3113</v>
      </c>
      <c r="E352" t="s">
        <v>3114</v>
      </c>
      <c r="F352" t="s">
        <v>3115</v>
      </c>
      <c r="G352" t="s">
        <v>3116</v>
      </c>
      <c r="I352" t="str">
        <f t="shared" si="33"/>
        <v>N/A</v>
      </c>
      <c r="J352" t="str">
        <f t="shared" si="34"/>
        <v>N/A</v>
      </c>
      <c r="K352">
        <f t="shared" si="35"/>
        <v>0.27429999999999999</v>
      </c>
      <c r="L352">
        <f t="shared" si="36"/>
        <v>0.01</v>
      </c>
      <c r="M352">
        <f t="shared" si="37"/>
        <v>-0.2457</v>
      </c>
      <c r="N352">
        <f t="shared" si="38"/>
        <v>4.7999999999999996E-3</v>
      </c>
    </row>
    <row r="353" spans="1:14" x14ac:dyDescent="0.3">
      <c r="A353" s="1">
        <v>24</v>
      </c>
      <c r="B353" t="s">
        <v>1032</v>
      </c>
      <c r="C353" t="s">
        <v>254</v>
      </c>
      <c r="D353" t="s">
        <v>254</v>
      </c>
      <c r="E353" t="s">
        <v>254</v>
      </c>
      <c r="F353" t="s">
        <v>254</v>
      </c>
      <c r="G353" t="s">
        <v>3117</v>
      </c>
      <c r="I353" t="str">
        <f t="shared" si="33"/>
        <v>N/A</v>
      </c>
      <c r="J353" t="str">
        <f t="shared" si="34"/>
        <v>N/A</v>
      </c>
      <c r="K353" t="str">
        <f t="shared" si="35"/>
        <v>N/A</v>
      </c>
      <c r="L353" t="str">
        <f t="shared" si="36"/>
        <v>N/A</v>
      </c>
      <c r="M353" t="str">
        <f t="shared" si="37"/>
        <v>N/A</v>
      </c>
      <c r="N353">
        <f t="shared" si="38"/>
        <v>1.0200000000000001E-2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3118</v>
      </c>
      <c r="C355" t="s">
        <v>3119</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3120</v>
      </c>
      <c r="C356" t="s">
        <v>3121</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3122</v>
      </c>
      <c r="C357" t="s">
        <v>3123</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3124</v>
      </c>
      <c r="C358" t="s">
        <v>3125</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3126</v>
      </c>
      <c r="C359" t="s">
        <v>3127</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3128</v>
      </c>
      <c r="C360" t="s">
        <v>3129</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3130</v>
      </c>
      <c r="I363" t="str">
        <f t="shared" si="33"/>
        <v>N/A</v>
      </c>
      <c r="J363">
        <f t="shared" si="34"/>
        <v>3220000000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3131</v>
      </c>
      <c r="I365" t="str">
        <f t="shared" si="33"/>
        <v>N/A</v>
      </c>
      <c r="J365">
        <f t="shared" si="34"/>
        <v>45.6</v>
      </c>
      <c r="K365" t="str">
        <f t="shared" si="35"/>
        <v>N/A</v>
      </c>
      <c r="L365" t="str">
        <f t="shared" si="36"/>
        <v>N/A</v>
      </c>
      <c r="M365" t="str">
        <f t="shared" si="37"/>
        <v>N/A</v>
      </c>
      <c r="N365" t="str">
        <f t="shared" si="38"/>
        <v>N/A</v>
      </c>
    </row>
    <row r="366" spans="1:14" x14ac:dyDescent="0.3">
      <c r="A366" s="1">
        <v>3</v>
      </c>
      <c r="B366" t="s">
        <v>124</v>
      </c>
      <c r="C366" t="s">
        <v>3132</v>
      </c>
      <c r="I366" t="str">
        <f t="shared" si="33"/>
        <v>N/A</v>
      </c>
      <c r="J366">
        <f t="shared" si="34"/>
        <v>33.51</v>
      </c>
      <c r="K366" t="str">
        <f t="shared" si="35"/>
        <v>N/A</v>
      </c>
      <c r="L366" t="str">
        <f t="shared" si="36"/>
        <v>N/A</v>
      </c>
      <c r="M366" t="str">
        <f t="shared" si="37"/>
        <v>N/A</v>
      </c>
      <c r="N366" t="str">
        <f t="shared" si="38"/>
        <v>N/A</v>
      </c>
    </row>
    <row r="367" spans="1:14" x14ac:dyDescent="0.3">
      <c r="A367" s="1">
        <v>4</v>
      </c>
      <c r="B367" t="s">
        <v>126</v>
      </c>
      <c r="C367" t="s">
        <v>3133</v>
      </c>
      <c r="I367" t="str">
        <f t="shared" si="33"/>
        <v>N/A</v>
      </c>
      <c r="J367">
        <f t="shared" si="34"/>
        <v>2.08</v>
      </c>
      <c r="K367" t="str">
        <f t="shared" si="35"/>
        <v>N/A</v>
      </c>
      <c r="L367" t="str">
        <f t="shared" si="36"/>
        <v>N/A</v>
      </c>
      <c r="M367" t="str">
        <f t="shared" si="37"/>
        <v>N/A</v>
      </c>
      <c r="N367" t="str">
        <f t="shared" si="38"/>
        <v>N/A</v>
      </c>
    </row>
    <row r="368" spans="1:14" x14ac:dyDescent="0.3">
      <c r="A368" s="1">
        <v>5</v>
      </c>
      <c r="B368" t="s">
        <v>128</v>
      </c>
      <c r="C368" t="s">
        <v>3134</v>
      </c>
      <c r="I368" t="str">
        <f t="shared" si="33"/>
        <v>N/A</v>
      </c>
      <c r="J368">
        <f t="shared" si="34"/>
        <v>4.34</v>
      </c>
      <c r="K368" t="str">
        <f t="shared" si="35"/>
        <v>N/A</v>
      </c>
      <c r="L368" t="str">
        <f t="shared" si="36"/>
        <v>N/A</v>
      </c>
      <c r="M368" t="str">
        <f t="shared" si="37"/>
        <v>N/A</v>
      </c>
      <c r="N368" t="str">
        <f t="shared" si="38"/>
        <v>N/A</v>
      </c>
    </row>
    <row r="369" spans="1:14" x14ac:dyDescent="0.3">
      <c r="A369" s="1">
        <v>6</v>
      </c>
      <c r="B369" t="s">
        <v>130</v>
      </c>
      <c r="C369" t="s">
        <v>3135</v>
      </c>
      <c r="I369" t="str">
        <f t="shared" si="33"/>
        <v>N/A</v>
      </c>
      <c r="J369">
        <f t="shared" si="34"/>
        <v>6.35</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3136</v>
      </c>
      <c r="I374" t="str">
        <f t="shared" si="33"/>
        <v>N/A</v>
      </c>
      <c r="J374">
        <f t="shared" si="34"/>
        <v>1940000000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3137</v>
      </c>
      <c r="I376" t="str">
        <f t="shared" si="33"/>
        <v>N/A</v>
      </c>
      <c r="J376">
        <f t="shared" si="34"/>
        <v>57.73</v>
      </c>
      <c r="K376" t="str">
        <f t="shared" si="35"/>
        <v>N/A</v>
      </c>
      <c r="L376" t="str">
        <f t="shared" si="36"/>
        <v>N/A</v>
      </c>
      <c r="M376" t="str">
        <f t="shared" si="37"/>
        <v>N/A</v>
      </c>
      <c r="N376" t="str">
        <f t="shared" si="38"/>
        <v>N/A</v>
      </c>
    </row>
    <row r="377" spans="1:14" x14ac:dyDescent="0.3">
      <c r="A377" s="1">
        <v>3</v>
      </c>
      <c r="B377" t="s">
        <v>124</v>
      </c>
      <c r="C377" t="s">
        <v>3138</v>
      </c>
      <c r="I377" t="str">
        <f t="shared" si="33"/>
        <v>N/A</v>
      </c>
      <c r="J377">
        <f t="shared" si="34"/>
        <v>28.99</v>
      </c>
      <c r="K377" t="str">
        <f t="shared" si="35"/>
        <v>N/A</v>
      </c>
      <c r="L377" t="str">
        <f t="shared" si="36"/>
        <v>N/A</v>
      </c>
      <c r="M377" t="str">
        <f t="shared" si="37"/>
        <v>N/A</v>
      </c>
      <c r="N377" t="str">
        <f t="shared" si="38"/>
        <v>N/A</v>
      </c>
    </row>
    <row r="378" spans="1:14" x14ac:dyDescent="0.3">
      <c r="A378" s="1">
        <v>4</v>
      </c>
      <c r="B378" t="s">
        <v>126</v>
      </c>
      <c r="C378" t="s">
        <v>3139</v>
      </c>
      <c r="I378" t="str">
        <f t="shared" si="33"/>
        <v>N/A</v>
      </c>
      <c r="J378">
        <f t="shared" si="34"/>
        <v>3.8</v>
      </c>
      <c r="K378" t="str">
        <f t="shared" si="35"/>
        <v>N/A</v>
      </c>
      <c r="L378" t="str">
        <f t="shared" si="36"/>
        <v>N/A</v>
      </c>
      <c r="M378" t="str">
        <f t="shared" si="37"/>
        <v>N/A</v>
      </c>
      <c r="N378" t="str">
        <f t="shared" si="38"/>
        <v>N/A</v>
      </c>
    </row>
    <row r="379" spans="1:14" x14ac:dyDescent="0.3">
      <c r="A379" s="1">
        <v>5</v>
      </c>
      <c r="B379" t="s">
        <v>128</v>
      </c>
      <c r="C379" t="s">
        <v>3140</v>
      </c>
      <c r="I379" t="str">
        <f t="shared" si="33"/>
        <v>N/A</v>
      </c>
      <c r="J379">
        <f t="shared" si="34"/>
        <v>3.05</v>
      </c>
      <c r="K379" t="str">
        <f t="shared" si="35"/>
        <v>N/A</v>
      </c>
      <c r="L379" t="str">
        <f t="shared" si="36"/>
        <v>N/A</v>
      </c>
      <c r="M379" t="str">
        <f t="shared" si="37"/>
        <v>N/A</v>
      </c>
      <c r="N379" t="str">
        <f t="shared" si="38"/>
        <v>N/A</v>
      </c>
    </row>
    <row r="380" spans="1:14" x14ac:dyDescent="0.3">
      <c r="A380" s="1">
        <v>6</v>
      </c>
      <c r="B380" t="s">
        <v>130</v>
      </c>
      <c r="C380" t="s">
        <v>3141</v>
      </c>
      <c r="I380" t="str">
        <f t="shared" ref="I380:I399"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2.97</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636</v>
      </c>
      <c r="I385" t="str">
        <f t="shared" si="39"/>
        <v>N/A</v>
      </c>
      <c r="J385">
        <f t="shared" si="40"/>
        <v>1680000000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3142</v>
      </c>
      <c r="I387" t="str">
        <f t="shared" si="39"/>
        <v>N/A</v>
      </c>
      <c r="J387">
        <f t="shared" si="40"/>
        <v>-27.91</v>
      </c>
      <c r="K387" t="str">
        <f t="shared" si="41"/>
        <v>N/A</v>
      </c>
      <c r="L387" t="str">
        <f t="shared" si="42"/>
        <v>N/A</v>
      </c>
      <c r="M387" t="str">
        <f t="shared" si="43"/>
        <v>N/A</v>
      </c>
      <c r="N387" t="str">
        <f t="shared" si="44"/>
        <v>N/A</v>
      </c>
    </row>
    <row r="388" spans="1:14" x14ac:dyDescent="0.3">
      <c r="A388" s="1">
        <v>3</v>
      </c>
      <c r="B388" t="s">
        <v>124</v>
      </c>
      <c r="C388" t="s">
        <v>3143</v>
      </c>
      <c r="I388" t="str">
        <f t="shared" si="39"/>
        <v>N/A</v>
      </c>
      <c r="J388">
        <f t="shared" si="40"/>
        <v>-52.6</v>
      </c>
      <c r="K388" t="str">
        <f t="shared" si="41"/>
        <v>N/A</v>
      </c>
      <c r="L388" t="str">
        <f t="shared" si="42"/>
        <v>N/A</v>
      </c>
      <c r="M388" t="str">
        <f t="shared" si="43"/>
        <v>N/A</v>
      </c>
      <c r="N388" t="str">
        <f t="shared" si="44"/>
        <v>N/A</v>
      </c>
    </row>
    <row r="389" spans="1:14" x14ac:dyDescent="0.3">
      <c r="A389" s="1">
        <v>4</v>
      </c>
      <c r="B389" t="s">
        <v>126</v>
      </c>
      <c r="C389" t="s">
        <v>3144</v>
      </c>
      <c r="I389" t="str">
        <f t="shared" si="39"/>
        <v>N/A</v>
      </c>
      <c r="J389">
        <f t="shared" si="40"/>
        <v>-2.25</v>
      </c>
      <c r="K389" t="str">
        <f t="shared" si="41"/>
        <v>N/A</v>
      </c>
      <c r="L389" t="str">
        <f t="shared" si="42"/>
        <v>N/A</v>
      </c>
      <c r="M389" t="str">
        <f t="shared" si="43"/>
        <v>N/A</v>
      </c>
      <c r="N389" t="str">
        <f t="shared" si="44"/>
        <v>N/A</v>
      </c>
    </row>
    <row r="390" spans="1:14" x14ac:dyDescent="0.3">
      <c r="A390" s="1">
        <v>5</v>
      </c>
      <c r="B390" t="s">
        <v>128</v>
      </c>
      <c r="C390" t="s">
        <v>3145</v>
      </c>
      <c r="I390" t="str">
        <f t="shared" si="39"/>
        <v>N/A</v>
      </c>
      <c r="J390">
        <f t="shared" si="40"/>
        <v>6.05</v>
      </c>
      <c r="K390" t="str">
        <f t="shared" si="41"/>
        <v>N/A</v>
      </c>
      <c r="L390" t="str">
        <f t="shared" si="42"/>
        <v>N/A</v>
      </c>
      <c r="M390" t="str">
        <f t="shared" si="43"/>
        <v>N/A</v>
      </c>
      <c r="N390" t="str">
        <f t="shared" si="44"/>
        <v>N/A</v>
      </c>
    </row>
    <row r="391" spans="1:14" x14ac:dyDescent="0.3">
      <c r="A391" s="1">
        <v>6</v>
      </c>
      <c r="B391" t="s">
        <v>130</v>
      </c>
      <c r="C391" t="s">
        <v>3146</v>
      </c>
      <c r="I391" t="str">
        <f t="shared" si="39"/>
        <v>N/A</v>
      </c>
      <c r="J391">
        <f t="shared" si="40"/>
        <v>27.63</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1146</v>
      </c>
      <c r="I396" t="str">
        <f t="shared" si="39"/>
        <v>N/A</v>
      </c>
      <c r="J396">
        <f t="shared" si="40"/>
        <v>1520000000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3147</v>
      </c>
      <c r="I398" t="str">
        <f t="shared" si="39"/>
        <v>N/A</v>
      </c>
      <c r="J398">
        <f t="shared" si="40"/>
        <v>-21.84</v>
      </c>
      <c r="K398" t="str">
        <f t="shared" si="41"/>
        <v>N/A</v>
      </c>
      <c r="L398" t="str">
        <f t="shared" si="42"/>
        <v>N/A</v>
      </c>
      <c r="M398" t="str">
        <f t="shared" si="43"/>
        <v>N/A</v>
      </c>
      <c r="N398" t="str">
        <f t="shared" si="44"/>
        <v>N/A</v>
      </c>
    </row>
    <row r="399" spans="1:14" x14ac:dyDescent="0.3">
      <c r="A399" s="1">
        <v>3</v>
      </c>
      <c r="B399" t="s">
        <v>124</v>
      </c>
      <c r="C399" t="s">
        <v>3148</v>
      </c>
      <c r="I399" t="str">
        <f t="shared" si="39"/>
        <v>N/A</v>
      </c>
      <c r="J399">
        <f t="shared" si="40"/>
        <v>-31.24</v>
      </c>
      <c r="K399" t="str">
        <f t="shared" si="41"/>
        <v>N/A</v>
      </c>
      <c r="L399" t="str">
        <f t="shared" si="42"/>
        <v>N/A</v>
      </c>
      <c r="M399" t="str">
        <f t="shared" si="43"/>
        <v>N/A</v>
      </c>
      <c r="N399" t="str">
        <f t="shared" si="44"/>
        <v>N/A</v>
      </c>
    </row>
    <row r="400" spans="1:14" x14ac:dyDescent="0.3">
      <c r="A400" s="1">
        <v>4</v>
      </c>
      <c r="B400" t="s">
        <v>126</v>
      </c>
      <c r="C400" t="s">
        <v>3149</v>
      </c>
    </row>
    <row r="401" spans="1:3" x14ac:dyDescent="0.3">
      <c r="A401" s="1">
        <v>5</v>
      </c>
      <c r="B401" t="s">
        <v>128</v>
      </c>
      <c r="C401" t="s">
        <v>3150</v>
      </c>
    </row>
    <row r="402" spans="1:3" x14ac:dyDescent="0.3">
      <c r="A402" s="1">
        <v>6</v>
      </c>
      <c r="B402" t="s">
        <v>130</v>
      </c>
      <c r="C402" t="s">
        <v>3151</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13-14</v>
      </c>
      <c r="AL453" t="str">
        <f>L476</f>
        <v>14-15</v>
      </c>
      <c r="AM453" t="str">
        <f>M476</f>
        <v>15-16</v>
      </c>
      <c r="AN453" t="str">
        <f>N476</f>
        <v>16-17</v>
      </c>
    </row>
    <row r="454" spans="2:40" x14ac:dyDescent="0.3">
      <c r="X454" t="str">
        <f>D476</f>
        <v>2013</v>
      </c>
      <c r="Y454" t="str">
        <f>E476</f>
        <v>2014</v>
      </c>
      <c r="Z454" t="str">
        <f>F476</f>
        <v>2015</v>
      </c>
      <c r="AA454" t="str">
        <f>G476</f>
        <v>2016</v>
      </c>
      <c r="AB454" t="str">
        <f>H476</f>
        <v>2017</v>
      </c>
      <c r="AK454">
        <f ca="1">Y455-X455</f>
        <v>-4.446995473780746E-2</v>
      </c>
      <c r="AL454">
        <f ca="1">Z455-Y455</f>
        <v>5.4321238857131804E-2</v>
      </c>
      <c r="AM454">
        <f ca="1">AA455-Z455</f>
        <v>3.2558727656383901E-2</v>
      </c>
      <c r="AN454">
        <f ca="1">AB455-AA455</f>
        <v>-5.0439521064364889E-3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0.52803311293877331</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0.48356315820096585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0.53788439705809765</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0.57044312471448155</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0.56539917260804506</v>
      </c>
      <c r="AK455" t="str">
        <f>"Max " &amp; AK452</f>
        <v>Max Change in Gross Margin / Sales</v>
      </c>
      <c r="AL455">
        <f ca="1">MAX(AK454:AN454)</f>
        <v>5.4321238857131804E-2</v>
      </c>
    </row>
    <row r="456" spans="2:40" x14ac:dyDescent="0.3">
      <c r="X456" t="str">
        <f>"Max " &amp; X453</f>
        <v>Max Gross Margin</v>
      </c>
      <c r="Y456">
        <f ca="1">MAX(X455:AB455)</f>
        <v>0.57044312471448155</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2016</v>
      </c>
      <c r="AK457" t="str">
        <f>"Min " &amp; AK452</f>
        <v>Min Change in Gross Margin / Sales</v>
      </c>
      <c r="AL457">
        <f ca="1">MIN(AK454:AN454)</f>
        <v>-4.446995473780746E-2</v>
      </c>
    </row>
    <row r="458" spans="2:40" x14ac:dyDescent="0.3">
      <c r="X458" t="str">
        <f>"Min " &amp; X453</f>
        <v>Min Gross Margin</v>
      </c>
      <c r="Y458">
        <f ca="1">MIN(X455:AB455)</f>
        <v>0.48356315820096585</v>
      </c>
      <c r="AK458" t="str">
        <f>AK457 &amp; " Year"</f>
        <v>Min Change in Gross Margin / Sales Year</v>
      </c>
      <c r="AL458" t="str">
        <f ca="1">IF(MATCH(AL457,AK454:AN454,0)=1,AK453,IF(MATCH(AL457,AK454:AN454,0)=2,AL453,IF(MATCH(AL457,AK454:AN454,0)=3,AM453,AN453)))</f>
        <v>13-14</v>
      </c>
    </row>
    <row r="459" spans="2:40" x14ac:dyDescent="0.3">
      <c r="X459" t="str">
        <f>X458 &amp; " Year"</f>
        <v>Min Gross Margin Year</v>
      </c>
      <c r="Y459">
        <f ca="1">VALUE(X454)+MATCH(Y458,X455:AB455,0)-1</f>
        <v>2014</v>
      </c>
    </row>
    <row r="460" spans="2:40" x14ac:dyDescent="0.3">
      <c r="Q460" t="str">
        <f>"Operating Margin"</f>
        <v>Operating Margin</v>
      </c>
    </row>
    <row r="461" spans="2:40" x14ac:dyDescent="0.3">
      <c r="Q461" t="str">
        <f>D476</f>
        <v>2013</v>
      </c>
      <c r="R461" t="str">
        <f>E476</f>
        <v>2014</v>
      </c>
      <c r="S461" t="str">
        <f>F476</f>
        <v>2015</v>
      </c>
      <c r="T461" t="str">
        <f>G476</f>
        <v>2016</v>
      </c>
      <c r="U461" t="str">
        <f>H476</f>
        <v>2017</v>
      </c>
      <c r="X461" t="str">
        <f>"SGA / Sales"</f>
        <v>SGA / Sales</v>
      </c>
      <c r="AE461" t="str">
        <f>"Change in Operating Margin"</f>
        <v>Change in Operating Margin</v>
      </c>
      <c r="AK461" t="str">
        <f>"Change in SGA / Sales"</f>
        <v>Change in SGA / Sales</v>
      </c>
    </row>
    <row r="462" spans="2:40" x14ac:dyDescent="0.3">
      <c r="Q462">
        <f ca="1">X455-X463-X471</f>
        <v>9.9876364027307429E-2</v>
      </c>
      <c r="R462">
        <f ca="1">Y455-Y463-Y471</f>
        <v>7.7791353930296167E-2</v>
      </c>
      <c r="S462">
        <f ca="1">Z455-Z463-Z471</f>
        <v>0.13046053605804825</v>
      </c>
      <c r="T462">
        <f ca="1">AA455-AA463-AA471</f>
        <v>0.1885335769757881</v>
      </c>
      <c r="U462">
        <f ca="1">AB455-AB463-AB471</f>
        <v>0.17502860663673969</v>
      </c>
      <c r="X462" t="str">
        <f>D476</f>
        <v>2013</v>
      </c>
      <c r="Y462" t="str">
        <f>E476</f>
        <v>2014</v>
      </c>
      <c r="Z462" t="str">
        <f>F476</f>
        <v>2015</v>
      </c>
      <c r="AA462" t="str">
        <f>G476</f>
        <v>2016</v>
      </c>
      <c r="AB462" t="str">
        <f>H476</f>
        <v>2017</v>
      </c>
      <c r="AE462" t="str">
        <f>K476</f>
        <v>13-14</v>
      </c>
      <c r="AF462" t="str">
        <f>L476</f>
        <v>14-15</v>
      </c>
      <c r="AG462" t="str">
        <f>M476</f>
        <v>15-16</v>
      </c>
      <c r="AH462" t="str">
        <f>N476</f>
        <v>16-17</v>
      </c>
      <c r="AK462" t="str">
        <f>K476</f>
        <v>13-14</v>
      </c>
      <c r="AL462" t="str">
        <f>L476</f>
        <v>14-15</v>
      </c>
      <c r="AM462" t="str">
        <f>M476</f>
        <v>15-16</v>
      </c>
      <c r="AN462" t="str">
        <f>N476</f>
        <v>16-17</v>
      </c>
    </row>
    <row r="463" spans="2:40" x14ac:dyDescent="0.3">
      <c r="Q463" t="str">
        <f>"Max " &amp; Q460</f>
        <v>Max Operating Margin</v>
      </c>
      <c r="R463">
        <f ca="1">MAX(Q462:U462)</f>
        <v>0.1885335769757881</v>
      </c>
      <c r="S463" t="str">
        <f>"GM Effect on Max"</f>
        <v>GM Effect on Max</v>
      </c>
      <c r="T463" t="str">
        <f ca="1">IF(R464=Y457,"Max OM in same year as Max GM","Inconclusive Effect")</f>
        <v>Max OM in same year as Max GM</v>
      </c>
      <c r="X463">
        <f ca="1">(INDIRECT("J" &amp; MATCH("SG&amp;A Expense",B145:B403,0) +144))/(INDIRECT("J" &amp; MATCH("Sales/Revenue",B145:B403,0) +144))</f>
        <v>0.3942912433478471</v>
      </c>
      <c r="Y463">
        <f ca="1">(INDIRECT("K" &amp; MATCH("SG&amp;A Expense",B145:B403,0) +144))/(INDIRECT("K" &amp; MATCH("Sales/Revenue",B145:B403,0) +144))</f>
        <v>0.36254145575144003</v>
      </c>
      <c r="Z463">
        <f ca="1">(INDIRECT("L" &amp; MATCH("SG&amp;A Expense",B145:B403,0) +144))/(INDIRECT("L" &amp; MATCH("Sales/Revenue",B145:B403,0) +144))</f>
        <v>0.37045263833358016</v>
      </c>
      <c r="AA463">
        <f ca="1">(INDIRECT("M" &amp; MATCH("SG&amp;A Expense",B145:B403,0) +144))/(INDIRECT("M" &amp; MATCH("Sales/Revenue",B145:B403,0) +144))</f>
        <v>0.351301964367291</v>
      </c>
      <c r="AB463">
        <f ca="1">(INDIRECT("N" &amp; MATCH("SG&amp;A Expense",B145:B403,0) +144))/(INDIRECT("N" &amp; MATCH("Sales/Revenue",B145:B403,0) +144))</f>
        <v>0.35806707156060208</v>
      </c>
      <c r="AE463">
        <f ca="1">R462-Q462</f>
        <v>-2.2085010097011262E-2</v>
      </c>
      <c r="AF463">
        <f ca="1">S462-R462</f>
        <v>5.2669182127752082E-2</v>
      </c>
      <c r="AG463">
        <f ca="1">T462-S462</f>
        <v>5.8073040917739849E-2</v>
      </c>
      <c r="AH463">
        <f ca="1">U462-T462</f>
        <v>-1.3504970339048405E-2</v>
      </c>
      <c r="AK463">
        <f ca="1">Y463-X463</f>
        <v>-3.1749787596407064E-2</v>
      </c>
      <c r="AL463">
        <f ca="1">Z463-Y463</f>
        <v>7.9111825821401305E-3</v>
      </c>
      <c r="AM463">
        <f ca="1">AA463-Z463</f>
        <v>-1.9150673966289167E-2</v>
      </c>
      <c r="AN463">
        <f ca="1">AB463-AA463</f>
        <v>6.7651071933110818E-3</v>
      </c>
    </row>
    <row r="464" spans="2:40" x14ac:dyDescent="0.3">
      <c r="Q464" t="str">
        <f>Q463 &amp; " Year"</f>
        <v>Max Operating Margin Year</v>
      </c>
      <c r="R464">
        <f ca="1">VALUE(Q461)+MATCH(R463,Q462:U462,0)-1</f>
        <v>2016</v>
      </c>
      <c r="S464" t="str">
        <f>"SGA Effect on Max"</f>
        <v>SGA Effect on Max</v>
      </c>
      <c r="T464" t="str">
        <f ca="1">IF(R464=Y467,"Max OM in same year as Min SGA","Inconclusive Effect")</f>
        <v>Max OM in same year as Min SGA</v>
      </c>
      <c r="X464" t="str">
        <f>"Max " &amp; X461</f>
        <v>Max SGA / Sales</v>
      </c>
      <c r="Y464">
        <f ca="1">MAX(X463:AB463)</f>
        <v>0.3942912433478471</v>
      </c>
      <c r="AE464" t="str">
        <f>"Max " &amp; AE461</f>
        <v>Max Change in Operating Margin</v>
      </c>
      <c r="AF464">
        <f ca="1">MAX(AE463:AH463)</f>
        <v>5.8073040917739849E-2</v>
      </c>
      <c r="AK464" t="str">
        <f>"Max " &amp; AK461</f>
        <v>Max Change in SGA / Sales</v>
      </c>
      <c r="AL464">
        <f ca="1">MAX(AK463:AN463)</f>
        <v>7.9111825821401305E-3</v>
      </c>
    </row>
    <row r="465" spans="4:40" x14ac:dyDescent="0.3">
      <c r="J465" t="str">
        <f>"EOY Pretax ROIC"</f>
        <v>EOY Pretax ROIC</v>
      </c>
      <c r="Q465" t="str">
        <f>"Min " &amp; Q460</f>
        <v>Min Operating Margin</v>
      </c>
      <c r="R465">
        <f ca="1">MIN(Q462:U462)</f>
        <v>7.7791353930296167E-2</v>
      </c>
      <c r="S465" t="str">
        <f>"Dep Effect on Max"</f>
        <v>Dep Effect on Max</v>
      </c>
      <c r="T465" t="str">
        <f ca="1">IF(R464=Y475,"Max OM in same year as Min Depr","Inconclusive Effect")</f>
        <v>Max OM in same year as Min Depr</v>
      </c>
      <c r="X465" t="str">
        <f>X464 &amp; " Year"</f>
        <v>Max SGA / Sales Year</v>
      </c>
      <c r="Y465">
        <f ca="1">VALUE(X462)+MATCH(Y464,X463:AB463,0)-1</f>
        <v>2013</v>
      </c>
      <c r="AE465" t="str">
        <f>AE464 &amp; " Year"</f>
        <v>Max Change in Operating Margin Year</v>
      </c>
      <c r="AF465" t="str">
        <f ca="1">IF(MATCH(AF464,AE463:AH463,0)=1,AE462,IF(MATCH(AF464,AE463:AH463,0)=2,AF462,IF(MATCH(AF464,AE463:AH463,0)=3,AG462,AH462)))</f>
        <v>15-16</v>
      </c>
      <c r="AK465" t="str">
        <f>AK464 &amp; " Year"</f>
        <v>Max Change in SGA / Sales Year</v>
      </c>
      <c r="AL465" t="str">
        <f ca="1">IF(MATCH(AL464,AK463:AN463,0)=1,AK462,IF(MATCH(AL464,AK463:AN463,0)=2,AL462,IF(MATCH(AL464,AK463:AN463,0)=3,AM462,AN462)))</f>
        <v>14-15</v>
      </c>
    </row>
    <row r="466" spans="4:40" x14ac:dyDescent="0.3">
      <c r="J466" t="str">
        <f>D476</f>
        <v>2013</v>
      </c>
      <c r="K466" t="str">
        <f>E476</f>
        <v>2014</v>
      </c>
      <c r="L466" t="str">
        <f>F476</f>
        <v>2015</v>
      </c>
      <c r="M466" t="str">
        <f>G476</f>
        <v>2016</v>
      </c>
      <c r="N466" t="str">
        <f>H476</f>
        <v>2017</v>
      </c>
      <c r="Q466" t="str">
        <f>Q465 &amp; " Year"</f>
        <v>Min Operating Margin Year</v>
      </c>
      <c r="R466">
        <f ca="1">VALUE(Q461)+MATCH(R465,Q462:U462,0)-1</f>
        <v>2014</v>
      </c>
      <c r="S466" t="str">
        <f>"GM Effect on Min"</f>
        <v>GM Effect on Min</v>
      </c>
      <c r="T466" t="str">
        <f ca="1">IF(R466=Y459,"Min OM in same year as Min GM","Inconclusive Effect")</f>
        <v>Min OM in same year as Min GM</v>
      </c>
      <c r="X466" t="str">
        <f>"Min " &amp; X461</f>
        <v>Min SGA / Sales</v>
      </c>
      <c r="Y466">
        <f ca="1">MIN(X463:AB463)</f>
        <v>0.351301964367291</v>
      </c>
      <c r="AE466" t="str">
        <f>"Min " &amp; AE461</f>
        <v>Min Change in Operating Margin</v>
      </c>
      <c r="AF466">
        <f ca="1">MIN(AE463:AH463)</f>
        <v>-2.2085010097011262E-2</v>
      </c>
      <c r="AK466" t="str">
        <f>"Min " &amp; AK461</f>
        <v>Min Change in SGA / Sales</v>
      </c>
      <c r="AL466">
        <f ca="1">MIN(AK463:AN463)</f>
        <v>-3.1749787596407064E-2</v>
      </c>
    </row>
    <row r="467" spans="4:40" x14ac:dyDescent="0.3">
      <c r="J467">
        <f ca="1">Q462*(1/Q490)</f>
        <v>0.1151248528409443</v>
      </c>
      <c r="K467">
        <f ca="1">R462*(1/R490)</f>
        <v>7.5387651536509739E-2</v>
      </c>
      <c r="L467">
        <f ca="1">S462*(1/S490)</f>
        <v>0.13390414429020162</v>
      </c>
      <c r="M467">
        <f ca="1">T462*(1/T490)</f>
        <v>0.1954164496425021</v>
      </c>
      <c r="N467">
        <f ca="1">U462*(1/U490)</f>
        <v>0.16911170642513923</v>
      </c>
      <c r="S467" t="str">
        <f>"SGA Effect on Min"</f>
        <v>SGA Effect on Min</v>
      </c>
      <c r="T467" t="str">
        <f ca="1">IF(R466=Y465,"Min OM in same year as Max SGA","Inconclusive Effect")</f>
        <v>Inconclusive Effect</v>
      </c>
      <c r="X467" t="str">
        <f>X466 &amp; " Year"</f>
        <v>Min SGA / Sales Year</v>
      </c>
      <c r="Y467">
        <f ca="1">VALUE(X462)+MATCH(Y466,X463:AB463,0)-1</f>
        <v>2016</v>
      </c>
      <c r="AE467" t="str">
        <f>AE466 &amp; " Year"</f>
        <v>Min Change in Operating Margin Year</v>
      </c>
      <c r="AF467" t="str">
        <f ca="1">IF(MATCH(AF466,AE463:AH463,0)=1,AE462,IF(MATCH(AF466,AE463:AH463,0)=2,AF462,IF(MATCH(AF466,AE463:AH463,0)=3,AG462,AH462)))</f>
        <v>13-14</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0.1954164496425021</v>
      </c>
      <c r="L468" t="str">
        <f>"OM Effect on Max"</f>
        <v>OM Effect on Max</v>
      </c>
      <c r="M468" t="str">
        <f ca="1">IF(K469=R464,"Max ROIC in same year as Max OM","Inconclusive Effect")</f>
        <v>Max ROIC in same year as Max OM</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2016</v>
      </c>
      <c r="L469" t="str">
        <f>"IC Effect on Max"</f>
        <v>IC Effect on Max</v>
      </c>
      <c r="M469" t="str">
        <f ca="1">IF(K469=R494,"Max ROIC in same year as Min IC","Inconclusive Effect")</f>
        <v>Inconclusive Effect</v>
      </c>
      <c r="X469" t="str">
        <f>"Depreciation / Sales"</f>
        <v>Depreciation / Sales</v>
      </c>
    </row>
    <row r="470" spans="4:40" x14ac:dyDescent="0.3">
      <c r="J470" t="str">
        <f>"Min " &amp; J465</f>
        <v>Min EOY Pretax ROIC</v>
      </c>
      <c r="K470">
        <f ca="1">MIN(J467:N467)</f>
        <v>7.5387651536509739E-2</v>
      </c>
      <c r="L470" t="str">
        <f>"OM Effect on Min"</f>
        <v>OM Effect on Min</v>
      </c>
      <c r="M470" t="str">
        <f ca="1">IF(K471=R466,"Min ROIC in same year as Min OM","Inconclusive Effect")</f>
        <v>Min ROIC in same year as Min OM</v>
      </c>
      <c r="Q470" t="str">
        <f>"Change in EOY Pretax ROIC"</f>
        <v>Change in EOY Pretax ROIC</v>
      </c>
      <c r="X470" t="str">
        <f>D476</f>
        <v>2013</v>
      </c>
      <c r="Y470" t="str">
        <f>E476</f>
        <v>2014</v>
      </c>
      <c r="Z470" t="str">
        <f>F476</f>
        <v>2015</v>
      </c>
      <c r="AA470" t="str">
        <f>G476</f>
        <v>2016</v>
      </c>
      <c r="AB470" t="str">
        <f>H476</f>
        <v>2017</v>
      </c>
    </row>
    <row r="471" spans="4:40" x14ac:dyDescent="0.3">
      <c r="J471" t="str">
        <f>J470 &amp; " Year"</f>
        <v>Min EOY Pretax ROIC Year</v>
      </c>
      <c r="K471">
        <f ca="1">VALUE(J466)+MATCH(K470,J467:N467,0)-1</f>
        <v>2014</v>
      </c>
      <c r="L471" t="str">
        <f>"IC Effect on Min"</f>
        <v>IC Effect on Min</v>
      </c>
      <c r="M471" t="str">
        <f ca="1">IF(K471=R492,"Min ROIC in same year as Max IC","Inconclusive Effect")</f>
        <v>Inconclusive Effect</v>
      </c>
      <c r="Q471" t="str">
        <f>K476</f>
        <v>13-14</v>
      </c>
      <c r="R471" t="str">
        <f>L476</f>
        <v>14-15</v>
      </c>
      <c r="S471" t="str">
        <f>M476</f>
        <v>15-16</v>
      </c>
      <c r="T471" t="str">
        <f>N476</f>
        <v>16-17</v>
      </c>
      <c r="X471">
        <f ca="1">(INDIRECT("J" &amp; MATCH("Depreciation &amp; Amortization Expense",B145:B403,0) +144))/(INDIRECT("J" &amp; MATCH("Sales/Revenue",B145:B403,0) +144))</f>
        <v>3.3865505563618774E-2</v>
      </c>
      <c r="Y471">
        <f ca="1">(INDIRECT("K" &amp; MATCH("Depreciation &amp; Amortization Expense",B145:B403,0) +144))/(INDIRECT("K" &amp; MATCH("Sales/Revenue",B145:B403,0) +144))</f>
        <v>4.3230348519229647E-2</v>
      </c>
      <c r="Z471">
        <f ca="1">(INDIRECT("L" &amp; MATCH("Depreciation &amp; Amortization Expense",B145:B403,0) +144))/(INDIRECT("L" &amp; MATCH("Sales/Revenue",B145:B403,0) +144))</f>
        <v>3.6971222666469225E-2</v>
      </c>
      <c r="AA471">
        <f ca="1">(INDIRECT("M" &amp; MATCH("Depreciation &amp; Amortization Expense",B145:B403,0) +144))/(INDIRECT("M" &amp; MATCH("Sales/Revenue",B145:B403,0) +144))</f>
        <v>3.0607583371402469E-2</v>
      </c>
      <c r="AB471">
        <f ca="1">(INDIRECT("N" &amp; MATCH("Depreciation &amp; Amortization Expense",B145:B403,0) +144))/(INDIRECT("N" &amp; MATCH("Sales/Revenue",B145:B403,0) +144))</f>
        <v>3.2303494410703286E-2</v>
      </c>
    </row>
    <row r="472" spans="4:40" x14ac:dyDescent="0.3">
      <c r="Q472">
        <f ca="1">K467-J467</f>
        <v>-3.9737201304434561E-2</v>
      </c>
      <c r="R472">
        <f ca="1">L467-K467</f>
        <v>5.8516492753691876E-2</v>
      </c>
      <c r="S472">
        <f ca="1">M467-L467</f>
        <v>6.1512305352300484E-2</v>
      </c>
      <c r="T472">
        <f ca="1">N467-M467</f>
        <v>-2.6304743217362869E-2</v>
      </c>
      <c r="X472" t="str">
        <f>"Max " &amp; X469</f>
        <v>Max Depreciation / Sales</v>
      </c>
      <c r="Y472">
        <f ca="1">MAX(X471:AB471)</f>
        <v>4.3230348519229647E-2</v>
      </c>
      <c r="AK472" t="str">
        <f>"Change in Depreciation / Sales"</f>
        <v>Change in Depreciation / Sales</v>
      </c>
    </row>
    <row r="473" spans="4:40" x14ac:dyDescent="0.3">
      <c r="Q473" t="str">
        <f>"Max " &amp; Q470</f>
        <v>Max Change in EOY Pretax ROIC</v>
      </c>
      <c r="R473">
        <f ca="1">MAX(Q472:T472)</f>
        <v>6.1512305352300484E-2</v>
      </c>
      <c r="X473" t="str">
        <f>X472 &amp; " Year"</f>
        <v>Max Depreciation / Sales Year</v>
      </c>
      <c r="Y473">
        <f ca="1">VALUE(X470)+MATCH(Y472,X471:AB471,0)-1</f>
        <v>2014</v>
      </c>
      <c r="AK473" t="str">
        <f>K476</f>
        <v>13-14</v>
      </c>
      <c r="AL473" t="str">
        <f>L476</f>
        <v>14-15</v>
      </c>
      <c r="AM473" t="str">
        <f>M476</f>
        <v>15-16</v>
      </c>
      <c r="AN473" t="str">
        <f>N476</f>
        <v>16-17</v>
      </c>
    </row>
    <row r="474" spans="4:40" x14ac:dyDescent="0.3">
      <c r="Q474" t="str">
        <f>Q473 &amp; " Year"</f>
        <v>Max Change in EOY Pretax ROIC Year</v>
      </c>
      <c r="R474" t="str">
        <f ca="1">IF(MATCH(R473,Q472:T472,0)=1,Q471,IF(MATCH(R473,Q472:T472,0)=2,R471,IF(MATCH(R473,Q472:T472,0)=3,S471,T471)))</f>
        <v>15-16</v>
      </c>
      <c r="X474" t="str">
        <f>"Min " &amp; X469</f>
        <v>Min Depreciation / Sales</v>
      </c>
      <c r="Y474">
        <f ca="1">MIN(X471:AB471)</f>
        <v>3.0607583371402469E-2</v>
      </c>
      <c r="AK474">
        <f ca="1">Y471-X471</f>
        <v>9.3648429556108734E-3</v>
      </c>
      <c r="AL474">
        <f ca="1">Z471-Y471</f>
        <v>-6.2591258527604221E-3</v>
      </c>
      <c r="AM474">
        <f ca="1">AA471-Z471</f>
        <v>-6.3636392950667565E-3</v>
      </c>
      <c r="AN474">
        <f ca="1">AB471-AA471</f>
        <v>1.6959110393008174E-3</v>
      </c>
    </row>
    <row r="475" spans="4:40" x14ac:dyDescent="0.3">
      <c r="D475" t="str">
        <f>"EOY ROIC"</f>
        <v>EOY ROIC</v>
      </c>
      <c r="K475" t="str">
        <f>"Change in EOY ROIC"</f>
        <v>Change in EOY ROIC</v>
      </c>
      <c r="Q475" t="str">
        <f>"Min " &amp; Q470</f>
        <v>Min Change in EOY Pretax ROIC</v>
      </c>
      <c r="R475">
        <f ca="1">MIN(Q472:T472)</f>
        <v>-3.9737201304434561E-2</v>
      </c>
      <c r="X475" t="str">
        <f>X474 &amp; " Year"</f>
        <v>Min Depreciation / Sales Year</v>
      </c>
      <c r="Y475">
        <f ca="1">VALUE(X470)+MATCH(Y474,X471:AB471,0)-1</f>
        <v>2016</v>
      </c>
      <c r="AK475" t="str">
        <f>"Max " &amp; AK472</f>
        <v>Max Change in Depreciation / Sales</v>
      </c>
      <c r="AL475">
        <f ca="1">MAX(AK474:AN474)</f>
        <v>9.3648429556108734E-3</v>
      </c>
    </row>
    <row r="476" spans="4:40" x14ac:dyDescent="0.3">
      <c r="D476" t="str">
        <f>C144</f>
        <v>2013</v>
      </c>
      <c r="E476" t="str">
        <f>D144</f>
        <v>2014</v>
      </c>
      <c r="F476" t="str">
        <f>E144</f>
        <v>2015</v>
      </c>
      <c r="G476" t="str">
        <f>F144</f>
        <v>2016</v>
      </c>
      <c r="H476" t="str">
        <f>G144</f>
        <v>2017</v>
      </c>
      <c r="K476" t="str">
        <f>RIGHT(D476,2) &amp; "-" &amp; RIGHT(E476,2)</f>
        <v>13-14</v>
      </c>
      <c r="L476" t="str">
        <f>RIGHT(E476,2) &amp; "-" &amp; RIGHT(F476,2)</f>
        <v>14-15</v>
      </c>
      <c r="M476" t="str">
        <f>RIGHT(F476,2) &amp; "-" &amp; RIGHT(G476,2)</f>
        <v>15-16</v>
      </c>
      <c r="N476" t="str">
        <f>RIGHT(G476,2) &amp; "-" &amp; RIGHT(H476,2)</f>
        <v>16-17</v>
      </c>
      <c r="Q476" t="str">
        <f>Q475 &amp; " Year"</f>
        <v>Min Change in EOY Pretax ROIC Year</v>
      </c>
      <c r="R476" t="str">
        <f ca="1">IF(MATCH(R475,Q472:T472,0)=1,Q471,IF(MATCH(R475,Q472:T472,0)=2,R471,IF(MATCH(R475,Q472:T472,0)=3,S471,T471)))</f>
        <v>13-14</v>
      </c>
      <c r="AK476" t="str">
        <f>AK475 &amp; " Year"</f>
        <v>Max Change in Depreciation / Sales Year</v>
      </c>
      <c r="AL476" t="str">
        <f ca="1">IF(MATCH(AL475,AK474:AN474,0)=1,AK473,IF(MATCH(AL475,AK474:AN474,0)=2,AL473,IF(MATCH(AL475,AK474:AN474,0)=3,AM473,AN473)))</f>
        <v>13-14</v>
      </c>
    </row>
    <row r="477" spans="4:40" x14ac:dyDescent="0.3">
      <c r="D477">
        <f ca="1">J467*(1-J487)</f>
        <v>7.4577222434827325E-2</v>
      </c>
      <c r="E477">
        <f ca="1">K467*(1-K487)</f>
        <v>4.8723650810743299E-2</v>
      </c>
      <c r="F477">
        <f ca="1">L467*(1-L487)</f>
        <v>8.5278818163998585E-2</v>
      </c>
      <c r="G477">
        <f ca="1">M467*(1-M487)</f>
        <v>0.12881321855543934</v>
      </c>
      <c r="H477">
        <f ca="1">N467*(1-N487)</f>
        <v>0.10846178314646965</v>
      </c>
      <c r="K477">
        <f ca="1">E477-D477</f>
        <v>-2.5853571624084026E-2</v>
      </c>
      <c r="L477">
        <f ca="1">F477-E477</f>
        <v>3.6555167353255286E-2</v>
      </c>
      <c r="M477">
        <f ca="1">G477-F477</f>
        <v>4.3534400391440756E-2</v>
      </c>
      <c r="N477">
        <f ca="1">H477-G477</f>
        <v>-2.0351435408969692E-2</v>
      </c>
      <c r="AK477" t="str">
        <f>"Min " &amp; AK472</f>
        <v>Min Change in Depreciation / Sales</v>
      </c>
      <c r="AL477">
        <f ca="1">MIN(AK474:AN474)</f>
        <v>-6.3636392950667565E-3</v>
      </c>
    </row>
    <row r="478" spans="4:40" x14ac:dyDescent="0.3">
      <c r="D478" t="str">
        <f>"Max " &amp; D475</f>
        <v>Max EOY ROIC</v>
      </c>
      <c r="E478">
        <f ca="1">MAX(D477:H477)</f>
        <v>0.12881321855543934</v>
      </c>
      <c r="F478" t="str">
        <f>"Cash Tax  Effect on Max"</f>
        <v>Cash Tax  Effect on Max</v>
      </c>
      <c r="G478" t="str">
        <f ca="1">IF(E479=K491,"Max ROIC in same year as Min Cash Tax","Inconclusive Effect")</f>
        <v>Max ROIC in same year as Min Cash Tax</v>
      </c>
      <c r="K478" t="str">
        <f>"Max " &amp; K475</f>
        <v>Max Change in EOY ROIC</v>
      </c>
      <c r="L478">
        <f ca="1">MAX(K477:N477)</f>
        <v>4.3534400391440756E-2</v>
      </c>
      <c r="AK478" t="str">
        <f>AK477 &amp; " Year"</f>
        <v>Min Change in Depreciation / Sales Year</v>
      </c>
      <c r="AL478" t="str">
        <f ca="1">IF(MATCH(AL477,AK474:AN474,0)=1,AK473,IF(MATCH(AL477,AK474:AN474,0)=2,AL473,IF(MATCH(AL477,AK474:AN474,0)=3,AM473,AN473)))</f>
        <v>15-16</v>
      </c>
    </row>
    <row r="479" spans="4:40" x14ac:dyDescent="0.3">
      <c r="D479" t="str">
        <f>D478 &amp; " Year"</f>
        <v>Max EOY ROIC Year</v>
      </c>
      <c r="E479">
        <f ca="1">VALUE(D476)+MATCH(E478,D477:H477,0)-1</f>
        <v>2016</v>
      </c>
      <c r="K479" t="str">
        <f>K478 &amp; " Year"</f>
        <v>Max Change in EOY ROIC Year</v>
      </c>
      <c r="L479" t="str">
        <f ca="1">IF(MATCH(L478,K477:N477,0)=1,K476,IF(MATCH(L478,K477:N477,0)=2,L476,IF(MATCH(L478,K477:N477,0)=3,M476,N476)))</f>
        <v>15-16</v>
      </c>
      <c r="Q479" t="str">
        <f>"Change in Cash Tax Rate"</f>
        <v>Change in Cash Tax Rate</v>
      </c>
    </row>
    <row r="480" spans="4:40" x14ac:dyDescent="0.3">
      <c r="D480" t="str">
        <f>"Min " &amp; D475</f>
        <v>Min EOY ROIC</v>
      </c>
      <c r="E480">
        <f ca="1">MIN(D477:H477)</f>
        <v>4.8723650810743299E-2</v>
      </c>
      <c r="F480" t="str">
        <f>"Cash Tax  Effect on Min"</f>
        <v>Cash Tax  Effect on Min</v>
      </c>
      <c r="G480" t="str">
        <f ca="1">IF(E481=K489,"Min ROIC in same year as Max Cash Tax","Inconclusive Effect")</f>
        <v>Inconclusive Effect</v>
      </c>
      <c r="K480" t="str">
        <f>"Min " &amp; K475</f>
        <v>Min Change in EOY ROIC</v>
      </c>
      <c r="L480">
        <f ca="1">MIN(K477:N477)</f>
        <v>-2.5853571624084026E-2</v>
      </c>
      <c r="Q480" t="str">
        <f>K476</f>
        <v>13-14</v>
      </c>
      <c r="R480" t="str">
        <f>L476</f>
        <v>14-15</v>
      </c>
      <c r="S480" t="str">
        <f>M476</f>
        <v>15-16</v>
      </c>
      <c r="T480" t="str">
        <f>N476</f>
        <v>16-17</v>
      </c>
    </row>
    <row r="481" spans="4:40" x14ac:dyDescent="0.3">
      <c r="D481" t="str">
        <f>D480 &amp; " Year"</f>
        <v>Min EOY ROIC Year</v>
      </c>
      <c r="E481">
        <f ca="1">VALUE(D476)+MATCH(E480,D477:H477,0)-1</f>
        <v>2014</v>
      </c>
      <c r="K481" t="str">
        <f>K480 &amp; " Year"</f>
        <v>Min Change in EOY ROIC Year</v>
      </c>
      <c r="L481" t="str">
        <f ca="1">IF(MATCH(L480,K477:N477,0)=1,K476,IF(MATCH(L480,K477:N477,0)=2,L476,IF(MATCH(L480,K477:N477,0)=3,M476,N476)))</f>
        <v>13-14</v>
      </c>
      <c r="Q481">
        <f ca="1">K487-J487</f>
        <v>1.486178070841504E-3</v>
      </c>
      <c r="R481">
        <f ca="1">L487-K487</f>
        <v>9.4434467771314923E-3</v>
      </c>
      <c r="S481">
        <f ca="1">M487-L487</f>
        <v>-2.2308186339671188E-2</v>
      </c>
      <c r="T481">
        <f ca="1">N487-M487</f>
        <v>1.7811083863988331E-2</v>
      </c>
      <c r="X481" t="str">
        <f>"Op WC / Sales"</f>
        <v>Op WC / Sales</v>
      </c>
    </row>
    <row r="482" spans="4:40" x14ac:dyDescent="0.3">
      <c r="Q482" t="str">
        <f>"Max " &amp; Q479</f>
        <v>Max Change in Cash Tax Rate</v>
      </c>
      <c r="R482">
        <f ca="1">MAX(Q481:T481)</f>
        <v>1.7811083863988331E-2</v>
      </c>
      <c r="X482" t="str">
        <f>D476</f>
        <v>2013</v>
      </c>
      <c r="Y482" t="str">
        <f>E476</f>
        <v>2014</v>
      </c>
      <c r="Z482" t="str">
        <f>F476</f>
        <v>2015</v>
      </c>
      <c r="AA482" t="str">
        <f>G476</f>
        <v>2016</v>
      </c>
      <c r="AB482" t="str">
        <f>H476</f>
        <v>2017</v>
      </c>
      <c r="AK482" t="str">
        <f>"Change in Op WC / Sales"</f>
        <v>Change in Op WC / Sales</v>
      </c>
    </row>
    <row r="483" spans="4:40" x14ac:dyDescent="0.3">
      <c r="Q483" t="str">
        <f>Q482 &amp; " Year"</f>
        <v>Max Change in Cash Tax Rate Year</v>
      </c>
      <c r="R483" t="str">
        <f ca="1">IF(MATCH(R482,Q481:T481,0)=1,Q480,IF(MATCH(R482,Q481:T481,0)=2,R480,IF(MATCH(R482,Q481:T481,0)=3,S480,T480)))</f>
        <v>16-17</v>
      </c>
      <c r="X483">
        <f ca="1">(INDIRECT("J" &amp; MATCH("Total Current Assets",B145:B403,0) +144) - INDIRECT("J" &amp; MATCH("Total Current Liabilities",B145:B403,0) +144))/(INDIRECT("J" &amp; MATCH("Sales/Revenue",B145:B403,0) +144))</f>
        <v>0.714615922163092</v>
      </c>
      <c r="Y483">
        <f ca="1">(INDIRECT("K" &amp; MATCH("Total Current Assets",B145:B403,0) +144) - INDIRECT("K" &amp; MATCH("Total Current Liabilities",B145:B403,0) +144))/(INDIRECT("K" &amp; MATCH("Sales/Revenue",B145:B403,0) +144))</f>
        <v>0.86431605283062785</v>
      </c>
      <c r="Z483">
        <f ca="1">(INDIRECT("L" &amp; MATCH("Total Current Assets",B145:B403,0) +144) - INDIRECT("L" &amp; MATCH("Total Current Liabilities",B145:B403,0) +144))/(INDIRECT("L" &amp; MATCH("Sales/Revenue",B145:B403,0) +144))</f>
        <v>0.8320746334962239</v>
      </c>
      <c r="AA483">
        <f ca="1">(INDIRECT("M" &amp; MATCH("Total Current Assets",B145:B403,0) +144) - INDIRECT("M" &amp; MATCH("Total Current Liabilities",B145:B403,0) +144))/(INDIRECT("M" &amp; MATCH("Sales/Revenue",B145:B403,0) +144))</f>
        <v>0.8361352215623572</v>
      </c>
      <c r="AB483">
        <f ca="1">(INDIRECT("N" &amp; MATCH("Total Current Assets",B145:B403,0) +144) - INDIRECT("N" &amp; MATCH("Total Current Liabilities",B145:B403,0) +144))/(INDIRECT("N" &amp; MATCH("Sales/Revenue",B145:B403,0) +144))</f>
        <v>0.87905994190652237</v>
      </c>
      <c r="AK483" t="str">
        <f>K476</f>
        <v>13-14</v>
      </c>
      <c r="AL483" t="str">
        <f>L476</f>
        <v>14-15</v>
      </c>
      <c r="AM483" t="str">
        <f>M476</f>
        <v>15-16</v>
      </c>
      <c r="AN483" t="str">
        <f>N476</f>
        <v>16-17</v>
      </c>
    </row>
    <row r="484" spans="4:40" x14ac:dyDescent="0.3">
      <c r="Q484" t="str">
        <f>"Min " &amp; Q479</f>
        <v>Min Change in Cash Tax Rate</v>
      </c>
      <c r="R484">
        <f ca="1">MIN(Q481:T481)</f>
        <v>-2.2308186339671188E-2</v>
      </c>
      <c r="X484" t="str">
        <f>"Max " &amp; X481</f>
        <v>Max Op WC / Sales</v>
      </c>
      <c r="Y484">
        <f ca="1">MAX(X483:AB483)</f>
        <v>0.87905994190652237</v>
      </c>
      <c r="AK484">
        <f ca="1">Y483-X483</f>
        <v>0.14970013066753585</v>
      </c>
      <c r="AL484">
        <f ca="1">Z483-Y483</f>
        <v>-3.2241419334403942E-2</v>
      </c>
      <c r="AM484">
        <f ca="1">AA483-Z483</f>
        <v>4.0605880661332971E-3</v>
      </c>
      <c r="AN484">
        <f ca="1">AB483-AA483</f>
        <v>4.2924720344165168E-2</v>
      </c>
    </row>
    <row r="485" spans="4:40" x14ac:dyDescent="0.3">
      <c r="J485" t="str">
        <f>"Cash Tax Rate"</f>
        <v>Cash Tax Rate</v>
      </c>
      <c r="Q485" t="str">
        <f>Q484 &amp; " Year"</f>
        <v>Min Change in Cash Tax Rate Year</v>
      </c>
      <c r="R485" t="str">
        <f ca="1">IF(MATCH(R484,Q481:T481,0)=1,Q480,IF(MATCH(R484,Q481:T481,0)=2,R480,IF(MATCH(R484,Q481:T481,0)=3,S480,T480)))</f>
        <v>15-16</v>
      </c>
      <c r="X485" t="str">
        <f>X484 &amp; " Year"</f>
        <v>Max Op WC / Sales Year</v>
      </c>
      <c r="Y485">
        <f ca="1">VALUE(X482)+MATCH(Y484,X483:AB483,0)-1</f>
        <v>2017</v>
      </c>
      <c r="AK485" t="str">
        <f>"Max " &amp; AK482</f>
        <v>Max Change in Op WC / Sales</v>
      </c>
      <c r="AL485">
        <f ca="1">MAX(AK484:AN484)</f>
        <v>0.14970013066753585</v>
      </c>
    </row>
    <row r="486" spans="4:40" x14ac:dyDescent="0.3">
      <c r="J486" t="str">
        <f>D476</f>
        <v>2013</v>
      </c>
      <c r="K486" t="str">
        <f>E476</f>
        <v>2014</v>
      </c>
      <c r="L486" t="str">
        <f>F476</f>
        <v>2015</v>
      </c>
      <c r="M486" t="str">
        <f>G476</f>
        <v>2016</v>
      </c>
      <c r="N486" t="str">
        <f>H476</f>
        <v>2017</v>
      </c>
      <c r="X486" t="str">
        <f>"Min " &amp; X481</f>
        <v>Min Op WC / Sales</v>
      </c>
      <c r="Y486">
        <f ca="1">MIN(X483:AB483)</f>
        <v>0.714615922163092</v>
      </c>
      <c r="AK486" t="str">
        <f>AK485 &amp; " Year"</f>
        <v>Max Change in Op WC / Sales Year</v>
      </c>
      <c r="AL486" t="str">
        <f ca="1">IF(MATCH(AL485,AK484:AN484,0)=1,AK483,IF(MATCH(AL485,AK484:AN484,0)=2,AL483,IF(MATCH(AL485,AK484:AN484,0)=3,AM483,AN483)))</f>
        <v>13-14</v>
      </c>
    </row>
    <row r="487" spans="4:40" x14ac:dyDescent="0.3">
      <c r="J487">
        <f ca="1">(INDIRECT("J" &amp; MATCH("Income Tax",B145:B403,0) +144))/(INDIRECT("J" &amp; MATCH("Pretax Income",B145:B403,0) +144))</f>
        <v>0.35220570889360697</v>
      </c>
      <c r="K487">
        <f ca="1">(INDIRECT("K" &amp; MATCH("Income Tax",B145:B403,0) +144))/(INDIRECT("K" &amp; MATCH("Pretax Income",B145:B403,0) +144))</f>
        <v>0.35369188696444848</v>
      </c>
      <c r="L487">
        <f ca="1">(INDIRECT("L" &amp; MATCH("Income Tax",B145:B403,0) +144))/(INDIRECT("L" &amp; MATCH("Pretax Income",B145:B403,0) +144))</f>
        <v>0.36313533374157997</v>
      </c>
      <c r="M487">
        <f ca="1">(INDIRECT("M" &amp; MATCH("Income Tax",B145:B403,0) +144))/(INDIRECT("M" &amp; MATCH("Pretax Income",B145:B403,0) +144))</f>
        <v>0.34082714740190878</v>
      </c>
      <c r="N487">
        <f ca="1">(INDIRECT("N" &amp; MATCH("Income Tax",B145:B403,0) +144))/(INDIRECT("N" &amp; MATCH("Pretax Income",B145:B403,0) +144))</f>
        <v>0.35863823126589711</v>
      </c>
      <c r="X487" t="str">
        <f>X486 &amp; " Year"</f>
        <v>Min Op WC / Sales Year</v>
      </c>
      <c r="Y487">
        <f ca="1">VALUE(X482)+MATCH(Y486,X483:AB483,0)-1</f>
        <v>2013</v>
      </c>
      <c r="AK487" t="str">
        <f>"Min " &amp; AK482</f>
        <v>Min Change in Op WC / Sales</v>
      </c>
      <c r="AL487">
        <f ca="1">MIN(AK484:AN484)</f>
        <v>-3.2241419334403942E-2</v>
      </c>
    </row>
    <row r="488" spans="4:40" x14ac:dyDescent="0.3">
      <c r="J488" t="str">
        <f>"Max " &amp; J485</f>
        <v>Max Cash Tax Rate</v>
      </c>
      <c r="K488">
        <f ca="1">MAX(J487:N487)</f>
        <v>0.36313533374157997</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J489" t="str">
        <f>J488 &amp; " Year"</f>
        <v>Max Cash Tax Rate Year</v>
      </c>
      <c r="K489">
        <f ca="1">VALUE(J486)+MATCH(K488,J487:N487,0)-1</f>
        <v>2015</v>
      </c>
      <c r="Q489" t="str">
        <f>D476</f>
        <v>2013</v>
      </c>
      <c r="R489" t="str">
        <f>E476</f>
        <v>2014</v>
      </c>
      <c r="S489" t="str">
        <f>F476</f>
        <v>2015</v>
      </c>
      <c r="T489" t="str">
        <f>G476</f>
        <v>2016</v>
      </c>
      <c r="U489" t="str">
        <f>H476</f>
        <v>2017</v>
      </c>
      <c r="X489" t="str">
        <f>"PPE / Sales"</f>
        <v>PPE / Sales</v>
      </c>
    </row>
    <row r="490" spans="4:40" x14ac:dyDescent="0.3">
      <c r="J490" t="str">
        <f>"Min " &amp; J485</f>
        <v>Min Cash Tax Rate</v>
      </c>
      <c r="K490">
        <f ca="1">MIN(J487:N487)</f>
        <v>0.34082714740190878</v>
      </c>
      <c r="Q490">
        <f ca="1">SUM(X483,X491,X499)</f>
        <v>0.86754824490673543</v>
      </c>
      <c r="R490">
        <f ca="1">SUM(Y483,Y491,Y499)</f>
        <v>1.0318845639145866</v>
      </c>
      <c r="S490">
        <f ca="1">SUM(Z483,Z491,Z499)</f>
        <v>0.97428303470062683</v>
      </c>
      <c r="T490">
        <f ca="1">SUM(AA483,AA491,AA499)</f>
        <v>0.96477843764275928</v>
      </c>
      <c r="U490">
        <f ca="1">SUM(AB483,AB491,AB499)</f>
        <v>1.0349881172432005</v>
      </c>
      <c r="X490" t="str">
        <f>D476</f>
        <v>2013</v>
      </c>
      <c r="Y490" t="str">
        <f>E476</f>
        <v>2014</v>
      </c>
      <c r="Z490" t="str">
        <f>F476</f>
        <v>2015</v>
      </c>
      <c r="AA490" t="str">
        <f>G476</f>
        <v>2016</v>
      </c>
      <c r="AB490" t="str">
        <f>H476</f>
        <v>2017</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2016</v>
      </c>
      <c r="Q491" t="str">
        <f>"Max " &amp; Q488</f>
        <v>Max Invested Capital / Sales</v>
      </c>
      <c r="R491">
        <f ca="1">MAX(Q490:U490)</f>
        <v>1.0349881172432005</v>
      </c>
      <c r="S491" t="str">
        <f>"Op WC Effect on Max"</f>
        <v>Op WC Effect on Max</v>
      </c>
      <c r="T491" t="str">
        <f ca="1">IF(R492=Y485,"Max IC in same year as Max Op WC","Inconclusive Effect")</f>
        <v>Max IC in same year as Max Op WC</v>
      </c>
      <c r="X491">
        <f ca="1">(INDIRECT("J" &amp; MATCH("Net Property, Plant &amp; Equipment",B145:B403,0) +144))/(INDIRECT("J" &amp; MATCH("Sales/Revenue",B145:B403,0) +144))</f>
        <v>0.13616083427404183</v>
      </c>
      <c r="Y491">
        <f ca="1">(INDIRECT("K" &amp; MATCH("Net Property, Plant &amp; Equipment",B145:B403,0) +144))/(INDIRECT("K" &amp; MATCH("Sales/Revenue",B145:B403,0) +144))</f>
        <v>0.15814278233548612</v>
      </c>
      <c r="Z491">
        <f ca="1">(INDIRECT("L" &amp; MATCH("Net Property, Plant &amp; Equipment",B145:B403,0) +144))/(INDIRECT("L" &amp; MATCH("Sales/Revenue",B145:B403,0) +144))</f>
        <v>0.13485364529344981</v>
      </c>
      <c r="AA491">
        <f ca="1">(INDIRECT("M" &amp; MATCH("Net Property, Plant &amp; Equipment",B145:B403,0) +144))/(INDIRECT("M" &amp; MATCH("Sales/Revenue",B145:B403,0) +144))</f>
        <v>0.12261306532663317</v>
      </c>
      <c r="AB491">
        <f ca="1">(INDIRECT("N" &amp; MATCH("Net Property, Plant &amp; Equipment",B145:B403,0) +144))/(INDIRECT("N" &amp; MATCH("Sales/Revenue",B145:B403,0) +144))</f>
        <v>0.15077898072352786</v>
      </c>
      <c r="AE491" t="str">
        <f>K476</f>
        <v>13-14</v>
      </c>
      <c r="AF491" t="str">
        <f>L476</f>
        <v>14-15</v>
      </c>
      <c r="AG491" t="str">
        <f>M476</f>
        <v>15-16</v>
      </c>
      <c r="AH491" t="str">
        <f>N476</f>
        <v>16-17</v>
      </c>
      <c r="AK491" t="str">
        <f>K476</f>
        <v>13-14</v>
      </c>
      <c r="AL491" t="str">
        <f>L476</f>
        <v>14-15</v>
      </c>
      <c r="AM491" t="str">
        <f>M476</f>
        <v>15-16</v>
      </c>
      <c r="AN491" t="str">
        <f>N476</f>
        <v>16-17</v>
      </c>
    </row>
    <row r="492" spans="4:40" x14ac:dyDescent="0.3">
      <c r="Q492" t="str">
        <f>Q491 &amp; " Year"</f>
        <v>Max Invested Capital / Sales Year</v>
      </c>
      <c r="R492">
        <f ca="1">VALUE(Q489)+MATCH(R491,Q490:U490,0)-1</f>
        <v>2017</v>
      </c>
      <c r="S492" t="str">
        <f>"PPE Effect on Max"</f>
        <v>PPE Effect on Max</v>
      </c>
      <c r="T492" t="str">
        <f ca="1">IF(R492=Y493,"Max IC in same year as Max PPE","Inconclusive Effect")</f>
        <v>Inconclusive Effect</v>
      </c>
      <c r="X492" t="str">
        <f>"Max " &amp; X489</f>
        <v>Max PPE / Sales</v>
      </c>
      <c r="Y492">
        <f ca="1">MAX(X491:AB491)</f>
        <v>0.15814278233548612</v>
      </c>
      <c r="AE492">
        <f ca="1">R490-Q490</f>
        <v>0.16433631900785117</v>
      </c>
      <c r="AF492">
        <f ca="1">S490-R490</f>
        <v>-5.7601529213959779E-2</v>
      </c>
      <c r="AG492">
        <f ca="1">T490-S490</f>
        <v>-9.5045970578675476E-3</v>
      </c>
      <c r="AH492">
        <f ca="1">U490-T490</f>
        <v>7.0209679600441222E-2</v>
      </c>
      <c r="AK492">
        <f ca="1">Y491-X491</f>
        <v>2.1981948061444295E-2</v>
      </c>
      <c r="AL492">
        <f ca="1">Z491-Y491</f>
        <v>-2.3289137042036306E-2</v>
      </c>
      <c r="AM492">
        <f ca="1">AA491-Z491</f>
        <v>-1.2240579966816642E-2</v>
      </c>
      <c r="AN492">
        <f ca="1">AB491-AA491</f>
        <v>2.8165915396894683E-2</v>
      </c>
    </row>
    <row r="493" spans="4:40" x14ac:dyDescent="0.3">
      <c r="Q493" t="str">
        <f>"Min " &amp; Q488</f>
        <v>Min Invested Capital / Sales</v>
      </c>
      <c r="R493">
        <f ca="1">MIN(Q490:U490)</f>
        <v>0.86754824490673543</v>
      </c>
      <c r="S493" t="str">
        <f>"Intangibles Effect on Max"</f>
        <v>Intangibles Effect on Max</v>
      </c>
      <c r="T493" t="str">
        <f ca="1">IF(R492=Y501,"Max IC in same year as Max Intangibles","Inconclusive Effect")</f>
        <v>Inconclusive Effect</v>
      </c>
      <c r="X493" t="str">
        <f>X492 &amp; " Year"</f>
        <v>Max PPE / Sales Year</v>
      </c>
      <c r="Y493">
        <f ca="1">VALUE(X490)+MATCH(Y492,X491:AB491,0)-1</f>
        <v>2014</v>
      </c>
      <c r="AE493" t="str">
        <f>"Max " &amp; AE490</f>
        <v>Max Change in Invested Capital / Sales</v>
      </c>
      <c r="AF493">
        <f ca="1">MAX(AE492:AH492)</f>
        <v>0.16433631900785117</v>
      </c>
      <c r="AK493" t="str">
        <f>"Max " &amp; AK490</f>
        <v>Max Change in PPE / Sales</v>
      </c>
      <c r="AL493">
        <f ca="1">MAX(AK492:AN492)</f>
        <v>2.8165915396894683E-2</v>
      </c>
    </row>
    <row r="494" spans="4:40" x14ac:dyDescent="0.3">
      <c r="Q494" t="str">
        <f>Q493 &amp; " Year"</f>
        <v>Min Invested Capital / Sales Year</v>
      </c>
      <c r="R494">
        <f ca="1">VALUE(Q489)+MATCH(R493,Q490:U490,0)-1</f>
        <v>2013</v>
      </c>
      <c r="S494" t="str">
        <f>"Op WC Effect on Min"</f>
        <v>Op WC Effect on Min</v>
      </c>
      <c r="T494" t="str">
        <f ca="1">IF(R494=Y487,"Min IC in same year as Min Op WC","Inconclusive Effect")</f>
        <v>Min IC in same year as Min Op WC</v>
      </c>
      <c r="X494" t="str">
        <f>"Min " &amp; X489</f>
        <v>Min PPE / Sales</v>
      </c>
      <c r="Y494">
        <f ca="1">MIN(X491:AB491)</f>
        <v>0.12261306532663317</v>
      </c>
      <c r="AE494" t="str">
        <f>AE493 &amp; " Year"</f>
        <v>Max Change in Invested Capital / Sales Year</v>
      </c>
      <c r="AF494" t="str">
        <f ca="1">IF(MATCH(AF493,AE492:AH492,0)=1,AE491,IF(MATCH(AF493,AE492:AH492,0)=2,AF491,IF(MATCH(AF493,AE492:AH492,0)=3,AG491,AH491)))</f>
        <v>13-14</v>
      </c>
      <c r="AK494" t="str">
        <f>AK493 &amp; " Year"</f>
        <v>Max Change in PPE / Sales Year</v>
      </c>
      <c r="AL494" t="str">
        <f ca="1">IF(MATCH(AL493,AK492:AN492,0)=1,AK491,IF(MATCH(AL493,AK492:AN492,0)=2,AL491,IF(MATCH(AL493,AK492:AN492,0)=3,AM491,AN491)))</f>
        <v>16-17</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2016</v>
      </c>
      <c r="AE495" t="str">
        <f>"Min " &amp; AE490</f>
        <v>Min Change in Invested Capital / Sales</v>
      </c>
      <c r="AF495">
        <f ca="1">MIN(AE492:AH492)</f>
        <v>-5.7601529213959779E-2</v>
      </c>
      <c r="AK495" t="str">
        <f>"Min " &amp; AK490</f>
        <v>Min Change in PPE / Sales</v>
      </c>
      <c r="AL495">
        <f ca="1">MIN(AK492:AN492)</f>
        <v>-2.3289137042036306E-2</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14-15</v>
      </c>
      <c r="AK496" t="str">
        <f>AK495 &amp; " Year"</f>
        <v>Min Change in PPE / Sales Year</v>
      </c>
      <c r="AL496" t="str">
        <f ca="1">IF(MATCH(AL495,AK492:AN492,0)=1,AK491,IF(MATCH(AL495,AK492:AN492,0)=2,AL491,IF(MATCH(AL495,AK492:AN492,0)=3,AM491,AN491)))</f>
        <v>14-15</v>
      </c>
    </row>
    <row r="497" spans="3:40" x14ac:dyDescent="0.3">
      <c r="X497" t="str">
        <f>"Intangibles / Sales"</f>
        <v>Intangibles / Sales</v>
      </c>
    </row>
    <row r="498" spans="3:40" x14ac:dyDescent="0.3">
      <c r="X498" t="str">
        <f>D476</f>
        <v>2013</v>
      </c>
      <c r="Y498" t="str">
        <f>E476</f>
        <v>2014</v>
      </c>
      <c r="Z498" t="str">
        <f>F476</f>
        <v>2015</v>
      </c>
      <c r="AA498" t="str">
        <f>G476</f>
        <v>2016</v>
      </c>
      <c r="AB498" t="str">
        <f>H476</f>
        <v>2017</v>
      </c>
      <c r="AK498" t="str">
        <f>"Change in Intagibles / Sales"</f>
        <v>Change in Intagibles / Sales</v>
      </c>
    </row>
    <row r="499" spans="3:40" x14ac:dyDescent="0.3">
      <c r="X499">
        <f ca="1">(INDIRECT("J" &amp; MATCH("Intangible Assets",B145:B403,0) +144))/(INDIRECT("J" &amp; MATCH("Sales/Revenue",B145:B403,0) +144))</f>
        <v>1.6771488469601678E-2</v>
      </c>
      <c r="Y499">
        <f ca="1">(INDIRECT("K" &amp; MATCH("Intangible Assets",B145:B403,0) +144))/(INDIRECT("K" &amp; MATCH("Sales/Revenue",B145:B403,0) +144))</f>
        <v>9.4257287484726827E-3</v>
      </c>
      <c r="Z499">
        <f ca="1">(INDIRECT("L" &amp; MATCH("Intangible Assets",B145:B403,0) +144))/(INDIRECT("L" &amp; MATCH("Sales/Revenue",B145:B403,0) +144))</f>
        <v>7.3547559109531568E-3</v>
      </c>
      <c r="AA499">
        <f ca="1">(INDIRECT("M" &amp; MATCH("Intangible Assets",B145:B403,0) +144))/(INDIRECT("M" &amp; MATCH("Sales/Revenue",B145:B403,0) +144))</f>
        <v>6.030150753768844E-3</v>
      </c>
      <c r="AB499">
        <f ca="1">(INDIRECT("N" &amp; MATCH("Intangible Assets",B145:B403,0) +144))/(INDIRECT("N" &amp; MATCH("Sales/Revenue",B145:B403,0) +144))</f>
        <v>5.1491946131502512E-3</v>
      </c>
      <c r="AK499" t="str">
        <f>K476</f>
        <v>13-14</v>
      </c>
      <c r="AL499" t="str">
        <f>L476</f>
        <v>14-15</v>
      </c>
      <c r="AM499" t="str">
        <f>M476</f>
        <v>15-16</v>
      </c>
      <c r="AN499" t="str">
        <f>N476</f>
        <v>16-17</v>
      </c>
    </row>
    <row r="500" spans="3:40" x14ac:dyDescent="0.3">
      <c r="C500" t="s">
        <v>1070</v>
      </c>
      <c r="X500" t="str">
        <f>"Max " &amp; X497</f>
        <v>Max Intangibles / Sales</v>
      </c>
      <c r="Y500">
        <f ca="1">MAX(X499:AB499)</f>
        <v>1.6771488469601678E-2</v>
      </c>
      <c r="AK500">
        <f ca="1">Y499-X499</f>
        <v>-7.3457597211289954E-3</v>
      </c>
      <c r="AL500">
        <f ca="1">Z499-Y499</f>
        <v>-2.0709728375195259E-3</v>
      </c>
      <c r="AM500">
        <f ca="1">AA499-Z499</f>
        <v>-1.3246051571843128E-3</v>
      </c>
      <c r="AN500">
        <f ca="1">AB499-AA499</f>
        <v>-8.8095614061859274E-4</v>
      </c>
    </row>
    <row r="501" spans="3:40" x14ac:dyDescent="0.3">
      <c r="C501" t="s">
        <v>1071</v>
      </c>
      <c r="X501" t="str">
        <f>X500 &amp; " Year"</f>
        <v>Max Intangibles / Sales Year</v>
      </c>
      <c r="Y501">
        <f ca="1">VALUE(X498)+MATCH(Y500,X499:AB499,0)-1</f>
        <v>2013</v>
      </c>
      <c r="AK501" t="str">
        <f>"Max " &amp; AK498</f>
        <v>Max Change in Intagibles / Sales</v>
      </c>
      <c r="AL501">
        <f ca="1">MAX(AK500:AN500)</f>
        <v>-8.8095614061859274E-4</v>
      </c>
    </row>
    <row r="502" spans="3:40" x14ac:dyDescent="0.3">
      <c r="C502" t="s">
        <v>1074</v>
      </c>
      <c r="X502" t="str">
        <f>"Min " &amp; X497</f>
        <v>Min Intangibles / Sales</v>
      </c>
      <c r="Y502">
        <f ca="1">MIN(X499:AB499)</f>
        <v>5.1491946131502512E-3</v>
      </c>
      <c r="AK502" t="str">
        <f>AK501 &amp; " Year"</f>
        <v>Max Change in Intagibles / Sales Year</v>
      </c>
      <c r="AL502" t="str">
        <f ca="1">IF(MATCH(AL501,AK500:AN500,0)=1,AK499,IF(MATCH(AL501,AK500:AN500,0)=2,AL499,IF(MATCH(AL501,AK500:AN500,0)=3,AM499,AN499)))</f>
        <v>16-17</v>
      </c>
    </row>
    <row r="503" spans="3:40" x14ac:dyDescent="0.3">
      <c r="C503" t="s">
        <v>3152</v>
      </c>
      <c r="X503" t="str">
        <f>X502 &amp; " Year"</f>
        <v>Min Intangibles / Sales Year</v>
      </c>
      <c r="Y503">
        <f ca="1">VALUE(X498)+MATCH(Y502,X499:AB499,0)-1</f>
        <v>2017</v>
      </c>
      <c r="AK503" t="str">
        <f>"Min " &amp; AK498</f>
        <v>Min Change in Intagibles / Sales</v>
      </c>
      <c r="AL503">
        <f ca="1">MIN(AK500:AN500)</f>
        <v>-7.3457597211289954E-3</v>
      </c>
    </row>
    <row r="504" spans="3:40" x14ac:dyDescent="0.3">
      <c r="C504" t="s">
        <v>1073</v>
      </c>
      <c r="AK504" t="str">
        <f>AK503 &amp; " Year"</f>
        <v>Min Change in Intagibles / Sales Year</v>
      </c>
      <c r="AL504" t="str">
        <f ca="1">IF(MATCH(AL503,AK500:AN500,0)=1,AK499,IF(MATCH(AL503,AK500:AN500,0)=2,AL499,IF(MATCH(AL503,AK500:AN500,0)=3,AM499,AN499)))</f>
        <v>13-14</v>
      </c>
    </row>
    <row r="505" spans="3:40" x14ac:dyDescent="0.3">
      <c r="C505" t="s">
        <v>2493</v>
      </c>
    </row>
    <row r="506" spans="3:40" x14ac:dyDescent="0.3">
      <c r="C506" t="s">
        <v>1076</v>
      </c>
    </row>
    <row r="507" spans="3:40" x14ac:dyDescent="0.3">
      <c r="C507" t="s">
        <v>3153</v>
      </c>
    </row>
    <row r="508" spans="3:40" x14ac:dyDescent="0.3">
      <c r="C508" t="s">
        <v>1073</v>
      </c>
    </row>
    <row r="509" spans="3:40" x14ac:dyDescent="0.3">
      <c r="C509" t="s">
        <v>1072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3154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ABIOMED</v>
      </c>
    </row>
    <row r="2" spans="1:16" x14ac:dyDescent="0.3">
      <c r="B2" t="s">
        <v>2</v>
      </c>
      <c r="C2" t="s">
        <v>3155</v>
      </c>
      <c r="K2" t="str">
        <f>LEFT(C1,FIND("(",C1) - 2)</f>
        <v>ABIOMED, Inc.</v>
      </c>
    </row>
    <row r="3" spans="1:16" x14ac:dyDescent="0.3">
      <c r="J3">
        <f ca="1">RANDBETWEEN(1,6)</f>
        <v>6</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$148.30, up .68%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$148.30, up .68% after opening up a fraction over yesterday's closing price</v>
      </c>
    </row>
    <row r="5" spans="1:16" x14ac:dyDescent="0.3">
      <c r="J5">
        <f ca="1">RANDBETWEEN(1,2)</f>
        <v>2</v>
      </c>
      <c r="K5" t="str">
        <f>"The one year target estimate for " &amp; D1 &amp; " is " &amp; TEXT(C23,"$####.00")</f>
        <v>The one year target estimate for ABIOMED is $153.75</v>
      </c>
      <c r="L5" t="str">
        <f>D1 &amp; " is expected to be trading at " &amp; TEXT(C23, "$####.00") &amp; ", based on target estimates"</f>
        <v>ABIOMED is expected to be trading at $153.75, based on target estimates</v>
      </c>
    </row>
    <row r="6" spans="1:16" x14ac:dyDescent="0.3">
      <c r="K6" t="str">
        <f>" which would be " &amp; IF(OR(LEFT(ABS((C23-C2)/C2*100),1)="8",LEFT(ABS((C23-C2)/C2*100),2)="18"), "an ", "a ")  &amp;TEXT(ABS((C23-C2)/C2),"####.00%")&amp;IF((C23-C2)&gt;0," increase over"," decrease from")&amp;" the current price"</f>
        <v xml:space="preserve"> which would be a 3.67% increase over the current price</v>
      </c>
    </row>
    <row r="7" spans="1:16" x14ac:dyDescent="0.3">
      <c r="A7" s="1">
        <v>0</v>
      </c>
      <c r="B7" t="s">
        <v>5</v>
      </c>
      <c r="C7" t="s">
        <v>3156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14.29% from last quarter based on the average of 9 analyst estimates (Yahoo Finance)</v>
      </c>
    </row>
    <row r="8" spans="1:16" x14ac:dyDescent="0.3">
      <c r="A8" s="1">
        <v>1</v>
      </c>
      <c r="B8" t="s">
        <v>7</v>
      </c>
      <c r="C8" t="s">
        <v>3157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3158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3159</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$0.06 in the 2 months leading up to the earnings report</v>
      </c>
    </row>
    <row r="11" spans="1:16" x14ac:dyDescent="0.3">
      <c r="A11" s="1">
        <v>4</v>
      </c>
      <c r="B11" t="s">
        <v>13</v>
      </c>
      <c r="C11" t="s">
        <v>3160</v>
      </c>
      <c r="K11" t="str">
        <f>IF(B145="Interest Income",U42, K42)</f>
        <v>ABIOMED has managed to increase revenue, and gross income each year since 2013</v>
      </c>
    </row>
    <row r="12" spans="1:16" x14ac:dyDescent="0.3">
      <c r="A12" s="1">
        <v>5</v>
      </c>
      <c r="B12" t="s">
        <v>15</v>
      </c>
      <c r="C12" t="s">
        <v>3161</v>
      </c>
      <c r="D12" t="str">
        <f>LEFT(C12,FIND("-",C12)-2)</f>
        <v>95.14</v>
      </c>
      <c r="E12" t="str">
        <f>TRIM(RIGHT(C12,FIND("-",C12)-1))</f>
        <v>149.34</v>
      </c>
      <c r="K12" t="str">
        <f ca="1">D78</f>
        <v>There are some indications that ABIOMED may be overvalued. The company has a higher forward p/e, peg ratio, price/sales, price/book than the comparable average</v>
      </c>
    </row>
    <row r="13" spans="1:16" x14ac:dyDescent="0.3">
      <c r="A13" s="1">
        <v>6</v>
      </c>
      <c r="B13" t="s">
        <v>17</v>
      </c>
      <c r="C13" t="s">
        <v>3162</v>
      </c>
      <c r="K13" t="str">
        <f ca="1">D89</f>
        <v>There are some indications that ABIOMED may be undervalued. The company has a lower and trailing p/e than the comparable average</v>
      </c>
    </row>
    <row r="14" spans="1:16" x14ac:dyDescent="0.3">
      <c r="A14" s="1">
        <v>7</v>
      </c>
      <c r="B14" t="s">
        <v>19</v>
      </c>
      <c r="C14" t="s">
        <v>3163</v>
      </c>
    </row>
    <row r="16" spans="1:16" x14ac:dyDescent="0.3">
      <c r="A16" s="1">
        <v>0</v>
      </c>
      <c r="B16" t="s">
        <v>21</v>
      </c>
      <c r="C16" t="s">
        <v>3164</v>
      </c>
    </row>
    <row r="17" spans="1:23" x14ac:dyDescent="0.3">
      <c r="A17" s="1">
        <v>1</v>
      </c>
      <c r="B17" t="s">
        <v>23</v>
      </c>
      <c r="C17" t="s">
        <v>3165</v>
      </c>
      <c r="K17" t="str">
        <f ca="1">K2 &amp; IF(J3=1, K3,IF(J3=2,L3,IF(J3=3,M3,IF(J3=4,N3,IF(J3=5,O3,IF(J3=6,P3)))))) &amp; ". " &amp; IF(J4=1,K4,IF(J4=2,L4)) &amp; ". " &amp; IF(J5=1,K5,IF(J5=2,L5)) &amp; K6 &amp; ". " &amp; K7 &amp; ". " &amp; K8 &amp; ". " &amp; K9 &amp; "."</f>
        <v>ABIOMED, Inc. is going to report earnings on Jul 27, 2017. The current stock price is $148.30, up .68% after opening up a fraction over yesterday's closing price. ABIOMED is expected to be trading at $153.75, based on target estimates which would be a 3.67% increase over the current price. Earnings are expected to decrease by 14.29% from last quarter based on the average of 9 analyst estimates (Yahoo Finance). The stock is trading in the high end of its 52-week range. Over the last 4 quarters, there have been positive earnings surprises 2 times, and a negative earnings surprise 2 times.</v>
      </c>
    </row>
    <row r="18" spans="1:23" x14ac:dyDescent="0.3">
      <c r="A18" s="1">
        <v>2</v>
      </c>
      <c r="B18" t="s">
        <v>25</v>
      </c>
      <c r="C18" t="s">
        <v>3166</v>
      </c>
    </row>
    <row r="19" spans="1:23" x14ac:dyDescent="0.3">
      <c r="A19" s="1">
        <v>3</v>
      </c>
      <c r="B19" t="s">
        <v>27</v>
      </c>
      <c r="C19" t="s">
        <v>3167</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3168</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2510</v>
      </c>
      <c r="F26" s="1" t="s">
        <v>2511</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9</v>
      </c>
      <c r="D27">
        <v>9</v>
      </c>
      <c r="E27">
        <v>9</v>
      </c>
      <c r="F27">
        <v>9</v>
      </c>
      <c r="J27">
        <f>IF(K27 &lt;&gt; "",6, 0)</f>
        <v>0</v>
      </c>
      <c r="K27" t="str">
        <f>IF(I172="pos_trend",B172,"")</f>
        <v/>
      </c>
      <c r="L27" t="str">
        <f t="shared" si="0"/>
        <v/>
      </c>
      <c r="M27" t="str">
        <f t="shared" si="2"/>
        <v>revenue, gross income</v>
      </c>
      <c r="T27">
        <f>IF(U27 &lt;&gt; "",6, 0)</f>
        <v>0</v>
      </c>
      <c r="U27" t="str">
        <f>IF(I170="pos_trend",B170,"")</f>
        <v/>
      </c>
      <c r="V27" t="str">
        <f t="shared" si="1"/>
        <v/>
      </c>
      <c r="W27" t="str">
        <f t="shared" si="3"/>
        <v/>
      </c>
    </row>
    <row r="28" spans="1:23" x14ac:dyDescent="0.3">
      <c r="A28" s="1">
        <v>1</v>
      </c>
      <c r="B28" t="s">
        <v>42</v>
      </c>
      <c r="C28">
        <v>0.42</v>
      </c>
      <c r="D28">
        <v>0.36</v>
      </c>
      <c r="E28">
        <v>1.84</v>
      </c>
      <c r="F28">
        <v>2.6</v>
      </c>
      <c r="J28">
        <f>IF(K28 &lt;&gt; "",7, 0)</f>
        <v>0</v>
      </c>
      <c r="K28" t="str">
        <f>IF(I173="pos_trend",B173,"")</f>
        <v/>
      </c>
      <c r="L28" t="str">
        <f t="shared" si="0"/>
        <v/>
      </c>
      <c r="M28" t="str">
        <f t="shared" si="2"/>
        <v>revenue, gross income</v>
      </c>
      <c r="T28">
        <f>IF(U28 &lt;&gt; "",7, 0)</f>
        <v>0</v>
      </c>
      <c r="U28" t="str">
        <f>IF(I171="pos_trend",B171,"")</f>
        <v/>
      </c>
      <c r="V28" t="str">
        <f t="shared" si="1"/>
        <v/>
      </c>
      <c r="W28" t="str">
        <f t="shared" si="3"/>
        <v/>
      </c>
    </row>
    <row r="29" spans="1:23" x14ac:dyDescent="0.3">
      <c r="A29" s="1">
        <v>2</v>
      </c>
      <c r="B29" t="s">
        <v>43</v>
      </c>
      <c r="C29">
        <v>0.39</v>
      </c>
      <c r="D29">
        <v>0.3</v>
      </c>
      <c r="E29">
        <v>1.7</v>
      </c>
      <c r="F29">
        <v>2.2200000000000002</v>
      </c>
      <c r="J29">
        <f>IF(K29 &lt;&gt; "",8, 0)</f>
        <v>0</v>
      </c>
      <c r="K29" t="str">
        <f>IF(I174="pos_trend",B174,"")</f>
        <v/>
      </c>
      <c r="L29" t="str">
        <f t="shared" si="0"/>
        <v/>
      </c>
      <c r="M29" t="str">
        <f t="shared" si="2"/>
        <v>revenue, gross income</v>
      </c>
      <c r="T29">
        <f>IF(U29 &lt;&gt; "",8, 0)</f>
        <v>0</v>
      </c>
      <c r="U29" t="str">
        <f>IF(I172="pos_trend",B172,"")</f>
        <v/>
      </c>
      <c r="V29" t="str">
        <f t="shared" si="1"/>
        <v/>
      </c>
      <c r="W29" t="str">
        <f t="shared" si="3"/>
        <v/>
      </c>
    </row>
    <row r="30" spans="1:23" x14ac:dyDescent="0.3">
      <c r="A30" s="1">
        <v>3</v>
      </c>
      <c r="B30" t="s">
        <v>44</v>
      </c>
      <c r="C30">
        <v>0.47</v>
      </c>
      <c r="D30">
        <v>0.42</v>
      </c>
      <c r="E30">
        <v>2.02</v>
      </c>
      <c r="F30">
        <v>2.86</v>
      </c>
      <c r="J30">
        <f>IF(K30 &lt;&gt; "",9, 0)</f>
        <v>0</v>
      </c>
      <c r="K30" t="str">
        <f>IF(I185="pos_trend",B185,"")</f>
        <v/>
      </c>
      <c r="L30" t="str">
        <f t="shared" si="0"/>
        <v/>
      </c>
      <c r="M30" t="str">
        <f t="shared" si="2"/>
        <v>revenue, gross income</v>
      </c>
      <c r="T30">
        <f>IF(U30 &lt;&gt; "",9, 0)</f>
        <v>0</v>
      </c>
      <c r="U30" t="str">
        <f>IF(I178="pos_trend",B178,"")</f>
        <v/>
      </c>
      <c r="V30" t="str">
        <f t="shared" si="1"/>
        <v/>
      </c>
      <c r="W30" t="str">
        <f t="shared" si="3"/>
        <v/>
      </c>
    </row>
    <row r="31" spans="1:23" x14ac:dyDescent="0.3">
      <c r="A31" s="1">
        <v>4</v>
      </c>
      <c r="B31" t="s">
        <v>45</v>
      </c>
      <c r="C31">
        <v>0.28999999999999998</v>
      </c>
      <c r="D31">
        <v>0.2</v>
      </c>
      <c r="E31">
        <v>1.17</v>
      </c>
      <c r="F31">
        <v>1.84</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c>
    </row>
    <row r="33" spans="1:23" x14ac:dyDescent="0.3">
      <c r="B33" s="1" t="s">
        <v>46</v>
      </c>
      <c r="C33" s="1" t="s">
        <v>37</v>
      </c>
      <c r="D33" s="1" t="s">
        <v>38</v>
      </c>
      <c r="E33" s="1" t="s">
        <v>2510</v>
      </c>
      <c r="F33" s="1" t="s">
        <v>2511</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c>
    </row>
    <row r="34" spans="1:23" x14ac:dyDescent="0.3">
      <c r="A34" s="1">
        <v>0</v>
      </c>
      <c r="B34" t="s">
        <v>41</v>
      </c>
      <c r="C34" t="s">
        <v>2514</v>
      </c>
      <c r="D34" t="s">
        <v>2514</v>
      </c>
      <c r="E34" t="s">
        <v>2513</v>
      </c>
      <c r="F34" t="s">
        <v>2513</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c>
    </row>
    <row r="35" spans="1:23" x14ac:dyDescent="0.3">
      <c r="A35" s="1">
        <v>1</v>
      </c>
      <c r="B35" t="s">
        <v>42</v>
      </c>
      <c r="C35" t="s">
        <v>3169</v>
      </c>
      <c r="D35" t="s">
        <v>3170</v>
      </c>
      <c r="E35" t="s">
        <v>3171</v>
      </c>
      <c r="F35" t="s">
        <v>3172</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c>
    </row>
    <row r="36" spans="1:23" x14ac:dyDescent="0.3">
      <c r="A36" s="1">
        <v>2</v>
      </c>
      <c r="B36" t="s">
        <v>43</v>
      </c>
      <c r="C36" t="s">
        <v>3173</v>
      </c>
      <c r="D36" t="s">
        <v>3174</v>
      </c>
      <c r="E36" t="s">
        <v>3175</v>
      </c>
      <c r="F36" t="s">
        <v>3176</v>
      </c>
      <c r="J36">
        <f>IF(K36 &lt;&gt; "",15, 0)</f>
        <v>0</v>
      </c>
      <c r="K36" t="str">
        <f>IF(I202="pos_trend",B202,"")</f>
        <v/>
      </c>
      <c r="L36" t="str">
        <f t="shared" si="0"/>
        <v/>
      </c>
      <c r="M36" t="str">
        <f t="shared" si="2"/>
        <v>revenue, gross income</v>
      </c>
      <c r="T36">
        <f>IF(U36 &lt;&gt; "",15, 0)</f>
        <v>0</v>
      </c>
      <c r="U36" t="str">
        <f>IF(I336="pos_trend",B336,"")</f>
        <v/>
      </c>
      <c r="V36" t="str">
        <f t="shared" si="1"/>
        <v/>
      </c>
      <c r="W36" t="str">
        <f t="shared" si="3"/>
        <v/>
      </c>
    </row>
    <row r="37" spans="1:23" x14ac:dyDescent="0.3">
      <c r="A37" s="1">
        <v>3</v>
      </c>
      <c r="B37" t="s">
        <v>44</v>
      </c>
      <c r="C37" t="s">
        <v>3177</v>
      </c>
      <c r="D37" t="s">
        <v>3178</v>
      </c>
      <c r="E37" t="s">
        <v>3179</v>
      </c>
      <c r="F37" t="s">
        <v>3180</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c>
    </row>
    <row r="38" spans="1:23" x14ac:dyDescent="0.3">
      <c r="A38" s="1">
        <v>4</v>
      </c>
      <c r="B38" t="s">
        <v>60</v>
      </c>
      <c r="C38" t="s">
        <v>3181</v>
      </c>
      <c r="D38" t="s">
        <v>3182</v>
      </c>
      <c r="E38" t="s">
        <v>3183</v>
      </c>
      <c r="F38" t="s">
        <v>3171</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c>
    </row>
    <row r="39" spans="1:23" x14ac:dyDescent="0.3">
      <c r="A39" s="1">
        <v>5</v>
      </c>
      <c r="B39" t="s">
        <v>63</v>
      </c>
      <c r="C39" t="s">
        <v>3184</v>
      </c>
      <c r="D39" t="s">
        <v>3185</v>
      </c>
      <c r="E39" t="s">
        <v>3186</v>
      </c>
      <c r="F39" t="s">
        <v>3187</v>
      </c>
      <c r="K39" t="str">
        <f>IF(I352="pos_trend",B352,"")</f>
        <v/>
      </c>
      <c r="M39" t="str">
        <f t="shared" si="2"/>
        <v>revenue, gross income</v>
      </c>
      <c r="W39" t="str">
        <f t="shared" si="3"/>
        <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3188</v>
      </c>
      <c r="D42" t="s">
        <v>3189</v>
      </c>
      <c r="E42" t="s">
        <v>3190</v>
      </c>
      <c r="F42" t="s">
        <v>2535</v>
      </c>
      <c r="K42" t="str">
        <f>SUBSTITUTE(IF(M40&lt;&gt;"", D1 &amp; " has managed to increase " &amp; M40 &amp; " each year since " &amp; C144, "No positive trends")," , "," ")</f>
        <v>ABIOMED has managed to increase revenue, and gross income each year since 2013</v>
      </c>
      <c r="U42" t="str">
        <f>SUBSTITUTE(IF(W40&lt;&gt;"", D1 &amp; " has managed to increase " &amp; W40 &amp; " each year since " &amp; C144, "No positive trends")," , "," ")</f>
        <v>No positive trends</v>
      </c>
    </row>
    <row r="43" spans="1:23" x14ac:dyDescent="0.3">
      <c r="A43" s="1">
        <v>1</v>
      </c>
      <c r="B43" t="s">
        <v>78</v>
      </c>
      <c r="C43" t="s">
        <v>3190</v>
      </c>
      <c r="D43" t="s">
        <v>3191</v>
      </c>
      <c r="E43" t="s">
        <v>2536</v>
      </c>
      <c r="F43" t="s">
        <v>28</v>
      </c>
    </row>
    <row r="44" spans="1:23" x14ac:dyDescent="0.3">
      <c r="A44" s="1">
        <v>2</v>
      </c>
      <c r="B44" t="s">
        <v>82</v>
      </c>
      <c r="C44" t="s">
        <v>3192</v>
      </c>
      <c r="D44" t="s">
        <v>74</v>
      </c>
      <c r="E44" t="s">
        <v>85</v>
      </c>
      <c r="F44" t="s">
        <v>1122</v>
      </c>
    </row>
    <row r="45" spans="1:23" x14ac:dyDescent="0.3">
      <c r="A45" s="1">
        <v>3</v>
      </c>
      <c r="B45" t="s">
        <v>87</v>
      </c>
      <c r="C45" t="s">
        <v>3193</v>
      </c>
      <c r="D45" t="s">
        <v>3194</v>
      </c>
      <c r="E45" t="s">
        <v>3195</v>
      </c>
      <c r="F45" t="s">
        <v>3196</v>
      </c>
    </row>
    <row r="47" spans="1:23" x14ac:dyDescent="0.3">
      <c r="B47" s="1" t="s">
        <v>92</v>
      </c>
      <c r="C47" s="1" t="s">
        <v>37</v>
      </c>
      <c r="D47" s="1" t="s">
        <v>38</v>
      </c>
      <c r="E47" s="1" t="s">
        <v>2510</v>
      </c>
      <c r="F47" s="1" t="s">
        <v>2511</v>
      </c>
    </row>
    <row r="48" spans="1:23" x14ac:dyDescent="0.3">
      <c r="A48" s="1">
        <v>0</v>
      </c>
      <c r="B48" t="s">
        <v>93</v>
      </c>
      <c r="C48">
        <v>0.42</v>
      </c>
      <c r="D48">
        <v>0.36</v>
      </c>
      <c r="E48">
        <v>1.84</v>
      </c>
      <c r="F48">
        <v>2.6</v>
      </c>
    </row>
    <row r="49" spans="1:14" x14ac:dyDescent="0.3">
      <c r="A49" s="1">
        <v>1</v>
      </c>
      <c r="B49" t="s">
        <v>94</v>
      </c>
      <c r="C49">
        <v>0.42</v>
      </c>
      <c r="D49">
        <v>0.36</v>
      </c>
      <c r="E49">
        <v>1.84</v>
      </c>
      <c r="F49">
        <v>2.6</v>
      </c>
    </row>
    <row r="50" spans="1:14" x14ac:dyDescent="0.3">
      <c r="A50" s="1">
        <v>2</v>
      </c>
      <c r="B50" t="s">
        <v>95</v>
      </c>
      <c r="C50">
        <v>0.42</v>
      </c>
      <c r="D50">
        <v>0.36</v>
      </c>
      <c r="E50">
        <v>1.84</v>
      </c>
      <c r="F50">
        <v>2.58</v>
      </c>
    </row>
    <row r="51" spans="1:14" x14ac:dyDescent="0.3">
      <c r="A51" s="1">
        <v>3</v>
      </c>
      <c r="B51" t="s">
        <v>96</v>
      </c>
      <c r="C51">
        <v>0.42</v>
      </c>
      <c r="D51">
        <v>0.36</v>
      </c>
      <c r="E51">
        <v>1.84</v>
      </c>
      <c r="F51">
        <v>2.58</v>
      </c>
    </row>
    <row r="52" spans="1:14" x14ac:dyDescent="0.3">
      <c r="A52" s="1">
        <v>4</v>
      </c>
      <c r="B52" t="s">
        <v>97</v>
      </c>
      <c r="C52">
        <v>0.4</v>
      </c>
      <c r="D52">
        <v>0.38</v>
      </c>
      <c r="E52">
        <v>1.78</v>
      </c>
      <c r="F52">
        <v>2.66</v>
      </c>
    </row>
    <row r="54" spans="1:14" x14ac:dyDescent="0.3">
      <c r="B54" s="1" t="s">
        <v>98</v>
      </c>
      <c r="C54" s="1" t="s">
        <v>37</v>
      </c>
      <c r="D54" s="1" t="s">
        <v>38</v>
      </c>
      <c r="E54" s="1" t="s">
        <v>2510</v>
      </c>
      <c r="F54" s="1" t="s">
        <v>2511</v>
      </c>
    </row>
    <row r="55" spans="1:14" x14ac:dyDescent="0.3">
      <c r="A55" s="1">
        <v>0</v>
      </c>
      <c r="B55" t="s">
        <v>99</v>
      </c>
    </row>
    <row r="56" spans="1:14" x14ac:dyDescent="0.3">
      <c r="A56" s="1">
        <v>1</v>
      </c>
      <c r="B56" t="s">
        <v>100</v>
      </c>
      <c r="F56">
        <v>1</v>
      </c>
    </row>
    <row r="57" spans="1:14" x14ac:dyDescent="0.3">
      <c r="A57" s="1">
        <v>2</v>
      </c>
      <c r="B57" t="s">
        <v>101</v>
      </c>
    </row>
    <row r="58" spans="1:14" x14ac:dyDescent="0.3">
      <c r="A58" s="1">
        <v>3</v>
      </c>
      <c r="B58" t="s">
        <v>102</v>
      </c>
    </row>
    <row r="60" spans="1:14" x14ac:dyDescent="0.3">
      <c r="B60" s="1" t="s">
        <v>103</v>
      </c>
      <c r="C60" s="1" t="s">
        <v>3126</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3197</v>
      </c>
      <c r="F61">
        <v>0.19</v>
      </c>
      <c r="I61" t="str">
        <f t="shared" si="4"/>
        <v>N/A</v>
      </c>
      <c r="J61">
        <f t="shared" si="5"/>
        <v>0.44799999999999995</v>
      </c>
      <c r="K61" t="str">
        <f t="shared" si="6"/>
        <v>N/A</v>
      </c>
      <c r="L61" t="str">
        <f t="shared" si="7"/>
        <v>N/A</v>
      </c>
      <c r="M61">
        <f t="shared" si="8"/>
        <v>0.19</v>
      </c>
      <c r="N61" t="str">
        <f t="shared" si="9"/>
        <v>N/A</v>
      </c>
    </row>
    <row r="62" spans="1:14" x14ac:dyDescent="0.3">
      <c r="A62" s="1">
        <v>1</v>
      </c>
      <c r="B62" t="s">
        <v>110</v>
      </c>
      <c r="C62" t="s">
        <v>3198</v>
      </c>
      <c r="F62">
        <v>0.22</v>
      </c>
      <c r="I62" t="str">
        <f t="shared" si="4"/>
        <v>N/A</v>
      </c>
      <c r="J62">
        <f t="shared" si="5"/>
        <v>0.8</v>
      </c>
      <c r="K62" t="str">
        <f t="shared" si="6"/>
        <v>N/A</v>
      </c>
      <c r="L62" t="str">
        <f t="shared" si="7"/>
        <v>N/A</v>
      </c>
      <c r="M62">
        <f t="shared" si="8"/>
        <v>0.22</v>
      </c>
      <c r="N62" t="str">
        <f t="shared" si="9"/>
        <v>N/A</v>
      </c>
    </row>
    <row r="63" spans="1:14" x14ac:dyDescent="0.3">
      <c r="A63" s="1">
        <v>2</v>
      </c>
      <c r="B63" t="s">
        <v>112</v>
      </c>
      <c r="C63" t="s">
        <v>3199</v>
      </c>
      <c r="F63">
        <v>0.08</v>
      </c>
      <c r="I63" t="str">
        <f t="shared" si="4"/>
        <v>N/A</v>
      </c>
      <c r="J63">
        <f t="shared" si="5"/>
        <v>0.57299999999999995</v>
      </c>
      <c r="K63" t="str">
        <f t="shared" si="6"/>
        <v>N/A</v>
      </c>
      <c r="L63" t="str">
        <f t="shared" si="7"/>
        <v>N/A</v>
      </c>
      <c r="M63">
        <f t="shared" si="8"/>
        <v>0.08</v>
      </c>
      <c r="N63" t="str">
        <f t="shared" si="9"/>
        <v>N/A</v>
      </c>
    </row>
    <row r="64" spans="1:14" x14ac:dyDescent="0.3">
      <c r="A64" s="1">
        <v>3</v>
      </c>
      <c r="B64" t="s">
        <v>114</v>
      </c>
      <c r="C64" t="s">
        <v>3200</v>
      </c>
      <c r="F64">
        <v>0.12</v>
      </c>
      <c r="I64" t="str">
        <f t="shared" si="4"/>
        <v>N/A</v>
      </c>
      <c r="J64">
        <f t="shared" si="5"/>
        <v>0.41299999999999998</v>
      </c>
      <c r="K64" t="str">
        <f t="shared" si="6"/>
        <v>N/A</v>
      </c>
      <c r="L64" t="str">
        <f t="shared" si="7"/>
        <v>N/A</v>
      </c>
      <c r="M64">
        <f t="shared" si="8"/>
        <v>0.12</v>
      </c>
      <c r="N64" t="str">
        <f t="shared" si="9"/>
        <v>N/A</v>
      </c>
    </row>
    <row r="65" spans="1:14" x14ac:dyDescent="0.3">
      <c r="A65" s="1">
        <v>4</v>
      </c>
      <c r="B65" t="s">
        <v>116</v>
      </c>
      <c r="C65" t="s">
        <v>3201</v>
      </c>
      <c r="F65">
        <v>0.09</v>
      </c>
      <c r="I65" t="str">
        <f t="shared" si="4"/>
        <v>N/A</v>
      </c>
      <c r="J65">
        <f t="shared" si="5"/>
        <v>0.3</v>
      </c>
      <c r="K65" t="str">
        <f t="shared" si="6"/>
        <v>N/A</v>
      </c>
      <c r="L65" t="str">
        <f t="shared" si="7"/>
        <v>N/A</v>
      </c>
      <c r="M65">
        <f t="shared" si="8"/>
        <v>0.09</v>
      </c>
      <c r="N65" t="str">
        <f t="shared" si="9"/>
        <v>N/A</v>
      </c>
    </row>
    <row r="66" spans="1:14" x14ac:dyDescent="0.3">
      <c r="A66" s="1">
        <v>5</v>
      </c>
      <c r="B66" t="s">
        <v>118</v>
      </c>
      <c r="C66" t="s">
        <v>3202</v>
      </c>
      <c r="I66" t="str">
        <f t="shared" si="4"/>
        <v>N/A</v>
      </c>
      <c r="J66">
        <f t="shared" si="5"/>
        <v>0.39390000000000003</v>
      </c>
      <c r="K66" t="str">
        <f t="shared" si="6"/>
        <v>N/A</v>
      </c>
      <c r="L66" t="str">
        <f t="shared" si="7"/>
        <v>N/A</v>
      </c>
      <c r="M66" t="str">
        <f t="shared" si="8"/>
        <v>N/A</v>
      </c>
      <c r="N66" t="str">
        <f t="shared" si="9"/>
        <v>N/A</v>
      </c>
    </row>
    <row r="67" spans="1:14" x14ac:dyDescent="0.3">
      <c r="D67" t="s">
        <v>120</v>
      </c>
      <c r="E67" t="str">
        <f>C1</f>
        <v>ABIOMED, Inc. (ABMD)</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3164</v>
      </c>
      <c r="D68">
        <f ca="1">IFERROR(AVERAGE(VALUE(INDIRECT("J"&amp;(MATCH(B68,B69:B500,0)+68))),VALUE(INDIRECT("J"&amp;(MATCH(B68,B69:B500,0)+79))),VALUE(INDIRECT("J"&amp;(MATCH(B68,B69:B500,0)+90))),VALUE(INDIRECT("J"&amp;(MATCH(B68,B69:B500,0)+101)))),"")</f>
        <v>25322500000</v>
      </c>
      <c r="E68" t="str">
        <f t="shared" ref="E68:E76" ca="1" si="10">IFERROR(IF(AND(C68&lt;&gt;"",D68&lt;&gt;0),IF(VALUE(J68)&gt;VALUE(K68),"above average","below average"),"no data"),"no data")</f>
        <v>below average</v>
      </c>
      <c r="I68" t="str">
        <f t="shared" ca="1" si="4"/>
        <v>N/A</v>
      </c>
      <c r="J68">
        <f t="shared" si="5"/>
        <v>6530000000</v>
      </c>
      <c r="K68">
        <f t="shared" ca="1" si="6"/>
        <v>25322500000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3166</v>
      </c>
      <c r="D70">
        <f ca="1">IFERROR(AVERAGE(VALUE(INDIRECT("J"&amp;(MATCH(B70,B71:B502,0)+70))),VALUE(INDIRECT("J"&amp;(MATCH(B70,B71:B502,0)+81))),VALUE(INDIRECT("J"&amp;(MATCH(B70,B71:B502,0)+92))),VALUE(INDIRECT("J"&amp;(MATCH(B70,B71:B502,0)+103)))),"")</f>
        <v>134.9325</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126.75</v>
      </c>
      <c r="K70">
        <f t="shared" ca="1" si="6"/>
        <v>134.9325</v>
      </c>
      <c r="L70" t="str">
        <f t="shared" ca="1" si="7"/>
        <v>N/A</v>
      </c>
      <c r="M70" t="str">
        <f t="shared" ca="1" si="8"/>
        <v>N/A</v>
      </c>
      <c r="N70" t="str">
        <f t="shared" ca="1" si="9"/>
        <v>N/A</v>
      </c>
    </row>
    <row r="71" spans="1:14" x14ac:dyDescent="0.3">
      <c r="A71" s="1">
        <v>3</v>
      </c>
      <c r="B71" t="s">
        <v>124</v>
      </c>
      <c r="C71" t="s">
        <v>3203</v>
      </c>
      <c r="D71">
        <f ca="1">IFERROR(AVERAGE(VALUE(INDIRECT("J"&amp;(MATCH(B71,B72:B503,0)+71))),VALUE(INDIRECT("J"&amp;(MATCH(B71,B72:B503,0)+82))),VALUE(INDIRECT("J"&amp;(MATCH(B71,B72:B503,0)+93))),VALUE(INDIRECT("J"&amp;(MATCH(B71,B72:B503,0)+104)))),"")</f>
        <v>37.089999999999996</v>
      </c>
      <c r="E71" t="str">
        <f t="shared" ca="1" si="10"/>
        <v>above average</v>
      </c>
      <c r="F71" t="str">
        <f t="shared" ca="1" si="11"/>
        <v>forward p/e</v>
      </c>
      <c r="G71" t="str">
        <f t="shared" ref="G71:G76" ca="1" si="12">IF(F71&lt;&gt;"", G70 &amp; ", " &amp; IFERROR(LEFT(F71,FIND("(",F71) - 2),F71),G70)</f>
        <v>, forward p/e</v>
      </c>
      <c r="I71" t="str">
        <f t="shared" ca="1" si="4"/>
        <v>N/A</v>
      </c>
      <c r="J71">
        <f t="shared" si="5"/>
        <v>57.04</v>
      </c>
      <c r="K71">
        <f t="shared" ca="1" si="6"/>
        <v>37.090000000000003</v>
      </c>
      <c r="L71" t="str">
        <f t="shared" ca="1" si="7"/>
        <v>N/A</v>
      </c>
      <c r="M71" t="str">
        <f t="shared" ca="1" si="8"/>
        <v>N/A</v>
      </c>
      <c r="N71" t="str">
        <f t="shared" ca="1" si="9"/>
        <v>N/A</v>
      </c>
    </row>
    <row r="72" spans="1:14" x14ac:dyDescent="0.3">
      <c r="A72" s="1">
        <v>4</v>
      </c>
      <c r="B72" t="s">
        <v>126</v>
      </c>
      <c r="C72" t="s">
        <v>3204</v>
      </c>
      <c r="D72">
        <f ca="1">IFERROR(AVERAGE(VALUE(INDIRECT("J"&amp;(MATCH(B72,B73:B504,0)+72))),VALUE(INDIRECT("J"&amp;(MATCH(B72,B73:B504,0)+83))),VALUE(INDIRECT("J"&amp;(MATCH(B72,B73:B504,0)+94))),VALUE(INDIRECT("J"&amp;(MATCH(B72,B73:B504,0)+105)))),"")</f>
        <v>1.8774999999999999</v>
      </c>
      <c r="E72" t="str">
        <f t="shared" ca="1" si="10"/>
        <v>above average</v>
      </c>
      <c r="F72" t="str">
        <f t="shared" ca="1" si="11"/>
        <v>peg ratio (5 yr expected)</v>
      </c>
      <c r="G72" t="str">
        <f t="shared" ca="1" si="12"/>
        <v>, forward p/e, peg ratio</v>
      </c>
      <c r="I72" t="str">
        <f t="shared" ca="1" si="4"/>
        <v>N/A</v>
      </c>
      <c r="J72">
        <f t="shared" si="5"/>
        <v>2.67</v>
      </c>
      <c r="K72">
        <f t="shared" ca="1" si="6"/>
        <v>1.8774999999999999</v>
      </c>
      <c r="L72" t="str">
        <f t="shared" ca="1" si="7"/>
        <v>N/A</v>
      </c>
      <c r="M72" t="str">
        <f t="shared" ca="1" si="8"/>
        <v>N/A</v>
      </c>
      <c r="N72" t="str">
        <f t="shared" ca="1" si="9"/>
        <v>N/A</v>
      </c>
    </row>
    <row r="73" spans="1:14" x14ac:dyDescent="0.3">
      <c r="A73" s="1">
        <v>5</v>
      </c>
      <c r="B73" t="s">
        <v>128</v>
      </c>
      <c r="C73" t="s">
        <v>3205</v>
      </c>
      <c r="D73">
        <f ca="1">IFERROR(AVERAGE(VALUE(INDIRECT("J"&amp;(MATCH(B73,B74:B505,0)+73))),VALUE(INDIRECT("J"&amp;(MATCH(B73,B74:B505,0)+84))),VALUE(INDIRECT("J"&amp;(MATCH(B73,B74:B505,0)+95))),VALUE(INDIRECT("J"&amp;(MATCH(B73,B74:B505,0)+106)))),"")</f>
        <v>4.8674999999999997</v>
      </c>
      <c r="E73" t="str">
        <f t="shared" ca="1" si="10"/>
        <v>above average</v>
      </c>
      <c r="F73" t="str">
        <f t="shared" ca="1" si="11"/>
        <v>price/sales (ttm)</v>
      </c>
      <c r="G73" t="str">
        <f t="shared" ca="1" si="12"/>
        <v>, forward p/e, peg ratio, price/sales</v>
      </c>
      <c r="I73" t="str">
        <f t="shared" ca="1" si="4"/>
        <v>N/A</v>
      </c>
      <c r="J73">
        <f t="shared" si="5"/>
        <v>14.67</v>
      </c>
      <c r="K73">
        <f t="shared" ca="1" si="6"/>
        <v>4.8674999999999997</v>
      </c>
      <c r="L73" t="str">
        <f t="shared" ca="1" si="7"/>
        <v>N/A</v>
      </c>
      <c r="M73" t="str">
        <f t="shared" ca="1" si="8"/>
        <v>N/A</v>
      </c>
      <c r="N73" t="str">
        <f t="shared" ca="1" si="9"/>
        <v>N/A</v>
      </c>
    </row>
    <row r="74" spans="1:14" x14ac:dyDescent="0.3">
      <c r="A74" s="1">
        <v>6</v>
      </c>
      <c r="B74" t="s">
        <v>130</v>
      </c>
      <c r="C74" t="s">
        <v>3206</v>
      </c>
      <c r="D74">
        <f ca="1">IFERROR(AVERAGE(VALUE(INDIRECT("J"&amp;(MATCH(B74,B75:B506,0)+74))),VALUE(INDIRECT("J"&amp;(MATCH(B74,B75:B506,0)+85))),VALUE(INDIRECT("J"&amp;(MATCH(B74,B75:B506,0)+96))),VALUE(INDIRECT("J"&amp;(MATCH(B74,B75:B506,0)+107)))),"")</f>
        <v>4.7824999999999998</v>
      </c>
      <c r="E74" t="str">
        <f t="shared" ca="1" si="10"/>
        <v>above average</v>
      </c>
      <c r="F74" t="str">
        <f t="shared" ca="1" si="11"/>
        <v>price/book (mrq)</v>
      </c>
      <c r="G74" t="str">
        <f t="shared" ca="1" si="12"/>
        <v>, forward p/e, peg ratio, price/sales, price/book</v>
      </c>
      <c r="I74" t="str">
        <f t="shared" ca="1" si="4"/>
        <v>N/A</v>
      </c>
      <c r="J74">
        <f t="shared" si="5"/>
        <v>14.3</v>
      </c>
      <c r="K74">
        <f t="shared" ca="1" si="6"/>
        <v>4.7824999999999998</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forward p/e, peg ratio,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forward p/e, peg ratio,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forward p/e, peg ratio, price/sales,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137</v>
      </c>
      <c r="D78" t="str">
        <f ca="1">IF(COUNTIF(E70:E76,"=above average")&gt;0,"There are some indications that "&amp;D1&amp;" may be overvalued. The company has a higher " &amp; G77 &amp; " than the comparable average", "Inconclusive")</f>
        <v>There are some indications that ABIOMED may be overvalued. The company has a higher forward p/e, peg ratio, price/sales,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1820</v>
      </c>
      <c r="F81" t="str">
        <f t="shared" ref="F81:F87" ca="1" si="13">IF(E70="below average",LOWER(TRIM(IF(ISNUMBER(VALUE(RIGHT(B70,1))),REPLACE(B70,LEN(B70),1,""),B70))),"")</f>
        <v>trailing p/e</v>
      </c>
      <c r="G81" t="str">
        <f ca="1">IFERROR(LEFT(F81,FIND("(",F81) - 2),F81)</f>
        <v>trailing p/e</v>
      </c>
      <c r="I81" t="str">
        <f t="shared" ca="1" si="4"/>
        <v>N/A</v>
      </c>
      <c r="J81">
        <f t="shared" si="5"/>
        <v>0.11699999999999999</v>
      </c>
      <c r="K81" t="str">
        <f t="shared" si="6"/>
        <v>N/A</v>
      </c>
      <c r="L81" t="str">
        <f t="shared" si="7"/>
        <v>N/A</v>
      </c>
      <c r="M81" t="str">
        <f t="shared" ca="1" si="8"/>
        <v>N/A</v>
      </c>
      <c r="N81" t="str">
        <f t="shared" ca="1" si="9"/>
        <v>N/A</v>
      </c>
    </row>
    <row r="82" spans="1:14" x14ac:dyDescent="0.3">
      <c r="A82" s="1">
        <v>1</v>
      </c>
      <c r="B82" t="s">
        <v>140</v>
      </c>
      <c r="C82" t="s">
        <v>3207</v>
      </c>
      <c r="F82" t="str">
        <f t="shared" ca="1" si="13"/>
        <v/>
      </c>
      <c r="G82" t="str">
        <f t="shared" ref="G82:G87" ca="1" si="14">IF(F82&lt;&gt;"", G81 &amp; ", " &amp; IFERROR(LEFT(F82,FIND("(",F82) - 2),F82),G81)</f>
        <v>trailing p/e</v>
      </c>
      <c r="I82" t="str">
        <f t="shared" ca="1" si="4"/>
        <v>N/A</v>
      </c>
      <c r="J82">
        <f t="shared" si="5"/>
        <v>0.20600000000000002</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3208</v>
      </c>
      <c r="F84" t="str">
        <f t="shared" ca="1" si="13"/>
        <v/>
      </c>
      <c r="G84" t="str">
        <f t="shared" ca="1" si="14"/>
        <v>trailing p/e</v>
      </c>
      <c r="I84" t="str">
        <f t="shared" ca="1" si="4"/>
        <v>N/A</v>
      </c>
      <c r="J84">
        <f t="shared" si="5"/>
        <v>0.1177</v>
      </c>
      <c r="K84" t="str">
        <f t="shared" si="6"/>
        <v>N/A</v>
      </c>
      <c r="L84" t="str">
        <f t="shared" si="7"/>
        <v>N/A</v>
      </c>
      <c r="M84" t="str">
        <f t="shared" ca="1" si="8"/>
        <v>N/A</v>
      </c>
      <c r="N84" t="str">
        <f t="shared" ca="1" si="9"/>
        <v>N/A</v>
      </c>
    </row>
    <row r="85" spans="1:14" x14ac:dyDescent="0.3">
      <c r="A85" s="1">
        <v>1</v>
      </c>
      <c r="B85" t="s">
        <v>144</v>
      </c>
      <c r="C85" t="s">
        <v>3209</v>
      </c>
      <c r="F85" t="str">
        <f t="shared" ca="1" si="13"/>
        <v/>
      </c>
      <c r="G85" t="str">
        <f t="shared" ca="1" si="14"/>
        <v>trailing p/e</v>
      </c>
      <c r="I85" t="str">
        <f t="shared" ca="1" si="4"/>
        <v>N/A</v>
      </c>
      <c r="J85">
        <f t="shared" si="5"/>
        <v>0.127</v>
      </c>
      <c r="K85" t="str">
        <f t="shared" si="6"/>
        <v>N/A</v>
      </c>
      <c r="L85" t="str">
        <f t="shared" si="7"/>
        <v>N/A</v>
      </c>
      <c r="M85" t="str">
        <f t="shared" ca="1" si="8"/>
        <v>N/A</v>
      </c>
      <c r="N85" t="str">
        <f t="shared" ca="1" si="9"/>
        <v>N/A</v>
      </c>
    </row>
    <row r="86" spans="1:14" x14ac:dyDescent="0.3">
      <c r="F86" t="str">
        <f t="shared" ca="1" si="13"/>
        <v/>
      </c>
      <c r="G86" t="str">
        <f t="shared" ca="1" si="14"/>
        <v>trailing p/e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3183</v>
      </c>
      <c r="F87" t="str">
        <f t="shared" ca="1" si="13"/>
        <v/>
      </c>
      <c r="G87" t="str">
        <f t="shared" ca="1" si="14"/>
        <v>trailing p/e</v>
      </c>
      <c r="I87" t="str">
        <f t="shared" ca="1" si="4"/>
        <v>N/A</v>
      </c>
      <c r="J87">
        <f t="shared" si="5"/>
        <v>445300000</v>
      </c>
      <c r="K87" t="str">
        <f t="shared" si="6"/>
        <v>N/A</v>
      </c>
      <c r="L87" t="str">
        <f t="shared" si="7"/>
        <v>N/A</v>
      </c>
      <c r="M87" t="str">
        <f t="shared" ca="1" si="8"/>
        <v>N/A</v>
      </c>
      <c r="N87" t="str">
        <f t="shared" ca="1" si="9"/>
        <v>N/A</v>
      </c>
    </row>
    <row r="88" spans="1:14" x14ac:dyDescent="0.3">
      <c r="A88" s="1">
        <v>1</v>
      </c>
      <c r="B88" t="s">
        <v>147</v>
      </c>
      <c r="C88" t="s">
        <v>3210</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f t="shared" si="5"/>
        <v>10.3</v>
      </c>
      <c r="K88" t="str">
        <f t="shared" si="6"/>
        <v>N/A</v>
      </c>
      <c r="L88" t="str">
        <f t="shared" si="7"/>
        <v>N/A</v>
      </c>
      <c r="M88" t="str">
        <f t="shared" ca="1" si="8"/>
        <v>N/A</v>
      </c>
      <c r="N88" t="str">
        <f t="shared" ca="1" si="9"/>
        <v>N/A</v>
      </c>
    </row>
    <row r="89" spans="1:14" x14ac:dyDescent="0.3">
      <c r="A89" s="1">
        <v>2</v>
      </c>
      <c r="B89" t="s">
        <v>149</v>
      </c>
      <c r="C89" t="s">
        <v>3211</v>
      </c>
      <c r="D89" t="str">
        <f ca="1">IF(COUNTIF(E70:E76,"=below average")&gt;0,"There are some indications that "&amp;D1&amp;" may be undervalued. The company has a lower " &amp; G88 &amp; " than the comparable average", "Inconclusive")</f>
        <v>There are some indications that ABIOMED may be undervalued. The company has a lower and trailing p/e than the comparable average</v>
      </c>
      <c r="I89" t="str">
        <f t="shared" ca="1" si="4"/>
        <v>N/A</v>
      </c>
      <c r="J89">
        <f t="shared" si="5"/>
        <v>0.32700000000000001</v>
      </c>
      <c r="K89" t="str">
        <f t="shared" ca="1" si="6"/>
        <v>N/A</v>
      </c>
      <c r="L89" t="str">
        <f t="shared" si="7"/>
        <v>N/A</v>
      </c>
      <c r="M89" t="str">
        <f t="shared" si="8"/>
        <v>N/A</v>
      </c>
      <c r="N89" t="str">
        <f t="shared" si="9"/>
        <v>N/A</v>
      </c>
    </row>
    <row r="90" spans="1:14" x14ac:dyDescent="0.3">
      <c r="A90" s="1">
        <v>3</v>
      </c>
      <c r="B90" t="s">
        <v>151</v>
      </c>
      <c r="C90" t="s">
        <v>3212</v>
      </c>
      <c r="I90" t="str">
        <f t="shared" si="4"/>
        <v>N/A</v>
      </c>
      <c r="J90">
        <f t="shared" si="5"/>
        <v>374680000</v>
      </c>
      <c r="K90" t="str">
        <f t="shared" si="6"/>
        <v>N/A</v>
      </c>
      <c r="L90" t="str">
        <f t="shared" si="7"/>
        <v>N/A</v>
      </c>
      <c r="M90" t="str">
        <f t="shared" si="8"/>
        <v>N/A</v>
      </c>
      <c r="N90" t="str">
        <f t="shared" si="9"/>
        <v>N/A</v>
      </c>
    </row>
    <row r="91" spans="1:14" x14ac:dyDescent="0.3">
      <c r="A91" s="1">
        <v>4</v>
      </c>
      <c r="B91" t="s">
        <v>153</v>
      </c>
      <c r="C91" t="s">
        <v>3213</v>
      </c>
      <c r="I91" t="str">
        <f t="shared" si="4"/>
        <v>N/A</v>
      </c>
      <c r="J91">
        <f t="shared" si="5"/>
        <v>97930000</v>
      </c>
      <c r="K91" t="str">
        <f t="shared" si="6"/>
        <v>N/A</v>
      </c>
      <c r="L91" t="str">
        <f t="shared" si="7"/>
        <v>N/A</v>
      </c>
      <c r="M91" t="str">
        <f t="shared" si="8"/>
        <v>N/A</v>
      </c>
      <c r="N91" t="str">
        <f t="shared" si="9"/>
        <v>N/A</v>
      </c>
    </row>
    <row r="92" spans="1:14" x14ac:dyDescent="0.3">
      <c r="A92" s="1">
        <v>5</v>
      </c>
      <c r="B92" t="s">
        <v>155</v>
      </c>
      <c r="C92" t="s">
        <v>3214</v>
      </c>
      <c r="I92" t="str">
        <f t="shared" si="4"/>
        <v>N/A</v>
      </c>
      <c r="J92">
        <f t="shared" si="5"/>
        <v>52120000</v>
      </c>
      <c r="K92" t="str">
        <f t="shared" si="6"/>
        <v>N/A</v>
      </c>
      <c r="L92" t="str">
        <f t="shared" si="7"/>
        <v>N/A</v>
      </c>
      <c r="M92" t="str">
        <f t="shared" si="8"/>
        <v>N/A</v>
      </c>
      <c r="N92" t="str">
        <f t="shared" si="9"/>
        <v>N/A</v>
      </c>
    </row>
    <row r="93" spans="1:14" x14ac:dyDescent="0.3">
      <c r="A93" s="1">
        <v>6</v>
      </c>
      <c r="B93" t="s">
        <v>157</v>
      </c>
      <c r="C93" t="s">
        <v>3167</v>
      </c>
      <c r="I93" t="str">
        <f t="shared" si="4"/>
        <v>N/A</v>
      </c>
      <c r="J93">
        <f t="shared" si="5"/>
        <v>1.17</v>
      </c>
      <c r="K93" t="str">
        <f t="shared" si="6"/>
        <v>N/A</v>
      </c>
      <c r="L93" t="str">
        <f t="shared" si="7"/>
        <v>N/A</v>
      </c>
      <c r="M93" t="str">
        <f t="shared" si="8"/>
        <v>N/A</v>
      </c>
      <c r="N93" t="str">
        <f t="shared" si="9"/>
        <v>N/A</v>
      </c>
    </row>
    <row r="94" spans="1:14" x14ac:dyDescent="0.3">
      <c r="A94" s="1">
        <v>7</v>
      </c>
      <c r="B94" t="s">
        <v>158</v>
      </c>
      <c r="C94" t="s">
        <v>3215</v>
      </c>
      <c r="I94" t="str">
        <f t="shared" si="4"/>
        <v>N/A</v>
      </c>
      <c r="J94">
        <f t="shared" si="5"/>
        <v>0.35499999999999998</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3216</v>
      </c>
      <c r="I96" t="str">
        <f t="shared" si="4"/>
        <v>N/A</v>
      </c>
      <c r="J96">
        <f t="shared" si="5"/>
        <v>229950000</v>
      </c>
      <c r="K96" t="str">
        <f t="shared" si="6"/>
        <v>N/A</v>
      </c>
      <c r="L96" t="str">
        <f t="shared" si="7"/>
        <v>N/A</v>
      </c>
      <c r="M96" t="str">
        <f t="shared" si="8"/>
        <v>N/A</v>
      </c>
      <c r="N96" t="str">
        <f t="shared" si="9"/>
        <v>N/A</v>
      </c>
    </row>
    <row r="97" spans="1:14" x14ac:dyDescent="0.3">
      <c r="A97" s="1">
        <v>1</v>
      </c>
      <c r="B97" t="s">
        <v>161</v>
      </c>
      <c r="C97" t="s">
        <v>3217</v>
      </c>
      <c r="I97" t="str">
        <f t="shared" si="4"/>
        <v>N/A</v>
      </c>
      <c r="J97">
        <f t="shared" si="5"/>
        <v>5.28</v>
      </c>
      <c r="K97" t="str">
        <f t="shared" si="6"/>
        <v>N/A</v>
      </c>
      <c r="L97" t="str">
        <f t="shared" si="7"/>
        <v>N/A</v>
      </c>
      <c r="M97" t="str">
        <f t="shared" si="8"/>
        <v>N/A</v>
      </c>
      <c r="N97" t="str">
        <f t="shared" si="9"/>
        <v>N/A</v>
      </c>
    </row>
    <row r="98" spans="1:14" x14ac:dyDescent="0.3">
      <c r="A98" s="1">
        <v>2</v>
      </c>
      <c r="B98" t="s">
        <v>163</v>
      </c>
      <c r="C98" t="s">
        <v>3218</v>
      </c>
      <c r="I98" t="str">
        <f t="shared" si="4"/>
        <v>N/A</v>
      </c>
      <c r="J98">
        <f t="shared" si="5"/>
        <v>16340000</v>
      </c>
      <c r="K98" t="str">
        <f t="shared" si="6"/>
        <v>N/A</v>
      </c>
      <c r="L98" t="str">
        <f t="shared" si="7"/>
        <v>N/A</v>
      </c>
      <c r="M98" t="str">
        <f t="shared" si="8"/>
        <v>N/A</v>
      </c>
      <c r="N98" t="str">
        <f t="shared" si="9"/>
        <v>N/A</v>
      </c>
    </row>
    <row r="99" spans="1:14" x14ac:dyDescent="0.3">
      <c r="A99" s="1">
        <v>3</v>
      </c>
      <c r="B99" t="s">
        <v>165</v>
      </c>
      <c r="C99" t="s">
        <v>3219</v>
      </c>
      <c r="I99" t="str">
        <f t="shared" si="4"/>
        <v>N/A</v>
      </c>
      <c r="J99">
        <f t="shared" si="5"/>
        <v>3.61</v>
      </c>
      <c r="K99" t="str">
        <f t="shared" si="6"/>
        <v>N/A</v>
      </c>
      <c r="L99" t="str">
        <f t="shared" si="7"/>
        <v>N/A</v>
      </c>
      <c r="M99" t="str">
        <f t="shared" si="8"/>
        <v>N/A</v>
      </c>
      <c r="N99" t="str">
        <f t="shared" si="9"/>
        <v>N/A</v>
      </c>
    </row>
    <row r="100" spans="1:14" x14ac:dyDescent="0.3">
      <c r="A100" s="1">
        <v>4</v>
      </c>
      <c r="B100" t="s">
        <v>167</v>
      </c>
      <c r="C100" t="s">
        <v>3220</v>
      </c>
      <c r="I100" t="str">
        <f t="shared" si="4"/>
        <v>N/A</v>
      </c>
      <c r="J100">
        <f t="shared" si="5"/>
        <v>4.7</v>
      </c>
      <c r="K100" t="str">
        <f t="shared" si="6"/>
        <v>N/A</v>
      </c>
      <c r="L100" t="str">
        <f t="shared" si="7"/>
        <v>N/A</v>
      </c>
      <c r="M100" t="str">
        <f t="shared" si="8"/>
        <v>N/A</v>
      </c>
      <c r="N100" t="str">
        <f t="shared" si="9"/>
        <v>N/A</v>
      </c>
    </row>
    <row r="101" spans="1:14" x14ac:dyDescent="0.3">
      <c r="A101" s="1">
        <v>5</v>
      </c>
      <c r="B101" t="s">
        <v>169</v>
      </c>
      <c r="C101" t="s">
        <v>3221</v>
      </c>
      <c r="I101" t="str">
        <f t="shared" si="4"/>
        <v>N/A</v>
      </c>
      <c r="J101">
        <f t="shared" si="5"/>
        <v>10.37</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3222</v>
      </c>
      <c r="I103" t="str">
        <f t="shared" si="4"/>
        <v>N/A</v>
      </c>
      <c r="J103">
        <f t="shared" si="5"/>
        <v>115120000</v>
      </c>
      <c r="K103" t="str">
        <f t="shared" si="6"/>
        <v>N/A</v>
      </c>
      <c r="L103" t="str">
        <f t="shared" si="7"/>
        <v>N/A</v>
      </c>
      <c r="M103" t="str">
        <f t="shared" si="8"/>
        <v>N/A</v>
      </c>
      <c r="N103" t="str">
        <f t="shared" si="9"/>
        <v>N/A</v>
      </c>
    </row>
    <row r="104" spans="1:14" x14ac:dyDescent="0.3">
      <c r="A104" s="1">
        <v>1</v>
      </c>
      <c r="B104" t="s">
        <v>173</v>
      </c>
      <c r="C104" t="s">
        <v>3223</v>
      </c>
      <c r="I104" t="str">
        <f t="shared" si="4"/>
        <v>N/A</v>
      </c>
      <c r="J104">
        <f t="shared" si="5"/>
        <v>47590000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3165</v>
      </c>
      <c r="I106" t="str">
        <f t="shared" si="4"/>
        <v>N/A</v>
      </c>
      <c r="J106">
        <f t="shared" si="5"/>
        <v>-0.37</v>
      </c>
      <c r="K106" t="str">
        <f t="shared" si="6"/>
        <v>N/A</v>
      </c>
      <c r="L106" t="str">
        <f t="shared" si="7"/>
        <v>N/A</v>
      </c>
      <c r="M106" t="str">
        <f t="shared" si="8"/>
        <v>N/A</v>
      </c>
      <c r="N106" t="str">
        <f t="shared" si="9"/>
        <v>N/A</v>
      </c>
    </row>
    <row r="107" spans="1:14" x14ac:dyDescent="0.3">
      <c r="A107" s="1">
        <v>1</v>
      </c>
      <c r="B107" t="s">
        <v>175</v>
      </c>
      <c r="C107" t="s">
        <v>3224</v>
      </c>
      <c r="I107" t="str">
        <f t="shared" si="4"/>
        <v>N/A</v>
      </c>
      <c r="J107">
        <f t="shared" si="5"/>
        <v>0.28910000000000002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3225</v>
      </c>
      <c r="I109" t="str">
        <f t="shared" si="4"/>
        <v>N/A</v>
      </c>
      <c r="J109">
        <f t="shared" si="5"/>
        <v>149.34</v>
      </c>
      <c r="K109" t="str">
        <f t="shared" si="6"/>
        <v>N/A</v>
      </c>
      <c r="L109" t="str">
        <f t="shared" si="7"/>
        <v>N/A</v>
      </c>
      <c r="M109" t="str">
        <f t="shared" si="8"/>
        <v>N/A</v>
      </c>
      <c r="N109" t="str">
        <f t="shared" si="9"/>
        <v>N/A</v>
      </c>
    </row>
    <row r="110" spans="1:14" x14ac:dyDescent="0.3">
      <c r="A110" s="1">
        <v>4</v>
      </c>
      <c r="B110" t="s">
        <v>181</v>
      </c>
      <c r="C110" t="s">
        <v>3226</v>
      </c>
      <c r="I110" t="str">
        <f t="shared" si="4"/>
        <v>N/A</v>
      </c>
      <c r="J110">
        <f t="shared" si="5"/>
        <v>95.14</v>
      </c>
      <c r="K110" t="str">
        <f t="shared" si="6"/>
        <v>N/A</v>
      </c>
      <c r="L110" t="str">
        <f t="shared" si="7"/>
        <v>N/A</v>
      </c>
      <c r="M110" t="str">
        <f t="shared" si="8"/>
        <v>N/A</v>
      </c>
      <c r="N110" t="str">
        <f t="shared" si="9"/>
        <v>N/A</v>
      </c>
    </row>
    <row r="111" spans="1:14" x14ac:dyDescent="0.3">
      <c r="A111" s="1">
        <v>5</v>
      </c>
      <c r="B111" t="s">
        <v>183</v>
      </c>
      <c r="C111" t="s">
        <v>3227</v>
      </c>
      <c r="I111" t="str">
        <f t="shared" si="4"/>
        <v>N/A</v>
      </c>
      <c r="J111">
        <f t="shared" si="5"/>
        <v>142.97999999999999</v>
      </c>
      <c r="K111" t="str">
        <f t="shared" si="6"/>
        <v>N/A</v>
      </c>
      <c r="L111" t="str">
        <f t="shared" si="7"/>
        <v>N/A</v>
      </c>
      <c r="M111" t="str">
        <f t="shared" si="8"/>
        <v>N/A</v>
      </c>
      <c r="N111" t="str">
        <f t="shared" si="9"/>
        <v>N/A</v>
      </c>
    </row>
    <row r="112" spans="1:14" x14ac:dyDescent="0.3">
      <c r="A112" s="1">
        <v>6</v>
      </c>
      <c r="B112" t="s">
        <v>185</v>
      </c>
      <c r="C112" t="s">
        <v>3228</v>
      </c>
      <c r="I112" t="str">
        <f t="shared" si="4"/>
        <v>N/A</v>
      </c>
      <c r="J112">
        <f t="shared" si="5"/>
        <v>127.45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3229</v>
      </c>
      <c r="I114" t="str">
        <f t="shared" si="4"/>
        <v>N/A</v>
      </c>
      <c r="J114">
        <f t="shared" si="5"/>
        <v>298400</v>
      </c>
      <c r="K114" t="str">
        <f t="shared" si="6"/>
        <v>N/A</v>
      </c>
      <c r="L114" t="str">
        <f t="shared" si="7"/>
        <v>N/A</v>
      </c>
      <c r="M114" t="str">
        <f t="shared" si="8"/>
        <v>N/A</v>
      </c>
      <c r="N114" t="str">
        <f t="shared" si="9"/>
        <v>N/A</v>
      </c>
    </row>
    <row r="115" spans="1:14" x14ac:dyDescent="0.3">
      <c r="A115" s="1">
        <v>1</v>
      </c>
      <c r="B115" t="s">
        <v>189</v>
      </c>
      <c r="C115" t="s">
        <v>3230</v>
      </c>
      <c r="I115" t="str">
        <f t="shared" si="4"/>
        <v>N/A</v>
      </c>
      <c r="J115">
        <f t="shared" si="5"/>
        <v>235070</v>
      </c>
      <c r="K115" t="str">
        <f t="shared" si="6"/>
        <v>N/A</v>
      </c>
      <c r="L115" t="str">
        <f t="shared" si="7"/>
        <v>N/A</v>
      </c>
      <c r="M115" t="str">
        <f t="shared" si="8"/>
        <v>N/A</v>
      </c>
      <c r="N115" t="str">
        <f t="shared" si="9"/>
        <v>N/A</v>
      </c>
    </row>
    <row r="116" spans="1:14" x14ac:dyDescent="0.3">
      <c r="A116" s="1">
        <v>2</v>
      </c>
      <c r="B116" t="s">
        <v>191</v>
      </c>
      <c r="C116" t="s">
        <v>3231</v>
      </c>
      <c r="I116" t="str">
        <f t="shared" si="4"/>
        <v>N/A</v>
      </c>
      <c r="J116">
        <f t="shared" si="5"/>
        <v>44060000</v>
      </c>
      <c r="K116" t="str">
        <f t="shared" si="6"/>
        <v>N/A</v>
      </c>
      <c r="L116" t="str">
        <f t="shared" si="7"/>
        <v>N/A</v>
      </c>
      <c r="M116" t="str">
        <f t="shared" si="8"/>
        <v>N/A</v>
      </c>
      <c r="N116" t="str">
        <f t="shared" si="9"/>
        <v>N/A</v>
      </c>
    </row>
    <row r="117" spans="1:14" x14ac:dyDescent="0.3">
      <c r="A117" s="1">
        <v>3</v>
      </c>
      <c r="B117" t="s">
        <v>193</v>
      </c>
      <c r="C117" t="s">
        <v>3232</v>
      </c>
      <c r="I117" t="str">
        <f t="shared" si="4"/>
        <v>N/A</v>
      </c>
      <c r="J117">
        <f t="shared" si="5"/>
        <v>42710000</v>
      </c>
      <c r="K117" t="str">
        <f t="shared" si="6"/>
        <v>N/A</v>
      </c>
      <c r="L117" t="str">
        <f t="shared" si="7"/>
        <v>N/A</v>
      </c>
      <c r="M117" t="str">
        <f t="shared" si="8"/>
        <v>N/A</v>
      </c>
      <c r="N117" t="str">
        <f t="shared" si="9"/>
        <v>N/A</v>
      </c>
    </row>
    <row r="118" spans="1:14" x14ac:dyDescent="0.3">
      <c r="A118" s="1">
        <v>4</v>
      </c>
      <c r="B118" t="s">
        <v>195</v>
      </c>
      <c r="C118" t="s">
        <v>3233</v>
      </c>
      <c r="I118" t="str">
        <f t="shared" si="4"/>
        <v>N/A</v>
      </c>
      <c r="J118">
        <f t="shared" si="5"/>
        <v>2.1499999999999998E-2</v>
      </c>
      <c r="K118" t="str">
        <f t="shared" si="6"/>
        <v>N/A</v>
      </c>
      <c r="L118" t="str">
        <f t="shared" si="7"/>
        <v>N/A</v>
      </c>
      <c r="M118" t="str">
        <f t="shared" si="8"/>
        <v>N/A</v>
      </c>
      <c r="N118" t="str">
        <f t="shared" si="9"/>
        <v>N/A</v>
      </c>
    </row>
    <row r="119" spans="1:14" x14ac:dyDescent="0.3">
      <c r="A119" s="1">
        <v>5</v>
      </c>
      <c r="B119" t="s">
        <v>197</v>
      </c>
      <c r="C119" t="s">
        <v>3234</v>
      </c>
      <c r="I119" t="str">
        <f t="shared" si="4"/>
        <v>N/A</v>
      </c>
      <c r="J119">
        <f t="shared" si="5"/>
        <v>0.98499999999999999</v>
      </c>
      <c r="K119" t="str">
        <f t="shared" si="6"/>
        <v>N/A</v>
      </c>
      <c r="L119" t="str">
        <f t="shared" si="7"/>
        <v>N/A</v>
      </c>
      <c r="M119" t="str">
        <f t="shared" si="8"/>
        <v>N/A</v>
      </c>
      <c r="N119" t="str">
        <f t="shared" si="9"/>
        <v>N/A</v>
      </c>
    </row>
    <row r="120" spans="1:14" x14ac:dyDescent="0.3">
      <c r="A120" s="1">
        <v>6</v>
      </c>
      <c r="B120" t="s">
        <v>199</v>
      </c>
      <c r="C120" t="s">
        <v>3235</v>
      </c>
      <c r="I120" t="str">
        <f t="shared" si="4"/>
        <v>N/A</v>
      </c>
      <c r="J120">
        <f t="shared" si="5"/>
        <v>1480000</v>
      </c>
      <c r="K120" t="str">
        <f t="shared" si="6"/>
        <v>N/A</v>
      </c>
      <c r="L120" t="str">
        <f t="shared" si="7"/>
        <v>N/A</v>
      </c>
      <c r="M120" t="str">
        <f t="shared" si="8"/>
        <v>N/A</v>
      </c>
      <c r="N120" t="str">
        <f t="shared" si="9"/>
        <v>N/A</v>
      </c>
    </row>
    <row r="121" spans="1:14" x14ac:dyDescent="0.3">
      <c r="A121" s="1">
        <v>7</v>
      </c>
      <c r="B121" t="s">
        <v>201</v>
      </c>
      <c r="C121" t="s">
        <v>1782</v>
      </c>
      <c r="I121" t="str">
        <f t="shared" si="4"/>
        <v>N/A</v>
      </c>
      <c r="J121">
        <f t="shared" si="5"/>
        <v>4.97</v>
      </c>
      <c r="K121" t="str">
        <f t="shared" si="6"/>
        <v>N/A</v>
      </c>
      <c r="L121" t="str">
        <f t="shared" si="7"/>
        <v>N/A</v>
      </c>
      <c r="M121" t="str">
        <f t="shared" si="8"/>
        <v>N/A</v>
      </c>
      <c r="N121" t="str">
        <f t="shared" si="9"/>
        <v>N/A</v>
      </c>
    </row>
    <row r="122" spans="1:14" x14ac:dyDescent="0.3">
      <c r="A122" s="1">
        <v>8</v>
      </c>
      <c r="B122" t="s">
        <v>203</v>
      </c>
      <c r="C122" t="s">
        <v>3236</v>
      </c>
      <c r="I122" t="str">
        <f t="shared" si="4"/>
        <v>N/A</v>
      </c>
      <c r="J122">
        <f t="shared" si="5"/>
        <v>3.9900000000000005E-2</v>
      </c>
      <c r="K122" t="str">
        <f t="shared" si="6"/>
        <v>N/A</v>
      </c>
      <c r="L122" t="str">
        <f t="shared" si="7"/>
        <v>N/A</v>
      </c>
      <c r="M122" t="str">
        <f t="shared" si="8"/>
        <v>N/A</v>
      </c>
      <c r="N122" t="str">
        <f t="shared" si="9"/>
        <v>N/A</v>
      </c>
    </row>
    <row r="123" spans="1:14" x14ac:dyDescent="0.3">
      <c r="A123" s="1">
        <v>9</v>
      </c>
      <c r="B123" t="s">
        <v>205</v>
      </c>
      <c r="C123" t="s">
        <v>1964</v>
      </c>
      <c r="I123" t="str">
        <f t="shared" si="4"/>
        <v>N/A</v>
      </c>
      <c r="J123">
        <f t="shared" si="5"/>
        <v>1570000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1178</v>
      </c>
      <c r="I133" t="str">
        <f t="shared" si="15"/>
        <v>N/A</v>
      </c>
      <c r="J133">
        <f t="shared" si="16"/>
        <v>42767</v>
      </c>
      <c r="K133" t="str">
        <f t="shared" si="17"/>
        <v>N/A</v>
      </c>
      <c r="L133" t="str">
        <f t="shared" si="18"/>
        <v>N/A</v>
      </c>
      <c r="M133" t="str">
        <f t="shared" si="19"/>
        <v>N/A</v>
      </c>
      <c r="N133" t="str">
        <f t="shared" si="20"/>
        <v>N/A</v>
      </c>
    </row>
    <row r="134" spans="1:14" x14ac:dyDescent="0.3">
      <c r="A134" s="1">
        <v>9</v>
      </c>
      <c r="B134" t="s">
        <v>217</v>
      </c>
      <c r="C134" t="s">
        <v>3237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3238</v>
      </c>
      <c r="C138" t="s">
        <v>3239</v>
      </c>
      <c r="D138" t="s">
        <v>3240</v>
      </c>
      <c r="E138" t="s">
        <v>2837</v>
      </c>
      <c r="F138">
        <v>50</v>
      </c>
      <c r="I138" t="str">
        <f t="shared" si="15"/>
        <v>N/A</v>
      </c>
      <c r="J138" t="str">
        <f t="shared" si="16"/>
        <v>N/A</v>
      </c>
      <c r="K138">
        <f t="shared" si="17"/>
        <v>1580000</v>
      </c>
      <c r="L138">
        <f t="shared" si="18"/>
        <v>11660000</v>
      </c>
      <c r="M138">
        <f t="shared" si="19"/>
        <v>50</v>
      </c>
      <c r="N138" t="str">
        <f t="shared" si="20"/>
        <v>N/A</v>
      </c>
    </row>
    <row r="139" spans="1:14" x14ac:dyDescent="0.3">
      <c r="A139" s="1">
        <v>1</v>
      </c>
      <c r="B139" t="s">
        <v>3241</v>
      </c>
      <c r="C139" t="s">
        <v>3242</v>
      </c>
      <c r="D139" t="s">
        <v>3243</v>
      </c>
      <c r="F139">
        <v>51</v>
      </c>
      <c r="I139" t="str">
        <f t="shared" si="15"/>
        <v>N/A</v>
      </c>
      <c r="J139" t="str">
        <f t="shared" si="16"/>
        <v>N/A</v>
      </c>
      <c r="K139">
        <f t="shared" si="17"/>
        <v>576800</v>
      </c>
      <c r="L139" t="str">
        <f t="shared" si="18"/>
        <v>N/A</v>
      </c>
      <c r="M139">
        <f t="shared" si="19"/>
        <v>51</v>
      </c>
      <c r="N139" t="str">
        <f t="shared" si="20"/>
        <v>N/A</v>
      </c>
    </row>
    <row r="140" spans="1:14" x14ac:dyDescent="0.3">
      <c r="A140" s="1">
        <v>2</v>
      </c>
      <c r="B140" t="s">
        <v>3244</v>
      </c>
      <c r="C140" t="s">
        <v>3245</v>
      </c>
      <c r="D140" t="s">
        <v>3246</v>
      </c>
      <c r="E140" t="s">
        <v>3247</v>
      </c>
      <c r="F140">
        <v>56</v>
      </c>
      <c r="I140" t="str">
        <f t="shared" si="15"/>
        <v>N/A</v>
      </c>
      <c r="J140" t="str">
        <f t="shared" si="16"/>
        <v>N/A</v>
      </c>
      <c r="K140">
        <f t="shared" si="17"/>
        <v>650450</v>
      </c>
      <c r="L140">
        <f t="shared" si="18"/>
        <v>9910000</v>
      </c>
      <c r="M140">
        <f t="shared" si="19"/>
        <v>56</v>
      </c>
      <c r="N140" t="str">
        <f t="shared" si="20"/>
        <v>N/A</v>
      </c>
    </row>
    <row r="141" spans="1:14" x14ac:dyDescent="0.3">
      <c r="A141" s="1">
        <v>3</v>
      </c>
      <c r="B141" t="s">
        <v>3248</v>
      </c>
      <c r="C141" t="s">
        <v>3249</v>
      </c>
      <c r="D141" t="s">
        <v>3250</v>
      </c>
      <c r="E141" t="s">
        <v>3251</v>
      </c>
      <c r="F141">
        <v>53</v>
      </c>
      <c r="I141" t="str">
        <f t="shared" si="15"/>
        <v>N/A</v>
      </c>
      <c r="J141" t="str">
        <f t="shared" si="16"/>
        <v>N/A</v>
      </c>
      <c r="K141">
        <f t="shared" si="17"/>
        <v>574370</v>
      </c>
      <c r="L141">
        <f t="shared" si="18"/>
        <v>3240000</v>
      </c>
      <c r="M141">
        <f t="shared" si="19"/>
        <v>53</v>
      </c>
      <c r="N141" t="str">
        <f t="shared" si="20"/>
        <v>N/A</v>
      </c>
    </row>
    <row r="142" spans="1:14" x14ac:dyDescent="0.3">
      <c r="A142" s="1">
        <v>4</v>
      </c>
      <c r="B142" t="s">
        <v>3252</v>
      </c>
      <c r="C142" t="s">
        <v>3253</v>
      </c>
      <c r="D142" t="s">
        <v>3254</v>
      </c>
      <c r="E142" t="s">
        <v>2863</v>
      </c>
      <c r="F142">
        <v>65</v>
      </c>
      <c r="I142" t="str">
        <f t="shared" si="15"/>
        <v>N/A</v>
      </c>
      <c r="J142" t="str">
        <f t="shared" si="16"/>
        <v>N/A</v>
      </c>
      <c r="K142">
        <f t="shared" si="17"/>
        <v>567420</v>
      </c>
      <c r="L142">
        <f t="shared" si="18"/>
        <v>3120000</v>
      </c>
      <c r="M142">
        <f t="shared" si="19"/>
        <v>65</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2598</v>
      </c>
      <c r="C144" s="1" t="s">
        <v>243</v>
      </c>
      <c r="D144" s="1" t="s">
        <v>244</v>
      </c>
      <c r="E144" s="1" t="s">
        <v>245</v>
      </c>
      <c r="F144" s="1" t="s">
        <v>246</v>
      </c>
      <c r="G144" s="1" t="s">
        <v>2599</v>
      </c>
      <c r="H144" s="1" t="s">
        <v>247</v>
      </c>
      <c r="I144" t="str">
        <f t="shared" si="15"/>
        <v>pos_trend</v>
      </c>
      <c r="J144">
        <f t="shared" si="16"/>
        <v>2013</v>
      </c>
      <c r="K144">
        <f t="shared" si="17"/>
        <v>2014</v>
      </c>
      <c r="L144">
        <f t="shared" si="18"/>
        <v>2015</v>
      </c>
      <c r="M144">
        <f t="shared" si="19"/>
        <v>2016</v>
      </c>
      <c r="N144">
        <f t="shared" si="20"/>
        <v>2017</v>
      </c>
    </row>
    <row r="145" spans="1:14" x14ac:dyDescent="0.3">
      <c r="A145" s="1">
        <v>0</v>
      </c>
      <c r="B145" t="s">
        <v>248</v>
      </c>
      <c r="C145" t="s">
        <v>3255</v>
      </c>
      <c r="D145" t="s">
        <v>3256</v>
      </c>
      <c r="E145" t="s">
        <v>3257</v>
      </c>
      <c r="F145" t="s">
        <v>3258</v>
      </c>
      <c r="G145" t="s">
        <v>3183</v>
      </c>
      <c r="I145" t="str">
        <f t="shared" si="15"/>
        <v>pos_trend</v>
      </c>
      <c r="J145">
        <f t="shared" si="16"/>
        <v>158120000</v>
      </c>
      <c r="K145">
        <f t="shared" si="17"/>
        <v>183640000</v>
      </c>
      <c r="L145">
        <f t="shared" si="18"/>
        <v>230310000</v>
      </c>
      <c r="M145">
        <f t="shared" si="19"/>
        <v>329540000</v>
      </c>
      <c r="N145">
        <f t="shared" si="20"/>
        <v>445300000</v>
      </c>
    </row>
    <row r="146" spans="1:14" x14ac:dyDescent="0.3">
      <c r="A146" s="1">
        <v>1</v>
      </c>
      <c r="B146" t="s">
        <v>253</v>
      </c>
      <c r="C146" t="s">
        <v>254</v>
      </c>
      <c r="D146" t="s">
        <v>3259</v>
      </c>
      <c r="E146" t="s">
        <v>3260</v>
      </c>
      <c r="F146" t="s">
        <v>3261</v>
      </c>
      <c r="G146" t="s">
        <v>3262</v>
      </c>
      <c r="I146" t="str">
        <f t="shared" si="15"/>
        <v>N/A</v>
      </c>
      <c r="J146" t="str">
        <f t="shared" si="16"/>
        <v>N/A</v>
      </c>
      <c r="K146">
        <f t="shared" si="17"/>
        <v>0.16140000000000002</v>
      </c>
      <c r="L146">
        <f t="shared" si="18"/>
        <v>0.25409999999999999</v>
      </c>
      <c r="M146">
        <f t="shared" si="19"/>
        <v>0.43090000000000006</v>
      </c>
      <c r="N146">
        <f t="shared" si="20"/>
        <v>0.35130000000000006</v>
      </c>
    </row>
    <row r="147" spans="1:14" x14ac:dyDescent="0.3">
      <c r="A147" s="1">
        <v>2</v>
      </c>
      <c r="B147" t="s">
        <v>259</v>
      </c>
      <c r="C147" t="s">
        <v>3263</v>
      </c>
      <c r="D147" t="s">
        <v>3264</v>
      </c>
      <c r="E147" t="s">
        <v>3265</v>
      </c>
      <c r="F147" t="s">
        <v>3266</v>
      </c>
      <c r="G147" t="s">
        <v>3267</v>
      </c>
      <c r="I147" t="str">
        <f t="shared" si="15"/>
        <v>pos_trend</v>
      </c>
      <c r="J147">
        <f t="shared" si="16"/>
        <v>31710000</v>
      </c>
      <c r="K147">
        <f t="shared" si="17"/>
        <v>37320000</v>
      </c>
      <c r="L147">
        <f t="shared" si="18"/>
        <v>39950000</v>
      </c>
      <c r="M147">
        <f t="shared" si="19"/>
        <v>50420000</v>
      </c>
      <c r="N147">
        <f t="shared" si="20"/>
        <v>70630000</v>
      </c>
    </row>
    <row r="148" spans="1:14" x14ac:dyDescent="0.3">
      <c r="A148" s="1">
        <v>3</v>
      </c>
      <c r="B148" t="s">
        <v>265</v>
      </c>
      <c r="C148" t="s">
        <v>3268</v>
      </c>
      <c r="D148" t="s">
        <v>3269</v>
      </c>
      <c r="E148" t="s">
        <v>3270</v>
      </c>
      <c r="F148" t="s">
        <v>3271</v>
      </c>
      <c r="G148" t="s">
        <v>3272</v>
      </c>
      <c r="I148" t="str">
        <f t="shared" si="15"/>
        <v>pos_trend</v>
      </c>
      <c r="J148">
        <f t="shared" si="16"/>
        <v>28980000</v>
      </c>
      <c r="K148">
        <f t="shared" si="17"/>
        <v>34810000</v>
      </c>
      <c r="L148">
        <f t="shared" si="18"/>
        <v>37180000</v>
      </c>
      <c r="M148">
        <f t="shared" si="19"/>
        <v>47140000</v>
      </c>
      <c r="N148">
        <f t="shared" si="20"/>
        <v>64430000.000000007</v>
      </c>
    </row>
    <row r="149" spans="1:14" x14ac:dyDescent="0.3">
      <c r="A149" s="1">
        <v>4</v>
      </c>
      <c r="B149" t="s">
        <v>271</v>
      </c>
      <c r="C149" t="s">
        <v>3273</v>
      </c>
      <c r="D149" t="s">
        <v>3274</v>
      </c>
      <c r="E149" t="s">
        <v>2934</v>
      </c>
      <c r="F149" t="s">
        <v>3275</v>
      </c>
      <c r="G149" t="s">
        <v>3276</v>
      </c>
      <c r="I149" t="str">
        <f t="shared" si="15"/>
        <v>N/A</v>
      </c>
      <c r="J149">
        <f t="shared" si="16"/>
        <v>2720000</v>
      </c>
      <c r="K149">
        <f t="shared" si="17"/>
        <v>2510000</v>
      </c>
      <c r="L149">
        <f t="shared" si="18"/>
        <v>2770000</v>
      </c>
      <c r="M149">
        <f t="shared" si="19"/>
        <v>3280000</v>
      </c>
      <c r="N149">
        <f t="shared" si="20"/>
        <v>6200000</v>
      </c>
    </row>
    <row r="150" spans="1:14" x14ac:dyDescent="0.3">
      <c r="A150" s="1">
        <v>5</v>
      </c>
      <c r="B150" t="s">
        <v>277</v>
      </c>
      <c r="C150" t="s">
        <v>3277</v>
      </c>
      <c r="D150" t="s">
        <v>3274</v>
      </c>
      <c r="E150" t="s">
        <v>2934</v>
      </c>
      <c r="F150" t="s">
        <v>3275</v>
      </c>
      <c r="G150" t="s">
        <v>3276</v>
      </c>
      <c r="I150" t="str">
        <f t="shared" si="15"/>
        <v>N/A</v>
      </c>
      <c r="J150">
        <f t="shared" si="16"/>
        <v>2610000</v>
      </c>
      <c r="K150">
        <f t="shared" si="17"/>
        <v>2510000</v>
      </c>
      <c r="L150">
        <f t="shared" si="18"/>
        <v>2770000</v>
      </c>
      <c r="M150">
        <f t="shared" si="19"/>
        <v>3280000</v>
      </c>
      <c r="N150">
        <f t="shared" si="20"/>
        <v>6200000</v>
      </c>
    </row>
    <row r="151" spans="1:14" x14ac:dyDescent="0.3">
      <c r="A151" s="1">
        <v>6</v>
      </c>
      <c r="B151" t="s">
        <v>283</v>
      </c>
      <c r="C151" t="s">
        <v>3278</v>
      </c>
      <c r="D151" t="s">
        <v>254</v>
      </c>
      <c r="E151" t="s">
        <v>254</v>
      </c>
      <c r="F151" t="s">
        <v>254</v>
      </c>
      <c r="G151" t="s">
        <v>254</v>
      </c>
      <c r="I151" t="str">
        <f t="shared" si="15"/>
        <v>N/A</v>
      </c>
      <c r="J151">
        <f t="shared" si="16"/>
        <v>111000</v>
      </c>
      <c r="K151" t="str">
        <f t="shared" si="17"/>
        <v>N/A</v>
      </c>
      <c r="L151" t="str">
        <f t="shared" si="18"/>
        <v>N/A</v>
      </c>
      <c r="M151" t="str">
        <f t="shared" si="19"/>
        <v>N/A</v>
      </c>
      <c r="N151" t="str">
        <f t="shared" si="20"/>
        <v>N/A</v>
      </c>
    </row>
    <row r="152" spans="1:14" x14ac:dyDescent="0.3">
      <c r="A152" s="1">
        <v>7</v>
      </c>
      <c r="B152" t="s">
        <v>289</v>
      </c>
      <c r="C152" t="s">
        <v>254</v>
      </c>
      <c r="D152" t="s">
        <v>3279</v>
      </c>
      <c r="E152" t="s">
        <v>3280</v>
      </c>
      <c r="F152" t="s">
        <v>3281</v>
      </c>
      <c r="G152" t="s">
        <v>3282</v>
      </c>
      <c r="I152" t="str">
        <f t="shared" si="15"/>
        <v>N/A</v>
      </c>
      <c r="J152" t="str">
        <f t="shared" si="16"/>
        <v>N/A</v>
      </c>
      <c r="K152">
        <f t="shared" si="17"/>
        <v>0.17710000000000001</v>
      </c>
      <c r="L152">
        <f t="shared" si="18"/>
        <v>7.0300000000000001E-2</v>
      </c>
      <c r="M152">
        <f t="shared" si="19"/>
        <v>0.26219999999999999</v>
      </c>
      <c r="N152">
        <f t="shared" si="20"/>
        <v>0.40079999999999999</v>
      </c>
    </row>
    <row r="153" spans="1:14" x14ac:dyDescent="0.3">
      <c r="A153" s="1">
        <v>8</v>
      </c>
      <c r="B153" t="s">
        <v>294</v>
      </c>
      <c r="C153" t="s">
        <v>3283</v>
      </c>
      <c r="D153" t="s">
        <v>3284</v>
      </c>
      <c r="E153" t="s">
        <v>3285</v>
      </c>
      <c r="F153" t="s">
        <v>3286</v>
      </c>
      <c r="G153" t="s">
        <v>3212</v>
      </c>
      <c r="I153" t="str">
        <f t="shared" si="15"/>
        <v>pos_trend</v>
      </c>
      <c r="J153">
        <f t="shared" si="16"/>
        <v>126420000</v>
      </c>
      <c r="K153">
        <f t="shared" si="17"/>
        <v>146320000</v>
      </c>
      <c r="L153">
        <f t="shared" si="18"/>
        <v>190370000</v>
      </c>
      <c r="M153">
        <f t="shared" si="19"/>
        <v>279120000</v>
      </c>
      <c r="N153">
        <f t="shared" si="20"/>
        <v>374680000</v>
      </c>
    </row>
    <row r="154" spans="1:14" x14ac:dyDescent="0.3">
      <c r="A154" s="1">
        <v>9</v>
      </c>
      <c r="B154" t="s">
        <v>300</v>
      </c>
      <c r="C154" t="s">
        <v>254</v>
      </c>
      <c r="D154" t="s">
        <v>3287</v>
      </c>
      <c r="E154" t="s">
        <v>3288</v>
      </c>
      <c r="F154" t="s">
        <v>3289</v>
      </c>
      <c r="G154" t="s">
        <v>3290</v>
      </c>
      <c r="I154" t="str">
        <f t="shared" si="15"/>
        <v>N/A</v>
      </c>
      <c r="J154" t="str">
        <f t="shared" si="16"/>
        <v>N/A</v>
      </c>
      <c r="K154">
        <f t="shared" si="17"/>
        <v>0.15740000000000001</v>
      </c>
      <c r="L154">
        <f t="shared" si="18"/>
        <v>0.30100000000000005</v>
      </c>
      <c r="M154">
        <f t="shared" si="19"/>
        <v>0.4662</v>
      </c>
      <c r="N154">
        <f t="shared" si="20"/>
        <v>0.34229999999999999</v>
      </c>
    </row>
    <row r="155" spans="1:14" x14ac:dyDescent="0.3">
      <c r="A155" s="1">
        <v>10</v>
      </c>
      <c r="B155" t="s">
        <v>305</v>
      </c>
      <c r="C155" t="s">
        <v>254</v>
      </c>
      <c r="D155" t="s">
        <v>254</v>
      </c>
      <c r="E155" t="s">
        <v>254</v>
      </c>
      <c r="F155" t="s">
        <v>254</v>
      </c>
      <c r="G155" t="s">
        <v>3291</v>
      </c>
      <c r="I155" t="str">
        <f t="shared" si="15"/>
        <v>N/A</v>
      </c>
      <c r="J155" t="str">
        <f t="shared" si="16"/>
        <v>N/A</v>
      </c>
      <c r="K155" t="str">
        <f t="shared" si="17"/>
        <v>N/A</v>
      </c>
      <c r="L155" t="str">
        <f t="shared" si="18"/>
        <v>N/A</v>
      </c>
      <c r="M155" t="str">
        <f t="shared" si="19"/>
        <v>N/A</v>
      </c>
      <c r="N155">
        <f t="shared" si="20"/>
        <v>0.84140000000000004</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243</v>
      </c>
      <c r="D157" s="1" t="s">
        <v>244</v>
      </c>
      <c r="E157" s="1" t="s">
        <v>245</v>
      </c>
      <c r="F157" s="1" t="s">
        <v>246</v>
      </c>
      <c r="G157" s="1" t="s">
        <v>2599</v>
      </c>
      <c r="H157" s="1" t="s">
        <v>247</v>
      </c>
      <c r="I157" t="str">
        <f t="shared" si="15"/>
        <v>pos_trend</v>
      </c>
      <c r="J157">
        <f t="shared" si="16"/>
        <v>2013</v>
      </c>
      <c r="K157">
        <f t="shared" si="17"/>
        <v>2014</v>
      </c>
      <c r="L157">
        <f t="shared" si="18"/>
        <v>2015</v>
      </c>
      <c r="M157">
        <f t="shared" si="19"/>
        <v>2016</v>
      </c>
      <c r="N157">
        <f t="shared" si="20"/>
        <v>2017</v>
      </c>
    </row>
    <row r="158" spans="1:14" x14ac:dyDescent="0.3">
      <c r="A158" s="1">
        <v>0</v>
      </c>
      <c r="B158" t="s">
        <v>308</v>
      </c>
      <c r="C158" t="s">
        <v>3292</v>
      </c>
      <c r="D158" t="s">
        <v>3293</v>
      </c>
      <c r="E158" t="s">
        <v>3294</v>
      </c>
      <c r="F158" t="s">
        <v>3295</v>
      </c>
      <c r="G158" t="s">
        <v>3296</v>
      </c>
      <c r="I158" t="str">
        <f t="shared" si="15"/>
        <v>pos_trend</v>
      </c>
      <c r="J158">
        <f t="shared" si="16"/>
        <v>109870000</v>
      </c>
      <c r="K158">
        <f t="shared" si="17"/>
        <v>131759999.99999999</v>
      </c>
      <c r="L158">
        <f t="shared" si="18"/>
        <v>160090000</v>
      </c>
      <c r="M158">
        <f t="shared" si="19"/>
        <v>212970000</v>
      </c>
      <c r="N158">
        <f t="shared" si="20"/>
        <v>282950000</v>
      </c>
    </row>
    <row r="159" spans="1:14" x14ac:dyDescent="0.3">
      <c r="A159" s="1">
        <v>1</v>
      </c>
      <c r="B159" t="s">
        <v>314</v>
      </c>
      <c r="C159" t="s">
        <v>3297</v>
      </c>
      <c r="D159" t="s">
        <v>3298</v>
      </c>
      <c r="E159" t="s">
        <v>3299</v>
      </c>
      <c r="F159" t="s">
        <v>3300</v>
      </c>
      <c r="G159" t="s">
        <v>3301</v>
      </c>
      <c r="I159" t="str">
        <f t="shared" si="15"/>
        <v>pos_trend</v>
      </c>
      <c r="J159">
        <f t="shared" si="16"/>
        <v>25650000</v>
      </c>
      <c r="K159">
        <f t="shared" si="17"/>
        <v>30710000</v>
      </c>
      <c r="L159">
        <f t="shared" si="18"/>
        <v>35460000</v>
      </c>
      <c r="M159">
        <f t="shared" si="19"/>
        <v>48710000</v>
      </c>
      <c r="N159">
        <f t="shared" si="20"/>
        <v>64800000</v>
      </c>
    </row>
    <row r="160" spans="1:14" x14ac:dyDescent="0.3">
      <c r="A160" s="1">
        <v>2</v>
      </c>
      <c r="B160" t="s">
        <v>320</v>
      </c>
      <c r="C160" t="s">
        <v>3302</v>
      </c>
      <c r="D160" t="s">
        <v>3303</v>
      </c>
      <c r="E160" t="s">
        <v>3304</v>
      </c>
      <c r="F160" t="s">
        <v>3305</v>
      </c>
      <c r="G160" t="s">
        <v>3306</v>
      </c>
      <c r="I160" t="str">
        <f t="shared" si="15"/>
        <v>pos_trend</v>
      </c>
      <c r="J160">
        <f t="shared" si="16"/>
        <v>84230000</v>
      </c>
      <c r="K160">
        <f t="shared" si="17"/>
        <v>101050000</v>
      </c>
      <c r="L160">
        <f t="shared" si="18"/>
        <v>124630000</v>
      </c>
      <c r="M160">
        <f t="shared" si="19"/>
        <v>164260000</v>
      </c>
      <c r="N160">
        <f t="shared" si="20"/>
        <v>218150000</v>
      </c>
    </row>
    <row r="161" spans="1:14" x14ac:dyDescent="0.3">
      <c r="A161" s="1">
        <v>3</v>
      </c>
      <c r="B161" t="s">
        <v>326</v>
      </c>
      <c r="C161" t="s">
        <v>254</v>
      </c>
      <c r="D161" t="s">
        <v>3307</v>
      </c>
      <c r="E161" t="s">
        <v>1133</v>
      </c>
      <c r="F161" t="s">
        <v>3308</v>
      </c>
      <c r="G161" t="s">
        <v>3309</v>
      </c>
      <c r="I161" t="str">
        <f t="shared" si="15"/>
        <v>N/A</v>
      </c>
      <c r="J161" t="str">
        <f t="shared" si="16"/>
        <v>N/A</v>
      </c>
      <c r="K161">
        <f t="shared" si="17"/>
        <v>0.19920000000000002</v>
      </c>
      <c r="L161">
        <f t="shared" si="18"/>
        <v>0.215</v>
      </c>
      <c r="M161">
        <f t="shared" si="19"/>
        <v>0.33030000000000004</v>
      </c>
      <c r="N161">
        <f t="shared" si="20"/>
        <v>0.3286</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254</v>
      </c>
      <c r="D163" t="s">
        <v>3276</v>
      </c>
      <c r="E163" t="s">
        <v>3310</v>
      </c>
      <c r="F163" t="s">
        <v>3311</v>
      </c>
      <c r="G163" t="s">
        <v>3312</v>
      </c>
      <c r="I163" t="str">
        <f t="shared" si="15"/>
        <v>N/A</v>
      </c>
      <c r="J163" t="str">
        <f t="shared" si="16"/>
        <v>N/A</v>
      </c>
      <c r="K163">
        <f t="shared" si="17"/>
        <v>6200000</v>
      </c>
      <c r="L163">
        <f t="shared" si="18"/>
        <v>1610000</v>
      </c>
      <c r="M163">
        <f t="shared" si="19"/>
        <v>1050000</v>
      </c>
      <c r="N163">
        <f t="shared" si="20"/>
        <v>1590000</v>
      </c>
    </row>
    <row r="164" spans="1:14" x14ac:dyDescent="0.3">
      <c r="A164" s="1">
        <v>6</v>
      </c>
      <c r="B164" t="s">
        <v>338</v>
      </c>
      <c r="C164" t="s">
        <v>254</v>
      </c>
      <c r="D164" t="s">
        <v>3313</v>
      </c>
      <c r="E164" t="s">
        <v>3314</v>
      </c>
      <c r="F164" t="s">
        <v>3315</v>
      </c>
      <c r="G164" t="s">
        <v>3316</v>
      </c>
      <c r="I164" t="str">
        <f t="shared" si="15"/>
        <v>N/A</v>
      </c>
      <c r="J164" t="str">
        <f t="shared" si="16"/>
        <v>N/A</v>
      </c>
      <c r="K164">
        <f t="shared" si="17"/>
        <v>8359999.9999999991</v>
      </c>
      <c r="L164">
        <f t="shared" si="18"/>
        <v>28670000</v>
      </c>
      <c r="M164">
        <f t="shared" si="19"/>
        <v>65099999.999999993</v>
      </c>
      <c r="N164">
        <f t="shared" si="20"/>
        <v>90140000</v>
      </c>
    </row>
    <row r="165" spans="1:14" x14ac:dyDescent="0.3">
      <c r="A165" s="1">
        <v>7</v>
      </c>
      <c r="B165" t="s">
        <v>344</v>
      </c>
      <c r="C165" t="s">
        <v>3317</v>
      </c>
      <c r="D165" t="s">
        <v>3318</v>
      </c>
      <c r="E165" t="s">
        <v>3319</v>
      </c>
      <c r="F165" t="s">
        <v>3320</v>
      </c>
      <c r="G165" t="s">
        <v>3321</v>
      </c>
      <c r="I165" t="str">
        <f t="shared" si="15"/>
        <v>N/A</v>
      </c>
      <c r="J165">
        <f t="shared" si="16"/>
        <v>319000</v>
      </c>
      <c r="K165">
        <f t="shared" si="17"/>
        <v>49000</v>
      </c>
      <c r="L165">
        <f t="shared" si="18"/>
        <v>-97000</v>
      </c>
      <c r="M165">
        <f t="shared" si="19"/>
        <v>339000</v>
      </c>
      <c r="N165">
        <f t="shared" si="20"/>
        <v>-349000</v>
      </c>
    </row>
    <row r="166" spans="1:14" x14ac:dyDescent="0.3">
      <c r="A166" s="1">
        <v>8</v>
      </c>
      <c r="B166" t="s">
        <v>350</v>
      </c>
      <c r="C166" t="s">
        <v>254</v>
      </c>
      <c r="D166" t="s">
        <v>3322</v>
      </c>
      <c r="E166" t="s">
        <v>3323</v>
      </c>
      <c r="F166" t="s">
        <v>3324</v>
      </c>
      <c r="G166" t="s">
        <v>3325</v>
      </c>
      <c r="I166" t="str">
        <f t="shared" si="15"/>
        <v>N/A</v>
      </c>
      <c r="J166" t="str">
        <f t="shared" si="16"/>
        <v>N/A</v>
      </c>
      <c r="K166">
        <f t="shared" si="17"/>
        <v>118000</v>
      </c>
      <c r="L166">
        <f t="shared" si="18"/>
        <v>196000</v>
      </c>
      <c r="M166">
        <f t="shared" si="19"/>
        <v>395000</v>
      </c>
      <c r="N166">
        <f t="shared" si="20"/>
        <v>1550000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254</v>
      </c>
      <c r="D168" t="s">
        <v>254</v>
      </c>
      <c r="E168" t="s">
        <v>254</v>
      </c>
      <c r="F168" t="s">
        <v>254</v>
      </c>
      <c r="G168" t="s">
        <v>254</v>
      </c>
      <c r="I168" t="str">
        <f t="shared" si="15"/>
        <v>N/A</v>
      </c>
      <c r="J168" t="str">
        <f t="shared" si="16"/>
        <v>N/A</v>
      </c>
      <c r="K168" t="str">
        <f t="shared" si="17"/>
        <v>N/A</v>
      </c>
      <c r="L168" t="str">
        <f t="shared" si="18"/>
        <v>N/A</v>
      </c>
      <c r="M168" t="str">
        <f t="shared" si="19"/>
        <v>N/A</v>
      </c>
      <c r="N168" t="str">
        <f t="shared" si="20"/>
        <v>N/A</v>
      </c>
    </row>
    <row r="169" spans="1:14" x14ac:dyDescent="0.3">
      <c r="A169" s="1">
        <v>11</v>
      </c>
      <c r="B169" t="s">
        <v>363</v>
      </c>
      <c r="C169" t="s">
        <v>254</v>
      </c>
      <c r="D169" t="s">
        <v>254</v>
      </c>
      <c r="E169" t="s">
        <v>254</v>
      </c>
      <c r="F169" t="s">
        <v>254</v>
      </c>
      <c r="G169" t="s">
        <v>254</v>
      </c>
      <c r="I169" t="str">
        <f t="shared" si="15"/>
        <v>N/A</v>
      </c>
      <c r="J169" t="str">
        <f t="shared" si="16"/>
        <v>N/A</v>
      </c>
      <c r="K169" t="str">
        <f t="shared" si="17"/>
        <v>N/A</v>
      </c>
      <c r="L169" t="str">
        <f t="shared" si="18"/>
        <v>N/A</v>
      </c>
      <c r="M169" t="str">
        <f t="shared" si="19"/>
        <v>N/A</v>
      </c>
      <c r="N169" t="str">
        <f t="shared" si="20"/>
        <v>N/A</v>
      </c>
    </row>
    <row r="170" spans="1:14" x14ac:dyDescent="0.3">
      <c r="A170" s="1">
        <v>12</v>
      </c>
      <c r="B170" t="s">
        <v>368</v>
      </c>
      <c r="C170" t="s">
        <v>254</v>
      </c>
      <c r="D170" t="s">
        <v>254</v>
      </c>
      <c r="E170" t="s">
        <v>254</v>
      </c>
      <c r="F170" t="s">
        <v>254</v>
      </c>
      <c r="G170" t="s">
        <v>254</v>
      </c>
      <c r="I170" t="str">
        <f t="shared" si="15"/>
        <v>N/A</v>
      </c>
      <c r="J170" t="str">
        <f t="shared" si="16"/>
        <v>N/A</v>
      </c>
      <c r="K170" t="str">
        <f t="shared" si="17"/>
        <v>N/A</v>
      </c>
      <c r="L170" t="str">
        <f t="shared" si="18"/>
        <v>N/A</v>
      </c>
      <c r="M170" t="str">
        <f t="shared" si="19"/>
        <v>N/A</v>
      </c>
      <c r="N170" t="str">
        <f t="shared" si="20"/>
        <v>N/A</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3326</v>
      </c>
      <c r="D172" t="s">
        <v>3327</v>
      </c>
      <c r="E172" t="s">
        <v>3328</v>
      </c>
      <c r="F172" t="s">
        <v>3329</v>
      </c>
      <c r="G172" t="s">
        <v>3330</v>
      </c>
      <c r="I172" t="str">
        <f t="shared" si="15"/>
        <v>N/A</v>
      </c>
      <c r="J172">
        <f t="shared" si="16"/>
        <v>16860000</v>
      </c>
      <c r="K172">
        <f t="shared" si="17"/>
        <v>8530000</v>
      </c>
      <c r="L172">
        <f t="shared" si="18"/>
        <v>28770000</v>
      </c>
      <c r="M172">
        <f t="shared" si="19"/>
        <v>65840000</v>
      </c>
      <c r="N172">
        <f t="shared" si="20"/>
        <v>91340000</v>
      </c>
    </row>
    <row r="173" spans="1:14" x14ac:dyDescent="0.3">
      <c r="A173" s="1">
        <v>15</v>
      </c>
      <c r="B173" t="s">
        <v>376</v>
      </c>
      <c r="C173" t="s">
        <v>254</v>
      </c>
      <c r="D173" t="s">
        <v>3331</v>
      </c>
      <c r="E173" t="s">
        <v>3332</v>
      </c>
      <c r="F173" t="s">
        <v>3333</v>
      </c>
      <c r="G173" t="s">
        <v>3334</v>
      </c>
      <c r="I173" t="str">
        <f t="shared" si="15"/>
        <v>N/A</v>
      </c>
      <c r="J173" t="str">
        <f t="shared" si="16"/>
        <v>N/A</v>
      </c>
      <c r="K173">
        <f t="shared" si="17"/>
        <v>-0.49409999999999998</v>
      </c>
      <c r="L173">
        <f t="shared" si="18"/>
        <v>2.3721999999999999</v>
      </c>
      <c r="M173">
        <f t="shared" si="19"/>
        <v>1.2887999999999999</v>
      </c>
      <c r="N173">
        <f t="shared" si="20"/>
        <v>0.38740000000000002</v>
      </c>
    </row>
    <row r="174" spans="1:14" x14ac:dyDescent="0.3">
      <c r="A174" s="1">
        <v>16</v>
      </c>
      <c r="B174" t="s">
        <v>381</v>
      </c>
      <c r="C174" t="s">
        <v>254</v>
      </c>
      <c r="D174" t="s">
        <v>254</v>
      </c>
      <c r="E174" t="s">
        <v>254</v>
      </c>
      <c r="F174" t="s">
        <v>254</v>
      </c>
      <c r="G174" t="s">
        <v>3335</v>
      </c>
      <c r="I174" t="str">
        <f t="shared" si="15"/>
        <v>N/A</v>
      </c>
      <c r="J174" t="str">
        <f t="shared" si="16"/>
        <v>N/A</v>
      </c>
      <c r="K174" t="str">
        <f t="shared" si="17"/>
        <v>N/A</v>
      </c>
      <c r="L174" t="str">
        <f t="shared" si="18"/>
        <v>N/A</v>
      </c>
      <c r="M174" t="str">
        <f t="shared" si="19"/>
        <v>N/A</v>
      </c>
      <c r="N174">
        <f t="shared" si="20"/>
        <v>0.20510000000000003</v>
      </c>
    </row>
    <row r="175" spans="1:14" x14ac:dyDescent="0.3">
      <c r="A175" s="1">
        <v>17</v>
      </c>
      <c r="B175" t="s">
        <v>383</v>
      </c>
      <c r="C175" t="s">
        <v>3336</v>
      </c>
      <c r="D175" t="s">
        <v>3337</v>
      </c>
      <c r="E175" t="s">
        <v>3338</v>
      </c>
      <c r="F175" t="s">
        <v>3339</v>
      </c>
      <c r="G175" t="s">
        <v>3340</v>
      </c>
      <c r="I175" t="str">
        <f t="shared" si="15"/>
        <v>N/A</v>
      </c>
      <c r="J175">
        <f t="shared" si="16"/>
        <v>1850000</v>
      </c>
      <c r="K175">
        <f t="shared" si="17"/>
        <v>1180000</v>
      </c>
      <c r="L175">
        <f t="shared" si="18"/>
        <v>-84920000</v>
      </c>
      <c r="M175">
        <f t="shared" si="19"/>
        <v>27690000</v>
      </c>
      <c r="N175">
        <f t="shared" si="20"/>
        <v>39230000</v>
      </c>
    </row>
    <row r="176" spans="1:14" x14ac:dyDescent="0.3">
      <c r="A176" s="1">
        <v>18</v>
      </c>
      <c r="B176" t="s">
        <v>389</v>
      </c>
      <c r="C176" t="s">
        <v>3341</v>
      </c>
      <c r="D176" t="s">
        <v>3342</v>
      </c>
      <c r="E176" t="s">
        <v>3343</v>
      </c>
      <c r="F176" t="s">
        <v>1620</v>
      </c>
      <c r="G176" t="s">
        <v>3344</v>
      </c>
      <c r="I176" t="str">
        <f t="shared" si="15"/>
        <v>N/A</v>
      </c>
      <c r="J176">
        <f t="shared" si="16"/>
        <v>97000</v>
      </c>
      <c r="K176">
        <f t="shared" si="17"/>
        <v>-206000</v>
      </c>
      <c r="L176">
        <f t="shared" si="18"/>
        <v>888000</v>
      </c>
      <c r="M176">
        <f t="shared" si="19"/>
        <v>3800000</v>
      </c>
      <c r="N176">
        <f t="shared" si="20"/>
        <v>12360000</v>
      </c>
    </row>
    <row r="177" spans="1:14" x14ac:dyDescent="0.3">
      <c r="A177" s="1">
        <v>19</v>
      </c>
      <c r="B177" t="s">
        <v>395</v>
      </c>
      <c r="C177" t="s">
        <v>3345</v>
      </c>
      <c r="D177" t="s">
        <v>3346</v>
      </c>
      <c r="E177" t="s">
        <v>3347</v>
      </c>
      <c r="F177" t="s">
        <v>3312</v>
      </c>
      <c r="G177" t="s">
        <v>3348</v>
      </c>
      <c r="I177" t="str">
        <f t="shared" si="15"/>
        <v>N/A</v>
      </c>
      <c r="J177">
        <f t="shared" si="16"/>
        <v>996000</v>
      </c>
      <c r="K177">
        <f t="shared" si="17"/>
        <v>525000</v>
      </c>
      <c r="L177">
        <f t="shared" si="18"/>
        <v>1280000</v>
      </c>
      <c r="M177">
        <f t="shared" si="19"/>
        <v>1590000</v>
      </c>
      <c r="N177">
        <f t="shared" si="20"/>
        <v>1070000</v>
      </c>
    </row>
    <row r="178" spans="1:14" x14ac:dyDescent="0.3">
      <c r="A178" s="1">
        <v>20</v>
      </c>
      <c r="B178" t="s">
        <v>401</v>
      </c>
      <c r="C178" t="s">
        <v>3349</v>
      </c>
      <c r="D178" t="s">
        <v>3350</v>
      </c>
      <c r="E178" t="s">
        <v>3351</v>
      </c>
      <c r="F178" t="s">
        <v>3352</v>
      </c>
      <c r="G178" t="s">
        <v>2735</v>
      </c>
      <c r="I178" t="str">
        <f t="shared" si="15"/>
        <v>N/A</v>
      </c>
      <c r="J178">
        <f t="shared" si="16"/>
        <v>755000</v>
      </c>
      <c r="K178">
        <f t="shared" si="17"/>
        <v>860000</v>
      </c>
      <c r="L178">
        <f t="shared" si="18"/>
        <v>-79570000</v>
      </c>
      <c r="M178">
        <f t="shared" si="19"/>
        <v>20050000</v>
      </c>
      <c r="N178">
        <f t="shared" si="20"/>
        <v>22660000</v>
      </c>
    </row>
    <row r="179" spans="1:14" x14ac:dyDescent="0.3">
      <c r="A179" s="1">
        <v>21</v>
      </c>
      <c r="B179" t="s">
        <v>407</v>
      </c>
      <c r="C179" t="s">
        <v>254</v>
      </c>
      <c r="D179" t="s">
        <v>254</v>
      </c>
      <c r="E179" t="s">
        <v>3353</v>
      </c>
      <c r="F179" t="s">
        <v>336</v>
      </c>
      <c r="G179" t="s">
        <v>3354</v>
      </c>
      <c r="I179" t="str">
        <f t="shared" si="15"/>
        <v>N/A</v>
      </c>
      <c r="J179" t="str">
        <f t="shared" si="16"/>
        <v>N/A</v>
      </c>
      <c r="K179" t="str">
        <f t="shared" si="17"/>
        <v>N/A</v>
      </c>
      <c r="L179">
        <f t="shared" si="18"/>
        <v>-7520000</v>
      </c>
      <c r="M179">
        <f t="shared" si="19"/>
        <v>2240000</v>
      </c>
      <c r="N179">
        <f t="shared" si="20"/>
        <v>3140000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3355</v>
      </c>
      <c r="D183" t="s">
        <v>3356</v>
      </c>
      <c r="E183" t="s">
        <v>3357</v>
      </c>
      <c r="F183" t="s">
        <v>3358</v>
      </c>
      <c r="G183" t="s">
        <v>3214</v>
      </c>
      <c r="I183" t="str">
        <f t="shared" si="15"/>
        <v>N/A</v>
      </c>
      <c r="J183">
        <f t="shared" si="16"/>
        <v>15010000</v>
      </c>
      <c r="K183">
        <f t="shared" si="17"/>
        <v>7350000</v>
      </c>
      <c r="L183">
        <f t="shared" si="18"/>
        <v>113690000</v>
      </c>
      <c r="M183">
        <f t="shared" si="19"/>
        <v>38150000</v>
      </c>
      <c r="N183">
        <f t="shared" si="20"/>
        <v>52120000</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3355</v>
      </c>
      <c r="D185" t="s">
        <v>3356</v>
      </c>
      <c r="E185" t="s">
        <v>3357</v>
      </c>
      <c r="F185" t="s">
        <v>3358</v>
      </c>
      <c r="G185" t="s">
        <v>3214</v>
      </c>
      <c r="I185" t="str">
        <f t="shared" si="15"/>
        <v>N/A</v>
      </c>
      <c r="J185">
        <f t="shared" si="16"/>
        <v>15010000</v>
      </c>
      <c r="K185">
        <f t="shared" si="17"/>
        <v>7350000</v>
      </c>
      <c r="L185">
        <f t="shared" si="18"/>
        <v>113690000</v>
      </c>
      <c r="M185">
        <f t="shared" si="19"/>
        <v>38150000</v>
      </c>
      <c r="N185">
        <f t="shared" si="20"/>
        <v>52120000</v>
      </c>
    </row>
    <row r="186" spans="1:14" x14ac:dyDescent="0.3">
      <c r="A186" s="1">
        <v>28</v>
      </c>
      <c r="B186" t="s">
        <v>424</v>
      </c>
      <c r="C186" t="s">
        <v>254</v>
      </c>
      <c r="D186" t="s">
        <v>3359</v>
      </c>
      <c r="E186" t="s">
        <v>3360</v>
      </c>
      <c r="F186" t="s">
        <v>3361</v>
      </c>
      <c r="G186" t="s">
        <v>3362</v>
      </c>
      <c r="I186" t="str">
        <f t="shared" si="15"/>
        <v>N/A</v>
      </c>
      <c r="J186" t="str">
        <f t="shared" si="16"/>
        <v>N/A</v>
      </c>
      <c r="K186">
        <f t="shared" si="17"/>
        <v>-0.51039999999999996</v>
      </c>
      <c r="L186">
        <f t="shared" si="18"/>
        <v>14.4657</v>
      </c>
      <c r="M186">
        <f t="shared" si="19"/>
        <v>-0.66450000000000009</v>
      </c>
      <c r="N186">
        <f t="shared" si="20"/>
        <v>0.36619999999999997</v>
      </c>
    </row>
    <row r="187" spans="1:14" x14ac:dyDescent="0.3">
      <c r="A187" s="1">
        <v>29</v>
      </c>
      <c r="B187" t="s">
        <v>429</v>
      </c>
      <c r="C187" t="s">
        <v>254</v>
      </c>
      <c r="D187" t="s">
        <v>254</v>
      </c>
      <c r="E187" t="s">
        <v>254</v>
      </c>
      <c r="F187" t="s">
        <v>254</v>
      </c>
      <c r="G187" t="s">
        <v>1820</v>
      </c>
      <c r="I187" t="str">
        <f t="shared" si="15"/>
        <v>N/A</v>
      </c>
      <c r="J187" t="str">
        <f t="shared" si="16"/>
        <v>N/A</v>
      </c>
      <c r="K187" t="str">
        <f t="shared" si="17"/>
        <v>N/A</v>
      </c>
      <c r="L187" t="str">
        <f t="shared" si="18"/>
        <v>N/A</v>
      </c>
      <c r="M187" t="str">
        <f t="shared" si="19"/>
        <v>N/A</v>
      </c>
      <c r="N187">
        <f t="shared" si="20"/>
        <v>0.11699999999999999</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3355</v>
      </c>
      <c r="D192" t="s">
        <v>3356</v>
      </c>
      <c r="E192" t="s">
        <v>3357</v>
      </c>
      <c r="F192" t="s">
        <v>3358</v>
      </c>
      <c r="G192" t="s">
        <v>3214</v>
      </c>
      <c r="I192" t="str">
        <f t="shared" si="21"/>
        <v>N/A</v>
      </c>
      <c r="J192">
        <f t="shared" si="22"/>
        <v>15010000</v>
      </c>
      <c r="K192">
        <f t="shared" si="23"/>
        <v>7350000</v>
      </c>
      <c r="L192">
        <f t="shared" si="24"/>
        <v>113690000</v>
      </c>
      <c r="M192">
        <f t="shared" si="25"/>
        <v>38150000</v>
      </c>
      <c r="N192">
        <f t="shared" si="26"/>
        <v>52120000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3355</v>
      </c>
      <c r="D194" t="s">
        <v>3356</v>
      </c>
      <c r="E194" t="s">
        <v>3357</v>
      </c>
      <c r="F194" t="s">
        <v>3358</v>
      </c>
      <c r="G194" t="s">
        <v>3214</v>
      </c>
      <c r="I194" t="str">
        <f t="shared" si="21"/>
        <v>N/A</v>
      </c>
      <c r="J194">
        <f t="shared" si="22"/>
        <v>15010000</v>
      </c>
      <c r="K194">
        <f t="shared" si="23"/>
        <v>7350000</v>
      </c>
      <c r="L194">
        <f t="shared" si="24"/>
        <v>113690000</v>
      </c>
      <c r="M194">
        <f t="shared" si="25"/>
        <v>38150000</v>
      </c>
      <c r="N194">
        <f t="shared" si="26"/>
        <v>52120000</v>
      </c>
    </row>
    <row r="195" spans="1:14" x14ac:dyDescent="0.3">
      <c r="A195" s="1">
        <v>37</v>
      </c>
      <c r="B195" t="s">
        <v>438</v>
      </c>
      <c r="C195" t="s">
        <v>3363</v>
      </c>
      <c r="D195" t="s">
        <v>3364</v>
      </c>
      <c r="E195" t="s">
        <v>3365</v>
      </c>
      <c r="F195" t="s">
        <v>3366</v>
      </c>
      <c r="G195" t="s">
        <v>3367</v>
      </c>
      <c r="I195" t="str">
        <f t="shared" si="21"/>
        <v>N/A</v>
      </c>
      <c r="J195">
        <f t="shared" si="22"/>
        <v>0.38</v>
      </c>
      <c r="K195">
        <f t="shared" si="23"/>
        <v>0.19</v>
      </c>
      <c r="L195">
        <f t="shared" si="24"/>
        <v>2.8</v>
      </c>
      <c r="M195">
        <f t="shared" si="25"/>
        <v>0.9</v>
      </c>
      <c r="N195">
        <f t="shared" si="26"/>
        <v>1.21</v>
      </c>
    </row>
    <row r="196" spans="1:14" x14ac:dyDescent="0.3">
      <c r="A196" s="1">
        <v>38</v>
      </c>
      <c r="B196" t="s">
        <v>444</v>
      </c>
      <c r="C196" t="s">
        <v>254</v>
      </c>
      <c r="D196" t="s">
        <v>111</v>
      </c>
      <c r="E196" t="s">
        <v>3368</v>
      </c>
      <c r="F196" t="s">
        <v>3369</v>
      </c>
      <c r="G196" t="s">
        <v>478</v>
      </c>
      <c r="I196" t="str">
        <f t="shared" si="21"/>
        <v>N/A</v>
      </c>
      <c r="J196" t="str">
        <f t="shared" si="22"/>
        <v>N/A</v>
      </c>
      <c r="K196">
        <f t="shared" si="23"/>
        <v>-0.5</v>
      </c>
      <c r="L196">
        <f t="shared" si="24"/>
        <v>13.736800000000001</v>
      </c>
      <c r="M196">
        <f t="shared" si="25"/>
        <v>-0.67859999999999998</v>
      </c>
      <c r="N196">
        <f t="shared" si="26"/>
        <v>0.34439999999999998</v>
      </c>
    </row>
    <row r="197" spans="1:14" x14ac:dyDescent="0.3">
      <c r="A197" s="1">
        <v>39</v>
      </c>
      <c r="B197" t="s">
        <v>449</v>
      </c>
      <c r="C197" t="s">
        <v>3370</v>
      </c>
      <c r="D197" t="s">
        <v>3371</v>
      </c>
      <c r="E197" t="s">
        <v>3372</v>
      </c>
      <c r="F197" t="s">
        <v>3373</v>
      </c>
      <c r="G197" t="s">
        <v>3374</v>
      </c>
      <c r="I197" t="str">
        <f t="shared" si="21"/>
        <v>pos_trend</v>
      </c>
      <c r="J197">
        <f t="shared" si="22"/>
        <v>39110000</v>
      </c>
      <c r="K197">
        <f t="shared" si="23"/>
        <v>39330000</v>
      </c>
      <c r="L197">
        <f t="shared" si="24"/>
        <v>40630000</v>
      </c>
      <c r="M197">
        <f t="shared" si="25"/>
        <v>42200000</v>
      </c>
      <c r="N197">
        <f t="shared" si="26"/>
        <v>43240000</v>
      </c>
    </row>
    <row r="198" spans="1:14" x14ac:dyDescent="0.3">
      <c r="A198" s="1">
        <v>40</v>
      </c>
      <c r="B198" t="s">
        <v>455</v>
      </c>
      <c r="C198" t="s">
        <v>3375</v>
      </c>
      <c r="D198" t="s">
        <v>3376</v>
      </c>
      <c r="E198" t="s">
        <v>3377</v>
      </c>
      <c r="F198" t="s">
        <v>162</v>
      </c>
      <c r="G198" t="s">
        <v>3167</v>
      </c>
      <c r="I198" t="str">
        <f t="shared" si="21"/>
        <v>N/A</v>
      </c>
      <c r="J198">
        <f t="shared" si="22"/>
        <v>0.37</v>
      </c>
      <c r="K198">
        <f t="shared" si="23"/>
        <v>0.18</v>
      </c>
      <c r="L198">
        <f t="shared" si="24"/>
        <v>2.65</v>
      </c>
      <c r="M198">
        <f t="shared" si="25"/>
        <v>0.85</v>
      </c>
      <c r="N198">
        <f t="shared" si="26"/>
        <v>1.17</v>
      </c>
    </row>
    <row r="199" spans="1:14" x14ac:dyDescent="0.3">
      <c r="A199" s="1">
        <v>41</v>
      </c>
      <c r="B199" t="s">
        <v>461</v>
      </c>
      <c r="C199" t="s">
        <v>254</v>
      </c>
      <c r="D199" t="s">
        <v>3378</v>
      </c>
      <c r="E199" t="s">
        <v>3379</v>
      </c>
      <c r="F199" t="s">
        <v>3380</v>
      </c>
      <c r="G199" t="s">
        <v>3381</v>
      </c>
      <c r="I199" t="str">
        <f t="shared" si="21"/>
        <v>N/A</v>
      </c>
      <c r="J199" t="str">
        <f t="shared" si="22"/>
        <v>N/A</v>
      </c>
      <c r="K199">
        <f t="shared" si="23"/>
        <v>-0.51350000000000007</v>
      </c>
      <c r="L199">
        <f t="shared" si="24"/>
        <v>13.722200000000001</v>
      </c>
      <c r="M199">
        <f t="shared" si="25"/>
        <v>-0.67920000000000003</v>
      </c>
      <c r="N199">
        <f t="shared" si="26"/>
        <v>0.3765</v>
      </c>
    </row>
    <row r="200" spans="1:14" x14ac:dyDescent="0.3">
      <c r="A200" s="1">
        <v>42</v>
      </c>
      <c r="B200" t="s">
        <v>466</v>
      </c>
      <c r="C200" t="s">
        <v>3382</v>
      </c>
      <c r="D200" t="s">
        <v>3383</v>
      </c>
      <c r="E200" t="s">
        <v>3384</v>
      </c>
      <c r="F200" t="s">
        <v>3385</v>
      </c>
      <c r="G200" t="s">
        <v>3386</v>
      </c>
      <c r="I200" t="str">
        <f t="shared" si="21"/>
        <v>N/A</v>
      </c>
      <c r="J200">
        <f t="shared" si="22"/>
        <v>41050000</v>
      </c>
      <c r="K200">
        <f t="shared" si="23"/>
        <v>41610000</v>
      </c>
      <c r="L200">
        <f t="shared" si="24"/>
        <v>42860000</v>
      </c>
      <c r="M200">
        <f t="shared" si="25"/>
        <v>44900000</v>
      </c>
      <c r="N200">
        <f t="shared" si="26"/>
        <v>44660000</v>
      </c>
    </row>
    <row r="201" spans="1:14" x14ac:dyDescent="0.3">
      <c r="A201" s="1">
        <v>43</v>
      </c>
      <c r="B201" t="s">
        <v>153</v>
      </c>
      <c r="C201" t="s">
        <v>3387</v>
      </c>
      <c r="D201" t="s">
        <v>3388</v>
      </c>
      <c r="E201" t="s">
        <v>3389</v>
      </c>
      <c r="F201" t="s">
        <v>3390</v>
      </c>
      <c r="G201" t="s">
        <v>3213</v>
      </c>
      <c r="I201" t="str">
        <f t="shared" si="21"/>
        <v>N/A</v>
      </c>
      <c r="J201">
        <f t="shared" si="22"/>
        <v>19270000</v>
      </c>
      <c r="K201">
        <f t="shared" si="23"/>
        <v>17070000</v>
      </c>
      <c r="L201">
        <f t="shared" si="24"/>
        <v>33049999.999999996</v>
      </c>
      <c r="M201">
        <f t="shared" si="25"/>
        <v>69430000</v>
      </c>
      <c r="N201">
        <f t="shared" si="26"/>
        <v>97930000</v>
      </c>
    </row>
    <row r="202" spans="1:14" x14ac:dyDescent="0.3">
      <c r="A202" s="1">
        <v>44</v>
      </c>
      <c r="B202" t="s">
        <v>477</v>
      </c>
      <c r="C202" t="s">
        <v>254</v>
      </c>
      <c r="D202" t="s">
        <v>3391</v>
      </c>
      <c r="E202" t="s">
        <v>3392</v>
      </c>
      <c r="F202" t="s">
        <v>3393</v>
      </c>
      <c r="G202" t="s">
        <v>3394</v>
      </c>
      <c r="I202" t="str">
        <f t="shared" si="21"/>
        <v>N/A</v>
      </c>
      <c r="J202" t="str">
        <f t="shared" si="22"/>
        <v>N/A</v>
      </c>
      <c r="K202">
        <f t="shared" si="23"/>
        <v>-0.1139</v>
      </c>
      <c r="L202">
        <f t="shared" si="24"/>
        <v>0.93579999999999997</v>
      </c>
      <c r="M202">
        <f t="shared" si="25"/>
        <v>1.1011</v>
      </c>
      <c r="N202">
        <f t="shared" si="26"/>
        <v>0.41039999999999999</v>
      </c>
    </row>
    <row r="203" spans="1:14" x14ac:dyDescent="0.3">
      <c r="A203" s="1">
        <v>45</v>
      </c>
      <c r="B203" t="s">
        <v>482</v>
      </c>
      <c r="C203" t="s">
        <v>254</v>
      </c>
      <c r="D203" t="s">
        <v>254</v>
      </c>
      <c r="E203" t="s">
        <v>254</v>
      </c>
      <c r="F203" t="s">
        <v>254</v>
      </c>
      <c r="G203" t="s">
        <v>3395</v>
      </c>
      <c r="I203" t="str">
        <f t="shared" si="21"/>
        <v>N/A</v>
      </c>
      <c r="J203" t="str">
        <f t="shared" si="22"/>
        <v>N/A</v>
      </c>
      <c r="K203" t="str">
        <f t="shared" si="23"/>
        <v>N/A</v>
      </c>
      <c r="L203" t="str">
        <f t="shared" si="24"/>
        <v>N/A</v>
      </c>
      <c r="M203" t="str">
        <f t="shared" si="25"/>
        <v>N/A</v>
      </c>
      <c r="N203">
        <f t="shared" si="26"/>
        <v>0.21989999999999998</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2598</v>
      </c>
      <c r="C205" s="1" t="s">
        <v>243</v>
      </c>
      <c r="D205" s="1" t="s">
        <v>244</v>
      </c>
      <c r="E205" s="1" t="s">
        <v>245</v>
      </c>
      <c r="F205" s="1" t="s">
        <v>246</v>
      </c>
      <c r="G205" s="1" t="s">
        <v>2599</v>
      </c>
      <c r="H205" s="1" t="s">
        <v>247</v>
      </c>
      <c r="I205" t="str">
        <f t="shared" si="21"/>
        <v>pos_trend</v>
      </c>
      <c r="J205">
        <f t="shared" si="22"/>
        <v>2013</v>
      </c>
      <c r="K205">
        <f t="shared" si="23"/>
        <v>2014</v>
      </c>
      <c r="L205">
        <f t="shared" si="24"/>
        <v>2015</v>
      </c>
      <c r="M205">
        <f t="shared" si="25"/>
        <v>2016</v>
      </c>
      <c r="N205">
        <f t="shared" si="26"/>
        <v>2017</v>
      </c>
    </row>
    <row r="206" spans="1:14" x14ac:dyDescent="0.3">
      <c r="A206" s="1">
        <v>0</v>
      </c>
      <c r="B206" t="s">
        <v>484</v>
      </c>
      <c r="C206" t="s">
        <v>3396</v>
      </c>
      <c r="D206" t="s">
        <v>3397</v>
      </c>
      <c r="E206" t="s">
        <v>3398</v>
      </c>
      <c r="F206" t="s">
        <v>3399</v>
      </c>
      <c r="G206" t="s">
        <v>3216</v>
      </c>
      <c r="I206" t="str">
        <f t="shared" si="21"/>
        <v>N/A</v>
      </c>
      <c r="J206">
        <f t="shared" si="22"/>
        <v>76710000</v>
      </c>
      <c r="K206">
        <f t="shared" si="23"/>
        <v>76580000</v>
      </c>
      <c r="L206">
        <f t="shared" si="24"/>
        <v>131960000.00000001</v>
      </c>
      <c r="M206">
        <f t="shared" si="25"/>
        <v>212050000</v>
      </c>
      <c r="N206">
        <f t="shared" si="26"/>
        <v>229950000</v>
      </c>
    </row>
    <row r="207" spans="1:14" x14ac:dyDescent="0.3">
      <c r="A207" s="1">
        <v>1</v>
      </c>
      <c r="B207" t="s">
        <v>490</v>
      </c>
      <c r="C207" t="s">
        <v>3400</v>
      </c>
      <c r="D207" t="s">
        <v>3401</v>
      </c>
      <c r="E207" t="s">
        <v>3402</v>
      </c>
      <c r="F207" t="s">
        <v>3403</v>
      </c>
      <c r="G207" t="s">
        <v>3404</v>
      </c>
      <c r="I207" t="str">
        <f t="shared" si="21"/>
        <v>N/A</v>
      </c>
      <c r="J207">
        <f t="shared" si="22"/>
        <v>9450000</v>
      </c>
      <c r="K207">
        <f t="shared" si="23"/>
        <v>20920000</v>
      </c>
      <c r="L207">
        <f t="shared" si="24"/>
        <v>22400000</v>
      </c>
      <c r="M207">
        <f t="shared" si="25"/>
        <v>48230000</v>
      </c>
      <c r="N207">
        <f t="shared" si="26"/>
        <v>39040000</v>
      </c>
    </row>
    <row r="208" spans="1:14" x14ac:dyDescent="0.3">
      <c r="A208" s="1">
        <v>2</v>
      </c>
      <c r="B208" t="s">
        <v>491</v>
      </c>
      <c r="C208" t="s">
        <v>3405</v>
      </c>
      <c r="D208" t="s">
        <v>3406</v>
      </c>
      <c r="E208" t="s">
        <v>3407</v>
      </c>
      <c r="F208" t="s">
        <v>3408</v>
      </c>
      <c r="G208" t="s">
        <v>3409</v>
      </c>
      <c r="I208" t="str">
        <f t="shared" si="21"/>
        <v>N/A</v>
      </c>
      <c r="J208">
        <f t="shared" si="22"/>
        <v>67260000</v>
      </c>
      <c r="K208">
        <f t="shared" si="23"/>
        <v>55660000</v>
      </c>
      <c r="L208">
        <f t="shared" si="24"/>
        <v>109560000</v>
      </c>
      <c r="M208">
        <f t="shared" si="25"/>
        <v>163820000</v>
      </c>
      <c r="N208">
        <f t="shared" si="26"/>
        <v>190910000</v>
      </c>
    </row>
    <row r="209" spans="1:14" x14ac:dyDescent="0.3">
      <c r="A209" s="1">
        <v>3</v>
      </c>
      <c r="B209" t="s">
        <v>492</v>
      </c>
      <c r="C209" t="s">
        <v>254</v>
      </c>
      <c r="D209" t="s">
        <v>3410</v>
      </c>
      <c r="E209" t="s">
        <v>3411</v>
      </c>
      <c r="F209" t="s">
        <v>3412</v>
      </c>
      <c r="G209" t="s">
        <v>3413</v>
      </c>
      <c r="I209" t="str">
        <f t="shared" si="21"/>
        <v>N/A</v>
      </c>
      <c r="J209" t="str">
        <f t="shared" si="22"/>
        <v>N/A</v>
      </c>
      <c r="K209">
        <f t="shared" si="23"/>
        <v>-1.7000000000000001E-3</v>
      </c>
      <c r="L209">
        <f t="shared" si="24"/>
        <v>0.72319999999999995</v>
      </c>
      <c r="M209">
        <f t="shared" si="25"/>
        <v>0.6070000000000001</v>
      </c>
      <c r="N209">
        <f t="shared" si="26"/>
        <v>8.4400000000000003E-2</v>
      </c>
    </row>
    <row r="210" spans="1:14" x14ac:dyDescent="0.3">
      <c r="A210" s="1">
        <v>4</v>
      </c>
      <c r="B210" t="s">
        <v>497</v>
      </c>
      <c r="C210" t="s">
        <v>3414</v>
      </c>
      <c r="D210" t="s">
        <v>3415</v>
      </c>
      <c r="E210" t="s">
        <v>3416</v>
      </c>
      <c r="F210" t="s">
        <v>3417</v>
      </c>
      <c r="G210" t="s">
        <v>3418</v>
      </c>
      <c r="I210" t="str">
        <f t="shared" si="21"/>
        <v>N/A</v>
      </c>
      <c r="J210">
        <f t="shared" si="22"/>
        <v>0.45119999999999999</v>
      </c>
      <c r="K210">
        <f t="shared" si="23"/>
        <v>0.37280000000000002</v>
      </c>
      <c r="L210">
        <f t="shared" si="24"/>
        <v>0.39</v>
      </c>
      <c r="M210">
        <f t="shared" si="25"/>
        <v>0.50020000000000009</v>
      </c>
      <c r="N210">
        <f t="shared" si="26"/>
        <v>0.4178</v>
      </c>
    </row>
    <row r="211" spans="1:14" x14ac:dyDescent="0.3">
      <c r="A211" s="1">
        <v>5</v>
      </c>
      <c r="B211" t="s">
        <v>503</v>
      </c>
      <c r="C211" t="s">
        <v>3419</v>
      </c>
      <c r="D211" t="s">
        <v>3420</v>
      </c>
      <c r="E211" t="s">
        <v>3421</v>
      </c>
      <c r="F211" t="s">
        <v>3422</v>
      </c>
      <c r="G211" t="s">
        <v>3423</v>
      </c>
      <c r="I211" t="str">
        <f t="shared" si="21"/>
        <v>pos_trend</v>
      </c>
      <c r="J211">
        <f t="shared" si="22"/>
        <v>22950000</v>
      </c>
      <c r="K211">
        <f t="shared" si="23"/>
        <v>24360000</v>
      </c>
      <c r="L211">
        <f t="shared" si="24"/>
        <v>31830000</v>
      </c>
      <c r="M211">
        <f t="shared" si="25"/>
        <v>42820000</v>
      </c>
      <c r="N211">
        <f t="shared" si="26"/>
        <v>54060000</v>
      </c>
    </row>
    <row r="212" spans="1:14" x14ac:dyDescent="0.3">
      <c r="A212" s="1">
        <v>6</v>
      </c>
      <c r="B212" t="s">
        <v>509</v>
      </c>
      <c r="C212" t="s">
        <v>3419</v>
      </c>
      <c r="D212" t="s">
        <v>3420</v>
      </c>
      <c r="E212" t="s">
        <v>3421</v>
      </c>
      <c r="F212" t="s">
        <v>3422</v>
      </c>
      <c r="G212" t="s">
        <v>3423</v>
      </c>
      <c r="I212" t="str">
        <f t="shared" si="21"/>
        <v>pos_trend</v>
      </c>
      <c r="J212">
        <f t="shared" si="22"/>
        <v>22950000</v>
      </c>
      <c r="K212">
        <f t="shared" si="23"/>
        <v>24360000</v>
      </c>
      <c r="L212">
        <f t="shared" si="24"/>
        <v>31830000</v>
      </c>
      <c r="M212">
        <f t="shared" si="25"/>
        <v>42820000</v>
      </c>
      <c r="N212">
        <f t="shared" si="26"/>
        <v>54060000</v>
      </c>
    </row>
    <row r="213" spans="1:14" x14ac:dyDescent="0.3">
      <c r="A213" s="1">
        <v>7</v>
      </c>
      <c r="B213" t="s">
        <v>515</v>
      </c>
      <c r="C213" t="s">
        <v>3424</v>
      </c>
      <c r="D213" t="s">
        <v>3425</v>
      </c>
      <c r="E213" t="s">
        <v>3426</v>
      </c>
      <c r="F213" t="s">
        <v>3427</v>
      </c>
      <c r="G213" t="s">
        <v>3428</v>
      </c>
      <c r="I213" t="str">
        <f t="shared" si="21"/>
        <v>pos_trend</v>
      </c>
      <c r="J213">
        <f t="shared" si="22"/>
        <v>23080000</v>
      </c>
      <c r="K213">
        <f t="shared" si="23"/>
        <v>24540000</v>
      </c>
      <c r="L213">
        <f t="shared" si="24"/>
        <v>32009999.999999996</v>
      </c>
      <c r="M213">
        <f t="shared" si="25"/>
        <v>42950000</v>
      </c>
      <c r="N213">
        <f t="shared" si="26"/>
        <v>54340000</v>
      </c>
    </row>
    <row r="214" spans="1:14" x14ac:dyDescent="0.3">
      <c r="A214" s="1">
        <v>8</v>
      </c>
      <c r="B214" t="s">
        <v>521</v>
      </c>
      <c r="C214" t="s">
        <v>3429</v>
      </c>
      <c r="D214" t="s">
        <v>3430</v>
      </c>
      <c r="E214" t="s">
        <v>3431</v>
      </c>
      <c r="F214" t="s">
        <v>3432</v>
      </c>
      <c r="G214" t="s">
        <v>3433</v>
      </c>
      <c r="I214" t="str">
        <f t="shared" si="21"/>
        <v>N/A</v>
      </c>
      <c r="J214">
        <f t="shared" si="22"/>
        <v>-136000</v>
      </c>
      <c r="K214">
        <f t="shared" si="23"/>
        <v>-185000</v>
      </c>
      <c r="L214">
        <f t="shared" si="24"/>
        <v>-177000</v>
      </c>
      <c r="M214">
        <f t="shared" si="25"/>
        <v>-124000</v>
      </c>
      <c r="N214">
        <f t="shared" si="26"/>
        <v>-282000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3434</v>
      </c>
      <c r="E216" t="s">
        <v>3435</v>
      </c>
      <c r="F216" t="s">
        <v>3436</v>
      </c>
      <c r="G216" t="s">
        <v>3437</v>
      </c>
      <c r="I216" t="str">
        <f t="shared" si="21"/>
        <v>N/A</v>
      </c>
      <c r="J216" t="str">
        <f t="shared" si="22"/>
        <v>N/A</v>
      </c>
      <c r="K216">
        <f t="shared" si="23"/>
        <v>6.1500000000000006E-2</v>
      </c>
      <c r="L216">
        <f t="shared" si="24"/>
        <v>0.30670000000000003</v>
      </c>
      <c r="M216">
        <f t="shared" si="25"/>
        <v>0.34539999999999998</v>
      </c>
      <c r="N216">
        <f t="shared" si="26"/>
        <v>0.26230000000000003</v>
      </c>
    </row>
    <row r="217" spans="1:14" x14ac:dyDescent="0.3">
      <c r="A217" s="1">
        <v>11</v>
      </c>
      <c r="B217" t="s">
        <v>538</v>
      </c>
      <c r="C217" t="s">
        <v>3438</v>
      </c>
      <c r="D217" t="s">
        <v>3439</v>
      </c>
      <c r="E217" t="s">
        <v>3440</v>
      </c>
      <c r="F217" t="s">
        <v>3441</v>
      </c>
      <c r="G217" t="s">
        <v>3442</v>
      </c>
      <c r="I217" t="str">
        <f t="shared" si="21"/>
        <v>N/A</v>
      </c>
      <c r="J217">
        <f t="shared" si="22"/>
        <v>6.89</v>
      </c>
      <c r="K217">
        <f t="shared" si="23"/>
        <v>7.54</v>
      </c>
      <c r="L217">
        <f t="shared" si="24"/>
        <v>7.24</v>
      </c>
      <c r="M217">
        <f t="shared" si="25"/>
        <v>7.7</v>
      </c>
      <c r="N217">
        <f t="shared" si="26"/>
        <v>8.24</v>
      </c>
    </row>
    <row r="218" spans="1:14" x14ac:dyDescent="0.3">
      <c r="A218" s="1">
        <v>12</v>
      </c>
      <c r="B218" t="s">
        <v>544</v>
      </c>
      <c r="C218" t="s">
        <v>2682</v>
      </c>
      <c r="D218" t="s">
        <v>3443</v>
      </c>
      <c r="E218" t="s">
        <v>3444</v>
      </c>
      <c r="F218" t="s">
        <v>3445</v>
      </c>
      <c r="G218" t="s">
        <v>3446</v>
      </c>
      <c r="I218" t="str">
        <f t="shared" si="21"/>
        <v>N/A</v>
      </c>
      <c r="J218">
        <f t="shared" si="22"/>
        <v>14930000</v>
      </c>
      <c r="K218">
        <f t="shared" si="23"/>
        <v>13950000</v>
      </c>
      <c r="L218">
        <f t="shared" si="24"/>
        <v>16770000</v>
      </c>
      <c r="M218">
        <f t="shared" si="25"/>
        <v>26740000</v>
      </c>
      <c r="N218">
        <f t="shared" si="26"/>
        <v>34930000</v>
      </c>
    </row>
    <row r="219" spans="1:14" x14ac:dyDescent="0.3">
      <c r="A219" s="1">
        <v>13</v>
      </c>
      <c r="B219" t="s">
        <v>545</v>
      </c>
      <c r="C219" t="s">
        <v>3447</v>
      </c>
      <c r="D219" t="s">
        <v>1193</v>
      </c>
      <c r="E219" t="s">
        <v>3448</v>
      </c>
      <c r="F219" t="s">
        <v>3449</v>
      </c>
      <c r="G219" t="s">
        <v>3450</v>
      </c>
      <c r="I219" t="str">
        <f t="shared" si="21"/>
        <v>N/A</v>
      </c>
      <c r="J219">
        <f t="shared" si="22"/>
        <v>3370000</v>
      </c>
      <c r="K219">
        <f t="shared" si="23"/>
        <v>1270000</v>
      </c>
      <c r="L219">
        <f t="shared" si="24"/>
        <v>2890000</v>
      </c>
      <c r="M219">
        <f t="shared" si="25"/>
        <v>5600000</v>
      </c>
      <c r="N219">
        <f t="shared" si="26"/>
        <v>8640000</v>
      </c>
    </row>
    <row r="220" spans="1:14" x14ac:dyDescent="0.3">
      <c r="A220" s="1">
        <v>14</v>
      </c>
      <c r="B220" t="s">
        <v>546</v>
      </c>
      <c r="C220" t="s">
        <v>3451</v>
      </c>
      <c r="D220" t="s">
        <v>2894</v>
      </c>
      <c r="E220" t="s">
        <v>3452</v>
      </c>
      <c r="F220" t="s">
        <v>3453</v>
      </c>
      <c r="G220" t="s">
        <v>3454</v>
      </c>
      <c r="I220" t="str">
        <f t="shared" si="21"/>
        <v>pos_trend</v>
      </c>
      <c r="J220">
        <f t="shared" si="22"/>
        <v>5300000</v>
      </c>
      <c r="K220">
        <f t="shared" si="23"/>
        <v>6260000</v>
      </c>
      <c r="L220">
        <f t="shared" si="24"/>
        <v>6470000</v>
      </c>
      <c r="M220">
        <f t="shared" si="25"/>
        <v>13150000</v>
      </c>
      <c r="N220">
        <f t="shared" si="26"/>
        <v>16500000</v>
      </c>
    </row>
    <row r="221" spans="1:14" x14ac:dyDescent="0.3">
      <c r="A221" s="1">
        <v>15</v>
      </c>
      <c r="B221" t="s">
        <v>547</v>
      </c>
      <c r="C221" t="s">
        <v>3455</v>
      </c>
      <c r="D221" t="s">
        <v>3456</v>
      </c>
      <c r="E221" t="s">
        <v>3457</v>
      </c>
      <c r="F221" t="s">
        <v>2019</v>
      </c>
      <c r="G221" t="s">
        <v>3458</v>
      </c>
      <c r="I221" t="str">
        <f t="shared" si="21"/>
        <v>pos_trend</v>
      </c>
      <c r="J221">
        <f t="shared" si="22"/>
        <v>6270000</v>
      </c>
      <c r="K221">
        <f t="shared" si="23"/>
        <v>6410000</v>
      </c>
      <c r="L221">
        <f t="shared" si="24"/>
        <v>7420000</v>
      </c>
      <c r="M221">
        <f t="shared" si="25"/>
        <v>7990000</v>
      </c>
      <c r="N221">
        <f t="shared" si="26"/>
        <v>9780000</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3459</v>
      </c>
      <c r="D223" t="s">
        <v>3460</v>
      </c>
      <c r="E223" t="s">
        <v>3461</v>
      </c>
      <c r="F223" t="s">
        <v>3462</v>
      </c>
      <c r="G223" t="s">
        <v>3463</v>
      </c>
      <c r="I223" t="str">
        <f t="shared" si="21"/>
        <v>N/A</v>
      </c>
      <c r="J223">
        <f t="shared" si="22"/>
        <v>2020000</v>
      </c>
      <c r="K223">
        <f t="shared" si="23"/>
        <v>3080000</v>
      </c>
      <c r="L223">
        <f t="shared" si="24"/>
        <v>39580000</v>
      </c>
      <c r="M223">
        <f t="shared" si="25"/>
        <v>6780000</v>
      </c>
      <c r="N223">
        <f t="shared" si="26"/>
        <v>8020000</v>
      </c>
    </row>
    <row r="224" spans="1:14" x14ac:dyDescent="0.3">
      <c r="A224" s="1">
        <v>18</v>
      </c>
      <c r="B224" t="s">
        <v>555</v>
      </c>
      <c r="C224" t="s">
        <v>3459</v>
      </c>
      <c r="D224" t="s">
        <v>3460</v>
      </c>
      <c r="E224" t="s">
        <v>3461</v>
      </c>
      <c r="F224" t="s">
        <v>3462</v>
      </c>
      <c r="G224" t="s">
        <v>3463</v>
      </c>
      <c r="I224" t="str">
        <f t="shared" si="21"/>
        <v>N/A</v>
      </c>
      <c r="J224">
        <f t="shared" si="22"/>
        <v>2020000</v>
      </c>
      <c r="K224">
        <f t="shared" si="23"/>
        <v>3080000</v>
      </c>
      <c r="L224">
        <f t="shared" si="24"/>
        <v>39580000</v>
      </c>
      <c r="M224">
        <f t="shared" si="25"/>
        <v>6780000</v>
      </c>
      <c r="N224">
        <f t="shared" si="26"/>
        <v>8020000</v>
      </c>
    </row>
    <row r="225" spans="1:14" x14ac:dyDescent="0.3">
      <c r="A225" s="1">
        <v>19</v>
      </c>
      <c r="B225" t="s">
        <v>561</v>
      </c>
      <c r="C225" t="s">
        <v>3464</v>
      </c>
      <c r="D225" t="s">
        <v>3465</v>
      </c>
      <c r="E225" t="s">
        <v>3466</v>
      </c>
      <c r="F225" t="s">
        <v>3467</v>
      </c>
      <c r="G225" t="s">
        <v>3468</v>
      </c>
      <c r="I225" t="str">
        <f t="shared" si="21"/>
        <v>pos_trend</v>
      </c>
      <c r="J225">
        <f t="shared" si="22"/>
        <v>116610000</v>
      </c>
      <c r="K225">
        <f t="shared" si="23"/>
        <v>117970000</v>
      </c>
      <c r="L225">
        <f t="shared" si="24"/>
        <v>220140000</v>
      </c>
      <c r="M225">
        <f t="shared" si="25"/>
        <v>288390000</v>
      </c>
      <c r="N225">
        <f t="shared" si="26"/>
        <v>326960000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243</v>
      </c>
      <c r="D227" s="1" t="s">
        <v>244</v>
      </c>
      <c r="E227" s="1" t="s">
        <v>245</v>
      </c>
      <c r="F227" s="1" t="s">
        <v>246</v>
      </c>
      <c r="G227" s="1" t="s">
        <v>2599</v>
      </c>
      <c r="H227" s="1" t="s">
        <v>247</v>
      </c>
      <c r="I227" t="str">
        <f t="shared" si="21"/>
        <v>pos_trend</v>
      </c>
      <c r="J227">
        <f t="shared" si="22"/>
        <v>2013</v>
      </c>
      <c r="K227">
        <f t="shared" si="23"/>
        <v>2014</v>
      </c>
      <c r="L227">
        <f t="shared" si="24"/>
        <v>2015</v>
      </c>
      <c r="M227">
        <f t="shared" si="25"/>
        <v>2016</v>
      </c>
      <c r="N227">
        <f t="shared" si="26"/>
        <v>2017</v>
      </c>
    </row>
    <row r="228" spans="1:14" x14ac:dyDescent="0.3">
      <c r="A228" s="1">
        <v>0</v>
      </c>
      <c r="B228" t="s">
        <v>567</v>
      </c>
      <c r="C228" t="s">
        <v>3469</v>
      </c>
      <c r="D228" t="s">
        <v>3470</v>
      </c>
      <c r="E228" t="s">
        <v>3471</v>
      </c>
      <c r="F228" t="s">
        <v>3472</v>
      </c>
      <c r="G228" t="s">
        <v>3473</v>
      </c>
      <c r="I228" t="str">
        <f t="shared" si="21"/>
        <v>pos_trend</v>
      </c>
      <c r="J228">
        <f t="shared" si="22"/>
        <v>6550000</v>
      </c>
      <c r="K228">
        <f t="shared" si="23"/>
        <v>6890000</v>
      </c>
      <c r="L228">
        <f t="shared" si="24"/>
        <v>9130000</v>
      </c>
      <c r="M228">
        <f t="shared" si="25"/>
        <v>23180000</v>
      </c>
      <c r="N228">
        <f t="shared" si="26"/>
        <v>87780000</v>
      </c>
    </row>
    <row r="229" spans="1:14" x14ac:dyDescent="0.3">
      <c r="A229" s="1">
        <v>1</v>
      </c>
      <c r="B229" t="s">
        <v>573</v>
      </c>
      <c r="C229" t="s">
        <v>279</v>
      </c>
      <c r="D229" t="s">
        <v>3474</v>
      </c>
      <c r="E229" t="s">
        <v>3475</v>
      </c>
      <c r="F229" t="s">
        <v>3476</v>
      </c>
      <c r="G229" t="s">
        <v>3477</v>
      </c>
      <c r="I229" t="str">
        <f t="shared" si="21"/>
        <v>pos_trend</v>
      </c>
      <c r="J229">
        <f t="shared" si="22"/>
        <v>18750000</v>
      </c>
      <c r="K229">
        <f t="shared" si="23"/>
        <v>20870000</v>
      </c>
      <c r="L229">
        <f t="shared" si="24"/>
        <v>24890000</v>
      </c>
      <c r="M229">
        <f t="shared" si="25"/>
        <v>42270000</v>
      </c>
      <c r="N229">
        <f t="shared" si="26"/>
        <v>107730000</v>
      </c>
    </row>
    <row r="230" spans="1:14" x14ac:dyDescent="0.3">
      <c r="A230" s="1">
        <v>2</v>
      </c>
      <c r="B230" t="s">
        <v>579</v>
      </c>
      <c r="C230" t="s">
        <v>254</v>
      </c>
      <c r="D230" t="s">
        <v>254</v>
      </c>
      <c r="E230" t="s">
        <v>254</v>
      </c>
      <c r="F230" t="s">
        <v>254</v>
      </c>
      <c r="G230" t="s">
        <v>3478</v>
      </c>
      <c r="I230" t="str">
        <f t="shared" si="21"/>
        <v>N/A</v>
      </c>
      <c r="J230" t="str">
        <f t="shared" si="22"/>
        <v>N/A</v>
      </c>
      <c r="K230" t="str">
        <f t="shared" si="23"/>
        <v>N/A</v>
      </c>
      <c r="L230" t="str">
        <f t="shared" si="24"/>
        <v>N/A</v>
      </c>
      <c r="M230" t="str">
        <f t="shared" si="25"/>
        <v>N/A</v>
      </c>
      <c r="N230">
        <f t="shared" si="26"/>
        <v>10900000</v>
      </c>
    </row>
    <row r="231" spans="1:14" x14ac:dyDescent="0.3">
      <c r="A231" s="1">
        <v>3</v>
      </c>
      <c r="B231" t="s">
        <v>585</v>
      </c>
      <c r="C231" t="s">
        <v>254</v>
      </c>
      <c r="D231" t="s">
        <v>254</v>
      </c>
      <c r="E231" t="s">
        <v>254</v>
      </c>
      <c r="F231" t="s">
        <v>254</v>
      </c>
      <c r="G231" t="s">
        <v>3479</v>
      </c>
      <c r="I231" t="str">
        <f t="shared" si="21"/>
        <v>N/A</v>
      </c>
      <c r="J231" t="str">
        <f t="shared" si="22"/>
        <v>N/A</v>
      </c>
      <c r="K231" t="str">
        <f t="shared" si="23"/>
        <v>N/A</v>
      </c>
      <c r="L231" t="str">
        <f t="shared" si="24"/>
        <v>N/A</v>
      </c>
      <c r="M231" t="str">
        <f t="shared" si="25"/>
        <v>N/A</v>
      </c>
      <c r="N231">
        <f t="shared" si="26"/>
        <v>4050000</v>
      </c>
    </row>
    <row r="232" spans="1:14" x14ac:dyDescent="0.3">
      <c r="A232" s="1">
        <v>4</v>
      </c>
      <c r="B232" t="s">
        <v>589</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593</v>
      </c>
      <c r="C233" t="s">
        <v>3480</v>
      </c>
      <c r="D233" t="s">
        <v>3481</v>
      </c>
      <c r="E233" t="s">
        <v>3482</v>
      </c>
      <c r="F233" t="s">
        <v>398</v>
      </c>
      <c r="G233" t="s">
        <v>3483</v>
      </c>
      <c r="I233" t="str">
        <f t="shared" si="21"/>
        <v>pos_trend</v>
      </c>
      <c r="J233">
        <f t="shared" si="22"/>
        <v>2810000</v>
      </c>
      <c r="K233">
        <f t="shared" si="23"/>
        <v>2840000</v>
      </c>
      <c r="L233">
        <f t="shared" si="24"/>
        <v>3870000</v>
      </c>
      <c r="M233">
        <f t="shared" si="25"/>
        <v>13340000</v>
      </c>
      <c r="N233">
        <f t="shared" si="26"/>
        <v>38750000</v>
      </c>
    </row>
    <row r="234" spans="1:14" x14ac:dyDescent="0.3">
      <c r="A234" s="1">
        <v>6</v>
      </c>
      <c r="B234" t="s">
        <v>599</v>
      </c>
      <c r="C234" t="s">
        <v>3484</v>
      </c>
      <c r="D234" t="s">
        <v>3485</v>
      </c>
      <c r="E234" t="s">
        <v>3486</v>
      </c>
      <c r="F234" t="s">
        <v>3487</v>
      </c>
      <c r="G234" t="s">
        <v>3488</v>
      </c>
      <c r="I234" t="str">
        <f t="shared" si="21"/>
        <v>pos_trend</v>
      </c>
      <c r="J234">
        <f t="shared" si="22"/>
        <v>12200000</v>
      </c>
      <c r="K234">
        <f t="shared" si="23"/>
        <v>13980000</v>
      </c>
      <c r="L234">
        <f t="shared" si="24"/>
        <v>15770000</v>
      </c>
      <c r="M234">
        <f t="shared" si="25"/>
        <v>19080000</v>
      </c>
      <c r="N234">
        <f t="shared" si="26"/>
        <v>19950000</v>
      </c>
    </row>
    <row r="235" spans="1:14" x14ac:dyDescent="0.3">
      <c r="A235" s="1">
        <v>7</v>
      </c>
      <c r="B235" t="s">
        <v>605</v>
      </c>
      <c r="C235" t="s">
        <v>819</v>
      </c>
      <c r="D235" t="s">
        <v>3489</v>
      </c>
      <c r="E235" t="s">
        <v>3490</v>
      </c>
      <c r="F235" t="s">
        <v>411</v>
      </c>
      <c r="G235" t="s">
        <v>3428</v>
      </c>
      <c r="I235" t="str">
        <f t="shared" si="21"/>
        <v>N/A</v>
      </c>
      <c r="J235">
        <f t="shared" si="22"/>
        <v>11410000</v>
      </c>
      <c r="K235">
        <f t="shared" si="23"/>
        <v>41760000</v>
      </c>
      <c r="L235">
        <f t="shared" si="24"/>
        <v>14000000</v>
      </c>
      <c r="M235">
        <f t="shared" si="25"/>
        <v>5400000</v>
      </c>
      <c r="N235">
        <f t="shared" si="26"/>
        <v>54340000</v>
      </c>
    </row>
    <row r="236" spans="1:14" x14ac:dyDescent="0.3">
      <c r="A236" s="1">
        <v>8</v>
      </c>
      <c r="B236" t="s">
        <v>606</v>
      </c>
      <c r="C236" t="s">
        <v>819</v>
      </c>
      <c r="D236" t="s">
        <v>3489</v>
      </c>
      <c r="E236" t="s">
        <v>3490</v>
      </c>
      <c r="F236" t="s">
        <v>411</v>
      </c>
      <c r="G236" t="s">
        <v>3428</v>
      </c>
      <c r="I236" t="str">
        <f t="shared" si="21"/>
        <v>N/A</v>
      </c>
      <c r="J236">
        <f t="shared" si="22"/>
        <v>11410000</v>
      </c>
      <c r="K236">
        <f t="shared" si="23"/>
        <v>41760000</v>
      </c>
      <c r="L236">
        <f t="shared" si="24"/>
        <v>14000000</v>
      </c>
      <c r="M236">
        <f t="shared" si="25"/>
        <v>5400000</v>
      </c>
      <c r="N236">
        <f t="shared" si="26"/>
        <v>54340000</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3491</v>
      </c>
      <c r="D238" t="s">
        <v>3492</v>
      </c>
      <c r="E238" t="s">
        <v>3493</v>
      </c>
      <c r="F238" t="s">
        <v>1588</v>
      </c>
      <c r="G238" t="s">
        <v>3494</v>
      </c>
      <c r="I238" t="str">
        <f t="shared" si="21"/>
        <v>N/A</v>
      </c>
      <c r="J238">
        <f t="shared" si="22"/>
        <v>35410000</v>
      </c>
      <c r="K238">
        <f t="shared" si="23"/>
        <v>37990000</v>
      </c>
      <c r="L238">
        <f t="shared" si="24"/>
        <v>46250000</v>
      </c>
      <c r="M238">
        <f t="shared" si="25"/>
        <v>48400000</v>
      </c>
      <c r="N238">
        <f t="shared" si="26"/>
        <v>45530000</v>
      </c>
    </row>
    <row r="239" spans="1:14" x14ac:dyDescent="0.3">
      <c r="A239" s="1">
        <v>11</v>
      </c>
      <c r="B239" t="s">
        <v>614</v>
      </c>
      <c r="C239" t="s">
        <v>3491</v>
      </c>
      <c r="D239" t="s">
        <v>3492</v>
      </c>
      <c r="E239" t="s">
        <v>3495</v>
      </c>
      <c r="F239" t="s">
        <v>3496</v>
      </c>
      <c r="G239" t="s">
        <v>3497</v>
      </c>
      <c r="I239" t="str">
        <f t="shared" si="21"/>
        <v>N/A</v>
      </c>
      <c r="J239">
        <f t="shared" si="22"/>
        <v>35410000</v>
      </c>
      <c r="K239">
        <f t="shared" si="23"/>
        <v>37990000</v>
      </c>
      <c r="L239">
        <f t="shared" si="24"/>
        <v>31530000</v>
      </c>
      <c r="M239">
        <f t="shared" si="25"/>
        <v>33000000</v>
      </c>
      <c r="N239">
        <f t="shared" si="26"/>
        <v>31050000</v>
      </c>
    </row>
    <row r="240" spans="1:14" x14ac:dyDescent="0.3">
      <c r="A240" s="1">
        <v>12</v>
      </c>
      <c r="B240" t="s">
        <v>620</v>
      </c>
      <c r="C240" t="s">
        <v>254</v>
      </c>
      <c r="D240" t="s">
        <v>254</v>
      </c>
      <c r="E240" t="s">
        <v>3498</v>
      </c>
      <c r="F240" t="s">
        <v>1303</v>
      </c>
      <c r="G240" t="s">
        <v>3499</v>
      </c>
      <c r="I240" t="str">
        <f t="shared" si="21"/>
        <v>N/A</v>
      </c>
      <c r="J240" t="str">
        <f t="shared" si="22"/>
        <v>N/A</v>
      </c>
      <c r="K240" t="str">
        <f t="shared" si="23"/>
        <v>N/A</v>
      </c>
      <c r="L240">
        <f t="shared" si="24"/>
        <v>14710000</v>
      </c>
      <c r="M240">
        <f t="shared" si="25"/>
        <v>15400000</v>
      </c>
      <c r="N240">
        <f t="shared" si="26"/>
        <v>14480000</v>
      </c>
    </row>
    <row r="241" spans="1:14" x14ac:dyDescent="0.3">
      <c r="A241" s="1">
        <v>13</v>
      </c>
      <c r="B241" t="s">
        <v>626</v>
      </c>
      <c r="C241" t="s">
        <v>3500</v>
      </c>
      <c r="D241" t="s">
        <v>3501</v>
      </c>
      <c r="E241" t="s">
        <v>3502</v>
      </c>
      <c r="F241" t="s">
        <v>2669</v>
      </c>
      <c r="G241" t="s">
        <v>1183</v>
      </c>
      <c r="I241" t="str">
        <f t="shared" si="21"/>
        <v>N/A</v>
      </c>
      <c r="J241">
        <f t="shared" si="22"/>
        <v>29000</v>
      </c>
      <c r="K241">
        <f t="shared" si="23"/>
        <v>801000</v>
      </c>
      <c r="L241">
        <f t="shared" si="24"/>
        <v>3650000</v>
      </c>
      <c r="M241">
        <f t="shared" si="25"/>
        <v>22000</v>
      </c>
      <c r="N241">
        <f t="shared" si="26"/>
        <v>1090000</v>
      </c>
    </row>
    <row r="242" spans="1:14" x14ac:dyDescent="0.3">
      <c r="A242" s="1">
        <v>14</v>
      </c>
      <c r="B242" t="s">
        <v>632</v>
      </c>
      <c r="C242" t="s">
        <v>3500</v>
      </c>
      <c r="D242" t="s">
        <v>3501</v>
      </c>
      <c r="E242" t="s">
        <v>3502</v>
      </c>
      <c r="F242" t="s">
        <v>2669</v>
      </c>
      <c r="G242" t="s">
        <v>1183</v>
      </c>
      <c r="I242" t="str">
        <f t="shared" si="21"/>
        <v>N/A</v>
      </c>
      <c r="J242">
        <f t="shared" si="22"/>
        <v>29000</v>
      </c>
      <c r="K242">
        <f t="shared" si="23"/>
        <v>801000</v>
      </c>
      <c r="L242">
        <f t="shared" si="24"/>
        <v>3650000</v>
      </c>
      <c r="M242">
        <f t="shared" si="25"/>
        <v>22000</v>
      </c>
      <c r="N242">
        <f t="shared" si="26"/>
        <v>1090000</v>
      </c>
    </row>
    <row r="243" spans="1:14" x14ac:dyDescent="0.3">
      <c r="A243" s="1">
        <v>15</v>
      </c>
      <c r="B243" t="s">
        <v>635</v>
      </c>
      <c r="C243" t="s">
        <v>3503</v>
      </c>
      <c r="D243" t="s">
        <v>3504</v>
      </c>
      <c r="E243" t="s">
        <v>3505</v>
      </c>
      <c r="F243" t="s">
        <v>3506</v>
      </c>
      <c r="G243" t="s">
        <v>3507</v>
      </c>
      <c r="I243" t="str">
        <f t="shared" si="21"/>
        <v>pos_trend</v>
      </c>
      <c r="J243">
        <f t="shared" si="22"/>
        <v>170000000</v>
      </c>
      <c r="K243">
        <f t="shared" si="23"/>
        <v>205410000</v>
      </c>
      <c r="L243">
        <f t="shared" si="24"/>
        <v>338370000</v>
      </c>
      <c r="M243">
        <f t="shared" si="25"/>
        <v>423930000</v>
      </c>
      <c r="N243">
        <f t="shared" si="26"/>
        <v>550410000</v>
      </c>
    </row>
    <row r="244" spans="1:14" x14ac:dyDescent="0.3">
      <c r="A244" s="1">
        <v>16</v>
      </c>
      <c r="B244" t="s">
        <v>640</v>
      </c>
      <c r="C244" t="s">
        <v>254</v>
      </c>
      <c r="D244" t="s">
        <v>3508</v>
      </c>
      <c r="E244" t="s">
        <v>3509</v>
      </c>
      <c r="F244" t="s">
        <v>2339</v>
      </c>
      <c r="G244" t="s">
        <v>3510</v>
      </c>
      <c r="I244" t="str">
        <f t="shared" si="21"/>
        <v>N/A</v>
      </c>
      <c r="J244" t="str">
        <f t="shared" si="22"/>
        <v>N/A</v>
      </c>
      <c r="K244">
        <f t="shared" si="23"/>
        <v>0.20829999999999999</v>
      </c>
      <c r="L244">
        <f t="shared" si="24"/>
        <v>0.6473000000000001</v>
      </c>
      <c r="M244">
        <f t="shared" si="25"/>
        <v>0.25290000000000001</v>
      </c>
      <c r="N244">
        <f t="shared" si="26"/>
        <v>0.2984</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243</v>
      </c>
      <c r="D246" s="1" t="s">
        <v>244</v>
      </c>
      <c r="E246" s="1" t="s">
        <v>245</v>
      </c>
      <c r="F246" s="1" t="s">
        <v>246</v>
      </c>
      <c r="G246" s="1" t="s">
        <v>2599</v>
      </c>
      <c r="H246" s="1" t="s">
        <v>247</v>
      </c>
      <c r="I246" t="str">
        <f t="shared" si="21"/>
        <v>pos_trend</v>
      </c>
      <c r="J246">
        <f t="shared" si="22"/>
        <v>2013</v>
      </c>
      <c r="K246">
        <f t="shared" si="23"/>
        <v>2014</v>
      </c>
      <c r="L246">
        <f t="shared" si="24"/>
        <v>2015</v>
      </c>
      <c r="M246">
        <f t="shared" si="25"/>
        <v>2016</v>
      </c>
      <c r="N246">
        <f t="shared" si="26"/>
        <v>2017</v>
      </c>
    </row>
    <row r="247" spans="1:14" x14ac:dyDescent="0.3">
      <c r="A247" s="1">
        <v>0</v>
      </c>
      <c r="B247" t="s">
        <v>645</v>
      </c>
      <c r="C247" t="s">
        <v>254</v>
      </c>
      <c r="D247" t="s">
        <v>254</v>
      </c>
      <c r="E247" t="s">
        <v>254</v>
      </c>
      <c r="F247" t="s">
        <v>254</v>
      </c>
      <c r="G247" t="s">
        <v>3511</v>
      </c>
      <c r="I247" t="str">
        <f t="shared" si="21"/>
        <v>N/A</v>
      </c>
      <c r="J247" t="str">
        <f t="shared" si="22"/>
        <v>N/A</v>
      </c>
      <c r="K247" t="str">
        <f t="shared" si="23"/>
        <v>N/A</v>
      </c>
      <c r="L247" t="str">
        <f t="shared" si="24"/>
        <v>N/A</v>
      </c>
      <c r="M247" t="str">
        <f t="shared" si="25"/>
        <v>N/A</v>
      </c>
      <c r="N247">
        <f t="shared" si="26"/>
        <v>799000</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254</v>
      </c>
      <c r="D249" t="s">
        <v>254</v>
      </c>
      <c r="E249" t="s">
        <v>254</v>
      </c>
      <c r="F249" t="s">
        <v>254</v>
      </c>
      <c r="G249" t="s">
        <v>3511</v>
      </c>
      <c r="I249" t="str">
        <f t="shared" si="21"/>
        <v>N/A</v>
      </c>
      <c r="J249" t="str">
        <f t="shared" si="22"/>
        <v>N/A</v>
      </c>
      <c r="K249" t="str">
        <f t="shared" si="23"/>
        <v>N/A</v>
      </c>
      <c r="L249" t="str">
        <f t="shared" si="24"/>
        <v>N/A</v>
      </c>
      <c r="M249" t="str">
        <f t="shared" si="25"/>
        <v>N/A</v>
      </c>
      <c r="N249">
        <f t="shared" si="26"/>
        <v>799000</v>
      </c>
    </row>
    <row r="250" spans="1:14" x14ac:dyDescent="0.3">
      <c r="A250" s="1">
        <v>3</v>
      </c>
      <c r="B250" t="s">
        <v>655</v>
      </c>
      <c r="C250" t="s">
        <v>3512</v>
      </c>
      <c r="D250" t="s">
        <v>3513</v>
      </c>
      <c r="E250" t="s">
        <v>584</v>
      </c>
      <c r="F250" t="s">
        <v>3514</v>
      </c>
      <c r="G250" t="s">
        <v>3515</v>
      </c>
      <c r="I250" t="str">
        <f t="shared" si="21"/>
        <v>N/A</v>
      </c>
      <c r="J250">
        <f t="shared" si="22"/>
        <v>7700000</v>
      </c>
      <c r="K250">
        <f t="shared" si="23"/>
        <v>7750000</v>
      </c>
      <c r="L250">
        <f t="shared" si="24"/>
        <v>10390000</v>
      </c>
      <c r="M250">
        <f t="shared" si="25"/>
        <v>9380000</v>
      </c>
      <c r="N250">
        <f t="shared" si="26"/>
        <v>20620000</v>
      </c>
    </row>
    <row r="251" spans="1:14" x14ac:dyDescent="0.3">
      <c r="A251" s="1">
        <v>4</v>
      </c>
      <c r="B251" t="s">
        <v>661</v>
      </c>
      <c r="C251" t="s">
        <v>254</v>
      </c>
      <c r="D251" t="s">
        <v>3516</v>
      </c>
      <c r="E251" t="s">
        <v>3517</v>
      </c>
      <c r="F251" t="s">
        <v>3518</v>
      </c>
      <c r="G251" t="s">
        <v>3519</v>
      </c>
      <c r="I251" t="str">
        <f t="shared" si="21"/>
        <v>N/A</v>
      </c>
      <c r="J251" t="str">
        <f t="shared" si="22"/>
        <v>N/A</v>
      </c>
      <c r="K251">
        <f t="shared" si="23"/>
        <v>6.5000000000000006E-3</v>
      </c>
      <c r="L251">
        <f t="shared" si="24"/>
        <v>0.3412</v>
      </c>
      <c r="M251">
        <f t="shared" si="25"/>
        <v>-9.6999999999999989E-2</v>
      </c>
      <c r="N251">
        <f t="shared" si="26"/>
        <v>1.1980999999999999</v>
      </c>
    </row>
    <row r="252" spans="1:14" x14ac:dyDescent="0.3">
      <c r="A252" s="1">
        <v>5</v>
      </c>
      <c r="B252" t="s">
        <v>666</v>
      </c>
      <c r="C252" t="s">
        <v>3520</v>
      </c>
      <c r="D252" t="s">
        <v>1197</v>
      </c>
      <c r="E252" t="s">
        <v>3521</v>
      </c>
      <c r="F252" t="s">
        <v>3522</v>
      </c>
      <c r="G252" t="s">
        <v>3523</v>
      </c>
      <c r="I252" t="str">
        <f t="shared" ref="I252:I315" si="27">IF(AND(K252&gt; J252, L252&gt; K252, M252&gt; L252, N252&gt; M252), "pos_trend", IF(AND(K252&lt; J252, L252&lt; K252, M252&lt; L252, N252&lt; M252), "neg_trend", "N/A"))</f>
        <v>N/A</v>
      </c>
      <c r="J252">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2110000</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1450000</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1510000</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2530000</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3180000</v>
      </c>
    </row>
    <row r="253" spans="1:14" x14ac:dyDescent="0.3">
      <c r="A253" s="1">
        <v>6</v>
      </c>
      <c r="B253" t="s">
        <v>672</v>
      </c>
      <c r="C253" t="s">
        <v>3524</v>
      </c>
      <c r="D253" t="s">
        <v>3525</v>
      </c>
      <c r="E253" t="s">
        <v>3526</v>
      </c>
      <c r="F253" t="s">
        <v>3527</v>
      </c>
      <c r="G253" t="s">
        <v>3528</v>
      </c>
      <c r="I253" t="str">
        <f t="shared" si="27"/>
        <v>pos_trend</v>
      </c>
      <c r="J253">
        <f t="shared" si="28"/>
        <v>17250000</v>
      </c>
      <c r="K253">
        <f t="shared" si="29"/>
        <v>21220000</v>
      </c>
      <c r="L253">
        <f t="shared" si="30"/>
        <v>27420000</v>
      </c>
      <c r="M253">
        <f t="shared" si="31"/>
        <v>34630000</v>
      </c>
      <c r="N253">
        <f t="shared" si="32"/>
        <v>45020000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3529</v>
      </c>
      <c r="D255" t="s">
        <v>3530</v>
      </c>
      <c r="E255" t="s">
        <v>3531</v>
      </c>
      <c r="F255" t="s">
        <v>3532</v>
      </c>
      <c r="G255" t="s">
        <v>3533</v>
      </c>
      <c r="I255" t="str">
        <f t="shared" si="27"/>
        <v>pos_trend</v>
      </c>
      <c r="J255">
        <f t="shared" si="28"/>
        <v>9660000</v>
      </c>
      <c r="K255">
        <f t="shared" si="29"/>
        <v>11970000</v>
      </c>
      <c r="L255">
        <f t="shared" si="30"/>
        <v>15980000</v>
      </c>
      <c r="M255">
        <f t="shared" si="31"/>
        <v>18360000</v>
      </c>
      <c r="N255">
        <f t="shared" si="32"/>
        <v>23290000</v>
      </c>
    </row>
    <row r="256" spans="1:14" x14ac:dyDescent="0.3">
      <c r="A256" s="1">
        <v>9</v>
      </c>
      <c r="B256" t="s">
        <v>683</v>
      </c>
      <c r="C256" t="s">
        <v>3534</v>
      </c>
      <c r="D256" t="s">
        <v>3535</v>
      </c>
      <c r="E256" t="s">
        <v>3536</v>
      </c>
      <c r="F256" t="s">
        <v>1997</v>
      </c>
      <c r="G256" t="s">
        <v>3537</v>
      </c>
      <c r="I256" t="str">
        <f t="shared" si="27"/>
        <v>pos_trend</v>
      </c>
      <c r="J256">
        <f t="shared" si="28"/>
        <v>7590000</v>
      </c>
      <c r="K256">
        <f t="shared" si="29"/>
        <v>9250000</v>
      </c>
      <c r="L256">
        <f t="shared" si="30"/>
        <v>11450000</v>
      </c>
      <c r="M256">
        <f t="shared" si="31"/>
        <v>16270000</v>
      </c>
      <c r="N256">
        <f t="shared" si="32"/>
        <v>21730000</v>
      </c>
    </row>
    <row r="257" spans="1:14" x14ac:dyDescent="0.3">
      <c r="A257" s="1">
        <v>10</v>
      </c>
      <c r="B257" t="s">
        <v>689</v>
      </c>
      <c r="C257" t="s">
        <v>3538</v>
      </c>
      <c r="D257" t="s">
        <v>3539</v>
      </c>
      <c r="E257" t="s">
        <v>3540</v>
      </c>
      <c r="F257" t="s">
        <v>3541</v>
      </c>
      <c r="G257" t="s">
        <v>3542</v>
      </c>
      <c r="I257" t="str">
        <f t="shared" si="27"/>
        <v>pos_trend</v>
      </c>
      <c r="J257">
        <f t="shared" si="28"/>
        <v>27060000</v>
      </c>
      <c r="K257">
        <f t="shared" si="29"/>
        <v>30410000</v>
      </c>
      <c r="L257">
        <f t="shared" si="30"/>
        <v>39320000</v>
      </c>
      <c r="M257">
        <f t="shared" si="31"/>
        <v>46540000</v>
      </c>
      <c r="N257">
        <f t="shared" si="32"/>
        <v>69620000</v>
      </c>
    </row>
    <row r="258" spans="1:14" x14ac:dyDescent="0.3">
      <c r="A258" s="1">
        <v>11</v>
      </c>
      <c r="B258" t="s">
        <v>695</v>
      </c>
      <c r="C258" t="s">
        <v>254</v>
      </c>
      <c r="D258" t="s">
        <v>254</v>
      </c>
      <c r="E258" t="s">
        <v>254</v>
      </c>
      <c r="F258" t="s">
        <v>254</v>
      </c>
      <c r="G258" t="s">
        <v>3543</v>
      </c>
      <c r="I258" t="str">
        <f t="shared" si="27"/>
        <v>N/A</v>
      </c>
      <c r="J258" t="str">
        <f t="shared" si="28"/>
        <v>N/A</v>
      </c>
      <c r="K258" t="str">
        <f t="shared" si="29"/>
        <v>N/A</v>
      </c>
      <c r="L258" t="str">
        <f t="shared" si="30"/>
        <v>N/A</v>
      </c>
      <c r="M258" t="str">
        <f t="shared" si="31"/>
        <v>N/A</v>
      </c>
      <c r="N258">
        <f t="shared" si="32"/>
        <v>15540000</v>
      </c>
    </row>
    <row r="259" spans="1:14" x14ac:dyDescent="0.3">
      <c r="A259" s="1">
        <v>12</v>
      </c>
      <c r="B259" t="s">
        <v>701</v>
      </c>
      <c r="C259" t="s">
        <v>254</v>
      </c>
      <c r="D259" t="s">
        <v>254</v>
      </c>
      <c r="E259" t="s">
        <v>254</v>
      </c>
      <c r="F259" t="s">
        <v>254</v>
      </c>
      <c r="G259" t="s">
        <v>254</v>
      </c>
      <c r="I259" t="str">
        <f t="shared" si="27"/>
        <v>N/A</v>
      </c>
      <c r="J259" t="str">
        <f t="shared" si="28"/>
        <v>N/A</v>
      </c>
      <c r="K259" t="str">
        <f t="shared" si="29"/>
        <v>N/A</v>
      </c>
      <c r="L259" t="str">
        <f t="shared" si="30"/>
        <v>N/A</v>
      </c>
      <c r="M259" t="str">
        <f t="shared" si="31"/>
        <v>N/A</v>
      </c>
      <c r="N259" t="str">
        <f t="shared" si="32"/>
        <v>N/A</v>
      </c>
    </row>
    <row r="260" spans="1:14" x14ac:dyDescent="0.3">
      <c r="A260" s="1">
        <v>13</v>
      </c>
      <c r="B260" t="s">
        <v>704</v>
      </c>
      <c r="C260" t="s">
        <v>254</v>
      </c>
      <c r="D260" t="s">
        <v>254</v>
      </c>
      <c r="E260" t="s">
        <v>254</v>
      </c>
      <c r="F260" t="s">
        <v>254</v>
      </c>
      <c r="G260" t="s">
        <v>254</v>
      </c>
      <c r="I260" t="str">
        <f t="shared" si="27"/>
        <v>N/A</v>
      </c>
      <c r="J260" t="str">
        <f t="shared" si="28"/>
        <v>N/A</v>
      </c>
      <c r="K260" t="str">
        <f t="shared" si="29"/>
        <v>N/A</v>
      </c>
      <c r="L260" t="str">
        <f t="shared" si="30"/>
        <v>N/A</v>
      </c>
      <c r="M260" t="str">
        <f t="shared" si="31"/>
        <v>N/A</v>
      </c>
      <c r="N260" t="str">
        <f t="shared" si="32"/>
        <v>N/A</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3543</v>
      </c>
      <c r="I262" t="str">
        <f t="shared" si="27"/>
        <v>N/A</v>
      </c>
      <c r="J262" t="str">
        <f t="shared" si="28"/>
        <v>N/A</v>
      </c>
      <c r="K262" t="str">
        <f t="shared" si="29"/>
        <v>N/A</v>
      </c>
      <c r="L262" t="str">
        <f t="shared" si="30"/>
        <v>N/A</v>
      </c>
      <c r="M262" t="str">
        <f t="shared" si="31"/>
        <v>N/A</v>
      </c>
      <c r="N262">
        <f t="shared" si="32"/>
        <v>15540000</v>
      </c>
    </row>
    <row r="263" spans="1:14" x14ac:dyDescent="0.3">
      <c r="A263" s="1">
        <v>16</v>
      </c>
      <c r="B263" t="s">
        <v>709</v>
      </c>
      <c r="C263" t="s">
        <v>254</v>
      </c>
      <c r="D263" t="s">
        <v>254</v>
      </c>
      <c r="E263" t="s">
        <v>3544</v>
      </c>
      <c r="F263" t="s">
        <v>3545</v>
      </c>
      <c r="G263" t="s">
        <v>3546</v>
      </c>
      <c r="I263" t="str">
        <f t="shared" si="27"/>
        <v>N/A</v>
      </c>
      <c r="J263" t="str">
        <f t="shared" si="28"/>
        <v>N/A</v>
      </c>
      <c r="K263" t="str">
        <f t="shared" si="29"/>
        <v>N/A</v>
      </c>
      <c r="L263">
        <f t="shared" si="30"/>
        <v>6510000</v>
      </c>
      <c r="M263">
        <f t="shared" si="31"/>
        <v>7560000</v>
      </c>
      <c r="N263">
        <f t="shared" si="32"/>
        <v>9150000</v>
      </c>
    </row>
    <row r="264" spans="1:14" x14ac:dyDescent="0.3">
      <c r="A264" s="1">
        <v>17</v>
      </c>
      <c r="B264" t="s">
        <v>714</v>
      </c>
      <c r="C264" t="s">
        <v>3547</v>
      </c>
      <c r="D264" t="s">
        <v>3548</v>
      </c>
      <c r="E264" t="s">
        <v>3549</v>
      </c>
      <c r="F264" t="s">
        <v>3550</v>
      </c>
      <c r="G264" t="s">
        <v>3551</v>
      </c>
      <c r="I264" t="str">
        <f t="shared" si="27"/>
        <v>N/A</v>
      </c>
      <c r="J264">
        <f t="shared" si="28"/>
        <v>5550000</v>
      </c>
      <c r="K264">
        <f t="shared" si="29"/>
        <v>6420000</v>
      </c>
      <c r="L264">
        <f t="shared" si="30"/>
        <v>-44410000</v>
      </c>
      <c r="M264">
        <f t="shared" si="31"/>
        <v>-57700000</v>
      </c>
      <c r="N264">
        <f t="shared" si="32"/>
        <v>-33940000</v>
      </c>
    </row>
    <row r="265" spans="1:14" x14ac:dyDescent="0.3">
      <c r="A265" s="1">
        <v>18</v>
      </c>
      <c r="B265" t="s">
        <v>720</v>
      </c>
      <c r="C265" t="s">
        <v>3547</v>
      </c>
      <c r="D265" t="s">
        <v>3548</v>
      </c>
      <c r="E265" t="s">
        <v>3552</v>
      </c>
      <c r="F265" t="s">
        <v>3553</v>
      </c>
      <c r="G265" t="s">
        <v>3554</v>
      </c>
      <c r="I265" t="str">
        <f t="shared" si="27"/>
        <v>N/A</v>
      </c>
      <c r="J265">
        <f t="shared" si="28"/>
        <v>5550000</v>
      </c>
      <c r="K265">
        <f t="shared" si="29"/>
        <v>6420000</v>
      </c>
      <c r="L265">
        <f t="shared" si="30"/>
        <v>795000</v>
      </c>
      <c r="M265">
        <f t="shared" si="31"/>
        <v>832000</v>
      </c>
      <c r="N265">
        <f t="shared" si="32"/>
        <v>783000</v>
      </c>
    </row>
    <row r="266" spans="1:14" x14ac:dyDescent="0.3">
      <c r="A266" s="1">
        <v>19</v>
      </c>
      <c r="B266" t="s">
        <v>725</v>
      </c>
      <c r="C266" t="s">
        <v>254</v>
      </c>
      <c r="D266" t="s">
        <v>254</v>
      </c>
      <c r="E266" t="s">
        <v>3555</v>
      </c>
      <c r="F266" t="s">
        <v>3556</v>
      </c>
      <c r="G266" t="s">
        <v>3557</v>
      </c>
      <c r="I266" t="str">
        <f t="shared" si="27"/>
        <v>N/A</v>
      </c>
      <c r="J266" t="str">
        <f t="shared" si="28"/>
        <v>N/A</v>
      </c>
      <c r="K266" t="str">
        <f t="shared" si="29"/>
        <v>N/A</v>
      </c>
      <c r="L266">
        <f t="shared" si="30"/>
        <v>45210000</v>
      </c>
      <c r="M266">
        <f t="shared" si="31"/>
        <v>58530000</v>
      </c>
      <c r="N266">
        <f t="shared" si="32"/>
        <v>34720000</v>
      </c>
    </row>
    <row r="267" spans="1:14" x14ac:dyDescent="0.3">
      <c r="A267" s="1">
        <v>20</v>
      </c>
      <c r="B267" t="s">
        <v>730</v>
      </c>
      <c r="C267" t="s">
        <v>3558</v>
      </c>
      <c r="D267" t="s">
        <v>3559</v>
      </c>
      <c r="E267" t="s">
        <v>3560</v>
      </c>
      <c r="F267" t="s">
        <v>3561</v>
      </c>
      <c r="G267" t="s">
        <v>3562</v>
      </c>
      <c r="I267" t="str">
        <f t="shared" si="27"/>
        <v>N/A</v>
      </c>
      <c r="J267">
        <f t="shared" si="28"/>
        <v>309000</v>
      </c>
      <c r="K267">
        <f t="shared" si="29"/>
        <v>228000</v>
      </c>
      <c r="L267">
        <f t="shared" si="30"/>
        <v>183000</v>
      </c>
      <c r="M267">
        <f t="shared" si="31"/>
        <v>220000</v>
      </c>
      <c r="N267">
        <f t="shared" si="32"/>
        <v>3250000</v>
      </c>
    </row>
    <row r="268" spans="1:14" x14ac:dyDescent="0.3">
      <c r="A268" s="1">
        <v>21</v>
      </c>
      <c r="B268" t="s">
        <v>735</v>
      </c>
      <c r="C268" t="s">
        <v>3558</v>
      </c>
      <c r="D268" t="s">
        <v>3559</v>
      </c>
      <c r="E268" t="s">
        <v>3560</v>
      </c>
      <c r="F268" t="s">
        <v>3561</v>
      </c>
      <c r="G268" t="s">
        <v>3562</v>
      </c>
      <c r="I268" t="str">
        <f t="shared" si="27"/>
        <v>N/A</v>
      </c>
      <c r="J268">
        <f t="shared" si="28"/>
        <v>309000</v>
      </c>
      <c r="K268">
        <f t="shared" si="29"/>
        <v>228000</v>
      </c>
      <c r="L268">
        <f t="shared" si="30"/>
        <v>183000</v>
      </c>
      <c r="M268">
        <f t="shared" si="31"/>
        <v>220000</v>
      </c>
      <c r="N268">
        <f t="shared" si="32"/>
        <v>3250000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3563</v>
      </c>
      <c r="D270" t="s">
        <v>3564</v>
      </c>
      <c r="E270" t="s">
        <v>3565</v>
      </c>
      <c r="F270" t="s">
        <v>3566</v>
      </c>
      <c r="G270" t="s">
        <v>3567</v>
      </c>
      <c r="I270" t="str">
        <f t="shared" si="27"/>
        <v>pos_trend</v>
      </c>
      <c r="J270">
        <f t="shared" si="28"/>
        <v>32920000</v>
      </c>
      <c r="K270">
        <f t="shared" si="29"/>
        <v>37050000</v>
      </c>
      <c r="L270">
        <f t="shared" si="30"/>
        <v>46810000</v>
      </c>
      <c r="M270">
        <f t="shared" si="31"/>
        <v>55160000</v>
      </c>
      <c r="N270">
        <f t="shared" si="32"/>
        <v>98340000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3568</v>
      </c>
      <c r="D272" t="s">
        <v>3569</v>
      </c>
      <c r="E272" t="s">
        <v>3570</v>
      </c>
      <c r="F272" t="s">
        <v>3571</v>
      </c>
      <c r="G272" t="s">
        <v>3572</v>
      </c>
      <c r="I272" t="str">
        <f t="shared" si="27"/>
        <v>N/A</v>
      </c>
      <c r="J272">
        <f t="shared" si="28"/>
        <v>0.19359999999999999</v>
      </c>
      <c r="K272">
        <f t="shared" si="29"/>
        <v>0.1804</v>
      </c>
      <c r="L272">
        <f t="shared" si="30"/>
        <v>0.13830000000000001</v>
      </c>
      <c r="M272">
        <f t="shared" si="31"/>
        <v>0.13009999999999999</v>
      </c>
      <c r="N272">
        <f t="shared" si="32"/>
        <v>0.17870000000000003</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3573</v>
      </c>
      <c r="D276" t="s">
        <v>3574</v>
      </c>
      <c r="E276" t="s">
        <v>3575</v>
      </c>
      <c r="F276" t="s">
        <v>3576</v>
      </c>
      <c r="G276" t="s">
        <v>3577</v>
      </c>
      <c r="I276" t="str">
        <f t="shared" si="27"/>
        <v>pos_trend</v>
      </c>
      <c r="J276">
        <f t="shared" si="28"/>
        <v>137080000</v>
      </c>
      <c r="K276">
        <f t="shared" si="29"/>
        <v>168350000</v>
      </c>
      <c r="L276">
        <f t="shared" si="30"/>
        <v>291560000</v>
      </c>
      <c r="M276">
        <f t="shared" si="31"/>
        <v>368780000</v>
      </c>
      <c r="N276">
        <f t="shared" si="32"/>
        <v>452070000</v>
      </c>
    </row>
    <row r="277" spans="1:14" x14ac:dyDescent="0.3">
      <c r="A277" s="1">
        <v>30</v>
      </c>
      <c r="B277" t="s">
        <v>769</v>
      </c>
      <c r="C277" t="s">
        <v>3578</v>
      </c>
      <c r="D277" t="s">
        <v>3579</v>
      </c>
      <c r="E277" t="s">
        <v>3580</v>
      </c>
      <c r="F277" t="s">
        <v>3581</v>
      </c>
      <c r="G277" t="s">
        <v>3582</v>
      </c>
      <c r="I277" t="str">
        <f t="shared" si="27"/>
        <v>pos_trend</v>
      </c>
      <c r="J277">
        <f t="shared" si="28"/>
        <v>397000</v>
      </c>
      <c r="K277">
        <f t="shared" si="29"/>
        <v>411000</v>
      </c>
      <c r="L277">
        <f t="shared" si="30"/>
        <v>413000</v>
      </c>
      <c r="M277">
        <f t="shared" si="31"/>
        <v>426000</v>
      </c>
      <c r="N277">
        <f t="shared" si="32"/>
        <v>437000</v>
      </c>
    </row>
    <row r="278" spans="1:14" x14ac:dyDescent="0.3">
      <c r="A278" s="1">
        <v>31</v>
      </c>
      <c r="B278" t="s">
        <v>773</v>
      </c>
      <c r="C278" t="s">
        <v>3583</v>
      </c>
      <c r="D278" t="s">
        <v>3584</v>
      </c>
      <c r="E278" t="s">
        <v>3585</v>
      </c>
      <c r="F278" t="s">
        <v>3586</v>
      </c>
      <c r="G278" t="s">
        <v>3587</v>
      </c>
      <c r="I278" t="str">
        <f t="shared" si="27"/>
        <v>pos_trend</v>
      </c>
      <c r="J278">
        <f t="shared" si="28"/>
        <v>-258260000</v>
      </c>
      <c r="K278">
        <f t="shared" si="29"/>
        <v>-250910000</v>
      </c>
      <c r="L278">
        <f t="shared" si="30"/>
        <v>-137220000</v>
      </c>
      <c r="M278">
        <f t="shared" si="31"/>
        <v>-99080000</v>
      </c>
      <c r="N278">
        <f t="shared" si="32"/>
        <v>-46960000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3588</v>
      </c>
      <c r="D280" t="s">
        <v>3589</v>
      </c>
      <c r="E280" t="s">
        <v>3590</v>
      </c>
      <c r="F280" t="s">
        <v>254</v>
      </c>
      <c r="G280" t="s">
        <v>254</v>
      </c>
      <c r="I280" t="str">
        <f t="shared" si="27"/>
        <v>N/A</v>
      </c>
      <c r="J280">
        <f t="shared" si="28"/>
        <v>-3740000</v>
      </c>
      <c r="K280">
        <f t="shared" si="29"/>
        <v>-730000</v>
      </c>
      <c r="L280">
        <f t="shared" si="30"/>
        <v>-17330000</v>
      </c>
      <c r="M280" t="str">
        <f t="shared" si="31"/>
        <v>N/A</v>
      </c>
      <c r="N280" t="str">
        <f t="shared" si="32"/>
        <v>N/A</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3591</v>
      </c>
      <c r="D283" t="s">
        <v>3592</v>
      </c>
      <c r="E283" t="s">
        <v>3593</v>
      </c>
      <c r="F283" t="s">
        <v>3594</v>
      </c>
      <c r="G283" t="s">
        <v>3595</v>
      </c>
      <c r="I283" t="str">
        <f t="shared" si="27"/>
        <v>neg_trend</v>
      </c>
      <c r="J283">
        <f t="shared" si="28"/>
        <v>-16129999.999999998</v>
      </c>
      <c r="K283">
        <f t="shared" si="29"/>
        <v>-16550000</v>
      </c>
      <c r="L283">
        <f t="shared" si="30"/>
        <v>-19350000</v>
      </c>
      <c r="M283">
        <f t="shared" si="31"/>
        <v>-26660000</v>
      </c>
      <c r="N283">
        <f t="shared" si="32"/>
        <v>-46760000</v>
      </c>
    </row>
    <row r="284" spans="1:14" x14ac:dyDescent="0.3">
      <c r="A284" s="1">
        <v>37</v>
      </c>
      <c r="B284" t="s">
        <v>795</v>
      </c>
      <c r="C284" t="s">
        <v>3596</v>
      </c>
      <c r="D284" t="s">
        <v>3597</v>
      </c>
      <c r="E284" t="s">
        <v>3598</v>
      </c>
      <c r="F284" t="s">
        <v>3599</v>
      </c>
      <c r="G284" t="s">
        <v>3600</v>
      </c>
      <c r="I284" t="str">
        <f t="shared" si="27"/>
        <v>N/A</v>
      </c>
      <c r="J284">
        <f t="shared" si="28"/>
        <v>0.80640000000000001</v>
      </c>
      <c r="K284">
        <f t="shared" si="29"/>
        <v>0.8196</v>
      </c>
      <c r="L284">
        <f t="shared" si="30"/>
        <v>0.86170000000000002</v>
      </c>
      <c r="M284">
        <f t="shared" si="31"/>
        <v>0.86990000000000001</v>
      </c>
      <c r="N284">
        <f t="shared" si="32"/>
        <v>0.82129999999999992</v>
      </c>
    </row>
    <row r="285" spans="1:14" x14ac:dyDescent="0.3">
      <c r="A285" s="1">
        <v>38</v>
      </c>
      <c r="B285" t="s">
        <v>801</v>
      </c>
      <c r="C285" t="s">
        <v>3573</v>
      </c>
      <c r="D285" t="s">
        <v>3574</v>
      </c>
      <c r="E285" t="s">
        <v>3575</v>
      </c>
      <c r="F285" t="s">
        <v>3576</v>
      </c>
      <c r="G285" t="s">
        <v>3577</v>
      </c>
      <c r="I285" t="str">
        <f t="shared" si="27"/>
        <v>pos_trend</v>
      </c>
      <c r="J285">
        <f t="shared" si="28"/>
        <v>137080000</v>
      </c>
      <c r="K285">
        <f t="shared" si="29"/>
        <v>168350000</v>
      </c>
      <c r="L285">
        <f t="shared" si="30"/>
        <v>291560000</v>
      </c>
      <c r="M285">
        <f t="shared" si="31"/>
        <v>368780000</v>
      </c>
      <c r="N285">
        <f t="shared" si="32"/>
        <v>452070000</v>
      </c>
    </row>
    <row r="286" spans="1:14" x14ac:dyDescent="0.3">
      <c r="A286" s="1">
        <v>39</v>
      </c>
      <c r="B286" t="s">
        <v>802</v>
      </c>
      <c r="C286" t="s">
        <v>3596</v>
      </c>
      <c r="D286" t="s">
        <v>3597</v>
      </c>
      <c r="E286" t="s">
        <v>3598</v>
      </c>
      <c r="F286" t="s">
        <v>3599</v>
      </c>
      <c r="G286" t="s">
        <v>3600</v>
      </c>
      <c r="I286" t="str">
        <f t="shared" si="27"/>
        <v>N/A</v>
      </c>
      <c r="J286">
        <f t="shared" si="28"/>
        <v>0.80640000000000001</v>
      </c>
      <c r="K286">
        <f t="shared" si="29"/>
        <v>0.8196</v>
      </c>
      <c r="L286">
        <f t="shared" si="30"/>
        <v>0.86170000000000002</v>
      </c>
      <c r="M286">
        <f t="shared" si="31"/>
        <v>0.86990000000000001</v>
      </c>
      <c r="N286">
        <f t="shared" si="32"/>
        <v>0.82129999999999992</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3573</v>
      </c>
      <c r="D288" t="s">
        <v>3574</v>
      </c>
      <c r="E288" t="s">
        <v>3575</v>
      </c>
      <c r="F288" t="s">
        <v>3576</v>
      </c>
      <c r="G288" t="s">
        <v>3577</v>
      </c>
      <c r="I288" t="str">
        <f t="shared" si="27"/>
        <v>pos_trend</v>
      </c>
      <c r="J288">
        <f t="shared" si="28"/>
        <v>137080000</v>
      </c>
      <c r="K288">
        <f t="shared" si="29"/>
        <v>168350000</v>
      </c>
      <c r="L288">
        <f t="shared" si="30"/>
        <v>291560000</v>
      </c>
      <c r="M288">
        <f t="shared" si="31"/>
        <v>368780000</v>
      </c>
      <c r="N288">
        <f t="shared" si="32"/>
        <v>452070000</v>
      </c>
    </row>
    <row r="289" spans="1:14" x14ac:dyDescent="0.3">
      <c r="A289" s="1">
        <v>42</v>
      </c>
      <c r="B289" t="s">
        <v>805</v>
      </c>
      <c r="C289" t="s">
        <v>3503</v>
      </c>
      <c r="D289" t="s">
        <v>3504</v>
      </c>
      <c r="E289" t="s">
        <v>3505</v>
      </c>
      <c r="F289" t="s">
        <v>3506</v>
      </c>
      <c r="G289" t="s">
        <v>3507</v>
      </c>
      <c r="I289" t="str">
        <f t="shared" si="27"/>
        <v>pos_trend</v>
      </c>
      <c r="J289">
        <f t="shared" si="28"/>
        <v>170000000</v>
      </c>
      <c r="K289">
        <f t="shared" si="29"/>
        <v>205410000</v>
      </c>
      <c r="L289">
        <f t="shared" si="30"/>
        <v>338370000</v>
      </c>
      <c r="M289">
        <f t="shared" si="31"/>
        <v>423930000</v>
      </c>
      <c r="N289">
        <f t="shared" si="32"/>
        <v>550410000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2598</v>
      </c>
      <c r="C291" s="1" t="s">
        <v>243</v>
      </c>
      <c r="D291" s="1" t="s">
        <v>244</v>
      </c>
      <c r="E291" s="1" t="s">
        <v>245</v>
      </c>
      <c r="F291" s="1" t="s">
        <v>246</v>
      </c>
      <c r="G291" s="1" t="s">
        <v>2599</v>
      </c>
      <c r="H291" s="1" t="s">
        <v>247</v>
      </c>
      <c r="I291" t="str">
        <f t="shared" si="27"/>
        <v>pos_trend</v>
      </c>
      <c r="J291">
        <f t="shared" si="28"/>
        <v>2013</v>
      </c>
      <c r="K291">
        <f t="shared" si="29"/>
        <v>2014</v>
      </c>
      <c r="L291">
        <f t="shared" si="30"/>
        <v>2015</v>
      </c>
      <c r="M291">
        <f t="shared" si="31"/>
        <v>2016</v>
      </c>
      <c r="N291">
        <f t="shared" si="32"/>
        <v>2017</v>
      </c>
    </row>
    <row r="292" spans="1:14" x14ac:dyDescent="0.3">
      <c r="A292" s="1">
        <v>0</v>
      </c>
      <c r="B292" t="s">
        <v>806</v>
      </c>
      <c r="C292" t="s">
        <v>3355</v>
      </c>
      <c r="D292" t="s">
        <v>3356</v>
      </c>
      <c r="E292" t="s">
        <v>3357</v>
      </c>
      <c r="F292" t="s">
        <v>3358</v>
      </c>
      <c r="G292" t="s">
        <v>3214</v>
      </c>
      <c r="I292" t="str">
        <f t="shared" si="27"/>
        <v>N/A</v>
      </c>
      <c r="J292">
        <f t="shared" si="28"/>
        <v>15010000</v>
      </c>
      <c r="K292">
        <f t="shared" si="29"/>
        <v>7350000</v>
      </c>
      <c r="L292">
        <f t="shared" si="30"/>
        <v>113690000</v>
      </c>
      <c r="M292">
        <f t="shared" si="31"/>
        <v>38150000</v>
      </c>
      <c r="N292">
        <f t="shared" si="32"/>
        <v>52120000</v>
      </c>
    </row>
    <row r="293" spans="1:14" x14ac:dyDescent="0.3">
      <c r="A293" s="1">
        <v>1</v>
      </c>
      <c r="B293" t="s">
        <v>424</v>
      </c>
      <c r="C293" t="s">
        <v>254</v>
      </c>
      <c r="D293" t="s">
        <v>3359</v>
      </c>
      <c r="E293" t="s">
        <v>3360</v>
      </c>
      <c r="F293" t="s">
        <v>3361</v>
      </c>
      <c r="G293" t="s">
        <v>3362</v>
      </c>
      <c r="I293" t="str">
        <f t="shared" si="27"/>
        <v>N/A</v>
      </c>
      <c r="J293" t="str">
        <f t="shared" si="28"/>
        <v>N/A</v>
      </c>
      <c r="K293">
        <f t="shared" si="29"/>
        <v>-0.51039999999999996</v>
      </c>
      <c r="L293">
        <f t="shared" si="30"/>
        <v>14.4657</v>
      </c>
      <c r="M293">
        <f t="shared" si="31"/>
        <v>-0.66450000000000009</v>
      </c>
      <c r="N293">
        <f t="shared" si="32"/>
        <v>0.36619999999999997</v>
      </c>
    </row>
    <row r="294" spans="1:14" x14ac:dyDescent="0.3">
      <c r="A294" s="1">
        <v>2</v>
      </c>
      <c r="B294" t="s">
        <v>807</v>
      </c>
      <c r="C294" t="s">
        <v>3273</v>
      </c>
      <c r="D294" t="s">
        <v>3274</v>
      </c>
      <c r="E294" t="s">
        <v>2934</v>
      </c>
      <c r="F294" t="s">
        <v>3275</v>
      </c>
      <c r="G294" t="s">
        <v>3276</v>
      </c>
      <c r="I294" t="str">
        <f t="shared" si="27"/>
        <v>N/A</v>
      </c>
      <c r="J294">
        <f t="shared" si="28"/>
        <v>2720000</v>
      </c>
      <c r="K294">
        <f t="shared" si="29"/>
        <v>2510000</v>
      </c>
      <c r="L294">
        <f t="shared" si="30"/>
        <v>2770000</v>
      </c>
      <c r="M294">
        <f t="shared" si="31"/>
        <v>3280000</v>
      </c>
      <c r="N294">
        <f t="shared" si="32"/>
        <v>6200000</v>
      </c>
    </row>
    <row r="295" spans="1:14" x14ac:dyDescent="0.3">
      <c r="A295" s="1">
        <v>3</v>
      </c>
      <c r="B295" t="s">
        <v>808</v>
      </c>
      <c r="C295" t="s">
        <v>3277</v>
      </c>
      <c r="D295" t="s">
        <v>3274</v>
      </c>
      <c r="E295" t="s">
        <v>2934</v>
      </c>
      <c r="F295" t="s">
        <v>3275</v>
      </c>
      <c r="G295" t="s">
        <v>3276</v>
      </c>
      <c r="I295" t="str">
        <f t="shared" si="27"/>
        <v>N/A</v>
      </c>
      <c r="J295">
        <f t="shared" si="28"/>
        <v>2610000</v>
      </c>
      <c r="K295">
        <f t="shared" si="29"/>
        <v>2510000</v>
      </c>
      <c r="L295">
        <f t="shared" si="30"/>
        <v>2770000</v>
      </c>
      <c r="M295">
        <f t="shared" si="31"/>
        <v>3280000</v>
      </c>
      <c r="N295">
        <f t="shared" si="32"/>
        <v>6200000</v>
      </c>
    </row>
    <row r="296" spans="1:14" x14ac:dyDescent="0.3">
      <c r="A296" s="1">
        <v>4</v>
      </c>
      <c r="B296" t="s">
        <v>809</v>
      </c>
      <c r="C296" t="s">
        <v>3278</v>
      </c>
      <c r="D296" t="s">
        <v>254</v>
      </c>
      <c r="E296" t="s">
        <v>254</v>
      </c>
      <c r="F296" t="s">
        <v>254</v>
      </c>
      <c r="G296" t="s">
        <v>254</v>
      </c>
      <c r="I296" t="str">
        <f t="shared" si="27"/>
        <v>N/A</v>
      </c>
      <c r="J296">
        <f t="shared" si="28"/>
        <v>111000</v>
      </c>
      <c r="K296" t="str">
        <f t="shared" si="29"/>
        <v>N/A</v>
      </c>
      <c r="L296" t="str">
        <f t="shared" si="30"/>
        <v>N/A</v>
      </c>
      <c r="M296" t="str">
        <f t="shared" si="31"/>
        <v>N/A</v>
      </c>
      <c r="N296" t="str">
        <f t="shared" si="32"/>
        <v>N/A</v>
      </c>
    </row>
    <row r="297" spans="1:14" x14ac:dyDescent="0.3">
      <c r="A297" s="1">
        <v>5</v>
      </c>
      <c r="B297" t="s">
        <v>810</v>
      </c>
      <c r="C297" t="s">
        <v>3349</v>
      </c>
      <c r="D297" t="s">
        <v>3350</v>
      </c>
      <c r="E297" t="s">
        <v>3601</v>
      </c>
      <c r="F297" t="s">
        <v>3602</v>
      </c>
      <c r="G297" t="s">
        <v>3603</v>
      </c>
      <c r="I297" t="str">
        <f t="shared" si="27"/>
        <v>N/A</v>
      </c>
      <c r="J297">
        <f t="shared" si="28"/>
        <v>755000</v>
      </c>
      <c r="K297">
        <f t="shared" si="29"/>
        <v>860000</v>
      </c>
      <c r="L297">
        <f t="shared" si="30"/>
        <v>-87090000</v>
      </c>
      <c r="M297">
        <f t="shared" si="31"/>
        <v>22300000</v>
      </c>
      <c r="N297">
        <f t="shared" si="32"/>
        <v>25800000</v>
      </c>
    </row>
    <row r="298" spans="1:14" x14ac:dyDescent="0.3">
      <c r="A298" s="1">
        <v>6</v>
      </c>
      <c r="B298" t="s">
        <v>714</v>
      </c>
      <c r="C298" t="s">
        <v>3349</v>
      </c>
      <c r="D298" t="s">
        <v>3350</v>
      </c>
      <c r="E298" t="s">
        <v>3601</v>
      </c>
      <c r="F298" t="s">
        <v>3602</v>
      </c>
      <c r="G298" t="s">
        <v>3603</v>
      </c>
      <c r="I298" t="str">
        <f t="shared" si="27"/>
        <v>N/A</v>
      </c>
      <c r="J298">
        <f t="shared" si="28"/>
        <v>755000</v>
      </c>
      <c r="K298">
        <f t="shared" si="29"/>
        <v>860000</v>
      </c>
      <c r="L298">
        <f t="shared" si="30"/>
        <v>-87090000</v>
      </c>
      <c r="M298">
        <f t="shared" si="31"/>
        <v>22300000</v>
      </c>
      <c r="N298">
        <f t="shared" si="32"/>
        <v>25800000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3604</v>
      </c>
      <c r="D300" t="s">
        <v>278</v>
      </c>
      <c r="E300" t="s">
        <v>3605</v>
      </c>
      <c r="F300" t="s">
        <v>3606</v>
      </c>
      <c r="G300" t="s">
        <v>3607</v>
      </c>
      <c r="I300" t="str">
        <f t="shared" si="27"/>
        <v>N/A</v>
      </c>
      <c r="J300">
        <f t="shared" si="28"/>
        <v>10720000</v>
      </c>
      <c r="K300">
        <f t="shared" si="29"/>
        <v>13280000</v>
      </c>
      <c r="L300">
        <f t="shared" si="30"/>
        <v>18650000</v>
      </c>
      <c r="M300">
        <f t="shared" si="31"/>
        <v>28680000</v>
      </c>
      <c r="N300">
        <f t="shared" si="32"/>
        <v>25660000</v>
      </c>
    </row>
    <row r="301" spans="1:14" x14ac:dyDescent="0.3">
      <c r="A301" s="1">
        <v>9</v>
      </c>
      <c r="B301" t="s">
        <v>823</v>
      </c>
      <c r="C301" t="s">
        <v>3608</v>
      </c>
      <c r="D301" t="s">
        <v>3609</v>
      </c>
      <c r="E301" t="s">
        <v>3610</v>
      </c>
      <c r="F301" t="s">
        <v>3611</v>
      </c>
      <c r="G301" t="s">
        <v>3612</v>
      </c>
      <c r="I301" t="str">
        <f t="shared" si="27"/>
        <v>N/A</v>
      </c>
      <c r="J301">
        <f t="shared" si="28"/>
        <v>29210000</v>
      </c>
      <c r="K301">
        <f t="shared" si="29"/>
        <v>24000000</v>
      </c>
      <c r="L301">
        <f t="shared" si="30"/>
        <v>48010000</v>
      </c>
      <c r="M301">
        <f t="shared" si="31"/>
        <v>92400000</v>
      </c>
      <c r="N301">
        <f t="shared" si="32"/>
        <v>109780000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3613</v>
      </c>
      <c r="D303" t="s">
        <v>3614</v>
      </c>
      <c r="E303" t="s">
        <v>3615</v>
      </c>
      <c r="F303" t="s">
        <v>1733</v>
      </c>
      <c r="G303" t="s">
        <v>3616</v>
      </c>
      <c r="I303" t="str">
        <f t="shared" si="27"/>
        <v>N/A</v>
      </c>
      <c r="J303">
        <f t="shared" si="28"/>
        <v>-2810000</v>
      </c>
      <c r="K303">
        <f t="shared" si="29"/>
        <v>-530000</v>
      </c>
      <c r="L303">
        <f t="shared" si="30"/>
        <v>-4720000</v>
      </c>
      <c r="M303">
        <f t="shared" si="31"/>
        <v>-15600000</v>
      </c>
      <c r="N303">
        <f t="shared" si="32"/>
        <v>5330000</v>
      </c>
    </row>
    <row r="304" spans="1:14" x14ac:dyDescent="0.3">
      <c r="A304" s="1">
        <v>12</v>
      </c>
      <c r="B304" t="s">
        <v>836</v>
      </c>
      <c r="C304" t="s">
        <v>3617</v>
      </c>
      <c r="D304" t="s">
        <v>2697</v>
      </c>
      <c r="E304" t="s">
        <v>3618</v>
      </c>
      <c r="F304" t="s">
        <v>3619</v>
      </c>
      <c r="G304" t="s">
        <v>3620</v>
      </c>
      <c r="I304" t="str">
        <f t="shared" si="27"/>
        <v>N/A</v>
      </c>
      <c r="J304">
        <f t="shared" si="28"/>
        <v>-2590000</v>
      </c>
      <c r="K304">
        <f t="shared" si="29"/>
        <v>-1310000</v>
      </c>
      <c r="L304">
        <f t="shared" si="30"/>
        <v>-7970000</v>
      </c>
      <c r="M304">
        <f t="shared" si="31"/>
        <v>-10930000</v>
      </c>
      <c r="N304">
        <f t="shared" si="32"/>
        <v>-11550000</v>
      </c>
    </row>
    <row r="305" spans="1:14" x14ac:dyDescent="0.3">
      <c r="A305" s="1">
        <v>13</v>
      </c>
      <c r="B305" t="s">
        <v>655</v>
      </c>
      <c r="C305" t="s">
        <v>3337</v>
      </c>
      <c r="D305" t="s">
        <v>3621</v>
      </c>
      <c r="E305" t="s">
        <v>3447</v>
      </c>
      <c r="F305" t="s">
        <v>3622</v>
      </c>
      <c r="G305" t="s">
        <v>3623</v>
      </c>
      <c r="I305" t="str">
        <f t="shared" si="27"/>
        <v>N/A</v>
      </c>
      <c r="J305">
        <f t="shared" si="28"/>
        <v>1180000</v>
      </c>
      <c r="K305">
        <f t="shared" si="29"/>
        <v>-54000</v>
      </c>
      <c r="L305">
        <f t="shared" si="30"/>
        <v>3370000</v>
      </c>
      <c r="M305">
        <f t="shared" si="31"/>
        <v>-2650000</v>
      </c>
      <c r="N305">
        <f t="shared" si="32"/>
        <v>7570000</v>
      </c>
    </row>
    <row r="306" spans="1:14" x14ac:dyDescent="0.3">
      <c r="A306" s="1">
        <v>14</v>
      </c>
      <c r="B306" t="s">
        <v>847</v>
      </c>
      <c r="C306" t="s">
        <v>3624</v>
      </c>
      <c r="D306" t="s">
        <v>3625</v>
      </c>
      <c r="E306" t="s">
        <v>3626</v>
      </c>
      <c r="F306" t="s">
        <v>3627</v>
      </c>
      <c r="G306" t="s">
        <v>3104</v>
      </c>
      <c r="I306" t="str">
        <f t="shared" si="27"/>
        <v>N/A</v>
      </c>
      <c r="J306">
        <f t="shared" si="28"/>
        <v>852000</v>
      </c>
      <c r="K306">
        <f t="shared" si="29"/>
        <v>-480000</v>
      </c>
      <c r="L306">
        <f t="shared" si="30"/>
        <v>830000</v>
      </c>
      <c r="M306">
        <f t="shared" si="31"/>
        <v>-572000</v>
      </c>
      <c r="N306">
        <f t="shared" si="32"/>
        <v>-621000</v>
      </c>
    </row>
    <row r="307" spans="1:14" x14ac:dyDescent="0.3">
      <c r="A307" s="1">
        <v>15</v>
      </c>
      <c r="B307" t="s">
        <v>853</v>
      </c>
      <c r="C307" t="s">
        <v>3628</v>
      </c>
      <c r="D307" t="s">
        <v>3629</v>
      </c>
      <c r="E307" t="s">
        <v>3630</v>
      </c>
      <c r="F307" t="s">
        <v>3631</v>
      </c>
      <c r="G307" t="s">
        <v>3222</v>
      </c>
      <c r="I307" t="str">
        <f t="shared" si="27"/>
        <v>N/A</v>
      </c>
      <c r="J307">
        <f t="shared" si="28"/>
        <v>26400000</v>
      </c>
      <c r="K307">
        <f t="shared" si="29"/>
        <v>23470000</v>
      </c>
      <c r="L307">
        <f t="shared" si="30"/>
        <v>43290000</v>
      </c>
      <c r="M307">
        <f t="shared" si="31"/>
        <v>76800000</v>
      </c>
      <c r="N307">
        <f t="shared" si="32"/>
        <v>115120000</v>
      </c>
    </row>
    <row r="308" spans="1:14" x14ac:dyDescent="0.3">
      <c r="A308" s="1">
        <v>16</v>
      </c>
      <c r="B308" t="s">
        <v>859</v>
      </c>
      <c r="C308" t="s">
        <v>254</v>
      </c>
      <c r="D308" t="s">
        <v>3632</v>
      </c>
      <c r="E308" t="s">
        <v>3633</v>
      </c>
      <c r="F308" t="s">
        <v>3634</v>
      </c>
      <c r="G308" t="s">
        <v>3635</v>
      </c>
      <c r="I308" t="str">
        <f t="shared" si="27"/>
        <v>N/A</v>
      </c>
      <c r="J308" t="str">
        <f t="shared" si="28"/>
        <v>N/A</v>
      </c>
      <c r="K308">
        <f t="shared" si="29"/>
        <v>-0.11109999999999999</v>
      </c>
      <c r="L308">
        <f t="shared" si="30"/>
        <v>0.84480000000000011</v>
      </c>
      <c r="M308">
        <f t="shared" si="31"/>
        <v>0.77400000000000002</v>
      </c>
      <c r="N308">
        <f t="shared" si="32"/>
        <v>0.499</v>
      </c>
    </row>
    <row r="309" spans="1:14" x14ac:dyDescent="0.3">
      <c r="A309" s="1">
        <v>17</v>
      </c>
      <c r="B309" t="s">
        <v>864</v>
      </c>
      <c r="C309" t="s">
        <v>3636</v>
      </c>
      <c r="D309" t="s">
        <v>3637</v>
      </c>
      <c r="E309" t="s">
        <v>3638</v>
      </c>
      <c r="F309" t="s">
        <v>3639</v>
      </c>
      <c r="G309" t="s">
        <v>3640</v>
      </c>
      <c r="I309" t="str">
        <f t="shared" si="27"/>
        <v>N/A</v>
      </c>
      <c r="J309">
        <f t="shared" si="28"/>
        <v>0.16700000000000001</v>
      </c>
      <c r="K309">
        <f t="shared" si="29"/>
        <v>0.1278</v>
      </c>
      <c r="L309">
        <f t="shared" si="30"/>
        <v>0.188</v>
      </c>
      <c r="M309">
        <f t="shared" si="31"/>
        <v>0.23300000000000001</v>
      </c>
      <c r="N309">
        <f t="shared" si="32"/>
        <v>0.25850000000000001</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243</v>
      </c>
      <c r="D311" s="1" t="s">
        <v>244</v>
      </c>
      <c r="E311" s="1" t="s">
        <v>245</v>
      </c>
      <c r="F311" s="1" t="s">
        <v>246</v>
      </c>
      <c r="G311" s="1" t="s">
        <v>2599</v>
      </c>
      <c r="H311" s="1" t="s">
        <v>247</v>
      </c>
      <c r="I311" t="str">
        <f t="shared" si="27"/>
        <v>pos_trend</v>
      </c>
      <c r="J311">
        <f t="shared" si="28"/>
        <v>2013</v>
      </c>
      <c r="K311">
        <f t="shared" si="29"/>
        <v>2014</v>
      </c>
      <c r="L311">
        <f t="shared" si="30"/>
        <v>2015</v>
      </c>
      <c r="M311">
        <f t="shared" si="31"/>
        <v>2016</v>
      </c>
      <c r="N311">
        <f t="shared" si="32"/>
        <v>2017</v>
      </c>
    </row>
    <row r="312" spans="1:14" x14ac:dyDescent="0.3">
      <c r="A312" s="1">
        <v>0</v>
      </c>
      <c r="B312" t="s">
        <v>870</v>
      </c>
      <c r="C312" t="s">
        <v>3641</v>
      </c>
      <c r="D312" t="s">
        <v>3642</v>
      </c>
      <c r="E312" t="s">
        <v>3021</v>
      </c>
      <c r="F312" t="s">
        <v>3643</v>
      </c>
      <c r="G312" t="s">
        <v>3644</v>
      </c>
      <c r="I312" t="str">
        <f t="shared" si="27"/>
        <v>N/A</v>
      </c>
      <c r="J312">
        <f t="shared" si="28"/>
        <v>-2840000</v>
      </c>
      <c r="K312">
        <f t="shared" si="29"/>
        <v>-2760000</v>
      </c>
      <c r="L312">
        <f t="shared" si="30"/>
        <v>-5190000</v>
      </c>
      <c r="M312">
        <f t="shared" si="31"/>
        <v>-15620000</v>
      </c>
      <c r="N312">
        <f t="shared" si="32"/>
        <v>-50420000</v>
      </c>
    </row>
    <row r="313" spans="1:14" x14ac:dyDescent="0.3">
      <c r="A313" s="1">
        <v>1</v>
      </c>
      <c r="B313" t="s">
        <v>876</v>
      </c>
      <c r="C313" t="s">
        <v>3641</v>
      </c>
      <c r="D313" t="s">
        <v>3642</v>
      </c>
      <c r="E313" t="s">
        <v>3021</v>
      </c>
      <c r="F313" t="s">
        <v>3643</v>
      </c>
      <c r="G313" t="s">
        <v>3644</v>
      </c>
      <c r="I313" t="str">
        <f t="shared" si="27"/>
        <v>N/A</v>
      </c>
      <c r="J313">
        <f t="shared" si="28"/>
        <v>-2840000</v>
      </c>
      <c r="K313">
        <f t="shared" si="29"/>
        <v>-2760000</v>
      </c>
      <c r="L313">
        <f t="shared" si="30"/>
        <v>-5190000</v>
      </c>
      <c r="M313">
        <f t="shared" si="31"/>
        <v>-15620000</v>
      </c>
      <c r="N313">
        <f t="shared" si="32"/>
        <v>-50420000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3645</v>
      </c>
      <c r="E315" t="s">
        <v>3646</v>
      </c>
      <c r="F315" t="s">
        <v>3647</v>
      </c>
      <c r="G315" t="s">
        <v>3648</v>
      </c>
      <c r="I315" t="str">
        <f t="shared" si="27"/>
        <v>neg_trend</v>
      </c>
      <c r="J315" t="str">
        <f t="shared" si="28"/>
        <v>N/A</v>
      </c>
      <c r="K315">
        <f t="shared" si="29"/>
        <v>2.6400000000000003E-2</v>
      </c>
      <c r="L315">
        <f t="shared" si="30"/>
        <v>-0.87900000000000011</v>
      </c>
      <c r="M315">
        <f t="shared" si="31"/>
        <v>-2.0116000000000001</v>
      </c>
      <c r="N315">
        <f t="shared" si="32"/>
        <v>-2.2268000000000003</v>
      </c>
    </row>
    <row r="316" spans="1:14" x14ac:dyDescent="0.3">
      <c r="A316" s="1">
        <v>4</v>
      </c>
      <c r="B316" t="s">
        <v>893</v>
      </c>
      <c r="C316" t="s">
        <v>3649</v>
      </c>
      <c r="D316" t="s">
        <v>3650</v>
      </c>
      <c r="E316" t="s">
        <v>3651</v>
      </c>
      <c r="F316" t="s">
        <v>3652</v>
      </c>
      <c r="G316" t="s">
        <v>3653</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-1.7899999999999999E-2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-1.4999999999999999E-2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-2.2499999999999999E-2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-4.7400000000000005E-2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-0.11320000000000001</v>
      </c>
    </row>
    <row r="317" spans="1:14" x14ac:dyDescent="0.3">
      <c r="A317" s="1">
        <v>5</v>
      </c>
      <c r="B317" t="s">
        <v>899</v>
      </c>
      <c r="C317" t="s">
        <v>254</v>
      </c>
      <c r="D317" t="s">
        <v>254</v>
      </c>
      <c r="E317" t="s">
        <v>3654</v>
      </c>
      <c r="F317" t="s">
        <v>254</v>
      </c>
      <c r="G317" t="s">
        <v>254</v>
      </c>
      <c r="I317" t="str">
        <f t="shared" si="33"/>
        <v>N/A</v>
      </c>
      <c r="J317" t="str">
        <f t="shared" si="34"/>
        <v>N/A</v>
      </c>
      <c r="K317" t="str">
        <f t="shared" si="35"/>
        <v>N/A</v>
      </c>
      <c r="L317">
        <f t="shared" si="36"/>
        <v>-15700000</v>
      </c>
      <c r="M317" t="str">
        <f t="shared" si="37"/>
        <v>N/A</v>
      </c>
      <c r="N317" t="str">
        <f t="shared" si="38"/>
        <v>N/A</v>
      </c>
    </row>
    <row r="318" spans="1:14" x14ac:dyDescent="0.3">
      <c r="A318" s="1">
        <v>6</v>
      </c>
      <c r="B318" t="s">
        <v>904</v>
      </c>
      <c r="C318" t="s">
        <v>254</v>
      </c>
      <c r="D318" t="s">
        <v>254</v>
      </c>
      <c r="E318" t="s">
        <v>254</v>
      </c>
      <c r="F318" t="s">
        <v>254</v>
      </c>
      <c r="G318" t="s">
        <v>254</v>
      </c>
      <c r="I318" t="str">
        <f t="shared" si="33"/>
        <v>N/A</v>
      </c>
      <c r="J318" t="str">
        <f t="shared" si="34"/>
        <v>N/A</v>
      </c>
      <c r="K318" t="str">
        <f t="shared" si="35"/>
        <v>N/A</v>
      </c>
      <c r="L318" t="str">
        <f t="shared" si="36"/>
        <v>N/A</v>
      </c>
      <c r="M318" t="str">
        <f t="shared" si="37"/>
        <v>N/A</v>
      </c>
      <c r="N318" t="str">
        <f t="shared" si="38"/>
        <v>N/A</v>
      </c>
    </row>
    <row r="319" spans="1:14" x14ac:dyDescent="0.3">
      <c r="A319" s="1">
        <v>7</v>
      </c>
      <c r="B319" t="s">
        <v>906</v>
      </c>
      <c r="C319" t="s">
        <v>3655</v>
      </c>
      <c r="D319" t="s">
        <v>3656</v>
      </c>
      <c r="E319" t="s">
        <v>3657</v>
      </c>
      <c r="F319" t="s">
        <v>3658</v>
      </c>
      <c r="G319" t="s">
        <v>3659</v>
      </c>
      <c r="I319" t="str">
        <f t="shared" si="33"/>
        <v>neg_trend</v>
      </c>
      <c r="J319">
        <f t="shared" si="34"/>
        <v>-7430000</v>
      </c>
      <c r="K319">
        <f t="shared" si="35"/>
        <v>-19510000</v>
      </c>
      <c r="L319">
        <f t="shared" si="36"/>
        <v>-28980000</v>
      </c>
      <c r="M319">
        <f t="shared" si="37"/>
        <v>-42090000</v>
      </c>
      <c r="N319">
        <f t="shared" si="38"/>
        <v>-75920000</v>
      </c>
    </row>
    <row r="320" spans="1:14" x14ac:dyDescent="0.3">
      <c r="A320" s="1">
        <v>8</v>
      </c>
      <c r="B320" t="s">
        <v>908</v>
      </c>
      <c r="C320" t="s">
        <v>3660</v>
      </c>
      <c r="D320" t="s">
        <v>3661</v>
      </c>
      <c r="E320" t="s">
        <v>3662</v>
      </c>
      <c r="F320" t="s">
        <v>3663</v>
      </c>
      <c r="G320" t="s">
        <v>3664</v>
      </c>
      <c r="I320" t="str">
        <f t="shared" si="33"/>
        <v>neg_trend</v>
      </c>
      <c r="J320">
        <f t="shared" si="34"/>
        <v>-49430000</v>
      </c>
      <c r="K320">
        <f t="shared" si="35"/>
        <v>-87780000</v>
      </c>
      <c r="L320">
        <f t="shared" si="36"/>
        <v>-100510000</v>
      </c>
      <c r="M320">
        <f t="shared" si="37"/>
        <v>-261730000.00000003</v>
      </c>
      <c r="N320">
        <f t="shared" si="38"/>
        <v>-281400000</v>
      </c>
    </row>
    <row r="321" spans="1:14" x14ac:dyDescent="0.3">
      <c r="A321" s="1">
        <v>9</v>
      </c>
      <c r="B321" t="s">
        <v>909</v>
      </c>
      <c r="C321" t="s">
        <v>3665</v>
      </c>
      <c r="D321" t="s">
        <v>3666</v>
      </c>
      <c r="E321" t="s">
        <v>3667</v>
      </c>
      <c r="F321" t="s">
        <v>3668</v>
      </c>
      <c r="G321" t="s">
        <v>3669</v>
      </c>
      <c r="I321" t="str">
        <f t="shared" si="33"/>
        <v>N/A</v>
      </c>
      <c r="J321">
        <f t="shared" si="34"/>
        <v>42000000</v>
      </c>
      <c r="K321">
        <f t="shared" si="35"/>
        <v>68270000</v>
      </c>
      <c r="L321">
        <f t="shared" si="36"/>
        <v>71530000</v>
      </c>
      <c r="M321">
        <f t="shared" si="37"/>
        <v>219640000</v>
      </c>
      <c r="N321">
        <f t="shared" si="38"/>
        <v>205480000</v>
      </c>
    </row>
    <row r="322" spans="1:14" x14ac:dyDescent="0.3">
      <c r="A322" s="1">
        <v>10</v>
      </c>
      <c r="B322" t="s">
        <v>910</v>
      </c>
      <c r="C322" t="s">
        <v>254</v>
      </c>
      <c r="D322" t="s">
        <v>254</v>
      </c>
      <c r="E322" t="s">
        <v>254</v>
      </c>
      <c r="F322" t="s">
        <v>254</v>
      </c>
      <c r="G322" t="s">
        <v>254</v>
      </c>
      <c r="I322" t="str">
        <f t="shared" si="33"/>
        <v>N/A</v>
      </c>
      <c r="J322" t="str">
        <f t="shared" si="34"/>
        <v>N/A</v>
      </c>
      <c r="K322" t="str">
        <f t="shared" si="35"/>
        <v>N/A</v>
      </c>
      <c r="L322" t="str">
        <f t="shared" si="36"/>
        <v>N/A</v>
      </c>
      <c r="M322" t="str">
        <f t="shared" si="37"/>
        <v>N/A</v>
      </c>
      <c r="N322" t="str">
        <f t="shared" si="38"/>
        <v>N/A</v>
      </c>
    </row>
    <row r="323" spans="1:14" x14ac:dyDescent="0.3">
      <c r="A323" s="1">
        <v>11</v>
      </c>
      <c r="B323" t="s">
        <v>914</v>
      </c>
      <c r="C323" t="s">
        <v>254</v>
      </c>
      <c r="D323" t="s">
        <v>254</v>
      </c>
      <c r="E323" t="s">
        <v>254</v>
      </c>
      <c r="F323" t="s">
        <v>254</v>
      </c>
      <c r="G323" t="s">
        <v>254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915</v>
      </c>
      <c r="C324" t="s">
        <v>3670</v>
      </c>
      <c r="D324" t="s">
        <v>887</v>
      </c>
      <c r="E324" t="s">
        <v>3671</v>
      </c>
      <c r="F324" t="s">
        <v>3672</v>
      </c>
      <c r="G324" t="s">
        <v>3673</v>
      </c>
      <c r="I324" t="str">
        <f t="shared" si="33"/>
        <v>neg_trend</v>
      </c>
      <c r="J324">
        <f t="shared" si="34"/>
        <v>-10270000</v>
      </c>
      <c r="K324">
        <f t="shared" si="35"/>
        <v>-22270000</v>
      </c>
      <c r="L324">
        <f t="shared" si="36"/>
        <v>-49860000</v>
      </c>
      <c r="M324">
        <f t="shared" si="37"/>
        <v>-57710000</v>
      </c>
      <c r="N324">
        <f t="shared" si="38"/>
        <v>-126330000</v>
      </c>
    </row>
    <row r="325" spans="1:14" x14ac:dyDescent="0.3">
      <c r="A325" s="1">
        <v>13</v>
      </c>
      <c r="B325" t="s">
        <v>921</v>
      </c>
      <c r="C325" t="s">
        <v>254</v>
      </c>
      <c r="D325" t="s">
        <v>3674</v>
      </c>
      <c r="E325" t="s">
        <v>3675</v>
      </c>
      <c r="F325" t="s">
        <v>3676</v>
      </c>
      <c r="G325" t="s">
        <v>3677</v>
      </c>
      <c r="I325" t="str">
        <f t="shared" si="33"/>
        <v>N/A</v>
      </c>
      <c r="J325" t="str">
        <f t="shared" si="34"/>
        <v>N/A</v>
      </c>
      <c r="K325">
        <f t="shared" si="35"/>
        <v>-1.1697</v>
      </c>
      <c r="L325">
        <f t="shared" si="36"/>
        <v>-1.2387999999999999</v>
      </c>
      <c r="M325">
        <f t="shared" si="37"/>
        <v>-0.15740000000000001</v>
      </c>
      <c r="N325">
        <f t="shared" si="38"/>
        <v>-1.1891</v>
      </c>
    </row>
    <row r="326" spans="1:14" x14ac:dyDescent="0.3">
      <c r="A326" s="1">
        <v>14</v>
      </c>
      <c r="B326" t="s">
        <v>926</v>
      </c>
      <c r="C326" t="s">
        <v>3678</v>
      </c>
      <c r="D326" t="s">
        <v>3679</v>
      </c>
      <c r="E326" t="s">
        <v>3680</v>
      </c>
      <c r="F326" t="s">
        <v>3681</v>
      </c>
      <c r="G326" t="s">
        <v>3682</v>
      </c>
      <c r="I326" t="str">
        <f t="shared" si="33"/>
        <v>N/A</v>
      </c>
      <c r="J326">
        <f t="shared" si="34"/>
        <v>-6.4899999999999999E-2</v>
      </c>
      <c r="K326">
        <f t="shared" si="35"/>
        <v>-0.12130000000000001</v>
      </c>
      <c r="L326">
        <f t="shared" si="36"/>
        <v>-0.2165</v>
      </c>
      <c r="M326">
        <f t="shared" si="37"/>
        <v>-0.17510000000000001</v>
      </c>
      <c r="N326">
        <f t="shared" si="38"/>
        <v>-0.28370000000000001</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243</v>
      </c>
      <c r="D328" s="1" t="s">
        <v>244</v>
      </c>
      <c r="E328" s="1" t="s">
        <v>245</v>
      </c>
      <c r="F328" s="1" t="s">
        <v>246</v>
      </c>
      <c r="G328" s="1" t="s">
        <v>2599</v>
      </c>
      <c r="H328" s="1" t="s">
        <v>247</v>
      </c>
      <c r="I328" t="str">
        <f t="shared" si="33"/>
        <v>pos_trend</v>
      </c>
      <c r="J328">
        <f t="shared" si="34"/>
        <v>2013</v>
      </c>
      <c r="K328">
        <f t="shared" si="35"/>
        <v>2014</v>
      </c>
      <c r="L328">
        <f t="shared" si="36"/>
        <v>2015</v>
      </c>
      <c r="M328">
        <f t="shared" si="37"/>
        <v>2016</v>
      </c>
      <c r="N328">
        <f t="shared" si="38"/>
        <v>2017</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3620</v>
      </c>
      <c r="D332" t="s">
        <v>3683</v>
      </c>
      <c r="E332" t="s">
        <v>3684</v>
      </c>
      <c r="F332" t="s">
        <v>3685</v>
      </c>
      <c r="G332" t="s">
        <v>3686</v>
      </c>
      <c r="I332" t="str">
        <f t="shared" si="33"/>
        <v>N/A</v>
      </c>
      <c r="J332">
        <f t="shared" si="34"/>
        <v>-11550000</v>
      </c>
      <c r="K332">
        <f t="shared" si="35"/>
        <v>10060000</v>
      </c>
      <c r="L332">
        <f t="shared" si="36"/>
        <v>11720000</v>
      </c>
      <c r="M332">
        <f t="shared" si="37"/>
        <v>10910000</v>
      </c>
      <c r="N332">
        <f t="shared" si="38"/>
        <v>12380000</v>
      </c>
    </row>
    <row r="333" spans="1:14" x14ac:dyDescent="0.3">
      <c r="A333" s="1">
        <v>4</v>
      </c>
      <c r="B333" t="s">
        <v>940</v>
      </c>
      <c r="C333" t="s">
        <v>3687</v>
      </c>
      <c r="D333" t="s">
        <v>254</v>
      </c>
      <c r="E333" t="s">
        <v>254</v>
      </c>
      <c r="F333" t="s">
        <v>254</v>
      </c>
      <c r="G333" t="s">
        <v>254</v>
      </c>
      <c r="I333" t="str">
        <f t="shared" si="33"/>
        <v>N/A</v>
      </c>
      <c r="J333">
        <f t="shared" si="34"/>
        <v>-15050000</v>
      </c>
      <c r="K333" t="str">
        <f t="shared" si="35"/>
        <v>N/A</v>
      </c>
      <c r="L333" t="str">
        <f t="shared" si="36"/>
        <v>N/A</v>
      </c>
      <c r="M333" t="str">
        <f t="shared" si="37"/>
        <v>N/A</v>
      </c>
      <c r="N333" t="str">
        <f t="shared" si="38"/>
        <v>N/A</v>
      </c>
    </row>
    <row r="334" spans="1:14" x14ac:dyDescent="0.3">
      <c r="A334" s="1">
        <v>5</v>
      </c>
      <c r="B334" t="s">
        <v>946</v>
      </c>
      <c r="C334" t="s">
        <v>3688</v>
      </c>
      <c r="D334" t="s">
        <v>3683</v>
      </c>
      <c r="E334" t="s">
        <v>3684</v>
      </c>
      <c r="F334" t="s">
        <v>3685</v>
      </c>
      <c r="G334" t="s">
        <v>3686</v>
      </c>
      <c r="I334" t="str">
        <f t="shared" si="33"/>
        <v>N/A</v>
      </c>
      <c r="J334">
        <f t="shared" si="34"/>
        <v>3490000</v>
      </c>
      <c r="K334">
        <f t="shared" si="35"/>
        <v>10060000</v>
      </c>
      <c r="L334">
        <f t="shared" si="36"/>
        <v>11720000</v>
      </c>
      <c r="M334">
        <f t="shared" si="37"/>
        <v>10910000</v>
      </c>
      <c r="N334">
        <f t="shared" si="38"/>
        <v>12380000</v>
      </c>
    </row>
    <row r="335" spans="1:14" x14ac:dyDescent="0.3">
      <c r="A335" s="1">
        <v>6</v>
      </c>
      <c r="B335" t="s">
        <v>952</v>
      </c>
      <c r="C335" t="s">
        <v>254</v>
      </c>
      <c r="D335" t="s">
        <v>254</v>
      </c>
      <c r="E335" t="s">
        <v>254</v>
      </c>
      <c r="F335" t="s">
        <v>254</v>
      </c>
      <c r="G335" t="s">
        <v>3689</v>
      </c>
      <c r="I335" t="str">
        <f t="shared" si="33"/>
        <v>N/A</v>
      </c>
      <c r="J335" t="str">
        <f t="shared" si="34"/>
        <v>N/A</v>
      </c>
      <c r="K335" t="str">
        <f t="shared" si="35"/>
        <v>N/A</v>
      </c>
      <c r="L335" t="str">
        <f t="shared" si="36"/>
        <v>N/A</v>
      </c>
      <c r="M335" t="str">
        <f t="shared" si="37"/>
        <v>N/A</v>
      </c>
      <c r="N335">
        <f t="shared" si="38"/>
        <v>1720000</v>
      </c>
    </row>
    <row r="336" spans="1:14" x14ac:dyDescent="0.3">
      <c r="A336" s="1">
        <v>7</v>
      </c>
      <c r="B336" t="s">
        <v>958</v>
      </c>
      <c r="C336" t="s">
        <v>3688</v>
      </c>
      <c r="D336" t="s">
        <v>3683</v>
      </c>
      <c r="E336" t="s">
        <v>3684</v>
      </c>
      <c r="F336" t="s">
        <v>3685</v>
      </c>
      <c r="G336" t="s">
        <v>3690</v>
      </c>
      <c r="I336" t="str">
        <f t="shared" si="33"/>
        <v>N/A</v>
      </c>
      <c r="J336">
        <f t="shared" si="34"/>
        <v>3490000</v>
      </c>
      <c r="K336">
        <f t="shared" si="35"/>
        <v>10060000</v>
      </c>
      <c r="L336">
        <f t="shared" si="36"/>
        <v>11720000</v>
      </c>
      <c r="M336">
        <f t="shared" si="37"/>
        <v>10910000</v>
      </c>
      <c r="N336">
        <f t="shared" si="38"/>
        <v>10660000</v>
      </c>
    </row>
    <row r="337" spans="1:14" x14ac:dyDescent="0.3">
      <c r="A337" s="1">
        <v>8</v>
      </c>
      <c r="B337" t="s">
        <v>964</v>
      </c>
      <c r="C337" t="s">
        <v>254</v>
      </c>
      <c r="D337" t="s">
        <v>254</v>
      </c>
      <c r="E337" t="s">
        <v>254</v>
      </c>
      <c r="F337" t="s">
        <v>254</v>
      </c>
      <c r="G337" t="s">
        <v>3691</v>
      </c>
      <c r="I337" t="str">
        <f t="shared" si="33"/>
        <v>N/A</v>
      </c>
      <c r="J337" t="str">
        <f t="shared" si="34"/>
        <v>N/A</v>
      </c>
      <c r="K337" t="str">
        <f t="shared" si="35"/>
        <v>N/A</v>
      </c>
      <c r="L337" t="str">
        <f t="shared" si="36"/>
        <v>N/A</v>
      </c>
      <c r="M337" t="str">
        <f t="shared" si="37"/>
        <v>N/A</v>
      </c>
      <c r="N337">
        <f t="shared" si="38"/>
        <v>-446000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254</v>
      </c>
      <c r="D339" t="s">
        <v>254</v>
      </c>
      <c r="E339" t="s">
        <v>254</v>
      </c>
      <c r="F339" t="s">
        <v>254</v>
      </c>
      <c r="G339" t="s">
        <v>3691</v>
      </c>
      <c r="I339" t="str">
        <f t="shared" si="33"/>
        <v>N/A</v>
      </c>
      <c r="J339" t="str">
        <f t="shared" si="34"/>
        <v>N/A</v>
      </c>
      <c r="K339" t="str">
        <f t="shared" si="35"/>
        <v>N/A</v>
      </c>
      <c r="L339" t="str">
        <f t="shared" si="36"/>
        <v>N/A</v>
      </c>
      <c r="M339" t="str">
        <f t="shared" si="37"/>
        <v>N/A</v>
      </c>
      <c r="N339">
        <f t="shared" si="38"/>
        <v>-446000</v>
      </c>
    </row>
    <row r="340" spans="1:14" x14ac:dyDescent="0.3">
      <c r="A340" s="1">
        <v>11</v>
      </c>
      <c r="B340" t="s">
        <v>972</v>
      </c>
      <c r="C340" t="s">
        <v>254</v>
      </c>
      <c r="D340" t="s">
        <v>254</v>
      </c>
      <c r="E340" t="s">
        <v>254</v>
      </c>
      <c r="F340" t="s">
        <v>254</v>
      </c>
      <c r="G340" t="s">
        <v>254</v>
      </c>
      <c r="I340" t="str">
        <f t="shared" si="33"/>
        <v>N/A</v>
      </c>
      <c r="J340" t="str">
        <f t="shared" si="34"/>
        <v>N/A</v>
      </c>
      <c r="K340" t="str">
        <f t="shared" si="35"/>
        <v>N/A</v>
      </c>
      <c r="L340" t="str">
        <f t="shared" si="36"/>
        <v>N/A</v>
      </c>
      <c r="M340" t="str">
        <f t="shared" si="37"/>
        <v>N/A</v>
      </c>
      <c r="N340" t="str">
        <f t="shared" si="38"/>
        <v>N/A</v>
      </c>
    </row>
    <row r="341" spans="1:14" x14ac:dyDescent="0.3">
      <c r="A341" s="1">
        <v>12</v>
      </c>
      <c r="B341" t="s">
        <v>978</v>
      </c>
      <c r="C341" t="s">
        <v>254</v>
      </c>
      <c r="D341" t="s">
        <v>254</v>
      </c>
      <c r="E341" t="s">
        <v>254</v>
      </c>
      <c r="F341" t="s">
        <v>254</v>
      </c>
      <c r="G341" t="s">
        <v>3691</v>
      </c>
      <c r="I341" t="str">
        <f t="shared" si="33"/>
        <v>N/A</v>
      </c>
      <c r="J341" t="str">
        <f t="shared" si="34"/>
        <v>N/A</v>
      </c>
      <c r="K341" t="str">
        <f t="shared" si="35"/>
        <v>N/A</v>
      </c>
      <c r="L341" t="str">
        <f t="shared" si="36"/>
        <v>N/A</v>
      </c>
      <c r="M341" t="str">
        <f t="shared" si="37"/>
        <v>N/A</v>
      </c>
      <c r="N341">
        <f t="shared" si="38"/>
        <v>-446000</v>
      </c>
    </row>
    <row r="342" spans="1:14" x14ac:dyDescent="0.3">
      <c r="A342" s="1">
        <v>13</v>
      </c>
      <c r="B342" t="s">
        <v>817</v>
      </c>
      <c r="C342" t="s">
        <v>3692</v>
      </c>
      <c r="D342" t="s">
        <v>3693</v>
      </c>
      <c r="E342" t="s">
        <v>3694</v>
      </c>
      <c r="F342" t="s">
        <v>3695</v>
      </c>
      <c r="G342" t="s">
        <v>3696</v>
      </c>
      <c r="I342" t="str">
        <f t="shared" si="33"/>
        <v>neg_trend</v>
      </c>
      <c r="J342">
        <f t="shared" si="34"/>
        <v>-257000</v>
      </c>
      <c r="K342">
        <f t="shared" si="35"/>
        <v>-425000</v>
      </c>
      <c r="L342">
        <f t="shared" si="36"/>
        <v>-2200000</v>
      </c>
      <c r="M342">
        <f t="shared" si="37"/>
        <v>-3750000</v>
      </c>
      <c r="N342">
        <f t="shared" si="38"/>
        <v>-8070000</v>
      </c>
    </row>
    <row r="343" spans="1:14" x14ac:dyDescent="0.3">
      <c r="A343" s="1">
        <v>14</v>
      </c>
      <c r="B343" t="s">
        <v>910</v>
      </c>
      <c r="C343" t="s">
        <v>3692</v>
      </c>
      <c r="D343" t="s">
        <v>3693</v>
      </c>
      <c r="E343" t="s">
        <v>3613</v>
      </c>
      <c r="F343" t="s">
        <v>3697</v>
      </c>
      <c r="G343" t="s">
        <v>3698</v>
      </c>
      <c r="I343" t="str">
        <f t="shared" si="33"/>
        <v>neg_trend</v>
      </c>
      <c r="J343">
        <f t="shared" si="34"/>
        <v>-257000</v>
      </c>
      <c r="K343">
        <f t="shared" si="35"/>
        <v>-425000</v>
      </c>
      <c r="L343">
        <f t="shared" si="36"/>
        <v>-2810000</v>
      </c>
      <c r="M343">
        <f t="shared" si="37"/>
        <v>-7310000</v>
      </c>
      <c r="N343">
        <f t="shared" si="38"/>
        <v>-20110000</v>
      </c>
    </row>
    <row r="344" spans="1:14" x14ac:dyDescent="0.3">
      <c r="A344" s="1">
        <v>15</v>
      </c>
      <c r="B344" t="s">
        <v>914</v>
      </c>
      <c r="C344" t="s">
        <v>254</v>
      </c>
      <c r="D344" t="s">
        <v>254</v>
      </c>
      <c r="E344" t="s">
        <v>3699</v>
      </c>
      <c r="F344" t="s">
        <v>3700</v>
      </c>
      <c r="G344" t="s">
        <v>3701</v>
      </c>
      <c r="I344" t="str">
        <f t="shared" si="33"/>
        <v>N/A</v>
      </c>
      <c r="J344" t="str">
        <f t="shared" si="34"/>
        <v>N/A</v>
      </c>
      <c r="K344" t="str">
        <f t="shared" si="35"/>
        <v>N/A</v>
      </c>
      <c r="L344">
        <f t="shared" si="36"/>
        <v>606000</v>
      </c>
      <c r="M344">
        <f t="shared" si="37"/>
        <v>3570000</v>
      </c>
      <c r="N344">
        <f t="shared" si="38"/>
        <v>12040000</v>
      </c>
    </row>
    <row r="345" spans="1:14" x14ac:dyDescent="0.3">
      <c r="A345" s="1">
        <v>16</v>
      </c>
      <c r="B345" t="s">
        <v>990</v>
      </c>
      <c r="C345" t="s">
        <v>3702</v>
      </c>
      <c r="D345" t="s">
        <v>3703</v>
      </c>
      <c r="E345" t="s">
        <v>3704</v>
      </c>
      <c r="F345" t="s">
        <v>3705</v>
      </c>
      <c r="G345" t="s">
        <v>3482</v>
      </c>
      <c r="I345" t="str">
        <f t="shared" si="33"/>
        <v>N/A</v>
      </c>
      <c r="J345">
        <f t="shared" si="34"/>
        <v>-11810000</v>
      </c>
      <c r="K345">
        <f t="shared" si="35"/>
        <v>9630000</v>
      </c>
      <c r="L345">
        <f t="shared" si="36"/>
        <v>9520000</v>
      </c>
      <c r="M345">
        <f t="shared" si="37"/>
        <v>7160000</v>
      </c>
      <c r="N345">
        <f t="shared" si="38"/>
        <v>3870000</v>
      </c>
    </row>
    <row r="346" spans="1:14" x14ac:dyDescent="0.3">
      <c r="A346" s="1">
        <v>17</v>
      </c>
      <c r="B346" t="s">
        <v>996</v>
      </c>
      <c r="C346" t="s">
        <v>254</v>
      </c>
      <c r="D346" t="s">
        <v>3706</v>
      </c>
      <c r="E346" t="s">
        <v>3707</v>
      </c>
      <c r="F346" t="s">
        <v>3708</v>
      </c>
      <c r="G346" t="s">
        <v>3709</v>
      </c>
      <c r="I346" t="str">
        <f t="shared" si="33"/>
        <v>neg_trend</v>
      </c>
      <c r="J346" t="str">
        <f t="shared" si="34"/>
        <v>N/A</v>
      </c>
      <c r="K346">
        <f t="shared" si="35"/>
        <v>1.8155000000000001</v>
      </c>
      <c r="L346">
        <f t="shared" si="36"/>
        <v>-1.1299999999999999E-2</v>
      </c>
      <c r="M346">
        <f t="shared" si="37"/>
        <v>-0.24809999999999999</v>
      </c>
      <c r="N346">
        <f t="shared" si="38"/>
        <v>-0.45990000000000003</v>
      </c>
    </row>
    <row r="347" spans="1:14" x14ac:dyDescent="0.3">
      <c r="A347" s="1">
        <v>18</v>
      </c>
      <c r="B347" t="s">
        <v>1001</v>
      </c>
      <c r="C347" t="s">
        <v>3710</v>
      </c>
      <c r="D347" t="s">
        <v>3711</v>
      </c>
      <c r="E347" t="s">
        <v>3712</v>
      </c>
      <c r="F347" t="s">
        <v>3713</v>
      </c>
      <c r="G347" t="s">
        <v>3714</v>
      </c>
      <c r="I347" t="str">
        <f t="shared" si="33"/>
        <v>N/A</v>
      </c>
      <c r="J347">
        <f t="shared" si="34"/>
        <v>-7.4700000000000003E-2</v>
      </c>
      <c r="K347">
        <f t="shared" si="35"/>
        <v>5.2400000000000002E-2</v>
      </c>
      <c r="L347">
        <f t="shared" si="36"/>
        <v>4.1299999999999996E-2</v>
      </c>
      <c r="M347">
        <f t="shared" si="37"/>
        <v>2.1700000000000001E-2</v>
      </c>
      <c r="N347">
        <f t="shared" si="38"/>
        <v>8.6999999999999994E-3</v>
      </c>
    </row>
    <row r="348" spans="1:14" x14ac:dyDescent="0.3">
      <c r="A348" s="1">
        <v>19</v>
      </c>
      <c r="B348" t="s">
        <v>1007</v>
      </c>
      <c r="C348" t="s">
        <v>3715</v>
      </c>
      <c r="D348" t="s">
        <v>3716</v>
      </c>
      <c r="E348" t="s">
        <v>2394</v>
      </c>
      <c r="F348" t="s">
        <v>3717</v>
      </c>
      <c r="G348" t="s">
        <v>3718</v>
      </c>
      <c r="I348" t="str">
        <f t="shared" si="33"/>
        <v>N/A</v>
      </c>
      <c r="J348">
        <f t="shared" si="34"/>
        <v>-862000</v>
      </c>
      <c r="K348">
        <f t="shared" si="35"/>
        <v>639000</v>
      </c>
      <c r="L348">
        <f t="shared" si="36"/>
        <v>-1470000</v>
      </c>
      <c r="M348">
        <f t="shared" si="37"/>
        <v>-415000</v>
      </c>
      <c r="N348">
        <f t="shared" si="38"/>
        <v>-1840000</v>
      </c>
    </row>
    <row r="349" spans="1:14" x14ac:dyDescent="0.3">
      <c r="A349" s="1">
        <v>20</v>
      </c>
      <c r="B349" t="s">
        <v>1013</v>
      </c>
      <c r="C349" t="s">
        <v>1014</v>
      </c>
      <c r="D349" t="s">
        <v>1014</v>
      </c>
      <c r="E349" t="s">
        <v>1014</v>
      </c>
      <c r="F349" t="s">
        <v>1014</v>
      </c>
      <c r="G349" t="s">
        <v>1014</v>
      </c>
      <c r="I349" t="str">
        <f t="shared" si="33"/>
        <v>N/A</v>
      </c>
      <c r="J349">
        <f t="shared" si="34"/>
        <v>0</v>
      </c>
      <c r="K349">
        <f t="shared" si="35"/>
        <v>0</v>
      </c>
      <c r="L349">
        <f t="shared" si="36"/>
        <v>0</v>
      </c>
      <c r="M349">
        <f t="shared" si="37"/>
        <v>0</v>
      </c>
      <c r="N349">
        <f t="shared" si="38"/>
        <v>0</v>
      </c>
    </row>
    <row r="350" spans="1:14" x14ac:dyDescent="0.3">
      <c r="A350" s="1">
        <v>21</v>
      </c>
      <c r="B350" t="s">
        <v>1015</v>
      </c>
      <c r="C350" t="s">
        <v>2809</v>
      </c>
      <c r="D350" t="s">
        <v>3719</v>
      </c>
      <c r="E350" t="s">
        <v>2864</v>
      </c>
      <c r="F350" t="s">
        <v>3720</v>
      </c>
      <c r="G350" t="s">
        <v>3721</v>
      </c>
      <c r="I350" t="str">
        <f t="shared" si="33"/>
        <v>N/A</v>
      </c>
      <c r="J350">
        <f t="shared" si="34"/>
        <v>3460000</v>
      </c>
      <c r="K350">
        <f t="shared" si="35"/>
        <v>11470000</v>
      </c>
      <c r="L350">
        <f t="shared" si="36"/>
        <v>1490000</v>
      </c>
      <c r="M350">
        <f t="shared" si="37"/>
        <v>25830000</v>
      </c>
      <c r="N350">
        <f t="shared" si="38"/>
        <v>-9190000</v>
      </c>
    </row>
    <row r="351" spans="1:14" x14ac:dyDescent="0.3">
      <c r="A351" s="1">
        <v>22</v>
      </c>
      <c r="B351" t="s">
        <v>1021</v>
      </c>
      <c r="C351" t="s">
        <v>3110</v>
      </c>
      <c r="D351" t="s">
        <v>3722</v>
      </c>
      <c r="E351" t="s">
        <v>3723</v>
      </c>
      <c r="F351" t="s">
        <v>3724</v>
      </c>
      <c r="G351" t="s">
        <v>3725</v>
      </c>
      <c r="I351" t="str">
        <f t="shared" si="33"/>
        <v>N/A</v>
      </c>
      <c r="J351">
        <f t="shared" si="34"/>
        <v>23560000</v>
      </c>
      <c r="K351">
        <f t="shared" si="35"/>
        <v>20710000</v>
      </c>
      <c r="L351">
        <f t="shared" si="36"/>
        <v>38100000</v>
      </c>
      <c r="M351">
        <f t="shared" si="37"/>
        <v>61170000</v>
      </c>
      <c r="N351">
        <f t="shared" si="38"/>
        <v>64700000</v>
      </c>
    </row>
    <row r="352" spans="1:14" x14ac:dyDescent="0.3">
      <c r="A352" s="1">
        <v>23</v>
      </c>
      <c r="B352" t="s">
        <v>1027</v>
      </c>
      <c r="C352" t="s">
        <v>254</v>
      </c>
      <c r="D352" t="s">
        <v>3679</v>
      </c>
      <c r="E352" t="s">
        <v>3726</v>
      </c>
      <c r="F352" t="s">
        <v>3727</v>
      </c>
      <c r="G352" t="s">
        <v>3728</v>
      </c>
      <c r="I352" t="str">
        <f t="shared" si="33"/>
        <v>N/A</v>
      </c>
      <c r="J352" t="str">
        <f t="shared" si="34"/>
        <v>N/A</v>
      </c>
      <c r="K352">
        <f t="shared" si="35"/>
        <v>-0.12130000000000001</v>
      </c>
      <c r="L352">
        <f t="shared" si="36"/>
        <v>0.84019999999999995</v>
      </c>
      <c r="M352">
        <f t="shared" si="37"/>
        <v>0.60550000000000004</v>
      </c>
      <c r="N352">
        <f t="shared" si="38"/>
        <v>5.7699999999999994E-2</v>
      </c>
    </row>
    <row r="353" spans="1:14" x14ac:dyDescent="0.3">
      <c r="A353" s="1">
        <v>24</v>
      </c>
      <c r="B353" t="s">
        <v>1032</v>
      </c>
      <c r="C353" t="s">
        <v>254</v>
      </c>
      <c r="D353" t="s">
        <v>254</v>
      </c>
      <c r="E353" t="s">
        <v>254</v>
      </c>
      <c r="F353" t="s">
        <v>254</v>
      </c>
      <c r="G353" t="s">
        <v>3729</v>
      </c>
      <c r="I353" t="str">
        <f t="shared" si="33"/>
        <v>N/A</v>
      </c>
      <c r="J353" t="str">
        <f t="shared" si="34"/>
        <v>N/A</v>
      </c>
      <c r="K353" t="str">
        <f t="shared" si="35"/>
        <v>N/A</v>
      </c>
      <c r="L353" t="str">
        <f t="shared" si="36"/>
        <v>N/A</v>
      </c>
      <c r="M353" t="str">
        <f t="shared" si="37"/>
        <v>N/A</v>
      </c>
      <c r="N353">
        <f t="shared" si="38"/>
        <v>1.1599999999999999E-2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3730</v>
      </c>
      <c r="C355" t="s">
        <v>3731</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3120</v>
      </c>
      <c r="C356" t="s">
        <v>3121</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3732</v>
      </c>
      <c r="C357" t="s">
        <v>3733</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3734</v>
      </c>
      <c r="C358" t="s">
        <v>3735</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3128</v>
      </c>
      <c r="C359" t="s">
        <v>3129</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3118</v>
      </c>
      <c r="C360" t="s">
        <v>3119</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3736</v>
      </c>
      <c r="I363" t="str">
        <f t="shared" si="33"/>
        <v>N/A</v>
      </c>
      <c r="J363">
        <f t="shared" si="34"/>
        <v>9700000000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3737</v>
      </c>
      <c r="I365" t="str">
        <f t="shared" si="33"/>
        <v>N/A</v>
      </c>
      <c r="J365">
        <f t="shared" si="34"/>
        <v>44.75</v>
      </c>
      <c r="K365" t="str">
        <f t="shared" si="35"/>
        <v>N/A</v>
      </c>
      <c r="L365" t="str">
        <f t="shared" si="36"/>
        <v>N/A</v>
      </c>
      <c r="M365" t="str">
        <f t="shared" si="37"/>
        <v>N/A</v>
      </c>
      <c r="N365" t="str">
        <f t="shared" si="38"/>
        <v>N/A</v>
      </c>
    </row>
    <row r="366" spans="1:14" x14ac:dyDescent="0.3">
      <c r="A366" s="1">
        <v>3</v>
      </c>
      <c r="B366" t="s">
        <v>124</v>
      </c>
      <c r="C366" t="s">
        <v>3738</v>
      </c>
      <c r="I366" t="str">
        <f t="shared" si="33"/>
        <v>N/A</v>
      </c>
      <c r="J366">
        <f t="shared" si="34"/>
        <v>22.79</v>
      </c>
      <c r="K366" t="str">
        <f t="shared" si="35"/>
        <v>N/A</v>
      </c>
      <c r="L366" t="str">
        <f t="shared" si="36"/>
        <v>N/A</v>
      </c>
      <c r="M366" t="str">
        <f t="shared" si="37"/>
        <v>N/A</v>
      </c>
      <c r="N366" t="str">
        <f t="shared" si="38"/>
        <v>N/A</v>
      </c>
    </row>
    <row r="367" spans="1:14" x14ac:dyDescent="0.3">
      <c r="A367" s="1">
        <v>4</v>
      </c>
      <c r="B367" t="s">
        <v>126</v>
      </c>
      <c r="C367" t="s">
        <v>3133</v>
      </c>
      <c r="I367" t="str">
        <f t="shared" si="33"/>
        <v>N/A</v>
      </c>
      <c r="J367">
        <f t="shared" si="34"/>
        <v>2.08</v>
      </c>
      <c r="K367" t="str">
        <f t="shared" si="35"/>
        <v>N/A</v>
      </c>
      <c r="L367" t="str">
        <f t="shared" si="36"/>
        <v>N/A</v>
      </c>
      <c r="M367" t="str">
        <f t="shared" si="37"/>
        <v>N/A</v>
      </c>
      <c r="N367" t="str">
        <f t="shared" si="38"/>
        <v>N/A</v>
      </c>
    </row>
    <row r="368" spans="1:14" x14ac:dyDescent="0.3">
      <c r="A368" s="1">
        <v>5</v>
      </c>
      <c r="B368" t="s">
        <v>128</v>
      </c>
      <c r="C368" t="s">
        <v>3739</v>
      </c>
      <c r="I368" t="str">
        <f t="shared" si="33"/>
        <v>N/A</v>
      </c>
      <c r="J368">
        <f t="shared" si="34"/>
        <v>5.0199999999999996</v>
      </c>
      <c r="K368" t="str">
        <f t="shared" si="35"/>
        <v>N/A</v>
      </c>
      <c r="L368" t="str">
        <f t="shared" si="36"/>
        <v>N/A</v>
      </c>
      <c r="M368" t="str">
        <f t="shared" si="37"/>
        <v>N/A</v>
      </c>
      <c r="N368" t="str">
        <f t="shared" si="38"/>
        <v>N/A</v>
      </c>
    </row>
    <row r="369" spans="1:14" x14ac:dyDescent="0.3">
      <c r="A369" s="1">
        <v>6</v>
      </c>
      <c r="B369" t="s">
        <v>130</v>
      </c>
      <c r="C369" t="s">
        <v>542</v>
      </c>
      <c r="I369" t="str">
        <f t="shared" si="33"/>
        <v>N/A</v>
      </c>
      <c r="J369">
        <f t="shared" si="34"/>
        <v>4.37</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3136</v>
      </c>
      <c r="I374" t="str">
        <f t="shared" si="33"/>
        <v>N/A</v>
      </c>
      <c r="J374">
        <f t="shared" si="34"/>
        <v>1940000000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3137</v>
      </c>
      <c r="I376" t="str">
        <f t="shared" si="33"/>
        <v>N/A</v>
      </c>
      <c r="J376">
        <f t="shared" si="34"/>
        <v>57.73</v>
      </c>
      <c r="K376" t="str">
        <f t="shared" si="35"/>
        <v>N/A</v>
      </c>
      <c r="L376" t="str">
        <f t="shared" si="36"/>
        <v>N/A</v>
      </c>
      <c r="M376" t="str">
        <f t="shared" si="37"/>
        <v>N/A</v>
      </c>
      <c r="N376" t="str">
        <f t="shared" si="38"/>
        <v>N/A</v>
      </c>
    </row>
    <row r="377" spans="1:14" x14ac:dyDescent="0.3">
      <c r="A377" s="1">
        <v>3</v>
      </c>
      <c r="B377" t="s">
        <v>124</v>
      </c>
      <c r="C377" t="s">
        <v>3138</v>
      </c>
      <c r="I377" t="str">
        <f t="shared" si="33"/>
        <v>N/A</v>
      </c>
      <c r="J377">
        <f t="shared" si="34"/>
        <v>28.99</v>
      </c>
      <c r="K377" t="str">
        <f t="shared" si="35"/>
        <v>N/A</v>
      </c>
      <c r="L377" t="str">
        <f t="shared" si="36"/>
        <v>N/A</v>
      </c>
      <c r="M377" t="str">
        <f t="shared" si="37"/>
        <v>N/A</v>
      </c>
      <c r="N377" t="str">
        <f t="shared" si="38"/>
        <v>N/A</v>
      </c>
    </row>
    <row r="378" spans="1:14" x14ac:dyDescent="0.3">
      <c r="A378" s="1">
        <v>4</v>
      </c>
      <c r="B378" t="s">
        <v>126</v>
      </c>
      <c r="C378" t="s">
        <v>3139</v>
      </c>
      <c r="I378" t="str">
        <f t="shared" si="33"/>
        <v>N/A</v>
      </c>
      <c r="J378">
        <f t="shared" si="34"/>
        <v>3.8</v>
      </c>
      <c r="K378" t="str">
        <f t="shared" si="35"/>
        <v>N/A</v>
      </c>
      <c r="L378" t="str">
        <f t="shared" si="36"/>
        <v>N/A</v>
      </c>
      <c r="M378" t="str">
        <f t="shared" si="37"/>
        <v>N/A</v>
      </c>
      <c r="N378" t="str">
        <f t="shared" si="38"/>
        <v>N/A</v>
      </c>
    </row>
    <row r="379" spans="1:14" x14ac:dyDescent="0.3">
      <c r="A379" s="1">
        <v>5</v>
      </c>
      <c r="B379" t="s">
        <v>128</v>
      </c>
      <c r="C379" t="s">
        <v>3140</v>
      </c>
      <c r="I379" t="str">
        <f t="shared" si="33"/>
        <v>N/A</v>
      </c>
      <c r="J379">
        <f t="shared" si="34"/>
        <v>3.05</v>
      </c>
      <c r="K379" t="str">
        <f t="shared" si="35"/>
        <v>N/A</v>
      </c>
      <c r="L379" t="str">
        <f t="shared" si="36"/>
        <v>N/A</v>
      </c>
      <c r="M379" t="str">
        <f t="shared" si="37"/>
        <v>N/A</v>
      </c>
      <c r="N379" t="str">
        <f t="shared" si="38"/>
        <v>N/A</v>
      </c>
    </row>
    <row r="380" spans="1:14" x14ac:dyDescent="0.3">
      <c r="A380" s="1">
        <v>6</v>
      </c>
      <c r="B380" t="s">
        <v>130</v>
      </c>
      <c r="C380" t="s">
        <v>3141</v>
      </c>
      <c r="I380" t="str">
        <f t="shared" ref="I380:I399"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2.97</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1514</v>
      </c>
      <c r="I385" t="str">
        <f t="shared" si="39"/>
        <v>N/A</v>
      </c>
      <c r="J385">
        <f t="shared" si="40"/>
        <v>1450000000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3740</v>
      </c>
      <c r="I387" t="str">
        <f t="shared" si="39"/>
        <v>N/A</v>
      </c>
      <c r="J387">
        <f t="shared" si="40"/>
        <v>384.36</v>
      </c>
      <c r="K387" t="str">
        <f t="shared" si="41"/>
        <v>N/A</v>
      </c>
      <c r="L387" t="str">
        <f t="shared" si="42"/>
        <v>N/A</v>
      </c>
      <c r="M387" t="str">
        <f t="shared" si="43"/>
        <v>N/A</v>
      </c>
      <c r="N387" t="str">
        <f t="shared" si="44"/>
        <v>N/A</v>
      </c>
    </row>
    <row r="388" spans="1:14" x14ac:dyDescent="0.3">
      <c r="A388" s="1">
        <v>3</v>
      </c>
      <c r="B388" t="s">
        <v>124</v>
      </c>
      <c r="C388" t="s">
        <v>3741</v>
      </c>
      <c r="I388" t="str">
        <f t="shared" si="39"/>
        <v>N/A</v>
      </c>
      <c r="J388">
        <f t="shared" si="40"/>
        <v>78.3</v>
      </c>
      <c r="K388" t="str">
        <f t="shared" si="41"/>
        <v>N/A</v>
      </c>
      <c r="L388" t="str">
        <f t="shared" si="42"/>
        <v>N/A</v>
      </c>
      <c r="M388" t="str">
        <f t="shared" si="43"/>
        <v>N/A</v>
      </c>
      <c r="N388" t="str">
        <f t="shared" si="44"/>
        <v>N/A</v>
      </c>
    </row>
    <row r="389" spans="1:14" x14ac:dyDescent="0.3">
      <c r="A389" s="1">
        <v>4</v>
      </c>
      <c r="B389" t="s">
        <v>126</v>
      </c>
      <c r="C389" t="s">
        <v>3742</v>
      </c>
      <c r="I389" t="str">
        <f t="shared" si="39"/>
        <v>N/A</v>
      </c>
      <c r="J389">
        <f t="shared" si="40"/>
        <v>1.63</v>
      </c>
      <c r="K389" t="str">
        <f t="shared" si="41"/>
        <v>N/A</v>
      </c>
      <c r="L389" t="str">
        <f t="shared" si="42"/>
        <v>N/A</v>
      </c>
      <c r="M389" t="str">
        <f t="shared" si="43"/>
        <v>N/A</v>
      </c>
      <c r="N389" t="str">
        <f t="shared" si="44"/>
        <v>N/A</v>
      </c>
    </row>
    <row r="390" spans="1:14" x14ac:dyDescent="0.3">
      <c r="A390" s="1">
        <v>5</v>
      </c>
      <c r="B390" t="s">
        <v>128</v>
      </c>
      <c r="C390" t="s">
        <v>3743</v>
      </c>
      <c r="I390" t="str">
        <f t="shared" si="39"/>
        <v>N/A</v>
      </c>
      <c r="J390">
        <f t="shared" si="40"/>
        <v>11.4</v>
      </c>
      <c r="K390" t="str">
        <f t="shared" si="41"/>
        <v>N/A</v>
      </c>
      <c r="L390" t="str">
        <f t="shared" si="42"/>
        <v>N/A</v>
      </c>
      <c r="M390" t="str">
        <f t="shared" si="43"/>
        <v>N/A</v>
      </c>
      <c r="N390" t="str">
        <f t="shared" si="44"/>
        <v>N/A</v>
      </c>
    </row>
    <row r="391" spans="1:14" x14ac:dyDescent="0.3">
      <c r="A391" s="1">
        <v>6</v>
      </c>
      <c r="B391" t="s">
        <v>130</v>
      </c>
      <c r="C391" t="s">
        <v>3744</v>
      </c>
      <c r="I391" t="str">
        <f t="shared" si="39"/>
        <v>N/A</v>
      </c>
      <c r="J391">
        <f t="shared" si="40"/>
        <v>11.79</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3745</v>
      </c>
      <c r="I396" t="str">
        <f t="shared" si="39"/>
        <v>N/A</v>
      </c>
      <c r="J396">
        <f t="shared" si="40"/>
        <v>88200000000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3746</v>
      </c>
      <c r="I398" t="str">
        <f t="shared" si="39"/>
        <v>N/A</v>
      </c>
      <c r="J398">
        <f t="shared" si="40"/>
        <v>52.89</v>
      </c>
      <c r="K398" t="str">
        <f t="shared" si="41"/>
        <v>N/A</v>
      </c>
      <c r="L398" t="str">
        <f t="shared" si="42"/>
        <v>N/A</v>
      </c>
      <c r="M398" t="str">
        <f t="shared" si="43"/>
        <v>N/A</v>
      </c>
      <c r="N398" t="str">
        <f t="shared" si="44"/>
        <v>N/A</v>
      </c>
    </row>
    <row r="399" spans="1:14" x14ac:dyDescent="0.3">
      <c r="A399" s="1">
        <v>3</v>
      </c>
      <c r="B399" t="s">
        <v>124</v>
      </c>
      <c r="C399" t="s">
        <v>3747</v>
      </c>
      <c r="I399" t="str">
        <f t="shared" si="39"/>
        <v>N/A</v>
      </c>
      <c r="J399">
        <f t="shared" si="40"/>
        <v>18.28</v>
      </c>
      <c r="K399" t="str">
        <f t="shared" si="41"/>
        <v>N/A</v>
      </c>
      <c r="L399" t="str">
        <f t="shared" si="42"/>
        <v>N/A</v>
      </c>
      <c r="M399" t="str">
        <f t="shared" si="43"/>
        <v>N/A</v>
      </c>
      <c r="N399" t="str">
        <f t="shared" si="44"/>
        <v>N/A</v>
      </c>
    </row>
    <row r="400" spans="1:14" x14ac:dyDescent="0.3">
      <c r="A400" s="1">
        <v>4</v>
      </c>
      <c r="B400" t="s">
        <v>126</v>
      </c>
      <c r="C400" t="s">
        <v>3748</v>
      </c>
    </row>
    <row r="401" spans="1:3" x14ac:dyDescent="0.3">
      <c r="A401" s="1">
        <v>5</v>
      </c>
      <c r="B401" t="s">
        <v>128</v>
      </c>
      <c r="C401" t="s">
        <v>131</v>
      </c>
    </row>
    <row r="402" spans="1:3" x14ac:dyDescent="0.3">
      <c r="A402" s="1">
        <v>6</v>
      </c>
      <c r="B402" t="s">
        <v>130</v>
      </c>
      <c r="C402" t="s">
        <v>3749</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13-14</v>
      </c>
      <c r="AL453" t="str">
        <f>L476</f>
        <v>14-15</v>
      </c>
      <c r="AM453" t="str">
        <f>M476</f>
        <v>15-16</v>
      </c>
      <c r="AN453" t="str">
        <f>N476</f>
        <v>16-17</v>
      </c>
    </row>
    <row r="454" spans="2:40" x14ac:dyDescent="0.3">
      <c r="X454" t="str">
        <f>D476</f>
        <v>2013</v>
      </c>
      <c r="Y454" t="str">
        <f>E476</f>
        <v>2014</v>
      </c>
      <c r="Z454" t="str">
        <f>F476</f>
        <v>2015</v>
      </c>
      <c r="AA454" t="str">
        <f>G476</f>
        <v>2016</v>
      </c>
      <c r="AB454" t="str">
        <f>H476</f>
        <v>2017</v>
      </c>
      <c r="AK454">
        <f ca="1">Y455-X455</f>
        <v>-2.7430509312124096E-3</v>
      </c>
      <c r="AL454">
        <f ca="1">Z455-Y455</f>
        <v>2.98052625196078E-2</v>
      </c>
      <c r="AM454">
        <f ca="1">AA455-Z455</f>
        <v>2.041728289848066E-2</v>
      </c>
      <c r="AN454">
        <f ca="1">AB455-AA455</f>
        <v>-5.588561676477366E-3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0.79951935239058947</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0.79677630145937706</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0.82658156397898486</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0.84699884687746552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0.84141028520098815</v>
      </c>
      <c r="AK455" t="str">
        <f>"Max " &amp; AK452</f>
        <v>Max Change in Gross Margin / Sales</v>
      </c>
      <c r="AL455">
        <f ca="1">MAX(AK454:AN454)</f>
        <v>2.98052625196078E-2</v>
      </c>
    </row>
    <row r="456" spans="2:40" x14ac:dyDescent="0.3">
      <c r="X456" t="str">
        <f>"Max " &amp; X453</f>
        <v>Max Gross Margin</v>
      </c>
      <c r="Y456">
        <f ca="1">MAX(X455:AB455)</f>
        <v>0.84699884687746552</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2016</v>
      </c>
      <c r="AK457" t="str">
        <f>"Min " &amp; AK452</f>
        <v>Min Change in Gross Margin / Sales</v>
      </c>
      <c r="AL457">
        <f ca="1">MIN(AK454:AN454)</f>
        <v>-5.588561676477366E-3</v>
      </c>
    </row>
    <row r="458" spans="2:40" x14ac:dyDescent="0.3">
      <c r="X458" t="str">
        <f>"Min " &amp; X453</f>
        <v>Min Gross Margin</v>
      </c>
      <c r="Y458">
        <f ca="1">MIN(X455:AB455)</f>
        <v>0.79677630145937706</v>
      </c>
      <c r="AK458" t="str">
        <f>AK457 &amp; " Year"</f>
        <v>Min Change in Gross Margin / Sales Year</v>
      </c>
      <c r="AL458" t="str">
        <f ca="1">IF(MATCH(AL457,AK454:AN454,0)=1,AK453,IF(MATCH(AL457,AK454:AN454,0)=2,AL453,IF(MATCH(AL457,AK454:AN454,0)=3,AM453,AN453)))</f>
        <v>16-17</v>
      </c>
    </row>
    <row r="459" spans="2:40" x14ac:dyDescent="0.3">
      <c r="X459" t="str">
        <f>X458 &amp; " Year"</f>
        <v>Min Gross Margin Year</v>
      </c>
      <c r="Y459">
        <f ca="1">VALUE(X454)+MATCH(Y458,X455:AB455,0)-1</f>
        <v>2014</v>
      </c>
    </row>
    <row r="460" spans="2:40" x14ac:dyDescent="0.3">
      <c r="Q460" t="str">
        <f>"Operating Margin"</f>
        <v>Operating Margin</v>
      </c>
    </row>
    <row r="461" spans="2:40" x14ac:dyDescent="0.3">
      <c r="Q461" t="str">
        <f>D476</f>
        <v>2013</v>
      </c>
      <c r="R461" t="str">
        <f>E476</f>
        <v>2014</v>
      </c>
      <c r="S461" t="str">
        <f>F476</f>
        <v>2015</v>
      </c>
      <c r="T461" t="str">
        <f>G476</f>
        <v>2016</v>
      </c>
      <c r="U461" t="str">
        <f>H476</f>
        <v>2017</v>
      </c>
      <c r="X461" t="str">
        <f>"SGA / Sales"</f>
        <v>SGA / Sales</v>
      </c>
      <c r="AE461" t="str">
        <f>"Change in Operating Margin"</f>
        <v>Change in Operating Margin</v>
      </c>
      <c r="AK461" t="str">
        <f>"Change in SGA / Sales"</f>
        <v>Change in SGA / Sales</v>
      </c>
    </row>
    <row r="462" spans="2:40" x14ac:dyDescent="0.3">
      <c r="Q462">
        <f ca="1">X455-X463-X471</f>
        <v>8.7465216291424258E-2</v>
      </c>
      <c r="R462">
        <f ca="1">Y455-Y463-Y471</f>
        <v>6.5617512524504554E-2</v>
      </c>
      <c r="S462">
        <f ca="1">Z455-Z463-Z471</f>
        <v>0.11944770092484044</v>
      </c>
      <c r="T462">
        <f ca="1">AA455-AA463-AA471</f>
        <v>0.19078108879043509</v>
      </c>
      <c r="U462">
        <f ca="1">AB455-AB463-AB471</f>
        <v>0.19207275993712108</v>
      </c>
      <c r="X462" t="str">
        <f>D476</f>
        <v>2013</v>
      </c>
      <c r="Y462" t="str">
        <f>E476</f>
        <v>2014</v>
      </c>
      <c r="Z462" t="str">
        <f>F476</f>
        <v>2015</v>
      </c>
      <c r="AA462" t="str">
        <f>G476</f>
        <v>2016</v>
      </c>
      <c r="AB462" t="str">
        <f>H476</f>
        <v>2017</v>
      </c>
      <c r="AE462" t="str">
        <f>K476</f>
        <v>13-14</v>
      </c>
      <c r="AF462" t="str">
        <f>L476</f>
        <v>14-15</v>
      </c>
      <c r="AG462" t="str">
        <f>M476</f>
        <v>15-16</v>
      </c>
      <c r="AH462" t="str">
        <f>N476</f>
        <v>16-17</v>
      </c>
      <c r="AK462" t="str">
        <f>K476</f>
        <v>13-14</v>
      </c>
      <c r="AL462" t="str">
        <f>L476</f>
        <v>14-15</v>
      </c>
      <c r="AM462" t="str">
        <f>M476</f>
        <v>15-16</v>
      </c>
      <c r="AN462" t="str">
        <f>N476</f>
        <v>16-17</v>
      </c>
    </row>
    <row r="463" spans="2:40" x14ac:dyDescent="0.3">
      <c r="Q463" t="str">
        <f>"Max " &amp; Q460</f>
        <v>Max Operating Margin</v>
      </c>
      <c r="R463">
        <f ca="1">MAX(Q462:U462)</f>
        <v>0.19207275993712108</v>
      </c>
      <c r="S463" t="str">
        <f>"GM Effect on Max"</f>
        <v>GM Effect on Max</v>
      </c>
      <c r="T463" t="str">
        <f ca="1">IF(R464=Y457,"Max OM in same year as Max GM","Inconclusive Effect")</f>
        <v>Inconclusive Effect</v>
      </c>
      <c r="X463">
        <f ca="1">(INDIRECT("J" &amp; MATCH("SG&amp;A Expense",B145:B403,0) +144))/(INDIRECT("J" &amp; MATCH("Sales/Revenue",B145:B403,0) +144))</f>
        <v>0.69485201113078676</v>
      </c>
      <c r="Y463">
        <f ca="1">(INDIRECT("K" &amp; MATCH("SG&amp;A Expense",B145:B403,0) +144))/(INDIRECT("K" &amp; MATCH("Sales/Revenue",B145:B403,0) +144))</f>
        <v>0.71749074275756908</v>
      </c>
      <c r="Z463">
        <f ca="1">(INDIRECT("L" &amp; MATCH("SG&amp;A Expense",B145:B403,0) +144))/(INDIRECT("L" &amp; MATCH("Sales/Revenue",B145:B403,0) +144))</f>
        <v>0.69510659545829534</v>
      </c>
      <c r="AA463">
        <f ca="1">(INDIRECT("M" &amp; MATCH("SG&amp;A Expense",B145:B403,0) +144))/(INDIRECT("M" &amp; MATCH("Sales/Revenue",B145:B403,0) +144))</f>
        <v>0.64626448989500518</v>
      </c>
      <c r="AB463">
        <f ca="1">(INDIRECT("N" &amp; MATCH("SG&amp;A Expense",B145:B403,0) +144))/(INDIRECT("N" &amp; MATCH("Sales/Revenue",B145:B403,0) +144))</f>
        <v>0.63541432741971704</v>
      </c>
      <c r="AE463">
        <f ca="1">R462-Q462</f>
        <v>-2.1847703766919704E-2</v>
      </c>
      <c r="AF463">
        <f ca="1">S462-R462</f>
        <v>5.383018840033589E-2</v>
      </c>
      <c r="AG463">
        <f ca="1">T462-S462</f>
        <v>7.133338786559465E-2</v>
      </c>
      <c r="AH463">
        <f ca="1">U462-T462</f>
        <v>1.2916711466859909E-3</v>
      </c>
      <c r="AK463">
        <f ca="1">Y463-X463</f>
        <v>2.2638731626782316E-2</v>
      </c>
      <c r="AL463">
        <f ca="1">Z463-Y463</f>
        <v>-2.2384147299273738E-2</v>
      </c>
      <c r="AM463">
        <f ca="1">AA463-Z463</f>
        <v>-4.8842105563290161E-2</v>
      </c>
      <c r="AN463">
        <f ca="1">AB463-AA463</f>
        <v>-1.0850162475288139E-2</v>
      </c>
    </row>
    <row r="464" spans="2:40" x14ac:dyDescent="0.3">
      <c r="Q464" t="str">
        <f>Q463 &amp; " Year"</f>
        <v>Max Operating Margin Year</v>
      </c>
      <c r="R464">
        <f ca="1">VALUE(Q461)+MATCH(R463,Q462:U462,0)-1</f>
        <v>2017</v>
      </c>
      <c r="S464" t="str">
        <f>"SGA Effect on Max"</f>
        <v>SGA Effect on Max</v>
      </c>
      <c r="T464" t="str">
        <f ca="1">IF(R464=Y467,"Max OM in same year as Min SGA","Inconclusive Effect")</f>
        <v>Max OM in same year as Min SGA</v>
      </c>
      <c r="X464" t="str">
        <f>"Max " &amp; X461</f>
        <v>Max SGA / Sales</v>
      </c>
      <c r="Y464">
        <f ca="1">MAX(X463:AB463)</f>
        <v>0.71749074275756908</v>
      </c>
      <c r="AE464" t="str">
        <f>"Max " &amp; AE461</f>
        <v>Max Change in Operating Margin</v>
      </c>
      <c r="AF464">
        <f ca="1">MAX(AE463:AH463)</f>
        <v>7.133338786559465E-2</v>
      </c>
      <c r="AK464" t="str">
        <f>"Max " &amp; AK461</f>
        <v>Max Change in SGA / Sales</v>
      </c>
      <c r="AL464">
        <f ca="1">MAX(AK463:AN463)</f>
        <v>2.2638731626782316E-2</v>
      </c>
    </row>
    <row r="465" spans="4:40" x14ac:dyDescent="0.3">
      <c r="J465" t="str">
        <f>"EOY Pretax ROIC"</f>
        <v>EOY Pretax ROIC</v>
      </c>
      <c r="Q465" t="str">
        <f>"Min " &amp; Q460</f>
        <v>Min Operating Margin</v>
      </c>
      <c r="R465">
        <f ca="1">MIN(Q462:U462)</f>
        <v>6.5617512524504554E-2</v>
      </c>
      <c r="S465" t="str">
        <f>"Dep Effect on Max"</f>
        <v>Dep Effect on Max</v>
      </c>
      <c r="T465" t="str">
        <f ca="1">IF(R464=Y475,"Max OM in same year as Min Depr","Inconclusive Effect")</f>
        <v>Inconclusive Effect</v>
      </c>
      <c r="X465" t="str">
        <f>X464 &amp; " Year"</f>
        <v>Max SGA / Sales Year</v>
      </c>
      <c r="Y465">
        <f ca="1">VALUE(X462)+MATCH(Y464,X463:AB463,0)-1</f>
        <v>2014</v>
      </c>
      <c r="AE465" t="str">
        <f>AE464 &amp; " Year"</f>
        <v>Max Change in Operating Margin Year</v>
      </c>
      <c r="AF465" t="str">
        <f ca="1">IF(MATCH(AF464,AE463:AH463,0)=1,AE462,IF(MATCH(AF464,AE463:AH463,0)=2,AF462,IF(MATCH(AF464,AE463:AH463,0)=3,AG462,AH462)))</f>
        <v>15-16</v>
      </c>
      <c r="AK465" t="str">
        <f>AK464 &amp; " Year"</f>
        <v>Max Change in SGA / Sales Year</v>
      </c>
      <c r="AL465" t="str">
        <f ca="1">IF(MATCH(AL464,AK463:AN463,0)=1,AK462,IF(MATCH(AL464,AK463:AN463,0)=2,AL462,IF(MATCH(AL464,AK463:AN463,0)=3,AM462,AN462)))</f>
        <v>13-14</v>
      </c>
    </row>
    <row r="466" spans="4:40" x14ac:dyDescent="0.3">
      <c r="J466" t="str">
        <f>D476</f>
        <v>2013</v>
      </c>
      <c r="K466" t="str">
        <f>E476</f>
        <v>2014</v>
      </c>
      <c r="L466" t="str">
        <f>F476</f>
        <v>2015</v>
      </c>
      <c r="M466" t="str">
        <f>G476</f>
        <v>2016</v>
      </c>
      <c r="N466" t="str">
        <f>H476</f>
        <v>2017</v>
      </c>
      <c r="Q466" t="str">
        <f>Q465 &amp; " Year"</f>
        <v>Min Operating Margin Year</v>
      </c>
      <c r="R466">
        <f ca="1">VALUE(Q461)+MATCH(R465,Q462:U462,0)-1</f>
        <v>2014</v>
      </c>
      <c r="S466" t="str">
        <f>"GM Effect on Min"</f>
        <v>GM Effect on Min</v>
      </c>
      <c r="T466" t="str">
        <f ca="1">IF(R466=Y459,"Min OM in same year as Min GM","Inconclusive Effect")</f>
        <v>Min OM in same year as Min GM</v>
      </c>
      <c r="X466" t="str">
        <f>"Min " &amp; X461</f>
        <v>Min SGA / Sales</v>
      </c>
      <c r="Y466">
        <f ca="1">MIN(X463:AB463)</f>
        <v>0.63541432741971704</v>
      </c>
      <c r="AE466" t="str">
        <f>"Min " &amp; AE461</f>
        <v>Min Change in Operating Margin</v>
      </c>
      <c r="AF466">
        <f ca="1">MIN(AE463:AH463)</f>
        <v>-2.1847703766919704E-2</v>
      </c>
      <c r="AK466" t="str">
        <f>"Min " &amp; AK461</f>
        <v>Min Change in SGA / Sales</v>
      </c>
      <c r="AL466">
        <f ca="1">MIN(AK463:AN463)</f>
        <v>-4.8842105563290161E-2</v>
      </c>
    </row>
    <row r="467" spans="4:40" x14ac:dyDescent="0.3">
      <c r="J467">
        <f ca="1">Q462*(1/Q490)</f>
        <v>0.1051631054672649</v>
      </c>
      <c r="K467">
        <f ca="1">R462*(1/R490)</f>
        <v>9.0984596798550407E-2</v>
      </c>
      <c r="L467">
        <f ca="1">S462*(1/S490)</f>
        <v>0.11646909398814564</v>
      </c>
      <c r="M467">
        <f ca="1">T462*(1/T490)</f>
        <v>0.20058705293047882</v>
      </c>
      <c r="N467">
        <f ca="1">U462*(1/U490)</f>
        <v>0.2189427876615897</v>
      </c>
      <c r="S467" t="str">
        <f>"SGA Effect on Min"</f>
        <v>SGA Effect on Min</v>
      </c>
      <c r="T467" t="str">
        <f ca="1">IF(R466=Y465,"Min OM in same year as Max SGA","Inconclusive Effect")</f>
        <v>Min OM in same year as Max SGA</v>
      </c>
      <c r="X467" t="str">
        <f>X466 &amp; " Year"</f>
        <v>Min SGA / Sales Year</v>
      </c>
      <c r="Y467">
        <f ca="1">VALUE(X462)+MATCH(Y466,X463:AB463,0)-1</f>
        <v>2017</v>
      </c>
      <c r="AE467" t="str">
        <f>AE466 &amp; " Year"</f>
        <v>Min Change in Operating Margin Year</v>
      </c>
      <c r="AF467" t="str">
        <f ca="1">IF(MATCH(AF466,AE463:AH463,0)=1,AE462,IF(MATCH(AF466,AE463:AH463,0)=2,AF462,IF(MATCH(AF466,AE463:AH463,0)=3,AG462,AH462)))</f>
        <v>13-14</v>
      </c>
      <c r="AK467" t="str">
        <f>AK466 &amp; " Year"</f>
        <v>Min Change in SGA / Sales Year</v>
      </c>
      <c r="AL467" t="str">
        <f ca="1">IF(MATCH(AL466,AK463:AN463,0)=1,AK462,IF(MATCH(AL466,AK463:AN463,0)=2,AL462,IF(MATCH(AL466,AK463:AN463,0)=3,AM462,AN462)))</f>
        <v>15-16</v>
      </c>
    </row>
    <row r="468" spans="4:40" x14ac:dyDescent="0.3">
      <c r="J468" t="str">
        <f>"Max " &amp; J465</f>
        <v>Max EOY Pretax ROIC</v>
      </c>
      <c r="K468">
        <f ca="1">MAX(J467:N467)</f>
        <v>0.2189427876615897</v>
      </c>
      <c r="L468" t="str">
        <f>"OM Effect on Max"</f>
        <v>OM Effect on Max</v>
      </c>
      <c r="M468" t="str">
        <f ca="1">IF(K469=R464,"Max ROIC in same year as Max OM","Inconclusive Effect")</f>
        <v>Max ROIC in same year as Max OM</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2017</v>
      </c>
      <c r="L469" t="str">
        <f>"IC Effect on Max"</f>
        <v>IC Effect on Max</v>
      </c>
      <c r="M469" t="str">
        <f ca="1">IF(K469=R494,"Max ROIC in same year as Min IC","Inconclusive Effect")</f>
        <v>Inconclusive Effect</v>
      </c>
      <c r="X469" t="str">
        <f>"Depreciation / Sales"</f>
        <v>Depreciation / Sales</v>
      </c>
    </row>
    <row r="470" spans="4:40" x14ac:dyDescent="0.3">
      <c r="J470" t="str">
        <f>"Min " &amp; J465</f>
        <v>Min EOY Pretax ROIC</v>
      </c>
      <c r="K470">
        <f ca="1">MIN(J467:N467)</f>
        <v>9.0984596798550407E-2</v>
      </c>
      <c r="L470" t="str">
        <f>"OM Effect on Min"</f>
        <v>OM Effect on Min</v>
      </c>
      <c r="M470" t="str">
        <f ca="1">IF(K471=R466,"Min ROIC in same year as Min OM","Inconclusive Effect")</f>
        <v>Min ROIC in same year as Min OM</v>
      </c>
      <c r="Q470" t="str">
        <f>"Change in EOY Pretax ROIC"</f>
        <v>Change in EOY Pretax ROIC</v>
      </c>
      <c r="X470" t="str">
        <f>D476</f>
        <v>2013</v>
      </c>
      <c r="Y470" t="str">
        <f>E476</f>
        <v>2014</v>
      </c>
      <c r="Z470" t="str">
        <f>F476</f>
        <v>2015</v>
      </c>
      <c r="AA470" t="str">
        <f>G476</f>
        <v>2016</v>
      </c>
      <c r="AB470" t="str">
        <f>H476</f>
        <v>2017</v>
      </c>
    </row>
    <row r="471" spans="4:40" x14ac:dyDescent="0.3">
      <c r="J471" t="str">
        <f>J470 &amp; " Year"</f>
        <v>Min EOY Pretax ROIC Year</v>
      </c>
      <c r="K471">
        <f ca="1">VALUE(J466)+MATCH(K470,J467:N467,0)-1</f>
        <v>2014</v>
      </c>
      <c r="L471" t="str">
        <f>"IC Effect on Min"</f>
        <v>IC Effect on Min</v>
      </c>
      <c r="M471" t="str">
        <f ca="1">IF(K471=R492,"Min ROIC in same year as Max IC","Inconclusive Effect")</f>
        <v>Inconclusive Effect</v>
      </c>
      <c r="Q471" t="str">
        <f>K476</f>
        <v>13-14</v>
      </c>
      <c r="R471" t="str">
        <f>L476</f>
        <v>14-15</v>
      </c>
      <c r="S471" t="str">
        <f>M476</f>
        <v>15-16</v>
      </c>
      <c r="T471" t="str">
        <f>N476</f>
        <v>16-17</v>
      </c>
      <c r="X471">
        <f ca="1">(INDIRECT("J" &amp; MATCH("Depreciation &amp; Amortization Expense",B145:B403,0) +144))/(INDIRECT("J" &amp; MATCH("Sales/Revenue",B145:B403,0) +144))</f>
        <v>1.7202124968378446E-2</v>
      </c>
      <c r="Y471">
        <f ca="1">(INDIRECT("K" &amp; MATCH("Depreciation &amp; Amortization Expense",B145:B403,0) +144))/(INDIRECT("K" &amp; MATCH("Sales/Revenue",B145:B403,0) +144))</f>
        <v>1.366804617730342E-2</v>
      </c>
      <c r="Z471">
        <f ca="1">(INDIRECT("L" &amp; MATCH("Depreciation &amp; Amortization Expense",B145:B403,0) +144))/(INDIRECT("L" &amp; MATCH("Sales/Revenue",B145:B403,0) +144))</f>
        <v>1.2027267595849073E-2</v>
      </c>
      <c r="AA471">
        <f ca="1">(INDIRECT("M" &amp; MATCH("Depreciation &amp; Amortization Expense",B145:B403,0) +144))/(INDIRECT("M" &amp; MATCH("Sales/Revenue",B145:B403,0) +144))</f>
        <v>9.9532681920252476E-3</v>
      </c>
      <c r="AB471">
        <f ca="1">(INDIRECT("N" &amp; MATCH("Depreciation &amp; Amortization Expense",B145:B403,0) +144))/(INDIRECT("N" &amp; MATCH("Sales/Revenue",B145:B403,0) +144))</f>
        <v>1.3923197844150012E-2</v>
      </c>
    </row>
    <row r="472" spans="4:40" x14ac:dyDescent="0.3">
      <c r="Q472">
        <f ca="1">K467-J467</f>
        <v>-1.4178508668714493E-2</v>
      </c>
      <c r="R472">
        <f ca="1">L467-K467</f>
        <v>2.5484497189595237E-2</v>
      </c>
      <c r="S472">
        <f ca="1">M467-L467</f>
        <v>8.4117958942333176E-2</v>
      </c>
      <c r="T472">
        <f ca="1">N467-M467</f>
        <v>1.8355734731110879E-2</v>
      </c>
      <c r="X472" t="str">
        <f>"Max " &amp; X469</f>
        <v>Max Depreciation / Sales</v>
      </c>
      <c r="Y472">
        <f ca="1">MAX(X471:AB471)</f>
        <v>1.7202124968378446E-2</v>
      </c>
      <c r="AK472" t="str">
        <f>"Change in Depreciation / Sales"</f>
        <v>Change in Depreciation / Sales</v>
      </c>
    </row>
    <row r="473" spans="4:40" x14ac:dyDescent="0.3">
      <c r="Q473" t="str">
        <f>"Max " &amp; Q470</f>
        <v>Max Change in EOY Pretax ROIC</v>
      </c>
      <c r="R473">
        <f ca="1">MAX(Q472:T472)</f>
        <v>8.4117958942333176E-2</v>
      </c>
      <c r="X473" t="str">
        <f>X472 &amp; " Year"</f>
        <v>Max Depreciation / Sales Year</v>
      </c>
      <c r="Y473">
        <f ca="1">VALUE(X470)+MATCH(Y472,X471:AB471,0)-1</f>
        <v>2013</v>
      </c>
      <c r="AK473" t="str">
        <f>K476</f>
        <v>13-14</v>
      </c>
      <c r="AL473" t="str">
        <f>L476</f>
        <v>14-15</v>
      </c>
      <c r="AM473" t="str">
        <f>M476</f>
        <v>15-16</v>
      </c>
      <c r="AN473" t="str">
        <f>N476</f>
        <v>16-17</v>
      </c>
    </row>
    <row r="474" spans="4:40" x14ac:dyDescent="0.3">
      <c r="Q474" t="str">
        <f>Q473 &amp; " Year"</f>
        <v>Max Change in EOY Pretax ROIC Year</v>
      </c>
      <c r="R474" t="str">
        <f ca="1">IF(MATCH(R473,Q472:T472,0)=1,Q471,IF(MATCH(R473,Q472:T472,0)=2,R471,IF(MATCH(R473,Q472:T472,0)=3,S471,T471)))</f>
        <v>15-16</v>
      </c>
      <c r="X474" t="str">
        <f>"Min " &amp; X469</f>
        <v>Min Depreciation / Sales</v>
      </c>
      <c r="Y474">
        <f ca="1">MIN(X471:AB471)</f>
        <v>9.9532681920252476E-3</v>
      </c>
      <c r="AK474">
        <f ca="1">Y471-X471</f>
        <v>-3.5340787910750262E-3</v>
      </c>
      <c r="AL474">
        <f ca="1">Z471-Y471</f>
        <v>-1.6407785814543472E-3</v>
      </c>
      <c r="AM474">
        <f ca="1">AA471-Z471</f>
        <v>-2.0739994038238251E-3</v>
      </c>
      <c r="AN474">
        <f ca="1">AB471-AA471</f>
        <v>3.9699296521247644E-3</v>
      </c>
    </row>
    <row r="475" spans="4:40" x14ac:dyDescent="0.3">
      <c r="D475" t="str">
        <f>"EOY ROIC"</f>
        <v>EOY ROIC</v>
      </c>
      <c r="K475" t="str">
        <f>"Change in EOY ROIC"</f>
        <v>Change in EOY ROIC</v>
      </c>
      <c r="Q475" t="str">
        <f>"Min " &amp; Q470</f>
        <v>Min Change in EOY Pretax ROIC</v>
      </c>
      <c r="R475">
        <f ca="1">MIN(Q472:T472)</f>
        <v>-1.4178508668714493E-2</v>
      </c>
      <c r="X475" t="str">
        <f>X474 &amp; " Year"</f>
        <v>Min Depreciation / Sales Year</v>
      </c>
      <c r="Y475">
        <f ca="1">VALUE(X470)+MATCH(Y474,X471:AB471,0)-1</f>
        <v>2016</v>
      </c>
      <c r="AK475" t="str">
        <f>"Max " &amp; AK472</f>
        <v>Max Change in Depreciation / Sales</v>
      </c>
      <c r="AL475">
        <f ca="1">MAX(AK474:AN474)</f>
        <v>3.9699296521247644E-3</v>
      </c>
    </row>
    <row r="476" spans="4:40" x14ac:dyDescent="0.3">
      <c r="D476" t="str">
        <f>C144</f>
        <v>2013</v>
      </c>
      <c r="E476" t="str">
        <f>D144</f>
        <v>2014</v>
      </c>
      <c r="F476" t="str">
        <f>E144</f>
        <v>2015</v>
      </c>
      <c r="G476" t="str">
        <f>F144</f>
        <v>2016</v>
      </c>
      <c r="H476" t="str">
        <f>G144</f>
        <v>2017</v>
      </c>
      <c r="K476" t="str">
        <f>RIGHT(D476,2) &amp; "-" &amp; RIGHT(E476,2)</f>
        <v>13-14</v>
      </c>
      <c r="L476" t="str">
        <f>RIGHT(E476,2) &amp; "-" &amp; RIGHT(F476,2)</f>
        <v>14-15</v>
      </c>
      <c r="M476" t="str">
        <f>RIGHT(F476,2) &amp; "-" &amp; RIGHT(G476,2)</f>
        <v>15-16</v>
      </c>
      <c r="N476" t="str">
        <f>RIGHT(G476,2) &amp; "-" &amp; RIGHT(H476,2)</f>
        <v>16-17</v>
      </c>
      <c r="Q476" t="str">
        <f>Q475 &amp; " Year"</f>
        <v>Min Change in EOY Pretax ROIC Year</v>
      </c>
      <c r="R476" t="str">
        <f ca="1">IF(MATCH(R475,Q472:T472,0)=1,Q471,IF(MATCH(R475,Q472:T472,0)=2,R471,IF(MATCH(R475,Q472:T472,0)=3,S471,T471)))</f>
        <v>13-14</v>
      </c>
      <c r="AK476" t="str">
        <f>AK475 &amp; " Year"</f>
        <v>Max Change in Depreciation / Sales Year</v>
      </c>
      <c r="AL476" t="str">
        <f ca="1">IF(MATCH(AL475,AK474:AN474,0)=1,AK473,IF(MATCH(AL475,AK474:AN474,0)=2,AL473,IF(MATCH(AL475,AK474:AN474,0)=3,AM473,AN473)))</f>
        <v>16-17</v>
      </c>
    </row>
    <row r="477" spans="4:40" x14ac:dyDescent="0.3">
      <c r="D477">
        <f ca="1">J467*(1-J487)</f>
        <v>9.3623856053597035E-2</v>
      </c>
      <c r="E477">
        <f ca="1">K467*(1-K487)</f>
        <v>7.8398216467684106E-2</v>
      </c>
      <c r="F477">
        <f ca="1">L467*(1-L487)</f>
        <v>0.46024926296532076</v>
      </c>
      <c r="G477">
        <f ca="1">M467*(1-M487)</f>
        <v>0.11622715779613864</v>
      </c>
      <c r="H477">
        <f ca="1">N467*(1-N487)</f>
        <v>0.12490813077562339</v>
      </c>
      <c r="K477">
        <f ca="1">E477-D477</f>
        <v>-1.5225639585912928E-2</v>
      </c>
      <c r="L477">
        <f ca="1">F477-E477</f>
        <v>0.38185104649763668</v>
      </c>
      <c r="M477">
        <f ca="1">G477-F477</f>
        <v>-0.34402210516918214</v>
      </c>
      <c r="N477">
        <f ca="1">H477-G477</f>
        <v>8.6809729794847523E-3</v>
      </c>
      <c r="AK477" t="str">
        <f>"Min " &amp; AK472</f>
        <v>Min Change in Depreciation / Sales</v>
      </c>
      <c r="AL477">
        <f ca="1">MIN(AK474:AN474)</f>
        <v>-3.5340787910750262E-3</v>
      </c>
    </row>
    <row r="478" spans="4:40" x14ac:dyDescent="0.3">
      <c r="D478" t="str">
        <f>"Max " &amp; D475</f>
        <v>Max EOY ROIC</v>
      </c>
      <c r="E478">
        <f ca="1">MAX(D477:H477)</f>
        <v>0.46024926296532076</v>
      </c>
      <c r="F478" t="str">
        <f>"Cash Tax  Effect on Max"</f>
        <v>Cash Tax  Effect on Max</v>
      </c>
      <c r="G478" t="str">
        <f ca="1">IF(E479=K491,"Max ROIC in same year as Min Cash Tax","Inconclusive Effect")</f>
        <v>Max ROIC in same year as Min Cash Tax</v>
      </c>
      <c r="K478" t="str">
        <f>"Max " &amp; K475</f>
        <v>Max Change in EOY ROIC</v>
      </c>
      <c r="L478">
        <f ca="1">MAX(K477:N477)</f>
        <v>0.38185104649763668</v>
      </c>
      <c r="AK478" t="str">
        <f>AK477 &amp; " Year"</f>
        <v>Min Change in Depreciation / Sales Year</v>
      </c>
      <c r="AL478" t="str">
        <f ca="1">IF(MATCH(AL477,AK474:AN474,0)=1,AK473,IF(MATCH(AL477,AK474:AN474,0)=2,AL473,IF(MATCH(AL477,AK474:AN474,0)=3,AM473,AN473)))</f>
        <v>13-14</v>
      </c>
    </row>
    <row r="479" spans="4:40" x14ac:dyDescent="0.3">
      <c r="D479" t="str">
        <f>D478 &amp; " Year"</f>
        <v>Max EOY ROIC Year</v>
      </c>
      <c r="E479">
        <f ca="1">VALUE(D476)+MATCH(E478,D477:H477,0)-1</f>
        <v>2015</v>
      </c>
      <c r="K479" t="str">
        <f>K478 &amp; " Year"</f>
        <v>Max Change in EOY ROIC Year</v>
      </c>
      <c r="L479" t="str">
        <f ca="1">IF(MATCH(L478,K477:N477,0)=1,K476,IF(MATCH(L478,K477:N477,0)=2,L476,IF(MATCH(L478,K477:N477,0)=3,M476,N476)))</f>
        <v>14-15</v>
      </c>
      <c r="Q479" t="str">
        <f>"Change in Cash Tax Rate"</f>
        <v>Change in Cash Tax Rate</v>
      </c>
    </row>
    <row r="480" spans="4:40" x14ac:dyDescent="0.3">
      <c r="D480" t="str">
        <f>"Min " &amp; D475</f>
        <v>Min EOY ROIC</v>
      </c>
      <c r="E480">
        <f ca="1">MIN(D477:H477)</f>
        <v>7.8398216467684106E-2</v>
      </c>
      <c r="F480" t="str">
        <f>"Cash Tax  Effect on Min"</f>
        <v>Cash Tax  Effect on Min</v>
      </c>
      <c r="G480" t="str">
        <f ca="1">IF(E481=K489,"Min ROIC in same year as Max Cash Tax","Inconclusive Effect")</f>
        <v>Inconclusive Effect</v>
      </c>
      <c r="K480" t="str">
        <f>"Min " &amp; K475</f>
        <v>Min Change in EOY ROIC</v>
      </c>
      <c r="L480">
        <f ca="1">MIN(K477:N477)</f>
        <v>-0.34402210516918214</v>
      </c>
      <c r="Q480" t="str">
        <f>K476</f>
        <v>13-14</v>
      </c>
      <c r="R480" t="str">
        <f>L476</f>
        <v>14-15</v>
      </c>
      <c r="S480" t="str">
        <f>M476</f>
        <v>15-16</v>
      </c>
      <c r="T480" t="str">
        <f>N476</f>
        <v>16-17</v>
      </c>
    </row>
    <row r="481" spans="4:40" x14ac:dyDescent="0.3">
      <c r="D481" t="str">
        <f>D480 &amp; " Year"</f>
        <v>Min EOY ROIC Year</v>
      </c>
      <c r="E481">
        <f ca="1">VALUE(D476)+MATCH(E480,D477:H477,0)-1</f>
        <v>2014</v>
      </c>
      <c r="K481" t="str">
        <f>K480 &amp; " Year"</f>
        <v>Min Change in EOY ROIC Year</v>
      </c>
      <c r="L481" t="str">
        <f ca="1">IF(MATCH(L480,K477:N477,0)=1,K476,IF(MATCH(L480,K477:N477,0)=2,L476,IF(MATCH(L480,K477:N477,0)=3,M476,N476)))</f>
        <v>15-16</v>
      </c>
      <c r="Q481">
        <f ca="1">K487-J487</f>
        <v>2.86081223342637E-2</v>
      </c>
      <c r="R481">
        <f ca="1">L487-K487</f>
        <v>-3.0900210710241431</v>
      </c>
      <c r="S481">
        <f ca="1">M487-L487</f>
        <v>3.3722507898779064</v>
      </c>
      <c r="T481">
        <f ca="1">N487-M487</f>
        <v>8.9291914284976848E-3</v>
      </c>
      <c r="X481" t="str">
        <f>"Op WC / Sales"</f>
        <v>Op WC / Sales</v>
      </c>
    </row>
    <row r="482" spans="4:40" x14ac:dyDescent="0.3">
      <c r="Q482" t="str">
        <f>"Max " &amp; Q479</f>
        <v>Max Change in Cash Tax Rate</v>
      </c>
      <c r="R482">
        <f ca="1">MAX(Q481:T481)</f>
        <v>3.3722507898779064</v>
      </c>
      <c r="X482" t="str">
        <f>D476</f>
        <v>2013</v>
      </c>
      <c r="Y482" t="str">
        <f>E476</f>
        <v>2014</v>
      </c>
      <c r="Z482" t="str">
        <f>F476</f>
        <v>2015</v>
      </c>
      <c r="AA482" t="str">
        <f>G476</f>
        <v>2016</v>
      </c>
      <c r="AB482" t="str">
        <f>H476</f>
        <v>2017</v>
      </c>
      <c r="AK482" t="str">
        <f>"Change in Op WC / Sales"</f>
        <v>Change in Op WC / Sales</v>
      </c>
    </row>
    <row r="483" spans="4:40" x14ac:dyDescent="0.3">
      <c r="Q483" t="str">
        <f>Q482 &amp; " Year"</f>
        <v>Max Change in Cash Tax Rate Year</v>
      </c>
      <c r="R483" t="str">
        <f ca="1">IF(MATCH(R482,Q481:T481,0)=1,Q480,IF(MATCH(R482,Q481:T481,0)=2,R480,IF(MATCH(R482,Q481:T481,0)=3,S480,T480)))</f>
        <v>15-16</v>
      </c>
      <c r="X483">
        <f ca="1">(INDIRECT("J" &amp; MATCH("Total Current Assets",B145:B403,0) +144) - INDIRECT("J" &amp; MATCH("Total Current Liabilities",B145:B403,0) +144))/(INDIRECT("J" &amp; MATCH("Sales/Revenue",B145:B403,0) +144))</f>
        <v>0.56634201871995948</v>
      </c>
      <c r="Y483">
        <f ca="1">(INDIRECT("K" &amp; MATCH("Total Current Assets",B145:B403,0) +144) - INDIRECT("K" &amp; MATCH("Total Current Liabilities",B145:B403,0) +144))/(INDIRECT("K" &amp; MATCH("Sales/Revenue",B145:B403,0) +144))</f>
        <v>0.47680243955565238</v>
      </c>
      <c r="Z483">
        <f ca="1">(INDIRECT("L" &amp; MATCH("Total Current Assets",B145:B403,0) +144) - INDIRECT("L" &amp; MATCH("Total Current Liabilities",B145:B403,0) +144))/(INDIRECT("L" &amp; MATCH("Sales/Revenue",B145:B403,0) +144))</f>
        <v>0.78511571360340415</v>
      </c>
      <c r="AA483">
        <f ca="1">(INDIRECT("M" &amp; MATCH("Total Current Assets",B145:B403,0) +144) - INDIRECT("M" &amp; MATCH("Total Current Liabilities",B145:B403,0) +144))/(INDIRECT("M" &amp; MATCH("Sales/Revenue",B145:B403,0) +144))</f>
        <v>0.73390180251259329</v>
      </c>
      <c r="AB483">
        <f ca="1">(INDIRECT("N" &amp; MATCH("Total Current Assets",B145:B403,0) +144) - INDIRECT("N" &amp; MATCH("Total Current Liabilities",B145:B403,0) +144))/(INDIRECT("N" &amp; MATCH("Sales/Revenue",B145:B403,0) +144))</f>
        <v>0.57790253761509092</v>
      </c>
      <c r="AK483" t="str">
        <f>K476</f>
        <v>13-14</v>
      </c>
      <c r="AL483" t="str">
        <f>L476</f>
        <v>14-15</v>
      </c>
      <c r="AM483" t="str">
        <f>M476</f>
        <v>15-16</v>
      </c>
      <c r="AN483" t="str">
        <f>N476</f>
        <v>16-17</v>
      </c>
    </row>
    <row r="484" spans="4:40" x14ac:dyDescent="0.3">
      <c r="Q484" t="str">
        <f>"Min " &amp; Q479</f>
        <v>Min Change in Cash Tax Rate</v>
      </c>
      <c r="R484">
        <f ca="1">MIN(Q481:T481)</f>
        <v>-3.0900210710241431</v>
      </c>
      <c r="X484" t="str">
        <f>"Max " &amp; X481</f>
        <v>Max Op WC / Sales</v>
      </c>
      <c r="Y484">
        <f ca="1">MAX(X483:AB483)</f>
        <v>0.78511571360340415</v>
      </c>
      <c r="AK484">
        <f ca="1">Y483-X483</f>
        <v>-8.9539579164307104E-2</v>
      </c>
      <c r="AL484">
        <f ca="1">Z483-Y483</f>
        <v>0.30831327404775177</v>
      </c>
      <c r="AM484">
        <f ca="1">AA483-Z483</f>
        <v>-5.121391109081086E-2</v>
      </c>
      <c r="AN484">
        <f ca="1">AB483-AA483</f>
        <v>-0.15599926489750238</v>
      </c>
    </row>
    <row r="485" spans="4:40" x14ac:dyDescent="0.3">
      <c r="J485" t="str">
        <f>"Cash Tax Rate"</f>
        <v>Cash Tax Rate</v>
      </c>
      <c r="Q485" t="str">
        <f>Q484 &amp; " Year"</f>
        <v>Min Change in Cash Tax Rate Year</v>
      </c>
      <c r="R485" t="str">
        <f ca="1">IF(MATCH(R484,Q481:T481,0)=1,Q480,IF(MATCH(R484,Q481:T481,0)=2,R480,IF(MATCH(R484,Q481:T481,0)=3,S480,T480)))</f>
        <v>14-15</v>
      </c>
      <c r="X485" t="str">
        <f>X484 &amp; " Year"</f>
        <v>Max Op WC / Sales Year</v>
      </c>
      <c r="Y485">
        <f ca="1">VALUE(X482)+MATCH(Y484,X483:AB483,0)-1</f>
        <v>2015</v>
      </c>
      <c r="AK485" t="str">
        <f>"Max " &amp; AK482</f>
        <v>Max Change in Op WC / Sales</v>
      </c>
      <c r="AL485">
        <f ca="1">MAX(AK484:AN484)</f>
        <v>0.30831327404775177</v>
      </c>
    </row>
    <row r="486" spans="4:40" x14ac:dyDescent="0.3">
      <c r="J486" t="str">
        <f>D476</f>
        <v>2013</v>
      </c>
      <c r="K486" t="str">
        <f>E476</f>
        <v>2014</v>
      </c>
      <c r="L486" t="str">
        <f>F476</f>
        <v>2015</v>
      </c>
      <c r="M486" t="str">
        <f>G476</f>
        <v>2016</v>
      </c>
      <c r="N486" t="str">
        <f>H476</f>
        <v>2017</v>
      </c>
      <c r="X486" t="str">
        <f>"Min " &amp; X481</f>
        <v>Min Op WC / Sales</v>
      </c>
      <c r="Y486">
        <f ca="1">MIN(X483:AB483)</f>
        <v>0.47680243955565238</v>
      </c>
      <c r="AK486" t="str">
        <f>AK485 &amp; " Year"</f>
        <v>Max Change in Op WC / Sales Year</v>
      </c>
      <c r="AL486" t="str">
        <f ca="1">IF(MATCH(AL485,AK484:AN484,0)=1,AK483,IF(MATCH(AL485,AK484:AN484,0)=2,AL483,IF(MATCH(AL485,AK484:AN484,0)=3,AM483,AN483)))</f>
        <v>14-15</v>
      </c>
    </row>
    <row r="487" spans="4:40" x14ac:dyDescent="0.3">
      <c r="J487">
        <f ca="1">(INDIRECT("J" &amp; MATCH("Income Tax",B145:B403,0) +144))/(INDIRECT("J" &amp; MATCH("Pretax Income",B145:B403,0) +144))</f>
        <v>0.10972716488730723</v>
      </c>
      <c r="K487">
        <f ca="1">(INDIRECT("K" &amp; MATCH("Income Tax",B145:B403,0) +144))/(INDIRECT("K" &amp; MATCH("Pretax Income",B145:B403,0) +144))</f>
        <v>0.13833528722157093</v>
      </c>
      <c r="L487">
        <f ca="1">(INDIRECT("L" &amp; MATCH("Income Tax",B145:B403,0) +144))/(INDIRECT("L" &amp; MATCH("Pretax Income",B145:B403,0) +144))</f>
        <v>-2.9516857838025721</v>
      </c>
      <c r="M487">
        <f ca="1">(INDIRECT("M" &amp; MATCH("Income Tax",B145:B403,0) +144))/(INDIRECT("M" &amp; MATCH("Pretax Income",B145:B403,0) +144))</f>
        <v>0.42056500607533415</v>
      </c>
      <c r="N487">
        <f ca="1">(INDIRECT("N" &amp; MATCH("Income Tax",B145:B403,0) +144))/(INDIRECT("N" &amp; MATCH("Pretax Income",B145:B403,0) +144))</f>
        <v>0.42949419750383183</v>
      </c>
      <c r="X487" t="str">
        <f>X486 &amp; " Year"</f>
        <v>Min Op WC / Sales Year</v>
      </c>
      <c r="Y487">
        <f ca="1">VALUE(X482)+MATCH(Y486,X483:AB483,0)-1</f>
        <v>2014</v>
      </c>
      <c r="AK487" t="str">
        <f>"Min " &amp; AK482</f>
        <v>Min Change in Op WC / Sales</v>
      </c>
      <c r="AL487">
        <f ca="1">MIN(AK484:AN484)</f>
        <v>-0.15599926489750238</v>
      </c>
    </row>
    <row r="488" spans="4:40" x14ac:dyDescent="0.3">
      <c r="J488" t="str">
        <f>"Max " &amp; J485</f>
        <v>Max Cash Tax Rate</v>
      </c>
      <c r="K488">
        <f ca="1">MAX(J487:N487)</f>
        <v>0.42949419750383183</v>
      </c>
      <c r="Q488" t="str">
        <f>"Invested Capital / Sales"</f>
        <v>Invested Capital / Sales</v>
      </c>
      <c r="AK488" t="str">
        <f>AK487 &amp; " Year"</f>
        <v>Min Change in Op WC / Sales Year</v>
      </c>
      <c r="AL488" t="str">
        <f ca="1">IF(MATCH(AL487,AK484:AN484,0)=1,AK483,IF(MATCH(AL487,AK484:AN484,0)=2,AL483,IF(MATCH(AL487,AK484:AN484,0)=3,AM483,AN483)))</f>
        <v>16-17</v>
      </c>
    </row>
    <row r="489" spans="4:40" x14ac:dyDescent="0.3">
      <c r="J489" t="str">
        <f>J488 &amp; " Year"</f>
        <v>Max Cash Tax Rate Year</v>
      </c>
      <c r="K489">
        <f ca="1">VALUE(J486)+MATCH(K488,J487:N487,0)-1</f>
        <v>2017</v>
      </c>
      <c r="Q489" t="str">
        <f>D476</f>
        <v>2013</v>
      </c>
      <c r="R489" t="str">
        <f>E476</f>
        <v>2014</v>
      </c>
      <c r="S489" t="str">
        <f>F476</f>
        <v>2015</v>
      </c>
      <c r="T489" t="str">
        <f>G476</f>
        <v>2016</v>
      </c>
      <c r="U489" t="str">
        <f>H476</f>
        <v>2017</v>
      </c>
      <c r="X489" t="str">
        <f>"PPE / Sales"</f>
        <v>PPE / Sales</v>
      </c>
    </row>
    <row r="490" spans="4:40" x14ac:dyDescent="0.3">
      <c r="J490" t="str">
        <f>"Min " &amp; J485</f>
        <v>Min Cash Tax Rate</v>
      </c>
      <c r="K490">
        <f ca="1">MIN(J487:N487)</f>
        <v>-2.9516857838025721</v>
      </c>
      <c r="Q490">
        <f ca="1">SUM(X483,X491,X499)</f>
        <v>0.83171009359979753</v>
      </c>
      <c r="R490">
        <f ca="1">SUM(Y483,Y491,Y499)</f>
        <v>0.72119363972990636</v>
      </c>
      <c r="S490">
        <f ca="1">SUM(Z483,Z491,Z499)</f>
        <v>1.0255742260431593</v>
      </c>
      <c r="T490">
        <f ca="1">SUM(AA483,AA491,AA499)</f>
        <v>0.95111367360563204</v>
      </c>
      <c r="U490">
        <f ca="1">SUM(AB483,AB491,AB499)</f>
        <v>0.87727374803503255</v>
      </c>
      <c r="X490" t="str">
        <f>D476</f>
        <v>2013</v>
      </c>
      <c r="Y490" t="str">
        <f>E476</f>
        <v>2014</v>
      </c>
      <c r="Z490" t="str">
        <f>F476</f>
        <v>2015</v>
      </c>
      <c r="AA490" t="str">
        <f>G476</f>
        <v>2016</v>
      </c>
      <c r="AB490" t="str">
        <f>H476</f>
        <v>2017</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2015</v>
      </c>
      <c r="Q491" t="str">
        <f>"Max " &amp; Q488</f>
        <v>Max Invested Capital / Sales</v>
      </c>
      <c r="R491">
        <f ca="1">MAX(Q490:U490)</f>
        <v>1.0255742260431593</v>
      </c>
      <c r="S491" t="str">
        <f>"Op WC Effect on Max"</f>
        <v>Op WC Effect on Max</v>
      </c>
      <c r="T491" t="str">
        <f ca="1">IF(R492=Y485,"Max IC in same year as Max Op WC","Inconclusive Effect")</f>
        <v>Max IC in same year as Max Op WC</v>
      </c>
      <c r="X491">
        <f ca="1">(INDIRECT("J" &amp; MATCH("Net Property, Plant &amp; Equipment",B145:B403,0) +144))/(INDIRECT("J" &amp; MATCH("Sales/Revenue",B145:B403,0) +144))</f>
        <v>4.1424234758411331E-2</v>
      </c>
      <c r="Y491">
        <f ca="1">(INDIRECT("K" &amp; MATCH("Net Property, Plant &amp; Equipment",B145:B403,0) +144))/(INDIRECT("K" &amp; MATCH("Sales/Revenue",B145:B403,0) +144))</f>
        <v>3.7519059028534085E-2</v>
      </c>
      <c r="Z491">
        <f ca="1">(INDIRECT("L" &amp; MATCH("Net Property, Plant &amp; Equipment",B145:B403,0) +144))/(INDIRECT("L" &amp; MATCH("Sales/Revenue",B145:B403,0) +144))</f>
        <v>3.9642221353827452E-2</v>
      </c>
      <c r="AA491">
        <f ca="1">(INDIRECT("M" &amp; MATCH("Net Property, Plant &amp; Equipment",B145:B403,0) +144))/(INDIRECT("M" &amp; MATCH("Sales/Revenue",B145:B403,0) +144))</f>
        <v>7.0340474600958908E-2</v>
      </c>
      <c r="AB491">
        <f ca="1">(INDIRECT("N" &amp; MATCH("Net Property, Plant &amp; Equipment",B145:B403,0) +144))/(INDIRECT("N" &amp; MATCH("Sales/Revenue",B145:B403,0) +144))</f>
        <v>0.19712553334830452</v>
      </c>
      <c r="AE491" t="str">
        <f>K476</f>
        <v>13-14</v>
      </c>
      <c r="AF491" t="str">
        <f>L476</f>
        <v>14-15</v>
      </c>
      <c r="AG491" t="str">
        <f>M476</f>
        <v>15-16</v>
      </c>
      <c r="AH491" t="str">
        <f>N476</f>
        <v>16-17</v>
      </c>
      <c r="AK491" t="str">
        <f>K476</f>
        <v>13-14</v>
      </c>
      <c r="AL491" t="str">
        <f>L476</f>
        <v>14-15</v>
      </c>
      <c r="AM491" t="str">
        <f>M476</f>
        <v>15-16</v>
      </c>
      <c r="AN491" t="str">
        <f>N476</f>
        <v>16-17</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Inconclusive Effect</v>
      </c>
      <c r="X492" t="str">
        <f>"Max " &amp; X489</f>
        <v>Max PPE / Sales</v>
      </c>
      <c r="Y492">
        <f ca="1">MAX(X491:AB491)</f>
        <v>0.19712553334830452</v>
      </c>
      <c r="AE492">
        <f ca="1">R490-Q490</f>
        <v>-0.11051645386989117</v>
      </c>
      <c r="AF492">
        <f ca="1">S490-R490</f>
        <v>0.30438058631325293</v>
      </c>
      <c r="AG492">
        <f ca="1">T490-S490</f>
        <v>-7.446055243752725E-2</v>
      </c>
      <c r="AH492">
        <f ca="1">U490-T490</f>
        <v>-7.3839925570599485E-2</v>
      </c>
      <c r="AK492">
        <f ca="1">Y491-X491</f>
        <v>-3.9051757298772458E-3</v>
      </c>
      <c r="AL492">
        <f ca="1">Z491-Y491</f>
        <v>2.1231623252933665E-3</v>
      </c>
      <c r="AM492">
        <f ca="1">AA491-Z491</f>
        <v>3.0698253247131456E-2</v>
      </c>
      <c r="AN492">
        <f ca="1">AB491-AA491</f>
        <v>0.12678505874734561</v>
      </c>
    </row>
    <row r="493" spans="4:40" x14ac:dyDescent="0.3">
      <c r="Q493" t="str">
        <f>"Min " &amp; Q488</f>
        <v>Min Invested Capital / Sales</v>
      </c>
      <c r="R493">
        <f ca="1">MIN(Q490:U490)</f>
        <v>0.72119363972990636</v>
      </c>
      <c r="S493" t="str">
        <f>"Intangibles Effect on Max"</f>
        <v>Intangibles Effect on Max</v>
      </c>
      <c r="T493" t="str">
        <f ca="1">IF(R492=Y501,"Max IC in same year as Max Intangibles","Inconclusive Effect")</f>
        <v>Inconclusive Effect</v>
      </c>
      <c r="X493" t="str">
        <f>X492 &amp; " Year"</f>
        <v>Max PPE / Sales Year</v>
      </c>
      <c r="Y493">
        <f ca="1">VALUE(X490)+MATCH(Y492,X491:AB491,0)-1</f>
        <v>2017</v>
      </c>
      <c r="AE493" t="str">
        <f>"Max " &amp; AE490</f>
        <v>Max Change in Invested Capital / Sales</v>
      </c>
      <c r="AF493">
        <f ca="1">MAX(AE492:AH492)</f>
        <v>0.30438058631325293</v>
      </c>
      <c r="AK493" t="str">
        <f>"Max " &amp; AK490</f>
        <v>Max Change in PPE / Sales</v>
      </c>
      <c r="AL493">
        <f ca="1">MAX(AK492:AN492)</f>
        <v>0.12678505874734561</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Min IC in same year as Min Op WC</v>
      </c>
      <c r="X494" t="str">
        <f>"Min " &amp; X489</f>
        <v>Min PPE / Sales</v>
      </c>
      <c r="Y494">
        <f ca="1">MIN(X491:AB491)</f>
        <v>3.7519059028534085E-2</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16-17</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2014</v>
      </c>
      <c r="AE495" t="str">
        <f>"Min " &amp; AE490</f>
        <v>Min Change in Invested Capital / Sales</v>
      </c>
      <c r="AF495">
        <f ca="1">MIN(AE492:AH492)</f>
        <v>-0.11051645386989117</v>
      </c>
      <c r="AK495" t="str">
        <f>"Min " &amp; AK490</f>
        <v>Min Change in PPE / Sales</v>
      </c>
      <c r="AL495">
        <f ca="1">MIN(AK492:AN492)</f>
        <v>-3.9051757298772458E-3</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13-14</v>
      </c>
      <c r="AK496" t="str">
        <f>AK495 &amp; " Year"</f>
        <v>Min Change in PPE / Sales Year</v>
      </c>
      <c r="AL496" t="str">
        <f ca="1">IF(MATCH(AL495,AK492:AN492,0)=1,AK491,IF(MATCH(AL495,AK492:AN492,0)=2,AL491,IF(MATCH(AL495,AK492:AN492,0)=3,AM491,AN491)))</f>
        <v>13-14</v>
      </c>
    </row>
    <row r="497" spans="3:40" x14ac:dyDescent="0.3">
      <c r="X497" t="str">
        <f>"Intangibles / Sales"</f>
        <v>Intangibles / Sales</v>
      </c>
    </row>
    <row r="498" spans="3:40" x14ac:dyDescent="0.3">
      <c r="X498" t="str">
        <f>D476</f>
        <v>2013</v>
      </c>
      <c r="Y498" t="str">
        <f>E476</f>
        <v>2014</v>
      </c>
      <c r="Z498" t="str">
        <f>F476</f>
        <v>2015</v>
      </c>
      <c r="AA498" t="str">
        <f>G476</f>
        <v>2016</v>
      </c>
      <c r="AB498" t="str">
        <f>H476</f>
        <v>2017</v>
      </c>
      <c r="AK498" t="str">
        <f>"Change in Intagibles / Sales"</f>
        <v>Change in Intagibles / Sales</v>
      </c>
    </row>
    <row r="499" spans="3:40" x14ac:dyDescent="0.3">
      <c r="X499">
        <f ca="1">(INDIRECT("J" &amp; MATCH("Intangible Assets",B145:B403,0) +144))/(INDIRECT("J" &amp; MATCH("Sales/Revenue",B145:B403,0) +144))</f>
        <v>0.22394384012142676</v>
      </c>
      <c r="Y499">
        <f ca="1">(INDIRECT("K" &amp; MATCH("Intangible Assets",B145:B403,0) +144))/(INDIRECT("K" &amp; MATCH("Sales/Revenue",B145:B403,0) +144))</f>
        <v>0.20687214114571989</v>
      </c>
      <c r="Z499">
        <f ca="1">(INDIRECT("L" &amp; MATCH("Intangible Assets",B145:B403,0) +144))/(INDIRECT("L" &amp; MATCH("Sales/Revenue",B145:B403,0) +144))</f>
        <v>0.20081629108592766</v>
      </c>
      <c r="AA499">
        <f ca="1">(INDIRECT("M" &amp; MATCH("Intangible Assets",B145:B403,0) +144))/(INDIRECT("M" &amp; MATCH("Sales/Revenue",B145:B403,0) +144))</f>
        <v>0.14687139649207986</v>
      </c>
      <c r="AB499">
        <f ca="1">(INDIRECT("N" &amp; MATCH("Intangible Assets",B145:B403,0) +144))/(INDIRECT("N" &amp; MATCH("Sales/Revenue",B145:B403,0) +144))</f>
        <v>0.10224567707163709</v>
      </c>
      <c r="AK499" t="str">
        <f>K476</f>
        <v>13-14</v>
      </c>
      <c r="AL499" t="str">
        <f>L476</f>
        <v>14-15</v>
      </c>
      <c r="AM499" t="str">
        <f>M476</f>
        <v>15-16</v>
      </c>
      <c r="AN499" t="str">
        <f>N476</f>
        <v>16-17</v>
      </c>
    </row>
    <row r="500" spans="3:40" x14ac:dyDescent="0.3">
      <c r="C500" t="s">
        <v>3750</v>
      </c>
      <c r="X500" t="str">
        <f>"Max " &amp; X497</f>
        <v>Max Intangibles / Sales</v>
      </c>
      <c r="Y500">
        <f ca="1">MAX(X499:AB499)</f>
        <v>0.22394384012142676</v>
      </c>
      <c r="AK500">
        <f ca="1">Y499-X499</f>
        <v>-1.7071698975706873E-2</v>
      </c>
      <c r="AL500">
        <f ca="1">Z499-Y499</f>
        <v>-6.0558500597922282E-3</v>
      </c>
      <c r="AM500">
        <f ca="1">AA499-Z499</f>
        <v>-5.3944894593847798E-2</v>
      </c>
      <c r="AN500">
        <f ca="1">AB499-AA499</f>
        <v>-4.4625719420442772E-2</v>
      </c>
    </row>
    <row r="501" spans="3:40" x14ac:dyDescent="0.3">
      <c r="C501" t="s">
        <v>1073</v>
      </c>
      <c r="X501" t="str">
        <f>X500 &amp; " Year"</f>
        <v>Max Intangibles / Sales Year</v>
      </c>
      <c r="Y501">
        <f ca="1">VALUE(X498)+MATCH(Y500,X499:AB499,0)-1</f>
        <v>2013</v>
      </c>
      <c r="AK501" t="str">
        <f>"Max " &amp; AK498</f>
        <v>Max Change in Intagibles / Sales</v>
      </c>
      <c r="AL501">
        <f ca="1">MAX(AK500:AN500)</f>
        <v>-6.0558500597922282E-3</v>
      </c>
    </row>
    <row r="502" spans="3:40" x14ac:dyDescent="0.3">
      <c r="C502" t="s">
        <v>2493</v>
      </c>
      <c r="X502" t="str">
        <f>"Min " &amp; X497</f>
        <v>Min Intangibles / Sales</v>
      </c>
      <c r="Y502">
        <f ca="1">MIN(X499:AB499)</f>
        <v>0.10224567707163709</v>
      </c>
      <c r="AK502" t="str">
        <f>AK501 &amp; " Year"</f>
        <v>Max Change in Intagibles / Sales Year</v>
      </c>
      <c r="AL502" t="str">
        <f ca="1">IF(MATCH(AL501,AK500:AN500,0)=1,AK499,IF(MATCH(AL501,AK500:AN500,0)=2,AL499,IF(MATCH(AL501,AK500:AN500,0)=3,AM499,AN499)))</f>
        <v>14-15</v>
      </c>
    </row>
    <row r="503" spans="3:40" x14ac:dyDescent="0.3">
      <c r="C503" t="s">
        <v>1073</v>
      </c>
      <c r="X503" t="str">
        <f>X502 &amp; " Year"</f>
        <v>Min Intangibles / Sales Year</v>
      </c>
      <c r="Y503">
        <f ca="1">VALUE(X498)+MATCH(Y502,X499:AB499,0)-1</f>
        <v>2017</v>
      </c>
      <c r="AK503" t="str">
        <f>"Min " &amp; AK498</f>
        <v>Min Change in Intagibles / Sales</v>
      </c>
      <c r="AL503">
        <f ca="1">MIN(AK500:AN500)</f>
        <v>-5.3944894593847798E-2</v>
      </c>
    </row>
    <row r="504" spans="3:40" x14ac:dyDescent="0.3">
      <c r="C504" t="s">
        <v>3751</v>
      </c>
      <c r="AK504" t="str">
        <f>AK503 &amp; " Year"</f>
        <v>Min Change in Intagibles / Sales Year</v>
      </c>
      <c r="AL504" t="str">
        <f ca="1">IF(MATCH(AL503,AK500:AN500,0)=1,AK499,IF(MATCH(AL503,AK500:AN500,0)=2,AL499,IF(MATCH(AL503,AK500:AN500,0)=3,AM499,AN499)))</f>
        <v>15-16</v>
      </c>
    </row>
    <row r="505" spans="3:40" x14ac:dyDescent="0.3">
      <c r="C505" t="s">
        <v>2493</v>
      </c>
    </row>
    <row r="506" spans="3:40" x14ac:dyDescent="0.3">
      <c r="C506" t="s">
        <v>1073</v>
      </c>
    </row>
    <row r="507" spans="3:40" x14ac:dyDescent="0.3">
      <c r="C507" t="s">
        <v>3752</v>
      </c>
    </row>
    <row r="508" spans="3:40" x14ac:dyDescent="0.3">
      <c r="C508" t="s">
        <v>1076</v>
      </c>
    </row>
    <row r="509" spans="3:40" x14ac:dyDescent="0.3">
      <c r="C509" t="s">
        <v>3753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3754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Acadia Healthcare Company</v>
      </c>
    </row>
    <row r="2" spans="1:16" x14ac:dyDescent="0.3">
      <c r="B2" t="s">
        <v>2</v>
      </c>
      <c r="C2" t="s">
        <v>3755</v>
      </c>
      <c r="K2" t="str">
        <f>LEFT(C1,FIND("(",C1) - 2)</f>
        <v>Acadia Healthcare Company, Inc.</v>
      </c>
    </row>
    <row r="3" spans="1:16" x14ac:dyDescent="0.3">
      <c r="J3">
        <f ca="1">RANDBETWEEN(1,6)</f>
        <v>6</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$51.29, up .08%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$51.29, up .08% after opening a bit below yesterday's closing price</v>
      </c>
    </row>
    <row r="5" spans="1:16" x14ac:dyDescent="0.3">
      <c r="J5">
        <f ca="1">RANDBETWEEN(1,2)</f>
        <v>1</v>
      </c>
      <c r="K5" t="str">
        <f>"The one year target estimate for " &amp; D1 &amp; " is " &amp; TEXT(C23,"$####.00")</f>
        <v>The one year target estimate for Acadia Healthcare Company is $52.47</v>
      </c>
      <c r="L5" t="str">
        <f>D1 &amp; " is expected to be trading at " &amp; TEXT(C23, "$####.00") &amp; ", based on target estimates"</f>
        <v>Acadia Healthcare Company is expected to be trading at $52.47, based on target estimates</v>
      </c>
    </row>
    <row r="6" spans="1:16" x14ac:dyDescent="0.3">
      <c r="K6" t="str">
        <f>" which would be " &amp; IF(OR(LEFT(ABS((C23-C2)/C2*100),1)="8",LEFT(ABS((C23-C2)/C2*100),2)="18"), "an ", "a ")  &amp;TEXT(ABS((C23-C2)/C2),"####.00%")&amp;IF((C23-C2)&gt;0," increase over"," decrease from")&amp;" the current price"</f>
        <v xml:space="preserve"> which would be a 2.30% increase over the current price</v>
      </c>
    </row>
    <row r="7" spans="1:16" x14ac:dyDescent="0.3">
      <c r="A7" s="1">
        <v>0</v>
      </c>
      <c r="B7" t="s">
        <v>5</v>
      </c>
      <c r="C7" t="s">
        <v>3756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1.54% over last quarter based on the average of 16 analyst estimates (Yahoo Finance)</v>
      </c>
    </row>
    <row r="8" spans="1:16" x14ac:dyDescent="0.3">
      <c r="A8" s="1">
        <v>1</v>
      </c>
      <c r="B8" t="s">
        <v>7</v>
      </c>
      <c r="C8" t="s">
        <v>3757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3758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3759</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$0.02 in the 2 months leading up to the earnings report</v>
      </c>
    </row>
    <row r="11" spans="1:16" x14ac:dyDescent="0.3">
      <c r="A11" s="1">
        <v>4</v>
      </c>
      <c r="B11" t="s">
        <v>13</v>
      </c>
      <c r="C11" t="s">
        <v>3760</v>
      </c>
      <c r="K11" t="str">
        <f>IF(B145="Interest Income",U42, K42)</f>
        <v>Acadia Healthcare Company has managed to increase revenue, gross income, and EBITDA each year since 2012</v>
      </c>
    </row>
    <row r="12" spans="1:16" x14ac:dyDescent="0.3">
      <c r="A12" s="1">
        <v>5</v>
      </c>
      <c r="B12" t="s">
        <v>15</v>
      </c>
      <c r="C12" t="s">
        <v>3761</v>
      </c>
      <c r="D12" t="str">
        <f>LEFT(C12,FIND("-",C12)-2)</f>
        <v>32.54</v>
      </c>
      <c r="E12" t="str">
        <f>TRIM(RIGHT(C12,FIND("-",C12)-1))</f>
        <v>57.29</v>
      </c>
      <c r="K12" t="str">
        <f ca="1">D78</f>
        <v>There are some indications that Acadia Healthcare Company may be overvalued. The company has a higher trailing p/e, forward p/e, peg ratio, price/sales, and price/book than the comparable average</v>
      </c>
    </row>
    <row r="13" spans="1:16" x14ac:dyDescent="0.3">
      <c r="A13" s="1">
        <v>6</v>
      </c>
      <c r="B13" t="s">
        <v>17</v>
      </c>
      <c r="C13" t="s">
        <v>3762</v>
      </c>
      <c r="K13" t="str">
        <f ca="1">D89</f>
        <v>Inconclusive</v>
      </c>
    </row>
    <row r="14" spans="1:16" x14ac:dyDescent="0.3">
      <c r="A14" s="1">
        <v>7</v>
      </c>
      <c r="B14" t="s">
        <v>19</v>
      </c>
      <c r="C14" t="s">
        <v>3763</v>
      </c>
    </row>
    <row r="16" spans="1:16" x14ac:dyDescent="0.3">
      <c r="A16" s="1">
        <v>0</v>
      </c>
      <c r="B16" t="s">
        <v>21</v>
      </c>
      <c r="C16" t="s">
        <v>3764</v>
      </c>
    </row>
    <row r="17" spans="1:23" x14ac:dyDescent="0.3">
      <c r="A17" s="1">
        <v>1</v>
      </c>
      <c r="B17" t="s">
        <v>23</v>
      </c>
      <c r="C17" t="s">
        <v>3765</v>
      </c>
      <c r="K17" t="str">
        <f ca="1">K2 &amp; IF(J3=1, K3,IF(J3=2,L3,IF(J3=3,M3,IF(J3=4,N3,IF(J3=5,O3,IF(J3=6,P3)))))) &amp; ". " &amp; IF(J4=1,K4,IF(J4=2,L4)) &amp; ". " &amp; IF(J5=1,K5,IF(J5=2,L5)) &amp; K6 &amp; ". " &amp; K7 &amp; ". " &amp; K8 &amp; ". " &amp; K9 &amp; "."</f>
        <v>Acadia Healthcare Company, Inc. is going to report earnings on Jul 27, 2017. The stock is currently trading at $51.29, up .08% after opening slightly below yesterday's close. The one year target estimate for Acadia Healthcare Company is $52.47 which would be a 2.30% increase over the current price. Earnings are expected to increase by 1.54% over last quarter based on the average of 16 analyst estimates (Yahoo Finance). The stock is trading in the high end of its 52-week range. Over the last 4 quarters, there have been positive earnings surprises 3 times, and a negative earnings surprise 1 time.</v>
      </c>
    </row>
    <row r="18" spans="1:23" x14ac:dyDescent="0.3">
      <c r="A18" s="1">
        <v>2</v>
      </c>
      <c r="B18" t="s">
        <v>25</v>
      </c>
      <c r="C18" t="s">
        <v>3766</v>
      </c>
    </row>
    <row r="19" spans="1:23" x14ac:dyDescent="0.3">
      <c r="A19" s="1">
        <v>3</v>
      </c>
      <c r="B19" t="s">
        <v>27</v>
      </c>
      <c r="C19" t="s">
        <v>3767</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3768</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16</v>
      </c>
      <c r="D27">
        <v>16</v>
      </c>
      <c r="E27">
        <v>16</v>
      </c>
      <c r="F27">
        <v>16</v>
      </c>
      <c r="J27">
        <f>IF(K27 &lt;&gt; "",6, 0)</f>
        <v>0</v>
      </c>
      <c r="K27" t="str">
        <f>IF(I172="pos_trend",B172,"")</f>
        <v/>
      </c>
      <c r="L27" t="str">
        <f t="shared" si="0"/>
        <v/>
      </c>
      <c r="M27" t="str">
        <f t="shared" si="2"/>
        <v>revenue, gross income</v>
      </c>
      <c r="T27">
        <f>IF(U27 &lt;&gt; "",6, 0)</f>
        <v>6</v>
      </c>
      <c r="U27" t="str">
        <f>IF(I170="pos_trend",B170,"")</f>
        <v>Gross Interest Expense</v>
      </c>
      <c r="V27" t="str">
        <f t="shared" si="1"/>
        <v>gross interest expense</v>
      </c>
      <c r="W27" t="str">
        <f t="shared" si="3"/>
        <v>, gross interest expense</v>
      </c>
    </row>
    <row r="28" spans="1:23" x14ac:dyDescent="0.3">
      <c r="A28" s="1">
        <v>1</v>
      </c>
      <c r="B28" t="s">
        <v>42</v>
      </c>
      <c r="C28">
        <v>0.65</v>
      </c>
      <c r="D28">
        <v>0.66</v>
      </c>
      <c r="E28">
        <v>2.44</v>
      </c>
      <c r="F28">
        <v>2.82</v>
      </c>
      <c r="J28">
        <f>IF(K28 &lt;&gt; "",7, 0)</f>
        <v>0</v>
      </c>
      <c r="K28" t="str">
        <f>IF(I173="pos_trend",B173,"")</f>
        <v/>
      </c>
      <c r="L28" t="str">
        <f t="shared" si="0"/>
        <v/>
      </c>
      <c r="M28" t="str">
        <f t="shared" si="2"/>
        <v>revenue, gross income</v>
      </c>
      <c r="T28">
        <f>IF(U28 &lt;&gt; "",7, 0)</f>
        <v>0</v>
      </c>
      <c r="U28" t="str">
        <f>IF(I171="pos_trend",B171,"")</f>
        <v/>
      </c>
      <c r="V28" t="str">
        <f t="shared" si="1"/>
        <v/>
      </c>
      <c r="W28" t="str">
        <f t="shared" si="3"/>
        <v>, gross interest expense</v>
      </c>
    </row>
    <row r="29" spans="1:23" x14ac:dyDescent="0.3">
      <c r="A29" s="1">
        <v>2</v>
      </c>
      <c r="B29" t="s">
        <v>43</v>
      </c>
      <c r="C29">
        <v>0.59</v>
      </c>
      <c r="D29">
        <v>0.64</v>
      </c>
      <c r="E29">
        <v>2.36</v>
      </c>
      <c r="F29">
        <v>2.68</v>
      </c>
      <c r="J29">
        <f>IF(K29 &lt;&gt; "",8, 0)</f>
        <v>0</v>
      </c>
      <c r="K29" t="str">
        <f>IF(I174="pos_trend",B174,"")</f>
        <v/>
      </c>
      <c r="L29" t="str">
        <f t="shared" si="0"/>
        <v/>
      </c>
      <c r="M29" t="str">
        <f t="shared" si="2"/>
        <v>revenue, gross income</v>
      </c>
      <c r="T29">
        <f>IF(U29 &lt;&gt; "",8, 0)</f>
        <v>0</v>
      </c>
      <c r="U29" t="str">
        <f>IF(I172="pos_trend",B172,"")</f>
        <v/>
      </c>
      <c r="V29" t="str">
        <f t="shared" si="1"/>
        <v/>
      </c>
      <c r="W29" t="str">
        <f t="shared" si="3"/>
        <v>, gross interest expense</v>
      </c>
    </row>
    <row r="30" spans="1:23" x14ac:dyDescent="0.3">
      <c r="A30" s="1">
        <v>3</v>
      </c>
      <c r="B30" t="s">
        <v>44</v>
      </c>
      <c r="C30">
        <v>0.7</v>
      </c>
      <c r="D30">
        <v>0.68</v>
      </c>
      <c r="E30">
        <v>2.5</v>
      </c>
      <c r="F30">
        <v>3</v>
      </c>
      <c r="J30">
        <f>IF(K30 &lt;&gt; "",9, 0)</f>
        <v>0</v>
      </c>
      <c r="K30" t="str">
        <f>IF(I185="pos_trend",B185,"")</f>
        <v/>
      </c>
      <c r="L30" t="str">
        <f t="shared" si="0"/>
        <v/>
      </c>
      <c r="M30" t="str">
        <f t="shared" si="2"/>
        <v>revenue, gross income</v>
      </c>
      <c r="T30">
        <f>IF(U30 &lt;&gt; "",9, 0)</f>
        <v>0</v>
      </c>
      <c r="U30" t="str">
        <f>IF(I178="pos_trend",B178,"")</f>
        <v/>
      </c>
      <c r="V30" t="str">
        <f t="shared" si="1"/>
        <v/>
      </c>
      <c r="W30" t="str">
        <f t="shared" si="3"/>
        <v>, gross interest expense</v>
      </c>
    </row>
    <row r="31" spans="1:23" x14ac:dyDescent="0.3">
      <c r="A31" s="1">
        <v>4</v>
      </c>
      <c r="B31" t="s">
        <v>45</v>
      </c>
      <c r="C31">
        <v>0.73</v>
      </c>
      <c r="D31">
        <v>0.57999999999999996</v>
      </c>
      <c r="E31">
        <v>2.4500000000000002</v>
      </c>
      <c r="F31">
        <v>2.44</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gross interest expense</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gross interest expense</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12</v>
      </c>
      <c r="U33" t="str">
        <f>IF(I231="pos_trend",B231,"")</f>
        <v>Land &amp; Improvements</v>
      </c>
      <c r="V33" t="str">
        <f t="shared" si="1"/>
        <v>land &amp; improvements</v>
      </c>
      <c r="W33" t="str">
        <f t="shared" si="3"/>
        <v>, gross interest expense, land &amp; improvements</v>
      </c>
    </row>
    <row r="34" spans="1:23" x14ac:dyDescent="0.3">
      <c r="A34" s="1">
        <v>0</v>
      </c>
      <c r="B34" t="s">
        <v>41</v>
      </c>
      <c r="C34" t="s">
        <v>3769</v>
      </c>
      <c r="D34" t="s">
        <v>3769</v>
      </c>
      <c r="E34" t="s">
        <v>1095</v>
      </c>
      <c r="F34" t="s">
        <v>1095</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gross interest expense, land &amp; improvements</v>
      </c>
    </row>
    <row r="35" spans="1:23" x14ac:dyDescent="0.3">
      <c r="A35" s="1">
        <v>1</v>
      </c>
      <c r="B35" t="s">
        <v>42</v>
      </c>
      <c r="C35" t="s">
        <v>3770</v>
      </c>
      <c r="D35" t="s">
        <v>3771</v>
      </c>
      <c r="E35" t="s">
        <v>3772</v>
      </c>
      <c r="F35" t="s">
        <v>3773</v>
      </c>
      <c r="J35">
        <f>IF(K35 &lt;&gt; "",14, 0)</f>
        <v>14</v>
      </c>
      <c r="K35" t="str">
        <f>IF(I201="pos_trend",B201,"")</f>
        <v>EBITDA</v>
      </c>
      <c r="L35" t="str">
        <f t="shared" si="0"/>
        <v>EBITDA</v>
      </c>
      <c r="M35" t="str">
        <f t="shared" si="2"/>
        <v>revenue, gross income, EBITDA</v>
      </c>
      <c r="T35">
        <f>IF(U35 &lt;&gt; "",14, 0)</f>
        <v>0</v>
      </c>
      <c r="U35" t="str">
        <f>IF(I279="pos_trend",B279,"")</f>
        <v/>
      </c>
      <c r="V35" t="str">
        <f t="shared" si="1"/>
        <v/>
      </c>
      <c r="W35" t="str">
        <f t="shared" si="3"/>
        <v>, gross interest expense, land &amp; improvements</v>
      </c>
    </row>
    <row r="36" spans="1:23" x14ac:dyDescent="0.3">
      <c r="A36" s="1">
        <v>2</v>
      </c>
      <c r="B36" t="s">
        <v>43</v>
      </c>
      <c r="C36" t="s">
        <v>3774</v>
      </c>
      <c r="D36" t="s">
        <v>3775</v>
      </c>
      <c r="E36" t="s">
        <v>1447</v>
      </c>
      <c r="F36" t="s">
        <v>1448</v>
      </c>
      <c r="J36">
        <f>IF(K36 &lt;&gt; "",15, 0)</f>
        <v>0</v>
      </c>
      <c r="K36" t="str">
        <f>IF(I202="pos_trend",B202,"")</f>
        <v/>
      </c>
      <c r="L36" t="str">
        <f t="shared" si="0"/>
        <v/>
      </c>
      <c r="M36" t="str">
        <f t="shared" si="2"/>
        <v>revenue, gross income, EBITDA</v>
      </c>
      <c r="T36">
        <f>IF(U36 &lt;&gt; "",15, 0)</f>
        <v>0</v>
      </c>
      <c r="U36" t="str">
        <f>IF(I336="pos_trend",B336,"")</f>
        <v/>
      </c>
      <c r="V36" t="str">
        <f t="shared" si="1"/>
        <v/>
      </c>
      <c r="W36" t="str">
        <f t="shared" si="3"/>
        <v>, gross interest expense, land &amp; improvements</v>
      </c>
    </row>
    <row r="37" spans="1:23" x14ac:dyDescent="0.3">
      <c r="A37" s="1">
        <v>3</v>
      </c>
      <c r="B37" t="s">
        <v>44</v>
      </c>
      <c r="C37" t="s">
        <v>3776</v>
      </c>
      <c r="D37" t="s">
        <v>3777</v>
      </c>
      <c r="E37" t="s">
        <v>3778</v>
      </c>
      <c r="F37" t="s">
        <v>1440</v>
      </c>
      <c r="J37">
        <f>IF(K37 &lt;&gt; "",16, 0)</f>
        <v>0</v>
      </c>
      <c r="K37" t="str">
        <f>IF(I203="pos_trend",B203,"")</f>
        <v/>
      </c>
      <c r="L37" t="str">
        <f t="shared" si="0"/>
        <v/>
      </c>
      <c r="M37" t="str">
        <f t="shared" si="2"/>
        <v>revenue, gross income, EBITDA</v>
      </c>
      <c r="T37">
        <f>IF(U37 &lt;&gt; "",16, 0)</f>
        <v>0</v>
      </c>
      <c r="U37" t="str">
        <f>IF(I235="pos_trend",B235,"")</f>
        <v/>
      </c>
      <c r="V37" t="str">
        <f t="shared" si="1"/>
        <v/>
      </c>
      <c r="W37" t="str">
        <f t="shared" si="3"/>
        <v>, gross interest expense, land &amp; improvements</v>
      </c>
    </row>
    <row r="38" spans="1:23" x14ac:dyDescent="0.3">
      <c r="A38" s="1">
        <v>4</v>
      </c>
      <c r="B38" t="s">
        <v>60</v>
      </c>
      <c r="C38" t="s">
        <v>3779</v>
      </c>
      <c r="D38" t="s">
        <v>3780</v>
      </c>
      <c r="E38" t="s">
        <v>1523</v>
      </c>
      <c r="F38" t="s">
        <v>3772</v>
      </c>
      <c r="J38">
        <f>IF(K38 &lt;&gt; "",17, 0)</f>
        <v>0</v>
      </c>
      <c r="K38" t="str">
        <f>IF(I351="pos_trend",B351,"")</f>
        <v/>
      </c>
      <c r="L38" t="str">
        <f t="shared" si="0"/>
        <v/>
      </c>
      <c r="M38" t="str">
        <f t="shared" si="2"/>
        <v>revenue, gross income, EBITDA</v>
      </c>
      <c r="T38">
        <f>IF(U38 &lt;&gt; "",17, 0)</f>
        <v>0</v>
      </c>
      <c r="U38" t="str">
        <f>IF(I236="pos_trend",B236,"")</f>
        <v/>
      </c>
      <c r="V38" t="str">
        <f t="shared" si="1"/>
        <v/>
      </c>
      <c r="W38" t="str">
        <f t="shared" si="3"/>
        <v>, gross interest expense, land &amp; improvements</v>
      </c>
    </row>
    <row r="39" spans="1:23" x14ac:dyDescent="0.3">
      <c r="A39" s="1">
        <v>5</v>
      </c>
      <c r="B39" t="s">
        <v>63</v>
      </c>
      <c r="C39" t="s">
        <v>3781</v>
      </c>
      <c r="D39" t="s">
        <v>3782</v>
      </c>
      <c r="E39" t="s">
        <v>1139</v>
      </c>
      <c r="F39" t="s">
        <v>3783</v>
      </c>
      <c r="K39" t="str">
        <f>IF(I352="pos_trend",B352,"")</f>
        <v/>
      </c>
      <c r="M39" t="str">
        <f t="shared" si="2"/>
        <v>revenue, gross income, EBITDA</v>
      </c>
      <c r="W39" t="str">
        <f t="shared" si="3"/>
        <v>, gross interest expense, land &amp; improvements</v>
      </c>
    </row>
    <row r="40" spans="1:23" x14ac:dyDescent="0.3">
      <c r="J40">
        <f>MAX(J22:J39)</f>
        <v>14</v>
      </c>
      <c r="K40" t="str">
        <f>VLOOKUP(J40,J22:K39,2,FALSE)</f>
        <v>EBITDA</v>
      </c>
      <c r="M40" t="str">
        <f>IF(IFERROR(FIND(",",M39),TRUE)=TRUE,M39,IF(NOT(EXACT(K40,UPPER(K40))),SUBSTITUTE(M39,LOWER(K40),"and "&amp;LOWER(K40)),SUBSTITUTE(M39,K40,"and "&amp;K40)))</f>
        <v>revenue, gross income, and EBITDA</v>
      </c>
      <c r="T40">
        <f>MAX(T22:T39)</f>
        <v>12</v>
      </c>
      <c r="U40" t="str">
        <f>VLOOKUP(T40,T22:U39,2,FALSE)</f>
        <v>Land &amp; Improvements</v>
      </c>
      <c r="W40" t="str">
        <f>IF(IFERROR(FIND(",",W39),TRUE)=TRUE,W39,IF(NOT(EXACT(U40,UPPER(U40))),SUBSTITUTE(W39,LOWER(U40),"and "&amp;LOWER(U40)),SUBSTITUTE(W39,U40,"and "&amp;U40)))</f>
        <v>, gross interest expense, and land &amp; improvements</v>
      </c>
    </row>
    <row r="41" spans="1:23" x14ac:dyDescent="0.3">
      <c r="B41" s="1" t="s">
        <v>68</v>
      </c>
      <c r="C41" s="1" t="s">
        <v>69</v>
      </c>
      <c r="D41" s="1" t="s">
        <v>70</v>
      </c>
      <c r="E41" s="1" t="s">
        <v>71</v>
      </c>
      <c r="F41" s="1" t="s">
        <v>72</v>
      </c>
    </row>
    <row r="42" spans="1:23" x14ac:dyDescent="0.3">
      <c r="A42" s="1">
        <v>0</v>
      </c>
      <c r="B42" t="s">
        <v>73</v>
      </c>
      <c r="C42">
        <v>0.73</v>
      </c>
      <c r="D42" t="s">
        <v>3784</v>
      </c>
      <c r="E42" t="s">
        <v>3785</v>
      </c>
      <c r="F42">
        <v>0.46</v>
      </c>
      <c r="K42" t="str">
        <f>SUBSTITUTE(IF(M40&lt;&gt;"", D1 &amp; " has managed to increase " &amp; M40 &amp; " each year since " &amp; C144, "No positive trends")," , "," ")</f>
        <v>Acadia Healthcare Company has managed to increase revenue, gross income, and EBITDA each year since 2012</v>
      </c>
      <c r="U42" t="str">
        <f>SUBSTITUTE(IF(W40&lt;&gt;"", D1 &amp; " has managed to increase " &amp; W40 &amp; " each year since " &amp; C144, "No positive trends")," , "," ")</f>
        <v>Acadia Healthcare Company has managed to increase gross interest expense, and land &amp; improvements each year since 2012</v>
      </c>
    </row>
    <row r="43" spans="1:23" x14ac:dyDescent="0.3">
      <c r="A43" s="1">
        <v>1</v>
      </c>
      <c r="B43" t="s">
        <v>78</v>
      </c>
      <c r="C43">
        <v>0.73</v>
      </c>
      <c r="D43" t="s">
        <v>458</v>
      </c>
      <c r="E43" t="s">
        <v>441</v>
      </c>
      <c r="F43">
        <v>0.46</v>
      </c>
    </row>
    <row r="44" spans="1:23" x14ac:dyDescent="0.3">
      <c r="A44" s="1">
        <v>2</v>
      </c>
      <c r="B44" t="s">
        <v>82</v>
      </c>
      <c r="D44" t="s">
        <v>3786</v>
      </c>
      <c r="E44" t="s">
        <v>3787</v>
      </c>
    </row>
    <row r="45" spans="1:23" x14ac:dyDescent="0.3">
      <c r="A45" s="1">
        <v>3</v>
      </c>
      <c r="B45" t="s">
        <v>87</v>
      </c>
      <c r="D45" t="s">
        <v>3788</v>
      </c>
      <c r="E45" t="s">
        <v>3789</v>
      </c>
    </row>
    <row r="47" spans="1:23" x14ac:dyDescent="0.3">
      <c r="B47" s="1" t="s">
        <v>92</v>
      </c>
      <c r="C47" s="1" t="s">
        <v>37</v>
      </c>
      <c r="D47" s="1" t="s">
        <v>38</v>
      </c>
      <c r="E47" s="1" t="s">
        <v>39</v>
      </c>
      <c r="F47" s="1" t="s">
        <v>40</v>
      </c>
    </row>
    <row r="48" spans="1:23" x14ac:dyDescent="0.3">
      <c r="A48" s="1">
        <v>0</v>
      </c>
      <c r="B48" t="s">
        <v>93</v>
      </c>
      <c r="C48">
        <v>0.65</v>
      </c>
      <c r="D48">
        <v>0.66</v>
      </c>
      <c r="E48">
        <v>2.44</v>
      </c>
      <c r="F48">
        <v>2.82</v>
      </c>
    </row>
    <row r="49" spans="1:14" x14ac:dyDescent="0.3">
      <c r="A49" s="1">
        <v>1</v>
      </c>
      <c r="B49" t="s">
        <v>94</v>
      </c>
      <c r="C49">
        <v>0.65</v>
      </c>
      <c r="D49">
        <v>0.66</v>
      </c>
      <c r="E49">
        <v>2.4500000000000002</v>
      </c>
      <c r="F49">
        <v>2.82</v>
      </c>
    </row>
    <row r="50" spans="1:14" x14ac:dyDescent="0.3">
      <c r="A50" s="1">
        <v>2</v>
      </c>
      <c r="B50" t="s">
        <v>95</v>
      </c>
      <c r="C50">
        <v>0.65</v>
      </c>
      <c r="D50">
        <v>0.66</v>
      </c>
      <c r="E50">
        <v>2.4500000000000002</v>
      </c>
      <c r="F50">
        <v>2.83</v>
      </c>
    </row>
    <row r="51" spans="1:14" x14ac:dyDescent="0.3">
      <c r="A51" s="1">
        <v>3</v>
      </c>
      <c r="B51" t="s">
        <v>96</v>
      </c>
      <c r="C51">
        <v>0.65</v>
      </c>
      <c r="D51">
        <v>0.66</v>
      </c>
      <c r="E51">
        <v>2.44</v>
      </c>
      <c r="F51">
        <v>2.83</v>
      </c>
    </row>
    <row r="52" spans="1:14" x14ac:dyDescent="0.3">
      <c r="A52" s="1">
        <v>4</v>
      </c>
      <c r="B52" t="s">
        <v>97</v>
      </c>
      <c r="C52">
        <v>0.66</v>
      </c>
      <c r="D52">
        <v>0.66</v>
      </c>
      <c r="E52">
        <v>2.4500000000000002</v>
      </c>
      <c r="F52">
        <v>2.84</v>
      </c>
    </row>
    <row r="54" spans="1:14" x14ac:dyDescent="0.3">
      <c r="B54" s="1" t="s">
        <v>98</v>
      </c>
      <c r="C54" s="1" t="s">
        <v>37</v>
      </c>
      <c r="D54" s="1" t="s">
        <v>38</v>
      </c>
      <c r="E54" s="1" t="s">
        <v>39</v>
      </c>
      <c r="F54" s="1" t="s">
        <v>40</v>
      </c>
    </row>
    <row r="55" spans="1:14" x14ac:dyDescent="0.3">
      <c r="A55" s="1">
        <v>0</v>
      </c>
      <c r="B55" t="s">
        <v>99</v>
      </c>
      <c r="C55">
        <v>1</v>
      </c>
    </row>
    <row r="56" spans="1:14" x14ac:dyDescent="0.3">
      <c r="A56" s="1">
        <v>1</v>
      </c>
      <c r="B56" t="s">
        <v>100</v>
      </c>
      <c r="C56">
        <v>1</v>
      </c>
    </row>
    <row r="57" spans="1:14" x14ac:dyDescent="0.3">
      <c r="A57" s="1">
        <v>2</v>
      </c>
      <c r="B57" t="s">
        <v>101</v>
      </c>
      <c r="D57">
        <v>1</v>
      </c>
    </row>
    <row r="58" spans="1:14" x14ac:dyDescent="0.3">
      <c r="A58" s="1">
        <v>3</v>
      </c>
      <c r="B58" t="s">
        <v>102</v>
      </c>
    </row>
    <row r="60" spans="1:14" x14ac:dyDescent="0.3">
      <c r="B60" s="1" t="s">
        <v>103</v>
      </c>
      <c r="C60" s="1" t="s">
        <v>3790</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3791</v>
      </c>
      <c r="F61">
        <v>0.19</v>
      </c>
      <c r="I61" t="str">
        <f t="shared" si="4"/>
        <v>N/A</v>
      </c>
      <c r="J61">
        <f t="shared" si="5"/>
        <v>-0.11</v>
      </c>
      <c r="K61" t="str">
        <f t="shared" si="6"/>
        <v>N/A</v>
      </c>
      <c r="L61" t="str">
        <f t="shared" si="7"/>
        <v>N/A</v>
      </c>
      <c r="M61">
        <f t="shared" si="8"/>
        <v>0.19</v>
      </c>
      <c r="N61" t="str">
        <f t="shared" si="9"/>
        <v>N/A</v>
      </c>
    </row>
    <row r="62" spans="1:14" x14ac:dyDescent="0.3">
      <c r="A62" s="1">
        <v>1</v>
      </c>
      <c r="B62" t="s">
        <v>110</v>
      </c>
      <c r="C62" t="s">
        <v>3792</v>
      </c>
      <c r="F62">
        <v>0.22</v>
      </c>
      <c r="I62" t="str">
        <f t="shared" si="4"/>
        <v>N/A</v>
      </c>
      <c r="J62">
        <f t="shared" si="5"/>
        <v>0.13800000000000001</v>
      </c>
      <c r="K62" t="str">
        <f t="shared" si="6"/>
        <v>N/A</v>
      </c>
      <c r="L62" t="str">
        <f t="shared" si="7"/>
        <v>N/A</v>
      </c>
      <c r="M62">
        <f t="shared" si="8"/>
        <v>0.22</v>
      </c>
      <c r="N62" t="str">
        <f t="shared" si="9"/>
        <v>N/A</v>
      </c>
    </row>
    <row r="63" spans="1:14" x14ac:dyDescent="0.3">
      <c r="A63" s="1">
        <v>2</v>
      </c>
      <c r="B63" t="s">
        <v>112</v>
      </c>
      <c r="C63" t="s">
        <v>3793</v>
      </c>
      <c r="F63">
        <v>0.08</v>
      </c>
      <c r="I63" t="str">
        <f t="shared" si="4"/>
        <v>N/A</v>
      </c>
      <c r="J63">
        <f t="shared" si="5"/>
        <v>-4.0000000000000001E-3</v>
      </c>
      <c r="K63" t="str">
        <f t="shared" si="6"/>
        <v>N/A</v>
      </c>
      <c r="L63" t="str">
        <f t="shared" si="7"/>
        <v>N/A</v>
      </c>
      <c r="M63">
        <f t="shared" si="8"/>
        <v>0.08</v>
      </c>
      <c r="N63" t="str">
        <f t="shared" si="9"/>
        <v>N/A</v>
      </c>
    </row>
    <row r="64" spans="1:14" x14ac:dyDescent="0.3">
      <c r="A64" s="1">
        <v>3</v>
      </c>
      <c r="B64" t="s">
        <v>114</v>
      </c>
      <c r="C64" t="s">
        <v>3794</v>
      </c>
      <c r="F64">
        <v>0.12</v>
      </c>
      <c r="I64" t="str">
        <f t="shared" si="4"/>
        <v>N/A</v>
      </c>
      <c r="J64">
        <f t="shared" si="5"/>
        <v>0.156</v>
      </c>
      <c r="K64" t="str">
        <f t="shared" si="6"/>
        <v>N/A</v>
      </c>
      <c r="L64" t="str">
        <f t="shared" si="7"/>
        <v>N/A</v>
      </c>
      <c r="M64">
        <f t="shared" si="8"/>
        <v>0.12</v>
      </c>
      <c r="N64" t="str">
        <f t="shared" si="9"/>
        <v>N/A</v>
      </c>
    </row>
    <row r="65" spans="1:14" x14ac:dyDescent="0.3">
      <c r="A65" s="1">
        <v>4</v>
      </c>
      <c r="B65" t="s">
        <v>116</v>
      </c>
      <c r="C65" t="s">
        <v>3795</v>
      </c>
      <c r="F65">
        <v>0.09</v>
      </c>
      <c r="I65" t="str">
        <f t="shared" si="4"/>
        <v>N/A</v>
      </c>
      <c r="J65">
        <f t="shared" si="5"/>
        <v>0.13550000000000001</v>
      </c>
      <c r="K65" t="str">
        <f t="shared" si="6"/>
        <v>N/A</v>
      </c>
      <c r="L65" t="str">
        <f t="shared" si="7"/>
        <v>N/A</v>
      </c>
      <c r="M65">
        <f t="shared" si="8"/>
        <v>0.09</v>
      </c>
      <c r="N65" t="str">
        <f t="shared" si="9"/>
        <v>N/A</v>
      </c>
    </row>
    <row r="66" spans="1:14" x14ac:dyDescent="0.3">
      <c r="A66" s="1">
        <v>5</v>
      </c>
      <c r="B66" t="s">
        <v>118</v>
      </c>
      <c r="C66" t="s">
        <v>3796</v>
      </c>
      <c r="I66" t="str">
        <f t="shared" si="4"/>
        <v>N/A</v>
      </c>
      <c r="J66">
        <f t="shared" si="5"/>
        <v>0.36759999999999998</v>
      </c>
      <c r="K66" t="str">
        <f t="shared" si="6"/>
        <v>N/A</v>
      </c>
      <c r="L66" t="str">
        <f t="shared" si="7"/>
        <v>N/A</v>
      </c>
      <c r="M66" t="str">
        <f t="shared" si="8"/>
        <v>N/A</v>
      </c>
      <c r="N66" t="str">
        <f t="shared" si="9"/>
        <v>N/A</v>
      </c>
    </row>
    <row r="67" spans="1:14" x14ac:dyDescent="0.3">
      <c r="D67" t="s">
        <v>120</v>
      </c>
      <c r="E67" t="str">
        <f>C1</f>
        <v>Acadia Healthcare Company, Inc. (ACHC)</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3764</v>
      </c>
      <c r="D68">
        <f ca="1">IFERROR(AVERAGE(VALUE(INDIRECT("J"&amp;(MATCH(B68,B69:B500,0)+68))),VALUE(INDIRECT("J"&amp;(MATCH(B68,B69:B500,0)+79))),VALUE(INDIRECT("J"&amp;(MATCH(B68,B69:B500,0)+90))),VALUE(INDIRECT("J"&amp;(MATCH(B68,B69:B500,0)+101)))),"")</f>
        <v>1925772500</v>
      </c>
      <c r="E68" t="str">
        <f t="shared" ref="E68:E76" ca="1" si="10">IFERROR(IF(AND(C68&lt;&gt;"",D68&lt;&gt;0),IF(VALUE(J68)&gt;VALUE(K68),"above average","below average"),"no data"),"no data")</f>
        <v>above average</v>
      </c>
      <c r="I68" t="str">
        <f t="shared" ca="1" si="4"/>
        <v>N/A</v>
      </c>
      <c r="J68">
        <f t="shared" si="5"/>
        <v>4500000000</v>
      </c>
      <c r="K68">
        <f t="shared" ca="1" si="6"/>
        <v>1925772500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3766</v>
      </c>
      <c r="D70">
        <f ca="1">IFERROR(AVERAGE(VALUE(INDIRECT("J"&amp;(MATCH(B70,B71:B502,0)+70))),VALUE(INDIRECT("J"&amp;(MATCH(B70,B71:B502,0)+81))),VALUE(INDIRECT("J"&amp;(MATCH(B70,B71:B502,0)+92))),VALUE(INDIRECT("J"&amp;(MATCH(B70,B71:B502,0)+103)))),"")</f>
        <v>8.73</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298.2</v>
      </c>
      <c r="K70">
        <f t="shared" ca="1" si="6"/>
        <v>8.73</v>
      </c>
      <c r="L70" t="str">
        <f t="shared" ca="1" si="7"/>
        <v>N/A</v>
      </c>
      <c r="M70" t="str">
        <f t="shared" ca="1" si="8"/>
        <v>N/A</v>
      </c>
      <c r="N70" t="str">
        <f t="shared" ca="1" si="9"/>
        <v>N/A</v>
      </c>
    </row>
    <row r="71" spans="1:14" x14ac:dyDescent="0.3">
      <c r="A71" s="1">
        <v>3</v>
      </c>
      <c r="B71" t="s">
        <v>124</v>
      </c>
      <c r="C71" t="s">
        <v>3797</v>
      </c>
      <c r="D71">
        <f ca="1">IFERROR(AVERAGE(VALUE(INDIRECT("J"&amp;(MATCH(B71,B72:B503,0)+71))),VALUE(INDIRECT("J"&amp;(MATCH(B71,B72:B503,0)+82))),VALUE(INDIRECT("J"&amp;(MATCH(B71,B72:B503,0)+93))),VALUE(INDIRECT("J"&amp;(MATCH(B71,B72:B503,0)+104)))),"")</f>
        <v>13.2</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18.190000000000001</v>
      </c>
      <c r="K71">
        <f t="shared" ca="1" si="6"/>
        <v>13.2</v>
      </c>
      <c r="L71" t="str">
        <f t="shared" ca="1" si="7"/>
        <v>N/A</v>
      </c>
      <c r="M71" t="str">
        <f t="shared" ca="1" si="8"/>
        <v>N/A</v>
      </c>
      <c r="N71" t="str">
        <f t="shared" ca="1" si="9"/>
        <v>N/A</v>
      </c>
    </row>
    <row r="72" spans="1:14" x14ac:dyDescent="0.3">
      <c r="A72" s="1">
        <v>4</v>
      </c>
      <c r="B72" t="s">
        <v>126</v>
      </c>
      <c r="C72" t="s">
        <v>3798</v>
      </c>
      <c r="D72">
        <f ca="1">IFERROR(AVERAGE(VALUE(INDIRECT("J"&amp;(MATCH(B72,B73:B504,0)+72))),VALUE(INDIRECT("J"&amp;(MATCH(B72,B73:B504,0)+83))),VALUE(INDIRECT("J"&amp;(MATCH(B72,B73:B504,0)+94))),VALUE(INDIRECT("J"&amp;(MATCH(B72,B73:B504,0)+105)))),"")</f>
        <v>1.04</v>
      </c>
      <c r="E72" t="str">
        <f t="shared" ca="1" si="10"/>
        <v>above average</v>
      </c>
      <c r="F72" t="str">
        <f t="shared" ca="1" si="11"/>
        <v>peg ratio (5 yr expected)</v>
      </c>
      <c r="G72" t="str">
        <f t="shared" ca="1" si="12"/>
        <v>trailing p/e, forward p/e, peg ratio</v>
      </c>
      <c r="I72" t="str">
        <f t="shared" ca="1" si="4"/>
        <v>N/A</v>
      </c>
      <c r="J72">
        <f t="shared" si="5"/>
        <v>1.54</v>
      </c>
      <c r="K72">
        <f t="shared" ca="1" si="6"/>
        <v>1.04</v>
      </c>
      <c r="L72" t="str">
        <f t="shared" ca="1" si="7"/>
        <v>N/A</v>
      </c>
      <c r="M72" t="str">
        <f t="shared" ca="1" si="8"/>
        <v>N/A</v>
      </c>
      <c r="N72" t="str">
        <f t="shared" ca="1" si="9"/>
        <v>N/A</v>
      </c>
    </row>
    <row r="73" spans="1:14" x14ac:dyDescent="0.3">
      <c r="A73" s="1">
        <v>5</v>
      </c>
      <c r="B73" t="s">
        <v>128</v>
      </c>
      <c r="C73" t="s">
        <v>3799</v>
      </c>
      <c r="D73">
        <f ca="1">IFERROR(AVERAGE(VALUE(INDIRECT("J"&amp;(MATCH(B73,B74:B505,0)+73))),VALUE(INDIRECT("J"&amp;(MATCH(B73,B74:B505,0)+84))),VALUE(INDIRECT("J"&amp;(MATCH(B73,B74:B505,0)+95))),VALUE(INDIRECT("J"&amp;(MATCH(B73,B74:B505,0)+106)))),"")</f>
        <v>0.13750000000000001</v>
      </c>
      <c r="E73" t="str">
        <f t="shared" ca="1" si="10"/>
        <v>above average</v>
      </c>
      <c r="F73" t="str">
        <f t="shared" ca="1" si="11"/>
        <v>price/sales (ttm)</v>
      </c>
      <c r="G73" t="str">
        <f t="shared" ca="1" si="12"/>
        <v>trailing p/e, forward p/e, peg ratio, price/sales</v>
      </c>
      <c r="I73" t="str">
        <f t="shared" ca="1" si="4"/>
        <v>N/A</v>
      </c>
      <c r="J73">
        <f t="shared" si="5"/>
        <v>1.57</v>
      </c>
      <c r="K73">
        <f t="shared" ca="1" si="6"/>
        <v>0.13750000000000001</v>
      </c>
      <c r="L73" t="str">
        <f t="shared" ca="1" si="7"/>
        <v>N/A</v>
      </c>
      <c r="M73" t="str">
        <f t="shared" ca="1" si="8"/>
        <v>N/A</v>
      </c>
      <c r="N73" t="str">
        <f t="shared" ca="1" si="9"/>
        <v>N/A</v>
      </c>
    </row>
    <row r="74" spans="1:14" x14ac:dyDescent="0.3">
      <c r="A74" s="1">
        <v>6</v>
      </c>
      <c r="B74" t="s">
        <v>130</v>
      </c>
      <c r="C74" t="s">
        <v>3800</v>
      </c>
      <c r="D74">
        <f ca="1">IFERROR(AVERAGE(VALUE(INDIRECT("J"&amp;(MATCH(B74,B75:B506,0)+74))),VALUE(INDIRECT("J"&amp;(MATCH(B74,B75:B506,0)+85))),VALUE(INDIRECT("J"&amp;(MATCH(B74,B75:B506,0)+96))),VALUE(INDIRECT("J"&amp;(MATCH(B74,B75:B506,0)+107)))),"")</f>
        <v>1.5949999999999998</v>
      </c>
      <c r="E74" t="str">
        <f t="shared" ca="1" si="10"/>
        <v>above average</v>
      </c>
      <c r="F74" t="str">
        <f t="shared" ca="1" si="11"/>
        <v>price/book (mrq)</v>
      </c>
      <c r="G74" t="str">
        <f t="shared" ca="1" si="12"/>
        <v>trailing p/e, forward p/e, peg ratio, price/sales, price/book</v>
      </c>
      <c r="I74" t="str">
        <f t="shared" ca="1" si="4"/>
        <v>N/A</v>
      </c>
      <c r="J74">
        <f t="shared" si="5"/>
        <v>1.99</v>
      </c>
      <c r="K74">
        <f t="shared" ca="1" si="6"/>
        <v>1.595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forward p/e, peg ratio,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forward p/e, peg ratio,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peg ratio, price/sales, and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Acadia Healthcare Company may be overvalued. The company has a higher trailing p/e, forward p/e, peg ratio, price/sales, and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3801</v>
      </c>
      <c r="F81" t="str">
        <f t="shared" ref="F81:F87" ca="1" si="13">IF(E70="below average",LOWER(TRIM(IF(ISNUMBER(VALUE(RIGHT(B70,1))),REPLACE(B70,LEN(B70),1,""),B70))),"")</f>
        <v/>
      </c>
      <c r="G81" t="str">
        <f ca="1">IFERROR(LEFT(F81,FIND("(",F81) - 2),F81)</f>
        <v/>
      </c>
      <c r="I81" t="str">
        <f t="shared" ca="1" si="4"/>
        <v>N/A</v>
      </c>
      <c r="J81">
        <f t="shared" si="5"/>
        <v>5.4000000000000003E-3</v>
      </c>
      <c r="K81" t="str">
        <f t="shared" si="6"/>
        <v>N/A</v>
      </c>
      <c r="L81" t="str">
        <f t="shared" si="7"/>
        <v>N/A</v>
      </c>
      <c r="M81" t="str">
        <f t="shared" ca="1" si="8"/>
        <v>N/A</v>
      </c>
      <c r="N81" t="str">
        <f t="shared" ca="1" si="9"/>
        <v>N/A</v>
      </c>
    </row>
    <row r="82" spans="1:14" x14ac:dyDescent="0.3">
      <c r="A82" s="1">
        <v>1</v>
      </c>
      <c r="B82" t="s">
        <v>140</v>
      </c>
      <c r="C82" t="s">
        <v>3802</v>
      </c>
      <c r="F82" t="str">
        <f t="shared" ca="1" si="13"/>
        <v/>
      </c>
      <c r="G82" t="str">
        <f t="shared" ref="G82:G87" ca="1" si="14">IF(F82&lt;&gt;"", G81 &amp; ", " &amp; IFERROR(LEFT(F82,FIND("(",F82) - 2),F82),G81)</f>
        <v/>
      </c>
      <c r="I82" t="str">
        <f t="shared" ca="1" si="4"/>
        <v>N/A</v>
      </c>
      <c r="J82">
        <f t="shared" si="5"/>
        <v>0.1547</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3803</v>
      </c>
      <c r="F84" t="str">
        <f t="shared" ca="1" si="13"/>
        <v/>
      </c>
      <c r="G84" t="str">
        <f t="shared" ca="1" si="14"/>
        <v/>
      </c>
      <c r="I84" t="str">
        <f t="shared" ca="1" si="4"/>
        <v>N/A</v>
      </c>
      <c r="J84">
        <f t="shared" si="5"/>
        <v>4.3499999999999997E-2</v>
      </c>
      <c r="K84" t="str">
        <f t="shared" si="6"/>
        <v>N/A</v>
      </c>
      <c r="L84" t="str">
        <f t="shared" si="7"/>
        <v>N/A</v>
      </c>
      <c r="M84" t="str">
        <f t="shared" ca="1" si="8"/>
        <v>N/A</v>
      </c>
      <c r="N84" t="str">
        <f t="shared" ca="1" si="9"/>
        <v>N/A</v>
      </c>
    </row>
    <row r="85" spans="1:14" x14ac:dyDescent="0.3">
      <c r="A85" s="1">
        <v>1</v>
      </c>
      <c r="B85" t="s">
        <v>144</v>
      </c>
      <c r="C85" t="s">
        <v>3804</v>
      </c>
      <c r="F85" t="str">
        <f t="shared" ca="1" si="13"/>
        <v/>
      </c>
      <c r="G85" t="str">
        <f t="shared" ca="1" si="14"/>
        <v/>
      </c>
      <c r="I85" t="str">
        <f t="shared" ca="1" si="4"/>
        <v>N/A</v>
      </c>
      <c r="J85">
        <f t="shared" si="5"/>
        <v>5.6000000000000008E-3</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1052</v>
      </c>
      <c r="F87" t="str">
        <f t="shared" ca="1" si="13"/>
        <v/>
      </c>
      <c r="G87" t="str">
        <f t="shared" ca="1" si="14"/>
        <v/>
      </c>
      <c r="I87" t="str">
        <f t="shared" ca="1" si="4"/>
        <v>N/A</v>
      </c>
      <c r="J87">
        <f t="shared" si="5"/>
        <v>2870000000</v>
      </c>
      <c r="K87" t="str">
        <f t="shared" si="6"/>
        <v>N/A</v>
      </c>
      <c r="L87" t="str">
        <f t="shared" si="7"/>
        <v>N/A</v>
      </c>
      <c r="M87" t="str">
        <f t="shared" ca="1" si="8"/>
        <v>N/A</v>
      </c>
      <c r="N87" t="str">
        <f t="shared" ca="1" si="9"/>
        <v>N/A</v>
      </c>
    </row>
    <row r="88" spans="1:14" x14ac:dyDescent="0.3">
      <c r="A88" s="1">
        <v>1</v>
      </c>
      <c r="B88" t="s">
        <v>147</v>
      </c>
      <c r="C88" t="s">
        <v>3805</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33.159999999999997</v>
      </c>
      <c r="K88" t="str">
        <f t="shared" si="6"/>
        <v>N/A</v>
      </c>
      <c r="L88" t="str">
        <f t="shared" si="7"/>
        <v>N/A</v>
      </c>
      <c r="M88" t="str">
        <f t="shared" ca="1" si="8"/>
        <v>N/A</v>
      </c>
      <c r="N88" t="str">
        <f t="shared" ca="1" si="9"/>
        <v>N/A</v>
      </c>
    </row>
    <row r="89" spans="1:14" x14ac:dyDescent="0.3">
      <c r="A89" s="1">
        <v>2</v>
      </c>
      <c r="B89" t="s">
        <v>149</v>
      </c>
      <c r="C89" t="s">
        <v>3806</v>
      </c>
      <c r="D89" t="str">
        <f ca="1">IF(COUNTIF(E70:E76,"=below average")&gt;0,"There are some indications that "&amp;D1&amp;" may be undervalued. The company has a lower " &amp; G88 &amp; " than the comparable average", "Inconclusive")</f>
        <v>Inconclusive</v>
      </c>
      <c r="I89" t="str">
        <f t="shared" ca="1" si="4"/>
        <v>N/A</v>
      </c>
      <c r="J89">
        <f t="shared" si="5"/>
        <v>0.10099999999999999</v>
      </c>
      <c r="K89" t="str">
        <f t="shared" ca="1" si="6"/>
        <v>N/A</v>
      </c>
      <c r="L89" t="str">
        <f t="shared" si="7"/>
        <v>N/A</v>
      </c>
      <c r="M89" t="str">
        <f t="shared" si="8"/>
        <v>N/A</v>
      </c>
      <c r="N89" t="str">
        <f t="shared" si="9"/>
        <v>N/A</v>
      </c>
    </row>
    <row r="90" spans="1:14" x14ac:dyDescent="0.3">
      <c r="A90" s="1">
        <v>3</v>
      </c>
      <c r="B90" t="s">
        <v>151</v>
      </c>
      <c r="C90" t="s">
        <v>3807</v>
      </c>
      <c r="I90" t="str">
        <f t="shared" si="4"/>
        <v>N/A</v>
      </c>
      <c r="J90">
        <f t="shared" si="5"/>
        <v>2690000000</v>
      </c>
      <c r="K90" t="str">
        <f t="shared" si="6"/>
        <v>N/A</v>
      </c>
      <c r="L90" t="str">
        <f t="shared" si="7"/>
        <v>N/A</v>
      </c>
      <c r="M90" t="str">
        <f t="shared" si="8"/>
        <v>N/A</v>
      </c>
      <c r="N90" t="str">
        <f t="shared" si="9"/>
        <v>N/A</v>
      </c>
    </row>
    <row r="91" spans="1:14" x14ac:dyDescent="0.3">
      <c r="A91" s="1">
        <v>4</v>
      </c>
      <c r="B91" t="s">
        <v>153</v>
      </c>
      <c r="C91" t="s">
        <v>3808</v>
      </c>
      <c r="I91" t="str">
        <f t="shared" si="4"/>
        <v>N/A</v>
      </c>
      <c r="J91">
        <f t="shared" si="5"/>
        <v>585160000</v>
      </c>
      <c r="K91" t="str">
        <f t="shared" si="6"/>
        <v>N/A</v>
      </c>
      <c r="L91" t="str">
        <f t="shared" si="7"/>
        <v>N/A</v>
      </c>
      <c r="M91" t="str">
        <f t="shared" si="8"/>
        <v>N/A</v>
      </c>
      <c r="N91" t="str">
        <f t="shared" si="9"/>
        <v>N/A</v>
      </c>
    </row>
    <row r="92" spans="1:14" x14ac:dyDescent="0.3">
      <c r="A92" s="1">
        <v>5</v>
      </c>
      <c r="B92" t="s">
        <v>155</v>
      </c>
      <c r="C92" t="s">
        <v>3809</v>
      </c>
      <c r="I92" t="str">
        <f t="shared" si="4"/>
        <v>N/A</v>
      </c>
      <c r="J92">
        <f t="shared" si="5"/>
        <v>15410000</v>
      </c>
      <c r="K92" t="str">
        <f t="shared" si="6"/>
        <v>N/A</v>
      </c>
      <c r="L92" t="str">
        <f t="shared" si="7"/>
        <v>N/A</v>
      </c>
      <c r="M92" t="str">
        <f t="shared" si="8"/>
        <v>N/A</v>
      </c>
      <c r="N92" t="str">
        <f t="shared" si="9"/>
        <v>N/A</v>
      </c>
    </row>
    <row r="93" spans="1:14" x14ac:dyDescent="0.3">
      <c r="A93" s="1">
        <v>6</v>
      </c>
      <c r="B93" t="s">
        <v>157</v>
      </c>
      <c r="C93" t="s">
        <v>3767</v>
      </c>
      <c r="I93" t="str">
        <f t="shared" si="4"/>
        <v>N/A</v>
      </c>
      <c r="J93">
        <f t="shared" si="5"/>
        <v>0.17</v>
      </c>
      <c r="K93" t="str">
        <f t="shared" si="6"/>
        <v>N/A</v>
      </c>
      <c r="L93" t="str">
        <f t="shared" si="7"/>
        <v>N/A</v>
      </c>
      <c r="M93" t="str">
        <f t="shared" si="8"/>
        <v>N/A</v>
      </c>
      <c r="N93" t="str">
        <f t="shared" si="9"/>
        <v>N/A</v>
      </c>
    </row>
    <row r="94" spans="1:14" x14ac:dyDescent="0.3">
      <c r="A94" s="1">
        <v>7</v>
      </c>
      <c r="B94" t="s">
        <v>158</v>
      </c>
      <c r="C94" t="s">
        <v>3810</v>
      </c>
      <c r="I94" t="str">
        <f t="shared" si="4"/>
        <v>N/A</v>
      </c>
      <c r="J94">
        <f t="shared" si="5"/>
        <v>0.36100000000000004</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2985</v>
      </c>
      <c r="I96" t="str">
        <f t="shared" si="4"/>
        <v>N/A</v>
      </c>
      <c r="J96">
        <f t="shared" si="5"/>
        <v>43090000</v>
      </c>
      <c r="K96" t="str">
        <f t="shared" si="6"/>
        <v>N/A</v>
      </c>
      <c r="L96" t="str">
        <f t="shared" si="7"/>
        <v>N/A</v>
      </c>
      <c r="M96" t="str">
        <f t="shared" si="8"/>
        <v>N/A</v>
      </c>
      <c r="N96" t="str">
        <f t="shared" si="9"/>
        <v>N/A</v>
      </c>
    </row>
    <row r="97" spans="1:14" x14ac:dyDescent="0.3">
      <c r="A97" s="1">
        <v>1</v>
      </c>
      <c r="B97" t="s">
        <v>161</v>
      </c>
      <c r="C97" t="s">
        <v>3811</v>
      </c>
      <c r="I97" t="str">
        <f t="shared" si="4"/>
        <v>N/A</v>
      </c>
      <c r="J97">
        <f t="shared" si="5"/>
        <v>0.49</v>
      </c>
      <c r="K97" t="str">
        <f t="shared" si="6"/>
        <v>N/A</v>
      </c>
      <c r="L97" t="str">
        <f t="shared" si="7"/>
        <v>N/A</v>
      </c>
      <c r="M97" t="str">
        <f t="shared" si="8"/>
        <v>N/A</v>
      </c>
      <c r="N97" t="str">
        <f t="shared" si="9"/>
        <v>N/A</v>
      </c>
    </row>
    <row r="98" spans="1:14" x14ac:dyDescent="0.3">
      <c r="A98" s="1">
        <v>2</v>
      </c>
      <c r="B98" t="s">
        <v>163</v>
      </c>
      <c r="C98" t="s">
        <v>3812</v>
      </c>
      <c r="I98" t="str">
        <f t="shared" si="4"/>
        <v>N/A</v>
      </c>
      <c r="J98">
        <f t="shared" si="5"/>
        <v>3280000000</v>
      </c>
      <c r="K98" t="str">
        <f t="shared" si="6"/>
        <v>N/A</v>
      </c>
      <c r="L98" t="str">
        <f t="shared" si="7"/>
        <v>N/A</v>
      </c>
      <c r="M98" t="str">
        <f t="shared" si="8"/>
        <v>N/A</v>
      </c>
      <c r="N98" t="str">
        <f t="shared" si="9"/>
        <v>N/A</v>
      </c>
    </row>
    <row r="99" spans="1:14" x14ac:dyDescent="0.3">
      <c r="A99" s="1">
        <v>3</v>
      </c>
      <c r="B99" t="s">
        <v>165</v>
      </c>
      <c r="C99" t="s">
        <v>3813</v>
      </c>
      <c r="I99" t="str">
        <f t="shared" si="4"/>
        <v>N/A</v>
      </c>
      <c r="J99">
        <f t="shared" si="5"/>
        <v>145.61000000000001</v>
      </c>
      <c r="K99" t="str">
        <f t="shared" si="6"/>
        <v>N/A</v>
      </c>
      <c r="L99" t="str">
        <f t="shared" si="7"/>
        <v>N/A</v>
      </c>
      <c r="M99" t="str">
        <f t="shared" si="8"/>
        <v>N/A</v>
      </c>
      <c r="N99" t="str">
        <f t="shared" si="9"/>
        <v>N/A</v>
      </c>
    </row>
    <row r="100" spans="1:14" x14ac:dyDescent="0.3">
      <c r="A100" s="1">
        <v>4</v>
      </c>
      <c r="B100" t="s">
        <v>167</v>
      </c>
      <c r="C100" t="s">
        <v>3814</v>
      </c>
      <c r="I100" t="str">
        <f t="shared" si="4"/>
        <v>N/A</v>
      </c>
      <c r="J100">
        <f t="shared" si="5"/>
        <v>1.26</v>
      </c>
      <c r="K100" t="str">
        <f t="shared" si="6"/>
        <v>N/A</v>
      </c>
      <c r="L100" t="str">
        <f t="shared" si="7"/>
        <v>N/A</v>
      </c>
      <c r="M100" t="str">
        <f t="shared" si="8"/>
        <v>N/A</v>
      </c>
      <c r="N100" t="str">
        <f t="shared" si="9"/>
        <v>N/A</v>
      </c>
    </row>
    <row r="101" spans="1:14" x14ac:dyDescent="0.3">
      <c r="A101" s="1">
        <v>5</v>
      </c>
      <c r="B101" t="s">
        <v>169</v>
      </c>
      <c r="C101" t="s">
        <v>3815</v>
      </c>
      <c r="I101" t="str">
        <f t="shared" si="4"/>
        <v>N/A</v>
      </c>
      <c r="J101">
        <f t="shared" si="5"/>
        <v>25.73</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3816</v>
      </c>
      <c r="I103" t="str">
        <f t="shared" si="4"/>
        <v>N/A</v>
      </c>
      <c r="J103">
        <f t="shared" si="5"/>
        <v>359830000</v>
      </c>
      <c r="K103" t="str">
        <f t="shared" si="6"/>
        <v>N/A</v>
      </c>
      <c r="L103" t="str">
        <f t="shared" si="7"/>
        <v>N/A</v>
      </c>
      <c r="M103" t="str">
        <f t="shared" si="8"/>
        <v>N/A</v>
      </c>
      <c r="N103" t="str">
        <f t="shared" si="9"/>
        <v>N/A</v>
      </c>
    </row>
    <row r="104" spans="1:14" x14ac:dyDescent="0.3">
      <c r="A104" s="1">
        <v>1</v>
      </c>
      <c r="B104" t="s">
        <v>173</v>
      </c>
      <c r="C104" t="s">
        <v>1971</v>
      </c>
      <c r="I104" t="str">
        <f t="shared" si="4"/>
        <v>N/A</v>
      </c>
      <c r="J104">
        <f t="shared" si="5"/>
        <v>10670000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3765</v>
      </c>
      <c r="I106" t="str">
        <f t="shared" si="4"/>
        <v>N/A</v>
      </c>
      <c r="J106">
        <f t="shared" si="5"/>
        <v>1</v>
      </c>
      <c r="K106" t="str">
        <f t="shared" si="6"/>
        <v>N/A</v>
      </c>
      <c r="L106" t="str">
        <f t="shared" si="7"/>
        <v>N/A</v>
      </c>
      <c r="M106" t="str">
        <f t="shared" si="8"/>
        <v>N/A</v>
      </c>
      <c r="N106" t="str">
        <f t="shared" si="9"/>
        <v>N/A</v>
      </c>
    </row>
    <row r="107" spans="1:14" x14ac:dyDescent="0.3">
      <c r="A107" s="1">
        <v>1</v>
      </c>
      <c r="B107" t="s">
        <v>175</v>
      </c>
      <c r="C107" t="s">
        <v>3817</v>
      </c>
      <c r="I107" t="str">
        <f t="shared" si="4"/>
        <v>N/A</v>
      </c>
      <c r="J107">
        <f t="shared" si="5"/>
        <v>-5.3200000000000004E-2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3818</v>
      </c>
      <c r="I109" t="str">
        <f t="shared" si="4"/>
        <v>N/A</v>
      </c>
      <c r="J109">
        <f t="shared" si="5"/>
        <v>57.29</v>
      </c>
      <c r="K109" t="str">
        <f t="shared" si="6"/>
        <v>N/A</v>
      </c>
      <c r="L109" t="str">
        <f t="shared" si="7"/>
        <v>N/A</v>
      </c>
      <c r="M109" t="str">
        <f t="shared" si="8"/>
        <v>N/A</v>
      </c>
      <c r="N109" t="str">
        <f t="shared" si="9"/>
        <v>N/A</v>
      </c>
    </row>
    <row r="110" spans="1:14" x14ac:dyDescent="0.3">
      <c r="A110" s="1">
        <v>4</v>
      </c>
      <c r="B110" t="s">
        <v>181</v>
      </c>
      <c r="C110" t="s">
        <v>3819</v>
      </c>
      <c r="I110" t="str">
        <f t="shared" si="4"/>
        <v>N/A</v>
      </c>
      <c r="J110">
        <f t="shared" si="5"/>
        <v>32.54</v>
      </c>
      <c r="K110" t="str">
        <f t="shared" si="6"/>
        <v>N/A</v>
      </c>
      <c r="L110" t="str">
        <f t="shared" si="7"/>
        <v>N/A</v>
      </c>
      <c r="M110" t="str">
        <f t="shared" si="8"/>
        <v>N/A</v>
      </c>
      <c r="N110" t="str">
        <f t="shared" si="9"/>
        <v>N/A</v>
      </c>
    </row>
    <row r="111" spans="1:14" x14ac:dyDescent="0.3">
      <c r="A111" s="1">
        <v>5</v>
      </c>
      <c r="B111" t="s">
        <v>183</v>
      </c>
      <c r="C111" t="s">
        <v>3820</v>
      </c>
      <c r="I111" t="str">
        <f t="shared" si="4"/>
        <v>N/A</v>
      </c>
      <c r="J111">
        <f t="shared" si="5"/>
        <v>47.66</v>
      </c>
      <c r="K111" t="str">
        <f t="shared" si="6"/>
        <v>N/A</v>
      </c>
      <c r="L111" t="str">
        <f t="shared" si="7"/>
        <v>N/A</v>
      </c>
      <c r="M111" t="str">
        <f t="shared" si="8"/>
        <v>N/A</v>
      </c>
      <c r="N111" t="str">
        <f t="shared" si="9"/>
        <v>N/A</v>
      </c>
    </row>
    <row r="112" spans="1:14" x14ac:dyDescent="0.3">
      <c r="A112" s="1">
        <v>6</v>
      </c>
      <c r="B112" t="s">
        <v>185</v>
      </c>
      <c r="C112" t="s">
        <v>3821</v>
      </c>
      <c r="I112" t="str">
        <f t="shared" si="4"/>
        <v>N/A</v>
      </c>
      <c r="J112">
        <f t="shared" si="5"/>
        <v>43.41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3822</v>
      </c>
      <c r="I114" t="str">
        <f t="shared" si="4"/>
        <v>N/A</v>
      </c>
      <c r="J114">
        <f t="shared" si="5"/>
        <v>1080000</v>
      </c>
      <c r="K114" t="str">
        <f t="shared" si="6"/>
        <v>N/A</v>
      </c>
      <c r="L114" t="str">
        <f t="shared" si="7"/>
        <v>N/A</v>
      </c>
      <c r="M114" t="str">
        <f t="shared" si="8"/>
        <v>N/A</v>
      </c>
      <c r="N114" t="str">
        <f t="shared" si="9"/>
        <v>N/A</v>
      </c>
    </row>
    <row r="115" spans="1:14" x14ac:dyDescent="0.3">
      <c r="A115" s="1">
        <v>1</v>
      </c>
      <c r="B115" t="s">
        <v>189</v>
      </c>
      <c r="C115" t="s">
        <v>3823</v>
      </c>
      <c r="I115" t="str">
        <f t="shared" si="4"/>
        <v>N/A</v>
      </c>
      <c r="J115">
        <f t="shared" si="5"/>
        <v>711200</v>
      </c>
      <c r="K115" t="str">
        <f t="shared" si="6"/>
        <v>N/A</v>
      </c>
      <c r="L115" t="str">
        <f t="shared" si="7"/>
        <v>N/A</v>
      </c>
      <c r="M115" t="str">
        <f t="shared" si="8"/>
        <v>N/A</v>
      </c>
      <c r="N115" t="str">
        <f t="shared" si="9"/>
        <v>N/A</v>
      </c>
    </row>
    <row r="116" spans="1:14" x14ac:dyDescent="0.3">
      <c r="A116" s="1">
        <v>2</v>
      </c>
      <c r="B116" t="s">
        <v>191</v>
      </c>
      <c r="C116" t="s">
        <v>3824</v>
      </c>
      <c r="I116" t="str">
        <f t="shared" si="4"/>
        <v>N/A</v>
      </c>
      <c r="J116">
        <f t="shared" si="5"/>
        <v>87820000</v>
      </c>
      <c r="K116" t="str">
        <f t="shared" si="6"/>
        <v>N/A</v>
      </c>
      <c r="L116" t="str">
        <f t="shared" si="7"/>
        <v>N/A</v>
      </c>
      <c r="M116" t="str">
        <f t="shared" si="8"/>
        <v>N/A</v>
      </c>
      <c r="N116" t="str">
        <f t="shared" si="9"/>
        <v>N/A</v>
      </c>
    </row>
    <row r="117" spans="1:14" x14ac:dyDescent="0.3">
      <c r="A117" s="1">
        <v>3</v>
      </c>
      <c r="B117" t="s">
        <v>193</v>
      </c>
      <c r="C117" t="s">
        <v>3825</v>
      </c>
      <c r="I117" t="str">
        <f t="shared" si="4"/>
        <v>N/A</v>
      </c>
      <c r="J117">
        <f t="shared" si="5"/>
        <v>83960000</v>
      </c>
      <c r="K117" t="str">
        <f t="shared" si="6"/>
        <v>N/A</v>
      </c>
      <c r="L117" t="str">
        <f t="shared" si="7"/>
        <v>N/A</v>
      </c>
      <c r="M117" t="str">
        <f t="shared" si="8"/>
        <v>N/A</v>
      </c>
      <c r="N117" t="str">
        <f t="shared" si="9"/>
        <v>N/A</v>
      </c>
    </row>
    <row r="118" spans="1:14" x14ac:dyDescent="0.3">
      <c r="A118" s="1">
        <v>4</v>
      </c>
      <c r="B118" t="s">
        <v>195</v>
      </c>
      <c r="C118" t="s">
        <v>3826</v>
      </c>
      <c r="I118" t="str">
        <f t="shared" si="4"/>
        <v>N/A</v>
      </c>
      <c r="J118">
        <f t="shared" si="5"/>
        <v>0.2341</v>
      </c>
      <c r="K118" t="str">
        <f t="shared" si="6"/>
        <v>N/A</v>
      </c>
      <c r="L118" t="str">
        <f t="shared" si="7"/>
        <v>N/A</v>
      </c>
      <c r="M118" t="str">
        <f t="shared" si="8"/>
        <v>N/A</v>
      </c>
      <c r="N118" t="str">
        <f t="shared" si="9"/>
        <v>N/A</v>
      </c>
    </row>
    <row r="119" spans="1:14" x14ac:dyDescent="0.3">
      <c r="A119" s="1">
        <v>5</v>
      </c>
      <c r="B119" t="s">
        <v>197</v>
      </c>
      <c r="C119" t="s">
        <v>3198</v>
      </c>
      <c r="I119" t="str">
        <f t="shared" si="4"/>
        <v>N/A</v>
      </c>
      <c r="J119">
        <f t="shared" si="5"/>
        <v>0.8</v>
      </c>
      <c r="K119" t="str">
        <f t="shared" si="6"/>
        <v>N/A</v>
      </c>
      <c r="L119" t="str">
        <f t="shared" si="7"/>
        <v>N/A</v>
      </c>
      <c r="M119" t="str">
        <f t="shared" si="8"/>
        <v>N/A</v>
      </c>
      <c r="N119" t="str">
        <f t="shared" si="9"/>
        <v>N/A</v>
      </c>
    </row>
    <row r="120" spans="1:14" x14ac:dyDescent="0.3">
      <c r="A120" s="1">
        <v>6</v>
      </c>
      <c r="B120" t="s">
        <v>199</v>
      </c>
      <c r="C120" t="s">
        <v>3827</v>
      </c>
      <c r="I120" t="str">
        <f t="shared" si="4"/>
        <v>N/A</v>
      </c>
      <c r="J120">
        <f t="shared" si="5"/>
        <v>24110000</v>
      </c>
      <c r="K120" t="str">
        <f t="shared" si="6"/>
        <v>N/A</v>
      </c>
      <c r="L120" t="str">
        <f t="shared" si="7"/>
        <v>N/A</v>
      </c>
      <c r="M120" t="str">
        <f t="shared" si="8"/>
        <v>N/A</v>
      </c>
      <c r="N120" t="str">
        <f t="shared" si="9"/>
        <v>N/A</v>
      </c>
    </row>
    <row r="121" spans="1:14" x14ac:dyDescent="0.3">
      <c r="A121" s="1">
        <v>7</v>
      </c>
      <c r="B121" t="s">
        <v>201</v>
      </c>
      <c r="C121" t="s">
        <v>3828</v>
      </c>
      <c r="I121" t="str">
        <f t="shared" si="4"/>
        <v>N/A</v>
      </c>
      <c r="J121">
        <f t="shared" si="5"/>
        <v>24.79</v>
      </c>
      <c r="K121" t="str">
        <f t="shared" si="6"/>
        <v>N/A</v>
      </c>
      <c r="L121" t="str">
        <f t="shared" si="7"/>
        <v>N/A</v>
      </c>
      <c r="M121" t="str">
        <f t="shared" si="8"/>
        <v>N/A</v>
      </c>
      <c r="N121" t="str">
        <f t="shared" si="9"/>
        <v>N/A</v>
      </c>
    </row>
    <row r="122" spans="1:14" x14ac:dyDescent="0.3">
      <c r="A122" s="1">
        <v>8</v>
      </c>
      <c r="B122" t="s">
        <v>203</v>
      </c>
      <c r="C122" t="s">
        <v>3829</v>
      </c>
      <c r="I122" t="str">
        <f t="shared" si="4"/>
        <v>N/A</v>
      </c>
      <c r="J122">
        <f t="shared" si="5"/>
        <v>0.51460000000000006</v>
      </c>
      <c r="K122" t="str">
        <f t="shared" si="6"/>
        <v>N/A</v>
      </c>
      <c r="L122" t="str">
        <f t="shared" si="7"/>
        <v>N/A</v>
      </c>
      <c r="M122" t="str">
        <f t="shared" si="8"/>
        <v>N/A</v>
      </c>
      <c r="N122" t="str">
        <f t="shared" si="9"/>
        <v>N/A</v>
      </c>
    </row>
    <row r="123" spans="1:14" x14ac:dyDescent="0.3">
      <c r="A123" s="1">
        <v>9</v>
      </c>
      <c r="B123" t="s">
        <v>205</v>
      </c>
      <c r="C123" t="s">
        <v>3830</v>
      </c>
      <c r="I123" t="str">
        <f t="shared" si="4"/>
        <v>N/A</v>
      </c>
      <c r="J123">
        <f t="shared" si="5"/>
        <v>24750000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3831</v>
      </c>
      <c r="I133" t="str">
        <f t="shared" si="15"/>
        <v>N/A</v>
      </c>
      <c r="J133">
        <f t="shared" si="16"/>
        <v>42739</v>
      </c>
      <c r="K133" t="str">
        <f t="shared" si="17"/>
        <v>N/A</v>
      </c>
      <c r="L133" t="str">
        <f t="shared" si="18"/>
        <v>N/A</v>
      </c>
      <c r="M133" t="str">
        <f t="shared" si="19"/>
        <v>N/A</v>
      </c>
      <c r="N133" t="str">
        <f t="shared" si="20"/>
        <v>N/A</v>
      </c>
    </row>
    <row r="134" spans="1:14" x14ac:dyDescent="0.3">
      <c r="A134" s="1">
        <v>9</v>
      </c>
      <c r="B134" t="s">
        <v>217</v>
      </c>
      <c r="C134" t="s">
        <v>3832</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3833</v>
      </c>
      <c r="C138" t="s">
        <v>2584</v>
      </c>
      <c r="D138" t="s">
        <v>3273</v>
      </c>
      <c r="E138" t="s">
        <v>2935</v>
      </c>
      <c r="F138">
        <v>64</v>
      </c>
      <c r="I138" t="str">
        <f t="shared" si="15"/>
        <v>N/A</v>
      </c>
      <c r="J138" t="str">
        <f t="shared" si="16"/>
        <v>N/A</v>
      </c>
      <c r="K138">
        <f t="shared" si="17"/>
        <v>2720000</v>
      </c>
      <c r="L138">
        <f t="shared" si="18"/>
        <v>1840000</v>
      </c>
      <c r="M138">
        <f t="shared" si="19"/>
        <v>64</v>
      </c>
      <c r="N138" t="str">
        <f t="shared" si="20"/>
        <v>N/A</v>
      </c>
    </row>
    <row r="139" spans="1:14" x14ac:dyDescent="0.3">
      <c r="A139" s="1">
        <v>1</v>
      </c>
      <c r="B139" t="s">
        <v>3834</v>
      </c>
      <c r="C139" t="s">
        <v>3835</v>
      </c>
      <c r="D139" t="s">
        <v>3836</v>
      </c>
      <c r="E139" t="s">
        <v>3837</v>
      </c>
      <c r="F139">
        <v>51</v>
      </c>
      <c r="I139" t="str">
        <f t="shared" si="15"/>
        <v>N/A</v>
      </c>
      <c r="J139" t="str">
        <f t="shared" si="16"/>
        <v>N/A</v>
      </c>
      <c r="K139">
        <f t="shared" si="17"/>
        <v>1210000</v>
      </c>
      <c r="L139">
        <f t="shared" si="18"/>
        <v>864260</v>
      </c>
      <c r="M139">
        <f t="shared" si="19"/>
        <v>51</v>
      </c>
      <c r="N139" t="str">
        <f t="shared" si="20"/>
        <v>N/A</v>
      </c>
    </row>
    <row r="140" spans="1:14" x14ac:dyDescent="0.3">
      <c r="A140" s="1">
        <v>2</v>
      </c>
      <c r="B140" t="s">
        <v>3838</v>
      </c>
      <c r="C140" t="s">
        <v>3839</v>
      </c>
      <c r="D140" t="s">
        <v>1965</v>
      </c>
      <c r="E140" t="s">
        <v>3689</v>
      </c>
      <c r="F140">
        <v>37</v>
      </c>
      <c r="I140" t="str">
        <f t="shared" si="15"/>
        <v>N/A</v>
      </c>
      <c r="J140" t="str">
        <f t="shared" si="16"/>
        <v>N/A</v>
      </c>
      <c r="K140">
        <f t="shared" si="17"/>
        <v>1010000</v>
      </c>
      <c r="L140">
        <f t="shared" si="18"/>
        <v>1720000</v>
      </c>
      <c r="M140">
        <f t="shared" si="19"/>
        <v>37</v>
      </c>
      <c r="N140" t="str">
        <f t="shared" si="20"/>
        <v>N/A</v>
      </c>
    </row>
    <row r="141" spans="1:14" x14ac:dyDescent="0.3">
      <c r="A141" s="1">
        <v>3</v>
      </c>
      <c r="B141" t="s">
        <v>3840</v>
      </c>
      <c r="C141" t="s">
        <v>3245</v>
      </c>
      <c r="D141" t="s">
        <v>2937</v>
      </c>
      <c r="E141" t="s">
        <v>3841</v>
      </c>
      <c r="F141">
        <v>64</v>
      </c>
      <c r="I141" t="str">
        <f t="shared" si="15"/>
        <v>N/A</v>
      </c>
      <c r="J141" t="str">
        <f t="shared" si="16"/>
        <v>N/A</v>
      </c>
      <c r="K141">
        <f t="shared" si="17"/>
        <v>1310000</v>
      </c>
      <c r="L141">
        <f t="shared" si="18"/>
        <v>888480</v>
      </c>
      <c r="M141">
        <f t="shared" si="19"/>
        <v>64</v>
      </c>
      <c r="N141" t="str">
        <f t="shared" si="20"/>
        <v>N/A</v>
      </c>
    </row>
    <row r="142" spans="1:14" x14ac:dyDescent="0.3">
      <c r="A142" s="1">
        <v>4</v>
      </c>
      <c r="B142" t="s">
        <v>3842</v>
      </c>
      <c r="C142" t="s">
        <v>3843</v>
      </c>
      <c r="D142" t="s">
        <v>2424</v>
      </c>
      <c r="E142" t="s">
        <v>3844</v>
      </c>
      <c r="F142">
        <v>50</v>
      </c>
      <c r="I142" t="str">
        <f t="shared" si="15"/>
        <v>N/A</v>
      </c>
      <c r="J142" t="str">
        <f t="shared" si="16"/>
        <v>N/A</v>
      </c>
      <c r="K142">
        <f t="shared" si="17"/>
        <v>1060000</v>
      </c>
      <c r="L142">
        <f t="shared" si="18"/>
        <v>746650</v>
      </c>
      <c r="M142">
        <f t="shared" si="19"/>
        <v>50</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3845</v>
      </c>
      <c r="D145" t="s">
        <v>3846</v>
      </c>
      <c r="E145" t="s">
        <v>1428</v>
      </c>
      <c r="F145" t="s">
        <v>1102</v>
      </c>
      <c r="G145" t="s">
        <v>1523</v>
      </c>
      <c r="I145" t="str">
        <f t="shared" si="15"/>
        <v>pos_trend</v>
      </c>
      <c r="J145">
        <f t="shared" si="16"/>
        <v>407460000</v>
      </c>
      <c r="K145">
        <f t="shared" si="17"/>
        <v>713410000</v>
      </c>
      <c r="L145">
        <f t="shared" si="18"/>
        <v>1000000000</v>
      </c>
      <c r="M145">
        <f t="shared" si="19"/>
        <v>1790000000</v>
      </c>
      <c r="N145">
        <f t="shared" si="20"/>
        <v>2810000000</v>
      </c>
    </row>
    <row r="146" spans="1:14" x14ac:dyDescent="0.3">
      <c r="A146" s="1">
        <v>1</v>
      </c>
      <c r="B146" t="s">
        <v>253</v>
      </c>
      <c r="C146" t="s">
        <v>254</v>
      </c>
      <c r="D146" t="s">
        <v>3847</v>
      </c>
      <c r="E146" t="s">
        <v>3848</v>
      </c>
      <c r="F146" t="s">
        <v>3849</v>
      </c>
      <c r="G146" t="s">
        <v>3850</v>
      </c>
      <c r="I146" t="str">
        <f t="shared" si="15"/>
        <v>N/A</v>
      </c>
      <c r="J146" t="str">
        <f t="shared" si="16"/>
        <v>N/A</v>
      </c>
      <c r="K146">
        <f t="shared" si="17"/>
        <v>0.75090000000000001</v>
      </c>
      <c r="L146">
        <f t="shared" si="18"/>
        <v>0.40820000000000001</v>
      </c>
      <c r="M146">
        <f t="shared" si="19"/>
        <v>0.7863</v>
      </c>
      <c r="N146">
        <f t="shared" si="20"/>
        <v>0.56640000000000001</v>
      </c>
    </row>
    <row r="147" spans="1:14" x14ac:dyDescent="0.3">
      <c r="A147" s="1">
        <v>2</v>
      </c>
      <c r="B147" t="s">
        <v>259</v>
      </c>
      <c r="C147" t="s">
        <v>3851</v>
      </c>
      <c r="D147" t="s">
        <v>3852</v>
      </c>
      <c r="E147" t="s">
        <v>3853</v>
      </c>
      <c r="F147" t="s">
        <v>1242</v>
      </c>
      <c r="G147" t="s">
        <v>1105</v>
      </c>
      <c r="I147" t="str">
        <f t="shared" si="15"/>
        <v>pos_trend</v>
      </c>
      <c r="J147">
        <f t="shared" si="16"/>
        <v>317730000</v>
      </c>
      <c r="K147">
        <f t="shared" si="17"/>
        <v>553240000</v>
      </c>
      <c r="L147">
        <f t="shared" si="18"/>
        <v>779360000</v>
      </c>
      <c r="M147">
        <f t="shared" si="19"/>
        <v>1360000000</v>
      </c>
      <c r="N147">
        <f t="shared" si="20"/>
        <v>2180000000</v>
      </c>
    </row>
    <row r="148" spans="1:14" x14ac:dyDescent="0.3">
      <c r="A148" s="1">
        <v>3</v>
      </c>
      <c r="B148" t="s">
        <v>265</v>
      </c>
      <c r="C148" t="s">
        <v>3854</v>
      </c>
      <c r="D148" t="s">
        <v>3855</v>
      </c>
      <c r="E148" t="s">
        <v>3856</v>
      </c>
      <c r="F148" t="s">
        <v>3857</v>
      </c>
      <c r="G148" t="s">
        <v>3858</v>
      </c>
      <c r="I148" t="str">
        <f t="shared" si="15"/>
        <v>pos_trend</v>
      </c>
      <c r="J148">
        <f t="shared" si="16"/>
        <v>309750000</v>
      </c>
      <c r="K148">
        <f t="shared" si="17"/>
        <v>536150000</v>
      </c>
      <c r="L148">
        <f t="shared" si="18"/>
        <v>746690000</v>
      </c>
      <c r="M148">
        <f t="shared" si="19"/>
        <v>1290000000</v>
      </c>
      <c r="N148">
        <f t="shared" si="20"/>
        <v>2049999999.9999998</v>
      </c>
    </row>
    <row r="149" spans="1:14" x14ac:dyDescent="0.3">
      <c r="A149" s="1">
        <v>4</v>
      </c>
      <c r="B149" t="s">
        <v>271</v>
      </c>
      <c r="C149" t="s">
        <v>3859</v>
      </c>
      <c r="D149" t="s">
        <v>3860</v>
      </c>
      <c r="E149" t="s">
        <v>3861</v>
      </c>
      <c r="F149" t="s">
        <v>3862</v>
      </c>
      <c r="G149" t="s">
        <v>3863</v>
      </c>
      <c r="I149" t="str">
        <f t="shared" si="15"/>
        <v>pos_trend</v>
      </c>
      <c r="J149">
        <f t="shared" si="16"/>
        <v>7980000</v>
      </c>
      <c r="K149">
        <f t="shared" si="17"/>
        <v>17090000</v>
      </c>
      <c r="L149">
        <f t="shared" si="18"/>
        <v>32670000</v>
      </c>
      <c r="M149">
        <f t="shared" si="19"/>
        <v>63550000</v>
      </c>
      <c r="N149">
        <f t="shared" si="20"/>
        <v>135100000</v>
      </c>
    </row>
    <row r="150" spans="1:14" x14ac:dyDescent="0.3">
      <c r="A150" s="1">
        <v>5</v>
      </c>
      <c r="B150" t="s">
        <v>277</v>
      </c>
      <c r="C150" t="s">
        <v>3864</v>
      </c>
      <c r="D150" t="s">
        <v>3865</v>
      </c>
      <c r="E150" t="s">
        <v>3866</v>
      </c>
      <c r="F150" t="s">
        <v>3867</v>
      </c>
      <c r="G150" t="s">
        <v>3868</v>
      </c>
      <c r="I150" t="str">
        <f t="shared" si="15"/>
        <v>pos_trend</v>
      </c>
      <c r="J150">
        <f t="shared" si="16"/>
        <v>7380000</v>
      </c>
      <c r="K150">
        <f t="shared" si="17"/>
        <v>16290000</v>
      </c>
      <c r="L150">
        <f t="shared" si="18"/>
        <v>32070000</v>
      </c>
      <c r="M150">
        <f t="shared" si="19"/>
        <v>63050000</v>
      </c>
      <c r="N150">
        <f t="shared" si="20"/>
        <v>134700000</v>
      </c>
    </row>
    <row r="151" spans="1:14" x14ac:dyDescent="0.3">
      <c r="A151" s="1">
        <v>6</v>
      </c>
      <c r="B151" t="s">
        <v>283</v>
      </c>
      <c r="C151" t="s">
        <v>3869</v>
      </c>
      <c r="D151" t="s">
        <v>1571</v>
      </c>
      <c r="E151" t="s">
        <v>3869</v>
      </c>
      <c r="F151" t="s">
        <v>3870</v>
      </c>
      <c r="G151" t="s">
        <v>1672</v>
      </c>
      <c r="I151" t="str">
        <f t="shared" si="15"/>
        <v>N/A</v>
      </c>
      <c r="J151">
        <f t="shared" si="16"/>
        <v>600000</v>
      </c>
      <c r="K151">
        <f t="shared" si="17"/>
        <v>800000</v>
      </c>
      <c r="L151">
        <f t="shared" si="18"/>
        <v>600000</v>
      </c>
      <c r="M151">
        <f t="shared" si="19"/>
        <v>500000</v>
      </c>
      <c r="N151">
        <f t="shared" si="20"/>
        <v>400000</v>
      </c>
    </row>
    <row r="152" spans="1:14" x14ac:dyDescent="0.3">
      <c r="A152" s="1">
        <v>7</v>
      </c>
      <c r="B152" t="s">
        <v>289</v>
      </c>
      <c r="C152" t="s">
        <v>254</v>
      </c>
      <c r="D152" t="s">
        <v>3871</v>
      </c>
      <c r="E152" t="s">
        <v>3872</v>
      </c>
      <c r="F152" t="s">
        <v>3873</v>
      </c>
      <c r="G152" t="s">
        <v>3874</v>
      </c>
      <c r="I152" t="str">
        <f t="shared" si="15"/>
        <v>N/A</v>
      </c>
      <c r="J152" t="str">
        <f t="shared" si="16"/>
        <v>N/A</v>
      </c>
      <c r="K152">
        <f t="shared" si="17"/>
        <v>0.74120000000000008</v>
      </c>
      <c r="L152">
        <f t="shared" si="18"/>
        <v>0.40870000000000001</v>
      </c>
      <c r="M152">
        <f t="shared" si="19"/>
        <v>0.74150000000000005</v>
      </c>
      <c r="N152">
        <f t="shared" si="20"/>
        <v>0.60640000000000005</v>
      </c>
    </row>
    <row r="153" spans="1:14" x14ac:dyDescent="0.3">
      <c r="A153" s="1">
        <v>8</v>
      </c>
      <c r="B153" t="s">
        <v>294</v>
      </c>
      <c r="C153" t="s">
        <v>3875</v>
      </c>
      <c r="D153" t="s">
        <v>3876</v>
      </c>
      <c r="E153" t="s">
        <v>3877</v>
      </c>
      <c r="F153" t="s">
        <v>3878</v>
      </c>
      <c r="G153" t="s">
        <v>3879</v>
      </c>
      <c r="I153" t="str">
        <f t="shared" si="15"/>
        <v>pos_trend</v>
      </c>
      <c r="J153">
        <f t="shared" si="16"/>
        <v>89730000</v>
      </c>
      <c r="K153">
        <f t="shared" si="17"/>
        <v>160170000</v>
      </c>
      <c r="L153">
        <f t="shared" si="18"/>
        <v>225250000</v>
      </c>
      <c r="M153">
        <f t="shared" si="19"/>
        <v>437270000</v>
      </c>
      <c r="N153">
        <f t="shared" si="20"/>
        <v>630630000</v>
      </c>
    </row>
    <row r="154" spans="1:14" x14ac:dyDescent="0.3">
      <c r="A154" s="1">
        <v>9</v>
      </c>
      <c r="B154" t="s">
        <v>300</v>
      </c>
      <c r="C154" t="s">
        <v>254</v>
      </c>
      <c r="D154" t="s">
        <v>3880</v>
      </c>
      <c r="E154" t="s">
        <v>3881</v>
      </c>
      <c r="F154" t="s">
        <v>3882</v>
      </c>
      <c r="G154" t="s">
        <v>3883</v>
      </c>
      <c r="I154" t="str">
        <f t="shared" si="15"/>
        <v>N/A</v>
      </c>
      <c r="J154" t="str">
        <f t="shared" si="16"/>
        <v>N/A</v>
      </c>
      <c r="K154">
        <f t="shared" si="17"/>
        <v>0.78500000000000003</v>
      </c>
      <c r="L154">
        <f t="shared" si="18"/>
        <v>0.40630000000000005</v>
      </c>
      <c r="M154">
        <f t="shared" si="19"/>
        <v>0.94130000000000003</v>
      </c>
      <c r="N154">
        <f t="shared" si="20"/>
        <v>0.44219999999999998</v>
      </c>
    </row>
    <row r="155" spans="1:14" x14ac:dyDescent="0.3">
      <c r="A155" s="1">
        <v>10</v>
      </c>
      <c r="B155" t="s">
        <v>305</v>
      </c>
      <c r="C155" t="s">
        <v>254</v>
      </c>
      <c r="D155" t="s">
        <v>254</v>
      </c>
      <c r="E155" t="s">
        <v>254</v>
      </c>
      <c r="F155" t="s">
        <v>254</v>
      </c>
      <c r="G155" t="s">
        <v>3884</v>
      </c>
      <c r="I155" t="str">
        <f t="shared" si="15"/>
        <v>N/A</v>
      </c>
      <c r="J155" t="str">
        <f t="shared" si="16"/>
        <v>N/A</v>
      </c>
      <c r="K155" t="str">
        <f t="shared" si="17"/>
        <v>N/A</v>
      </c>
      <c r="L155" t="str">
        <f t="shared" si="18"/>
        <v>N/A</v>
      </c>
      <c r="M155" t="str">
        <f t="shared" si="19"/>
        <v>N/A</v>
      </c>
      <c r="N155">
        <f t="shared" si="20"/>
        <v>0.2243</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3885</v>
      </c>
      <c r="D158" t="s">
        <v>3886</v>
      </c>
      <c r="E158" t="s">
        <v>3887</v>
      </c>
      <c r="F158" t="s">
        <v>3888</v>
      </c>
      <c r="G158" t="s">
        <v>3889</v>
      </c>
      <c r="I158" t="str">
        <f t="shared" si="15"/>
        <v>pos_trend</v>
      </c>
      <c r="J158">
        <f t="shared" si="16"/>
        <v>19020000</v>
      </c>
      <c r="K158">
        <f t="shared" si="17"/>
        <v>37170000</v>
      </c>
      <c r="L158">
        <f t="shared" si="18"/>
        <v>52480000</v>
      </c>
      <c r="M158">
        <f t="shared" si="19"/>
        <v>116460000</v>
      </c>
      <c r="N158">
        <f t="shared" si="20"/>
        <v>185490000</v>
      </c>
    </row>
    <row r="159" spans="1:14" x14ac:dyDescent="0.3">
      <c r="A159" s="1">
        <v>1</v>
      </c>
      <c r="B159" t="s">
        <v>314</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row>
    <row r="160" spans="1:14" x14ac:dyDescent="0.3">
      <c r="A160" s="1">
        <v>2</v>
      </c>
      <c r="B160" t="s">
        <v>320</v>
      </c>
      <c r="C160" t="s">
        <v>3885</v>
      </c>
      <c r="D160" t="s">
        <v>3886</v>
      </c>
      <c r="E160" t="s">
        <v>3887</v>
      </c>
      <c r="F160" t="s">
        <v>3888</v>
      </c>
      <c r="G160" t="s">
        <v>3889</v>
      </c>
      <c r="I160" t="str">
        <f t="shared" si="15"/>
        <v>pos_trend</v>
      </c>
      <c r="J160">
        <f t="shared" si="16"/>
        <v>19020000</v>
      </c>
      <c r="K160">
        <f t="shared" si="17"/>
        <v>37170000</v>
      </c>
      <c r="L160">
        <f t="shared" si="18"/>
        <v>52480000</v>
      </c>
      <c r="M160">
        <f t="shared" si="19"/>
        <v>116460000</v>
      </c>
      <c r="N160">
        <f t="shared" si="20"/>
        <v>185490000</v>
      </c>
    </row>
    <row r="161" spans="1:14" x14ac:dyDescent="0.3">
      <c r="A161" s="1">
        <v>3</v>
      </c>
      <c r="B161" t="s">
        <v>326</v>
      </c>
      <c r="C161" t="s">
        <v>254</v>
      </c>
      <c r="D161" t="s">
        <v>3890</v>
      </c>
      <c r="E161" t="s">
        <v>3891</v>
      </c>
      <c r="F161" t="s">
        <v>3892</v>
      </c>
      <c r="G161" t="s">
        <v>3893</v>
      </c>
      <c r="I161" t="str">
        <f t="shared" si="15"/>
        <v>N/A</v>
      </c>
      <c r="J161" t="str">
        <f t="shared" si="16"/>
        <v>N/A</v>
      </c>
      <c r="K161">
        <f t="shared" si="17"/>
        <v>0.95440000000000003</v>
      </c>
      <c r="L161">
        <f t="shared" si="18"/>
        <v>0.41189999999999999</v>
      </c>
      <c r="M161">
        <f t="shared" si="19"/>
        <v>1.2191000000000001</v>
      </c>
      <c r="N161">
        <f t="shared" si="20"/>
        <v>0.5927</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3894</v>
      </c>
      <c r="D163" t="s">
        <v>3454</v>
      </c>
      <c r="E163" t="s">
        <v>2646</v>
      </c>
      <c r="F163" t="s">
        <v>3895</v>
      </c>
      <c r="G163" t="s">
        <v>3896</v>
      </c>
      <c r="I163" t="str">
        <f t="shared" si="15"/>
        <v>N/A</v>
      </c>
      <c r="J163">
        <f t="shared" si="16"/>
        <v>8109999.9999999991</v>
      </c>
      <c r="K163">
        <f t="shared" si="17"/>
        <v>16500000</v>
      </c>
      <c r="L163">
        <f t="shared" si="18"/>
        <v>13650000</v>
      </c>
      <c r="M163">
        <f t="shared" si="19"/>
        <v>47390000</v>
      </c>
      <c r="N163">
        <f t="shared" si="20"/>
        <v>52580000</v>
      </c>
    </row>
    <row r="164" spans="1:14" x14ac:dyDescent="0.3">
      <c r="A164" s="1">
        <v>6</v>
      </c>
      <c r="B164" t="s">
        <v>338</v>
      </c>
      <c r="C164" t="s">
        <v>3897</v>
      </c>
      <c r="D164" t="s">
        <v>3898</v>
      </c>
      <c r="E164" t="s">
        <v>3899</v>
      </c>
      <c r="F164" t="s">
        <v>3900</v>
      </c>
      <c r="G164" t="s">
        <v>3901</v>
      </c>
      <c r="I164" t="str">
        <f t="shared" si="15"/>
        <v>pos_trend</v>
      </c>
      <c r="J164">
        <f t="shared" si="16"/>
        <v>62600000</v>
      </c>
      <c r="K164">
        <f t="shared" si="17"/>
        <v>106500000</v>
      </c>
      <c r="L164">
        <f t="shared" si="18"/>
        <v>159110000</v>
      </c>
      <c r="M164">
        <f t="shared" si="19"/>
        <v>273420000</v>
      </c>
      <c r="N164">
        <f t="shared" si="20"/>
        <v>392570000</v>
      </c>
    </row>
    <row r="165" spans="1:14" x14ac:dyDescent="0.3">
      <c r="A165" s="1">
        <v>7</v>
      </c>
      <c r="B165" t="s">
        <v>344</v>
      </c>
      <c r="C165" t="s">
        <v>254</v>
      </c>
      <c r="D165" t="s">
        <v>254</v>
      </c>
      <c r="E165" t="s">
        <v>3902</v>
      </c>
      <c r="F165" t="s">
        <v>3903</v>
      </c>
      <c r="G165" t="s">
        <v>3904</v>
      </c>
      <c r="I165" t="str">
        <f t="shared" si="15"/>
        <v>N/A</v>
      </c>
      <c r="J165" t="str">
        <f t="shared" si="16"/>
        <v>N/A</v>
      </c>
      <c r="K165" t="str">
        <f t="shared" si="17"/>
        <v>N/A</v>
      </c>
      <c r="L165">
        <f t="shared" si="18"/>
        <v>15260000</v>
      </c>
      <c r="M165">
        <f t="shared" si="19"/>
        <v>-1930000</v>
      </c>
      <c r="N165">
        <f t="shared" si="20"/>
        <v>-178290000</v>
      </c>
    </row>
    <row r="166" spans="1:14" x14ac:dyDescent="0.3">
      <c r="A166" s="1">
        <v>8</v>
      </c>
      <c r="B166" t="s">
        <v>350</v>
      </c>
      <c r="C166" t="s">
        <v>254</v>
      </c>
      <c r="D166" t="s">
        <v>254</v>
      </c>
      <c r="E166" t="s">
        <v>254</v>
      </c>
      <c r="F166" t="s">
        <v>254</v>
      </c>
      <c r="G166" t="s">
        <v>254</v>
      </c>
      <c r="I166" t="str">
        <f t="shared" si="15"/>
        <v>N/A</v>
      </c>
      <c r="J166" t="str">
        <f t="shared" si="16"/>
        <v>N/A</v>
      </c>
      <c r="K166" t="str">
        <f t="shared" si="17"/>
        <v>N/A</v>
      </c>
      <c r="L166" t="str">
        <f t="shared" si="18"/>
        <v>N/A</v>
      </c>
      <c r="M166" t="str">
        <f t="shared" si="19"/>
        <v>N/A</v>
      </c>
      <c r="N166" t="str">
        <f t="shared" si="20"/>
        <v>N/A</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3905</v>
      </c>
      <c r="D168" t="s">
        <v>3906</v>
      </c>
      <c r="E168" t="s">
        <v>3907</v>
      </c>
      <c r="F168" t="s">
        <v>3908</v>
      </c>
      <c r="G168" t="s">
        <v>3909</v>
      </c>
      <c r="I168" t="str">
        <f t="shared" si="15"/>
        <v>pos_trend</v>
      </c>
      <c r="J168">
        <f t="shared" si="16"/>
        <v>29770000</v>
      </c>
      <c r="K168">
        <f t="shared" si="17"/>
        <v>37250000</v>
      </c>
      <c r="L168">
        <f t="shared" si="18"/>
        <v>48220000</v>
      </c>
      <c r="M168">
        <f t="shared" si="19"/>
        <v>106740000</v>
      </c>
      <c r="N168">
        <f t="shared" si="20"/>
        <v>181330000</v>
      </c>
    </row>
    <row r="169" spans="1:14" x14ac:dyDescent="0.3">
      <c r="A169" s="1">
        <v>11</v>
      </c>
      <c r="B169" t="s">
        <v>363</v>
      </c>
      <c r="C169" t="s">
        <v>254</v>
      </c>
      <c r="D169" t="s">
        <v>3910</v>
      </c>
      <c r="E169" t="s">
        <v>3911</v>
      </c>
      <c r="F169" t="s">
        <v>3912</v>
      </c>
      <c r="G169" t="s">
        <v>3913</v>
      </c>
      <c r="I169" t="str">
        <f t="shared" si="15"/>
        <v>N/A</v>
      </c>
      <c r="J169" t="str">
        <f t="shared" si="16"/>
        <v>N/A</v>
      </c>
      <c r="K169">
        <f t="shared" si="17"/>
        <v>0.25129999999999997</v>
      </c>
      <c r="L169">
        <f t="shared" si="18"/>
        <v>0.29449999999999998</v>
      </c>
      <c r="M169">
        <f t="shared" si="19"/>
        <v>1.2136</v>
      </c>
      <c r="N169">
        <f t="shared" si="20"/>
        <v>0.6987000000000001</v>
      </c>
    </row>
    <row r="170" spans="1:14" x14ac:dyDescent="0.3">
      <c r="A170" s="1">
        <v>12</v>
      </c>
      <c r="B170" t="s">
        <v>368</v>
      </c>
      <c r="C170" t="s">
        <v>3905</v>
      </c>
      <c r="D170" t="s">
        <v>3906</v>
      </c>
      <c r="E170" t="s">
        <v>3907</v>
      </c>
      <c r="F170" t="s">
        <v>3908</v>
      </c>
      <c r="G170" t="s">
        <v>3909</v>
      </c>
      <c r="I170" t="str">
        <f t="shared" si="15"/>
        <v>pos_trend</v>
      </c>
      <c r="J170">
        <f t="shared" si="16"/>
        <v>29770000</v>
      </c>
      <c r="K170">
        <f t="shared" si="17"/>
        <v>37250000</v>
      </c>
      <c r="L170">
        <f t="shared" si="18"/>
        <v>48220000</v>
      </c>
      <c r="M170">
        <f t="shared" si="19"/>
        <v>106740000</v>
      </c>
      <c r="N170">
        <f t="shared" si="20"/>
        <v>181330000</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3914</v>
      </c>
      <c r="D172" t="s">
        <v>3915</v>
      </c>
      <c r="E172" t="s">
        <v>3916</v>
      </c>
      <c r="F172" t="s">
        <v>3917</v>
      </c>
      <c r="G172" t="s">
        <v>3918</v>
      </c>
      <c r="I172" t="str">
        <f t="shared" si="15"/>
        <v>N/A</v>
      </c>
      <c r="J172">
        <f t="shared" si="16"/>
        <v>32830000</v>
      </c>
      <c r="K172">
        <f t="shared" si="17"/>
        <v>69250000</v>
      </c>
      <c r="L172">
        <f t="shared" si="18"/>
        <v>126150000</v>
      </c>
      <c r="M172">
        <f t="shared" si="19"/>
        <v>164750000</v>
      </c>
      <c r="N172">
        <f t="shared" si="20"/>
        <v>32960000</v>
      </c>
    </row>
    <row r="173" spans="1:14" x14ac:dyDescent="0.3">
      <c r="A173" s="1">
        <v>15</v>
      </c>
      <c r="B173" t="s">
        <v>376</v>
      </c>
      <c r="C173" t="s">
        <v>254</v>
      </c>
      <c r="D173" t="s">
        <v>3919</v>
      </c>
      <c r="E173" t="s">
        <v>3920</v>
      </c>
      <c r="F173" t="s">
        <v>3921</v>
      </c>
      <c r="G173" t="s">
        <v>3922</v>
      </c>
      <c r="I173" t="str">
        <f t="shared" si="15"/>
        <v>neg_trend</v>
      </c>
      <c r="J173" t="str">
        <f t="shared" si="16"/>
        <v>N/A</v>
      </c>
      <c r="K173">
        <f t="shared" si="17"/>
        <v>1.1093000000000002</v>
      </c>
      <c r="L173">
        <f t="shared" si="18"/>
        <v>0.82180000000000009</v>
      </c>
      <c r="M173">
        <f t="shared" si="19"/>
        <v>0.30599999999999999</v>
      </c>
      <c r="N173">
        <f t="shared" si="20"/>
        <v>-0.8</v>
      </c>
    </row>
    <row r="174" spans="1:14" x14ac:dyDescent="0.3">
      <c r="A174" s="1">
        <v>16</v>
      </c>
      <c r="B174" t="s">
        <v>381</v>
      </c>
      <c r="C174" t="s">
        <v>254</v>
      </c>
      <c r="D174" t="s">
        <v>254</v>
      </c>
      <c r="E174" t="s">
        <v>254</v>
      </c>
      <c r="F174" t="s">
        <v>254</v>
      </c>
      <c r="G174" t="s">
        <v>3923</v>
      </c>
      <c r="I174" t="str">
        <f t="shared" si="15"/>
        <v>N/A</v>
      </c>
      <c r="J174" t="str">
        <f t="shared" si="16"/>
        <v>N/A</v>
      </c>
      <c r="K174" t="str">
        <f t="shared" si="17"/>
        <v>N/A</v>
      </c>
      <c r="L174" t="str">
        <f t="shared" si="18"/>
        <v>N/A</v>
      </c>
      <c r="M174" t="str">
        <f t="shared" si="19"/>
        <v>N/A</v>
      </c>
      <c r="N174">
        <f t="shared" si="20"/>
        <v>1.17E-2</v>
      </c>
    </row>
    <row r="175" spans="1:14" x14ac:dyDescent="0.3">
      <c r="A175" s="1">
        <v>17</v>
      </c>
      <c r="B175" t="s">
        <v>383</v>
      </c>
      <c r="C175" t="s">
        <v>3924</v>
      </c>
      <c r="D175" t="s">
        <v>3925</v>
      </c>
      <c r="E175" t="s">
        <v>3926</v>
      </c>
      <c r="F175" t="s">
        <v>3927</v>
      </c>
      <c r="G175" t="s">
        <v>3928</v>
      </c>
      <c r="I175" t="str">
        <f t="shared" si="15"/>
        <v>N/A</v>
      </c>
      <c r="J175">
        <f t="shared" si="16"/>
        <v>12330000</v>
      </c>
      <c r="K175">
        <f t="shared" si="17"/>
        <v>25980000</v>
      </c>
      <c r="L175">
        <f t="shared" si="18"/>
        <v>42920000</v>
      </c>
      <c r="M175">
        <f t="shared" si="19"/>
        <v>53390000</v>
      </c>
      <c r="N175">
        <f t="shared" si="20"/>
        <v>28780000</v>
      </c>
    </row>
    <row r="176" spans="1:14" x14ac:dyDescent="0.3">
      <c r="A176" s="1">
        <v>18</v>
      </c>
      <c r="B176" t="s">
        <v>389</v>
      </c>
      <c r="C176" t="s">
        <v>3929</v>
      </c>
      <c r="D176" t="s">
        <v>3930</v>
      </c>
      <c r="E176" t="s">
        <v>3931</v>
      </c>
      <c r="F176" t="s">
        <v>3932</v>
      </c>
      <c r="G176" t="s">
        <v>3933</v>
      </c>
      <c r="I176" t="str">
        <f t="shared" si="15"/>
        <v>N/A</v>
      </c>
      <c r="J176">
        <f t="shared" si="16"/>
        <v>9600000</v>
      </c>
      <c r="K176">
        <f t="shared" si="17"/>
        <v>15720000</v>
      </c>
      <c r="L176">
        <f t="shared" si="18"/>
        <v>34790000</v>
      </c>
      <c r="M176">
        <f t="shared" si="19"/>
        <v>3860000</v>
      </c>
      <c r="N176">
        <f t="shared" si="20"/>
        <v>-291000</v>
      </c>
    </row>
    <row r="177" spans="1:14" x14ac:dyDescent="0.3">
      <c r="A177" s="1">
        <v>19</v>
      </c>
      <c r="B177" t="s">
        <v>395</v>
      </c>
      <c r="C177" t="s">
        <v>254</v>
      </c>
      <c r="D177" t="s">
        <v>3934</v>
      </c>
      <c r="E177" t="s">
        <v>351</v>
      </c>
      <c r="F177" t="s">
        <v>3935</v>
      </c>
      <c r="G177" t="s">
        <v>3936</v>
      </c>
      <c r="I177" t="str">
        <f t="shared" si="15"/>
        <v>N/A</v>
      </c>
      <c r="J177" t="str">
        <f t="shared" si="16"/>
        <v>N/A</v>
      </c>
      <c r="K177">
        <f t="shared" si="17"/>
        <v>177000</v>
      </c>
      <c r="L177">
        <f t="shared" si="18"/>
        <v>914000</v>
      </c>
      <c r="M177">
        <f t="shared" si="19"/>
        <v>5920000</v>
      </c>
      <c r="N177">
        <f t="shared" si="20"/>
        <v>423000</v>
      </c>
    </row>
    <row r="178" spans="1:14" x14ac:dyDescent="0.3">
      <c r="A178" s="1">
        <v>20</v>
      </c>
      <c r="B178" t="s">
        <v>401</v>
      </c>
      <c r="C178" t="s">
        <v>3937</v>
      </c>
      <c r="D178" t="s">
        <v>3938</v>
      </c>
      <c r="E178" t="s">
        <v>3939</v>
      </c>
      <c r="F178" t="s">
        <v>3940</v>
      </c>
      <c r="G178" t="s">
        <v>3941</v>
      </c>
      <c r="I178" t="str">
        <f t="shared" si="15"/>
        <v>N/A</v>
      </c>
      <c r="J178">
        <f t="shared" si="16"/>
        <v>2730000</v>
      </c>
      <c r="K178">
        <f t="shared" si="17"/>
        <v>9590000</v>
      </c>
      <c r="L178">
        <f t="shared" si="18"/>
        <v>3020000</v>
      </c>
      <c r="M178">
        <f t="shared" si="19"/>
        <v>45980000</v>
      </c>
      <c r="N178">
        <f t="shared" si="20"/>
        <v>46570000</v>
      </c>
    </row>
    <row r="179" spans="1:14" x14ac:dyDescent="0.3">
      <c r="A179" s="1">
        <v>21</v>
      </c>
      <c r="B179" t="s">
        <v>407</v>
      </c>
      <c r="C179" t="s">
        <v>254</v>
      </c>
      <c r="D179" t="s">
        <v>3942</v>
      </c>
      <c r="E179" t="s">
        <v>3943</v>
      </c>
      <c r="F179" t="s">
        <v>3944</v>
      </c>
      <c r="G179" t="s">
        <v>3945</v>
      </c>
      <c r="I179" t="str">
        <f t="shared" si="15"/>
        <v>N/A</v>
      </c>
      <c r="J179" t="str">
        <f t="shared" si="16"/>
        <v>N/A</v>
      </c>
      <c r="K179">
        <f t="shared" si="17"/>
        <v>495000</v>
      </c>
      <c r="L179">
        <f t="shared" si="18"/>
        <v>4200000</v>
      </c>
      <c r="M179">
        <f t="shared" si="19"/>
        <v>-2370000</v>
      </c>
      <c r="N179">
        <f t="shared" si="20"/>
        <v>-17920000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1863</v>
      </c>
      <c r="D183" t="s">
        <v>3946</v>
      </c>
      <c r="E183" t="s">
        <v>3947</v>
      </c>
      <c r="F183" t="s">
        <v>3948</v>
      </c>
      <c r="G183" t="s">
        <v>3949</v>
      </c>
      <c r="I183" t="str">
        <f t="shared" si="15"/>
        <v>N/A</v>
      </c>
      <c r="J183">
        <f t="shared" si="16"/>
        <v>20500000</v>
      </c>
      <c r="K183">
        <f t="shared" si="17"/>
        <v>43270000</v>
      </c>
      <c r="L183">
        <f t="shared" si="18"/>
        <v>83230000</v>
      </c>
      <c r="M183">
        <f t="shared" si="19"/>
        <v>111370000</v>
      </c>
      <c r="N183">
        <f t="shared" si="20"/>
        <v>4179999.9999999995</v>
      </c>
    </row>
    <row r="184" spans="1:14" x14ac:dyDescent="0.3">
      <c r="A184" s="1">
        <v>26</v>
      </c>
      <c r="B184" t="s">
        <v>422</v>
      </c>
      <c r="C184" t="s">
        <v>254</v>
      </c>
      <c r="D184" t="s">
        <v>254</v>
      </c>
      <c r="E184" t="s">
        <v>254</v>
      </c>
      <c r="F184" t="s">
        <v>3950</v>
      </c>
      <c r="G184" t="s">
        <v>3951</v>
      </c>
      <c r="I184" t="str">
        <f t="shared" si="15"/>
        <v>N/A</v>
      </c>
      <c r="J184" t="str">
        <f t="shared" si="16"/>
        <v>N/A</v>
      </c>
      <c r="K184" t="str">
        <f t="shared" si="17"/>
        <v>N/A</v>
      </c>
      <c r="L184" t="str">
        <f t="shared" si="18"/>
        <v>N/A</v>
      </c>
      <c r="M184">
        <f t="shared" si="19"/>
        <v>-1080000</v>
      </c>
      <c r="N184">
        <f t="shared" si="20"/>
        <v>-1970000</v>
      </c>
    </row>
    <row r="185" spans="1:14" x14ac:dyDescent="0.3">
      <c r="A185" s="1">
        <v>27</v>
      </c>
      <c r="B185" t="s">
        <v>423</v>
      </c>
      <c r="C185" t="s">
        <v>1863</v>
      </c>
      <c r="D185" t="s">
        <v>3946</v>
      </c>
      <c r="E185" t="s">
        <v>3947</v>
      </c>
      <c r="F185" t="s">
        <v>3952</v>
      </c>
      <c r="G185" t="s">
        <v>3953</v>
      </c>
      <c r="I185" t="str">
        <f t="shared" si="15"/>
        <v>N/A</v>
      </c>
      <c r="J185">
        <f t="shared" si="16"/>
        <v>20500000</v>
      </c>
      <c r="K185">
        <f t="shared" si="17"/>
        <v>43270000</v>
      </c>
      <c r="L185">
        <f t="shared" si="18"/>
        <v>83230000</v>
      </c>
      <c r="M185">
        <f t="shared" si="19"/>
        <v>112440000</v>
      </c>
      <c r="N185">
        <f t="shared" si="20"/>
        <v>6140000</v>
      </c>
    </row>
    <row r="186" spans="1:14" x14ac:dyDescent="0.3">
      <c r="A186" s="1">
        <v>28</v>
      </c>
      <c r="B186" t="s">
        <v>424</v>
      </c>
      <c r="C186" t="s">
        <v>254</v>
      </c>
      <c r="D186" t="s">
        <v>3954</v>
      </c>
      <c r="E186" t="s">
        <v>3955</v>
      </c>
      <c r="F186" t="s">
        <v>3956</v>
      </c>
      <c r="G186" t="s">
        <v>3957</v>
      </c>
      <c r="I186" t="str">
        <f t="shared" si="15"/>
        <v>neg_trend</v>
      </c>
      <c r="J186" t="str">
        <f t="shared" si="16"/>
        <v>N/A</v>
      </c>
      <c r="K186">
        <f t="shared" si="17"/>
        <v>1.1103000000000001</v>
      </c>
      <c r="L186">
        <f t="shared" si="18"/>
        <v>0.92349999999999999</v>
      </c>
      <c r="M186">
        <f t="shared" si="19"/>
        <v>0.35100000000000003</v>
      </c>
      <c r="N186">
        <f t="shared" si="20"/>
        <v>-0.94540000000000013</v>
      </c>
    </row>
    <row r="187" spans="1:14" x14ac:dyDescent="0.3">
      <c r="A187" s="1">
        <v>29</v>
      </c>
      <c r="B187" t="s">
        <v>429</v>
      </c>
      <c r="C187" t="s">
        <v>254</v>
      </c>
      <c r="D187" t="s">
        <v>254</v>
      </c>
      <c r="E187" t="s">
        <v>254</v>
      </c>
      <c r="F187" t="s">
        <v>254</v>
      </c>
      <c r="G187" t="s">
        <v>3958</v>
      </c>
      <c r="I187" t="str">
        <f t="shared" si="15"/>
        <v>N/A</v>
      </c>
      <c r="J187" t="str">
        <f t="shared" si="16"/>
        <v>N/A</v>
      </c>
      <c r="K187" t="str">
        <f t="shared" si="17"/>
        <v>N/A</v>
      </c>
      <c r="L187" t="str">
        <f t="shared" si="18"/>
        <v>N/A</v>
      </c>
      <c r="M187" t="str">
        <f t="shared" si="19"/>
        <v>N/A</v>
      </c>
      <c r="N187">
        <f t="shared" si="20"/>
        <v>2.2000000000000001E-3</v>
      </c>
    </row>
    <row r="188" spans="1:14" x14ac:dyDescent="0.3">
      <c r="A188" s="1">
        <v>30</v>
      </c>
      <c r="B188" t="s">
        <v>431</v>
      </c>
      <c r="C188" t="s">
        <v>3959</v>
      </c>
      <c r="D188" t="s">
        <v>3960</v>
      </c>
      <c r="E188" t="s">
        <v>3961</v>
      </c>
      <c r="F188" t="s">
        <v>3278</v>
      </c>
      <c r="G188" t="s">
        <v>254</v>
      </c>
      <c r="I188" t="str">
        <f t="shared" ref="I188:I251" si="21">IF(AND(K188&gt; J188, L188&gt; K188, M188&gt; L188, N188&gt; M188), "pos_trend", IF(AND(K188&lt; J188, L188&lt; K188, M188&lt; L188, N188&lt; M188), "neg_trend", "N/A"))</f>
        <v>N/A</v>
      </c>
      <c r="J188">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-101000</v>
      </c>
      <c r="K188">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-691000</v>
      </c>
      <c r="L188">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-192000</v>
      </c>
      <c r="M188">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111000</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3959</v>
      </c>
      <c r="D191" t="s">
        <v>3960</v>
      </c>
      <c r="E191" t="s">
        <v>3961</v>
      </c>
      <c r="F191" t="s">
        <v>3278</v>
      </c>
      <c r="G191" t="s">
        <v>254</v>
      </c>
      <c r="I191" t="str">
        <f t="shared" si="21"/>
        <v>N/A</v>
      </c>
      <c r="J191">
        <f t="shared" si="22"/>
        <v>-101000</v>
      </c>
      <c r="K191">
        <f t="shared" si="23"/>
        <v>-691000</v>
      </c>
      <c r="L191">
        <f t="shared" si="24"/>
        <v>-192000</v>
      </c>
      <c r="M191">
        <f t="shared" si="25"/>
        <v>111000</v>
      </c>
      <c r="N191" t="str">
        <f t="shared" si="26"/>
        <v>N/A</v>
      </c>
    </row>
    <row r="192" spans="1:14" x14ac:dyDescent="0.3">
      <c r="A192" s="1">
        <v>34</v>
      </c>
      <c r="B192" t="s">
        <v>435</v>
      </c>
      <c r="C192" t="s">
        <v>3962</v>
      </c>
      <c r="D192" t="s">
        <v>3963</v>
      </c>
      <c r="E192" t="s">
        <v>3964</v>
      </c>
      <c r="F192" t="s">
        <v>3965</v>
      </c>
      <c r="G192" t="s">
        <v>3953</v>
      </c>
      <c r="I192" t="str">
        <f t="shared" si="21"/>
        <v>N/A</v>
      </c>
      <c r="J192">
        <f t="shared" si="22"/>
        <v>20400000</v>
      </c>
      <c r="K192">
        <f t="shared" si="23"/>
        <v>42580000</v>
      </c>
      <c r="L192">
        <f t="shared" si="24"/>
        <v>83040000</v>
      </c>
      <c r="M192">
        <f t="shared" si="25"/>
        <v>112550000</v>
      </c>
      <c r="N192">
        <f t="shared" si="26"/>
        <v>6140000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3962</v>
      </c>
      <c r="D194" t="s">
        <v>3963</v>
      </c>
      <c r="E194" t="s">
        <v>3964</v>
      </c>
      <c r="F194" t="s">
        <v>3965</v>
      </c>
      <c r="G194" t="s">
        <v>3953</v>
      </c>
      <c r="I194" t="str">
        <f t="shared" si="21"/>
        <v>N/A</v>
      </c>
      <c r="J194">
        <f t="shared" si="22"/>
        <v>20400000</v>
      </c>
      <c r="K194">
        <f t="shared" si="23"/>
        <v>42580000</v>
      </c>
      <c r="L194">
        <f t="shared" si="24"/>
        <v>83040000</v>
      </c>
      <c r="M194">
        <f t="shared" si="25"/>
        <v>112550000</v>
      </c>
      <c r="N194">
        <f t="shared" si="26"/>
        <v>6140000</v>
      </c>
    </row>
    <row r="195" spans="1:14" x14ac:dyDescent="0.3">
      <c r="A195" s="1">
        <v>37</v>
      </c>
      <c r="B195" t="s">
        <v>438</v>
      </c>
      <c r="C195" t="s">
        <v>457</v>
      </c>
      <c r="D195" t="s">
        <v>162</v>
      </c>
      <c r="E195" t="s">
        <v>3966</v>
      </c>
      <c r="F195" t="s">
        <v>3967</v>
      </c>
      <c r="G195" t="s">
        <v>3968</v>
      </c>
      <c r="I195" t="str">
        <f t="shared" si="21"/>
        <v>N/A</v>
      </c>
      <c r="J195">
        <f t="shared" si="22"/>
        <v>0.53</v>
      </c>
      <c r="K195">
        <f t="shared" si="23"/>
        <v>0.85</v>
      </c>
      <c r="L195">
        <f t="shared" si="24"/>
        <v>1.51</v>
      </c>
      <c r="M195">
        <f t="shared" si="25"/>
        <v>1.65</v>
      </c>
      <c r="N195">
        <f t="shared" si="26"/>
        <v>7.0000000000000007E-2</v>
      </c>
    </row>
    <row r="196" spans="1:14" x14ac:dyDescent="0.3">
      <c r="A196" s="1">
        <v>38</v>
      </c>
      <c r="B196" t="s">
        <v>444</v>
      </c>
      <c r="C196" t="s">
        <v>254</v>
      </c>
      <c r="D196" t="s">
        <v>3969</v>
      </c>
      <c r="E196" t="s">
        <v>3970</v>
      </c>
      <c r="F196" t="s">
        <v>3971</v>
      </c>
      <c r="G196" t="s">
        <v>3972</v>
      </c>
      <c r="I196" t="str">
        <f t="shared" si="21"/>
        <v>N/A</v>
      </c>
      <c r="J196" t="str">
        <f t="shared" si="22"/>
        <v>N/A</v>
      </c>
      <c r="K196">
        <f t="shared" si="23"/>
        <v>0.6038</v>
      </c>
      <c r="L196">
        <f t="shared" si="24"/>
        <v>0.77650000000000008</v>
      </c>
      <c r="M196">
        <f t="shared" si="25"/>
        <v>9.2699999999999991E-2</v>
      </c>
      <c r="N196">
        <f t="shared" si="26"/>
        <v>-0.95760000000000012</v>
      </c>
    </row>
    <row r="197" spans="1:14" x14ac:dyDescent="0.3">
      <c r="A197" s="1">
        <v>39</v>
      </c>
      <c r="B197" t="s">
        <v>449</v>
      </c>
      <c r="C197" t="s">
        <v>3973</v>
      </c>
      <c r="D197" t="s">
        <v>3974</v>
      </c>
      <c r="E197" t="s">
        <v>3975</v>
      </c>
      <c r="F197" t="s">
        <v>3976</v>
      </c>
      <c r="G197" t="s">
        <v>3977</v>
      </c>
      <c r="I197" t="str">
        <f t="shared" si="21"/>
        <v>pos_trend</v>
      </c>
      <c r="J197">
        <f t="shared" si="22"/>
        <v>38480000</v>
      </c>
      <c r="K197">
        <f t="shared" si="23"/>
        <v>50000000</v>
      </c>
      <c r="L197">
        <f t="shared" si="24"/>
        <v>55060000</v>
      </c>
      <c r="M197">
        <f t="shared" si="25"/>
        <v>68090000</v>
      </c>
      <c r="N197">
        <f t="shared" si="26"/>
        <v>85700000</v>
      </c>
    </row>
    <row r="198" spans="1:14" x14ac:dyDescent="0.3">
      <c r="A198" s="1">
        <v>40</v>
      </c>
      <c r="B198" t="s">
        <v>455</v>
      </c>
      <c r="C198" t="s">
        <v>457</v>
      </c>
      <c r="D198" t="s">
        <v>162</v>
      </c>
      <c r="E198" t="s">
        <v>3978</v>
      </c>
      <c r="F198" t="s">
        <v>3967</v>
      </c>
      <c r="G198" t="s">
        <v>3968</v>
      </c>
      <c r="I198" t="str">
        <f t="shared" si="21"/>
        <v>N/A</v>
      </c>
      <c r="J198">
        <f t="shared" si="22"/>
        <v>0.53</v>
      </c>
      <c r="K198">
        <f t="shared" si="23"/>
        <v>0.85</v>
      </c>
      <c r="L198">
        <f t="shared" si="24"/>
        <v>1.5</v>
      </c>
      <c r="M198">
        <f t="shared" si="25"/>
        <v>1.65</v>
      </c>
      <c r="N198">
        <f t="shared" si="26"/>
        <v>7.0000000000000007E-2</v>
      </c>
    </row>
    <row r="199" spans="1:14" x14ac:dyDescent="0.3">
      <c r="A199" s="1">
        <v>41</v>
      </c>
      <c r="B199" t="s">
        <v>461</v>
      </c>
      <c r="C199" t="s">
        <v>254</v>
      </c>
      <c r="D199" t="s">
        <v>3969</v>
      </c>
      <c r="E199" t="s">
        <v>3979</v>
      </c>
      <c r="F199" t="s">
        <v>3980</v>
      </c>
      <c r="G199" t="s">
        <v>3981</v>
      </c>
      <c r="I199" t="str">
        <f t="shared" si="21"/>
        <v>N/A</v>
      </c>
      <c r="J199" t="str">
        <f t="shared" si="22"/>
        <v>N/A</v>
      </c>
      <c r="K199">
        <f t="shared" si="23"/>
        <v>0.6038</v>
      </c>
      <c r="L199">
        <f t="shared" si="24"/>
        <v>0.76470000000000005</v>
      </c>
      <c r="M199">
        <f t="shared" si="25"/>
        <v>9.7100000000000006E-2</v>
      </c>
      <c r="N199">
        <f t="shared" si="26"/>
        <v>-0.95750000000000002</v>
      </c>
    </row>
    <row r="200" spans="1:14" x14ac:dyDescent="0.3">
      <c r="A200" s="1">
        <v>42</v>
      </c>
      <c r="B200" t="s">
        <v>466</v>
      </c>
      <c r="C200" t="s">
        <v>3982</v>
      </c>
      <c r="D200" t="s">
        <v>2196</v>
      </c>
      <c r="E200" t="s">
        <v>3983</v>
      </c>
      <c r="F200" t="s">
        <v>3984</v>
      </c>
      <c r="G200" t="s">
        <v>3985</v>
      </c>
      <c r="I200" t="str">
        <f t="shared" si="21"/>
        <v>pos_trend</v>
      </c>
      <c r="J200">
        <f t="shared" si="22"/>
        <v>38700000</v>
      </c>
      <c r="K200">
        <f t="shared" si="23"/>
        <v>50260000</v>
      </c>
      <c r="L200">
        <f t="shared" si="24"/>
        <v>55330000</v>
      </c>
      <c r="M200">
        <f t="shared" si="25"/>
        <v>68390000</v>
      </c>
      <c r="N200">
        <f t="shared" si="26"/>
        <v>85970000</v>
      </c>
    </row>
    <row r="201" spans="1:14" x14ac:dyDescent="0.3">
      <c r="A201" s="1">
        <v>43</v>
      </c>
      <c r="B201" t="s">
        <v>153</v>
      </c>
      <c r="C201" t="s">
        <v>3986</v>
      </c>
      <c r="D201" t="s">
        <v>3987</v>
      </c>
      <c r="E201" t="s">
        <v>3988</v>
      </c>
      <c r="F201" t="s">
        <v>3989</v>
      </c>
      <c r="G201" t="s">
        <v>3990</v>
      </c>
      <c r="I201" t="str">
        <f t="shared" si="21"/>
        <v>pos_trend</v>
      </c>
      <c r="J201">
        <f t="shared" si="22"/>
        <v>78690000</v>
      </c>
      <c r="K201">
        <f t="shared" si="23"/>
        <v>140090000</v>
      </c>
      <c r="L201">
        <f t="shared" si="24"/>
        <v>205430000</v>
      </c>
      <c r="M201">
        <f t="shared" si="25"/>
        <v>384360000</v>
      </c>
      <c r="N201">
        <f t="shared" si="26"/>
        <v>580250000</v>
      </c>
    </row>
    <row r="202" spans="1:14" x14ac:dyDescent="0.3">
      <c r="A202" s="1">
        <v>44</v>
      </c>
      <c r="B202" t="s">
        <v>477</v>
      </c>
      <c r="C202" t="s">
        <v>254</v>
      </c>
      <c r="D202" t="s">
        <v>3991</v>
      </c>
      <c r="E202" t="s">
        <v>2710</v>
      </c>
      <c r="F202" t="s">
        <v>2972</v>
      </c>
      <c r="G202" t="s">
        <v>3992</v>
      </c>
      <c r="I202" t="str">
        <f t="shared" si="21"/>
        <v>N/A</v>
      </c>
      <c r="J202" t="str">
        <f t="shared" si="22"/>
        <v>N/A</v>
      </c>
      <c r="K202">
        <f t="shared" si="23"/>
        <v>0.7802</v>
      </c>
      <c r="L202">
        <f t="shared" si="24"/>
        <v>0.46649999999999997</v>
      </c>
      <c r="M202">
        <f t="shared" si="25"/>
        <v>0.871</v>
      </c>
      <c r="N202">
        <f t="shared" si="26"/>
        <v>0.50960000000000005</v>
      </c>
    </row>
    <row r="203" spans="1:14" x14ac:dyDescent="0.3">
      <c r="A203" s="1">
        <v>45</v>
      </c>
      <c r="B203" t="s">
        <v>482</v>
      </c>
      <c r="C203" t="s">
        <v>254</v>
      </c>
      <c r="D203" t="s">
        <v>254</v>
      </c>
      <c r="E203" t="s">
        <v>254</v>
      </c>
      <c r="F203" t="s">
        <v>254</v>
      </c>
      <c r="G203" t="s">
        <v>3993</v>
      </c>
      <c r="I203" t="str">
        <f t="shared" si="21"/>
        <v>N/A</v>
      </c>
      <c r="J203" t="str">
        <f t="shared" si="22"/>
        <v>N/A</v>
      </c>
      <c r="K203" t="str">
        <f t="shared" si="23"/>
        <v>N/A</v>
      </c>
      <c r="L203" t="str">
        <f t="shared" si="24"/>
        <v>N/A</v>
      </c>
      <c r="M203" t="str">
        <f t="shared" si="25"/>
        <v>N/A</v>
      </c>
      <c r="N203">
        <f t="shared" si="26"/>
        <v>0.2064</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3994</v>
      </c>
      <c r="D206" t="s">
        <v>2036</v>
      </c>
      <c r="E206" t="s">
        <v>3995</v>
      </c>
      <c r="F206" t="s">
        <v>3996</v>
      </c>
      <c r="G206" t="s">
        <v>3997</v>
      </c>
      <c r="I206" t="str">
        <f t="shared" si="21"/>
        <v>N/A</v>
      </c>
      <c r="J206">
        <f t="shared" si="22"/>
        <v>49400000</v>
      </c>
      <c r="K206">
        <f t="shared" si="23"/>
        <v>4570000</v>
      </c>
      <c r="L206">
        <f t="shared" si="24"/>
        <v>94040000</v>
      </c>
      <c r="M206">
        <f t="shared" si="25"/>
        <v>11220000</v>
      </c>
      <c r="N206">
        <f t="shared" si="26"/>
        <v>57060000</v>
      </c>
    </row>
    <row r="207" spans="1:14" x14ac:dyDescent="0.3">
      <c r="A207" s="1">
        <v>1</v>
      </c>
      <c r="B207" t="s">
        <v>490</v>
      </c>
      <c r="C207" t="s">
        <v>3994</v>
      </c>
      <c r="D207" t="s">
        <v>2036</v>
      </c>
      <c r="E207" t="s">
        <v>3995</v>
      </c>
      <c r="F207" t="s">
        <v>3996</v>
      </c>
      <c r="G207" t="s">
        <v>3997</v>
      </c>
      <c r="I207" t="str">
        <f t="shared" si="21"/>
        <v>N/A</v>
      </c>
      <c r="J207">
        <f t="shared" si="22"/>
        <v>49400000</v>
      </c>
      <c r="K207">
        <f t="shared" si="23"/>
        <v>4570000</v>
      </c>
      <c r="L207">
        <f t="shared" si="24"/>
        <v>94040000</v>
      </c>
      <c r="M207">
        <f t="shared" si="25"/>
        <v>11220000</v>
      </c>
      <c r="N207">
        <f t="shared" si="26"/>
        <v>57060000</v>
      </c>
    </row>
    <row r="208" spans="1:14" x14ac:dyDescent="0.3">
      <c r="A208" s="1">
        <v>2</v>
      </c>
      <c r="B208" t="s">
        <v>491</v>
      </c>
      <c r="C208" t="s">
        <v>254</v>
      </c>
      <c r="D208" t="s">
        <v>254</v>
      </c>
      <c r="E208" t="s">
        <v>254</v>
      </c>
      <c r="F208" t="s">
        <v>254</v>
      </c>
      <c r="G208" t="s">
        <v>254</v>
      </c>
      <c r="I208" t="str">
        <f t="shared" si="21"/>
        <v>N/A</v>
      </c>
      <c r="J208" t="str">
        <f t="shared" si="22"/>
        <v>N/A</v>
      </c>
      <c r="K208" t="str">
        <f t="shared" si="23"/>
        <v>N/A</v>
      </c>
      <c r="L208" t="str">
        <f t="shared" si="24"/>
        <v>N/A</v>
      </c>
      <c r="M208" t="str">
        <f t="shared" si="25"/>
        <v>N/A</v>
      </c>
      <c r="N208" t="str">
        <f t="shared" si="26"/>
        <v>N/A</v>
      </c>
    </row>
    <row r="209" spans="1:14" x14ac:dyDescent="0.3">
      <c r="A209" s="1">
        <v>3</v>
      </c>
      <c r="B209" t="s">
        <v>492</v>
      </c>
      <c r="C209" t="s">
        <v>254</v>
      </c>
      <c r="D209" t="s">
        <v>3998</v>
      </c>
      <c r="E209" t="s">
        <v>3999</v>
      </c>
      <c r="F209" t="s">
        <v>4000</v>
      </c>
      <c r="G209" t="s">
        <v>4001</v>
      </c>
      <c r="I209" t="str">
        <f t="shared" si="21"/>
        <v>N/A</v>
      </c>
      <c r="J209" t="str">
        <f t="shared" si="22"/>
        <v>N/A</v>
      </c>
      <c r="K209">
        <f t="shared" si="23"/>
        <v>-0.90749999999999997</v>
      </c>
      <c r="L209">
        <f t="shared" si="24"/>
        <v>19.5822</v>
      </c>
      <c r="M209">
        <f t="shared" si="25"/>
        <v>-0.88069999999999993</v>
      </c>
      <c r="N209">
        <f t="shared" si="26"/>
        <v>4.0880999999999998</v>
      </c>
    </row>
    <row r="210" spans="1:14" x14ac:dyDescent="0.3">
      <c r="A210" s="1">
        <v>4</v>
      </c>
      <c r="B210" t="s">
        <v>497</v>
      </c>
      <c r="C210" t="s">
        <v>2630</v>
      </c>
      <c r="D210" t="s">
        <v>4002</v>
      </c>
      <c r="E210" t="s">
        <v>4003</v>
      </c>
      <c r="F210" t="s">
        <v>4004</v>
      </c>
      <c r="G210" t="s">
        <v>4005</v>
      </c>
      <c r="I210" t="str">
        <f t="shared" si="21"/>
        <v>N/A</v>
      </c>
      <c r="J210">
        <f t="shared" si="22"/>
        <v>5.0199999999999995E-2</v>
      </c>
      <c r="K210">
        <f t="shared" si="23"/>
        <v>3.7000000000000002E-3</v>
      </c>
      <c r="L210">
        <f t="shared" si="24"/>
        <v>4.2300000000000004E-2</v>
      </c>
      <c r="M210">
        <f t="shared" si="25"/>
        <v>2.6000000000000003E-3</v>
      </c>
      <c r="N210">
        <f t="shared" si="26"/>
        <v>9.4999999999999998E-3</v>
      </c>
    </row>
    <row r="211" spans="1:14" x14ac:dyDescent="0.3">
      <c r="A211" s="1">
        <v>5</v>
      </c>
      <c r="B211" t="s">
        <v>503</v>
      </c>
      <c r="C211" t="s">
        <v>4006</v>
      </c>
      <c r="D211" t="s">
        <v>4007</v>
      </c>
      <c r="E211" t="s">
        <v>4008</v>
      </c>
      <c r="F211" t="s">
        <v>4009</v>
      </c>
      <c r="G211" t="s">
        <v>4010</v>
      </c>
      <c r="I211" t="str">
        <f t="shared" si="21"/>
        <v>pos_trend</v>
      </c>
      <c r="J211">
        <f t="shared" si="22"/>
        <v>71850000</v>
      </c>
      <c r="K211">
        <f t="shared" si="23"/>
        <v>110120000</v>
      </c>
      <c r="L211">
        <f t="shared" si="24"/>
        <v>137990000</v>
      </c>
      <c r="M211">
        <f t="shared" si="25"/>
        <v>245970000</v>
      </c>
      <c r="N211">
        <f t="shared" si="26"/>
        <v>326490000</v>
      </c>
    </row>
    <row r="212" spans="1:14" x14ac:dyDescent="0.3">
      <c r="A212" s="1">
        <v>6</v>
      </c>
      <c r="B212" t="s">
        <v>509</v>
      </c>
      <c r="C212" t="s">
        <v>418</v>
      </c>
      <c r="D212" t="s">
        <v>4011</v>
      </c>
      <c r="E212" t="s">
        <v>4012</v>
      </c>
      <c r="F212" t="s">
        <v>4013</v>
      </c>
      <c r="G212" t="s">
        <v>4014</v>
      </c>
      <c r="I212" t="str">
        <f t="shared" si="21"/>
        <v>pos_trend</v>
      </c>
      <c r="J212">
        <f t="shared" si="22"/>
        <v>63870000</v>
      </c>
      <c r="K212">
        <f t="shared" si="23"/>
        <v>95890000</v>
      </c>
      <c r="L212">
        <f t="shared" si="24"/>
        <v>118380000</v>
      </c>
      <c r="M212">
        <f t="shared" si="25"/>
        <v>216630000</v>
      </c>
      <c r="N212">
        <f t="shared" si="26"/>
        <v>263329999.99999997</v>
      </c>
    </row>
    <row r="213" spans="1:14" x14ac:dyDescent="0.3">
      <c r="A213" s="1">
        <v>7</v>
      </c>
      <c r="B213" t="s">
        <v>515</v>
      </c>
      <c r="C213" t="s">
        <v>4015</v>
      </c>
      <c r="D213" t="s">
        <v>4016</v>
      </c>
      <c r="E213" t="s">
        <v>4017</v>
      </c>
      <c r="F213" t="s">
        <v>4018</v>
      </c>
      <c r="G213" t="s">
        <v>4019</v>
      </c>
      <c r="I213" t="str">
        <f t="shared" si="21"/>
        <v>pos_trend</v>
      </c>
      <c r="J213">
        <f t="shared" si="22"/>
        <v>71350000</v>
      </c>
      <c r="K213">
        <f t="shared" si="23"/>
        <v>114230000</v>
      </c>
      <c r="L213">
        <f t="shared" si="24"/>
        <v>140830000</v>
      </c>
      <c r="M213">
        <f t="shared" si="25"/>
        <v>245960000</v>
      </c>
      <c r="N213">
        <f t="shared" si="26"/>
        <v>302240000</v>
      </c>
    </row>
    <row r="214" spans="1:14" x14ac:dyDescent="0.3">
      <c r="A214" s="1">
        <v>8</v>
      </c>
      <c r="B214" t="s">
        <v>521</v>
      </c>
      <c r="C214" t="s">
        <v>4020</v>
      </c>
      <c r="D214" t="s">
        <v>4021</v>
      </c>
      <c r="E214" t="s">
        <v>4022</v>
      </c>
      <c r="F214" t="s">
        <v>4023</v>
      </c>
      <c r="G214" t="s">
        <v>4024</v>
      </c>
      <c r="I214" t="str">
        <f t="shared" si="21"/>
        <v>neg_trend</v>
      </c>
      <c r="J214">
        <f t="shared" si="22"/>
        <v>-7480000</v>
      </c>
      <c r="K214">
        <f t="shared" si="23"/>
        <v>-18350000</v>
      </c>
      <c r="L214">
        <f t="shared" si="24"/>
        <v>-22450000</v>
      </c>
      <c r="M214">
        <f t="shared" si="25"/>
        <v>-29330000</v>
      </c>
      <c r="N214">
        <f t="shared" si="26"/>
        <v>-38920000</v>
      </c>
    </row>
    <row r="215" spans="1:14" x14ac:dyDescent="0.3">
      <c r="A215" s="1">
        <v>9</v>
      </c>
      <c r="B215" t="s">
        <v>527</v>
      </c>
      <c r="C215" t="s">
        <v>3859</v>
      </c>
      <c r="D215" t="s">
        <v>818</v>
      </c>
      <c r="E215" t="s">
        <v>2852</v>
      </c>
      <c r="F215" t="s">
        <v>4025</v>
      </c>
      <c r="G215" t="s">
        <v>4026</v>
      </c>
      <c r="I215" t="str">
        <f t="shared" si="21"/>
        <v>pos_trend</v>
      </c>
      <c r="J215">
        <f t="shared" si="22"/>
        <v>7980000</v>
      </c>
      <c r="K215">
        <f t="shared" si="23"/>
        <v>14240000</v>
      </c>
      <c r="L215">
        <f t="shared" si="24"/>
        <v>19610000</v>
      </c>
      <c r="M215">
        <f t="shared" si="25"/>
        <v>29350000</v>
      </c>
      <c r="N215">
        <f t="shared" si="26"/>
        <v>63160000</v>
      </c>
    </row>
    <row r="216" spans="1:14" x14ac:dyDescent="0.3">
      <c r="A216" s="1">
        <v>10</v>
      </c>
      <c r="B216" t="s">
        <v>533</v>
      </c>
      <c r="C216" t="s">
        <v>254</v>
      </c>
      <c r="D216" t="s">
        <v>4027</v>
      </c>
      <c r="E216" t="s">
        <v>4028</v>
      </c>
      <c r="F216" t="s">
        <v>4029</v>
      </c>
      <c r="G216" t="s">
        <v>4030</v>
      </c>
      <c r="I216" t="str">
        <f t="shared" si="21"/>
        <v>N/A</v>
      </c>
      <c r="J216" t="str">
        <f t="shared" si="22"/>
        <v>N/A</v>
      </c>
      <c r="K216">
        <f t="shared" si="23"/>
        <v>0.53270000000000006</v>
      </c>
      <c r="L216">
        <f t="shared" si="24"/>
        <v>0.25309999999999999</v>
      </c>
      <c r="M216">
        <f t="shared" si="25"/>
        <v>0.78249999999999997</v>
      </c>
      <c r="N216">
        <f t="shared" si="26"/>
        <v>0.32729999999999998</v>
      </c>
    </row>
    <row r="217" spans="1:14" x14ac:dyDescent="0.3">
      <c r="A217" s="1">
        <v>11</v>
      </c>
      <c r="B217" t="s">
        <v>538</v>
      </c>
      <c r="C217" t="s">
        <v>4031</v>
      </c>
      <c r="D217" t="s">
        <v>4032</v>
      </c>
      <c r="E217" t="s">
        <v>4033</v>
      </c>
      <c r="F217" t="s">
        <v>4034</v>
      </c>
      <c r="G217" t="s">
        <v>4035</v>
      </c>
      <c r="I217" t="str">
        <f t="shared" si="21"/>
        <v>pos_trend</v>
      </c>
      <c r="J217">
        <f t="shared" si="22"/>
        <v>5.67</v>
      </c>
      <c r="K217">
        <f t="shared" si="23"/>
        <v>6.48</v>
      </c>
      <c r="L217">
        <f t="shared" si="24"/>
        <v>7.28</v>
      </c>
      <c r="M217">
        <f t="shared" si="25"/>
        <v>7.3</v>
      </c>
      <c r="N217">
        <f t="shared" si="26"/>
        <v>8.61</v>
      </c>
    </row>
    <row r="218" spans="1:14" x14ac:dyDescent="0.3">
      <c r="A218" s="1">
        <v>12</v>
      </c>
      <c r="B218" t="s">
        <v>544</v>
      </c>
      <c r="C218" t="s">
        <v>254</v>
      </c>
      <c r="D218" t="s">
        <v>254</v>
      </c>
      <c r="E218" t="s">
        <v>254</v>
      </c>
      <c r="F218" t="s">
        <v>4036</v>
      </c>
      <c r="G218" t="s">
        <v>2214</v>
      </c>
      <c r="I218" t="str">
        <f t="shared" si="21"/>
        <v>N/A</v>
      </c>
      <c r="J218" t="str">
        <f t="shared" si="22"/>
        <v>N/A</v>
      </c>
      <c r="K218" t="str">
        <f t="shared" si="23"/>
        <v>N/A</v>
      </c>
      <c r="L218" t="str">
        <f t="shared" si="24"/>
        <v>N/A</v>
      </c>
      <c r="M218">
        <f t="shared" si="25"/>
        <v>4680000</v>
      </c>
      <c r="N218">
        <f t="shared" si="26"/>
        <v>4630000</v>
      </c>
    </row>
    <row r="219" spans="1:14" x14ac:dyDescent="0.3">
      <c r="A219" s="1">
        <v>13</v>
      </c>
      <c r="B219" t="s">
        <v>545</v>
      </c>
      <c r="C219" t="s">
        <v>254</v>
      </c>
      <c r="D219" t="s">
        <v>254</v>
      </c>
      <c r="E219" t="s">
        <v>254</v>
      </c>
      <c r="F219" t="s">
        <v>254</v>
      </c>
      <c r="G219" t="s">
        <v>254</v>
      </c>
      <c r="I219" t="str">
        <f t="shared" si="21"/>
        <v>N/A</v>
      </c>
      <c r="J219" t="str">
        <f t="shared" si="22"/>
        <v>N/A</v>
      </c>
      <c r="K219" t="str">
        <f t="shared" si="23"/>
        <v>N/A</v>
      </c>
      <c r="L219" t="str">
        <f t="shared" si="24"/>
        <v>N/A</v>
      </c>
      <c r="M219" t="str">
        <f t="shared" si="25"/>
        <v>N/A</v>
      </c>
      <c r="N219" t="str">
        <f t="shared" si="26"/>
        <v>N/A</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254</v>
      </c>
      <c r="D221" t="s">
        <v>254</v>
      </c>
      <c r="E221" t="s">
        <v>254</v>
      </c>
      <c r="F221" t="s">
        <v>254</v>
      </c>
      <c r="G221" t="s">
        <v>254</v>
      </c>
      <c r="I221" t="str">
        <f t="shared" si="21"/>
        <v>N/A</v>
      </c>
      <c r="J221" t="str">
        <f t="shared" si="22"/>
        <v>N/A</v>
      </c>
      <c r="K221" t="str">
        <f t="shared" si="23"/>
        <v>N/A</v>
      </c>
      <c r="L221" t="str">
        <f t="shared" si="24"/>
        <v>N/A</v>
      </c>
      <c r="M221" t="str">
        <f t="shared" si="25"/>
        <v>N/A</v>
      </c>
      <c r="N221" t="str">
        <f t="shared" si="26"/>
        <v>N/A</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4037</v>
      </c>
      <c r="D223" t="s">
        <v>4038</v>
      </c>
      <c r="E223" t="s">
        <v>4039</v>
      </c>
      <c r="F223" t="s">
        <v>4040</v>
      </c>
      <c r="G223" t="s">
        <v>360</v>
      </c>
      <c r="I223" t="str">
        <f t="shared" si="21"/>
        <v>N/A</v>
      </c>
      <c r="J223">
        <f t="shared" si="22"/>
        <v>19730000</v>
      </c>
      <c r="K223">
        <f t="shared" si="23"/>
        <v>30430000</v>
      </c>
      <c r="L223">
        <f t="shared" si="24"/>
        <v>42110000</v>
      </c>
      <c r="M223">
        <f t="shared" si="25"/>
        <v>32869999.999999996</v>
      </c>
      <c r="N223">
        <f t="shared" si="26"/>
        <v>39740000</v>
      </c>
    </row>
    <row r="224" spans="1:14" x14ac:dyDescent="0.3">
      <c r="A224" s="1">
        <v>18</v>
      </c>
      <c r="B224" t="s">
        <v>555</v>
      </c>
      <c r="C224" t="s">
        <v>2065</v>
      </c>
      <c r="D224" t="s">
        <v>4041</v>
      </c>
      <c r="E224" t="s">
        <v>2233</v>
      </c>
      <c r="F224" t="s">
        <v>4042</v>
      </c>
      <c r="G224" t="s">
        <v>4043</v>
      </c>
      <c r="I224" t="str">
        <f t="shared" si="21"/>
        <v>N/A</v>
      </c>
      <c r="J224">
        <f t="shared" si="22"/>
        <v>16230000</v>
      </c>
      <c r="K224">
        <f t="shared" si="23"/>
        <v>24040000</v>
      </c>
      <c r="L224">
        <f t="shared" si="24"/>
        <v>30370000</v>
      </c>
      <c r="M224">
        <f t="shared" si="25"/>
        <v>11050000</v>
      </c>
      <c r="N224">
        <f t="shared" si="26"/>
        <v>12290000</v>
      </c>
    </row>
    <row r="225" spans="1:14" x14ac:dyDescent="0.3">
      <c r="A225" s="1">
        <v>19</v>
      </c>
      <c r="B225" t="s">
        <v>561</v>
      </c>
      <c r="C225" t="s">
        <v>4044</v>
      </c>
      <c r="D225" t="s">
        <v>4045</v>
      </c>
      <c r="E225" t="s">
        <v>4046</v>
      </c>
      <c r="F225" t="s">
        <v>4047</v>
      </c>
      <c r="G225" t="s">
        <v>4048</v>
      </c>
      <c r="I225" t="str">
        <f t="shared" si="21"/>
        <v>pos_trend</v>
      </c>
      <c r="J225">
        <f t="shared" si="22"/>
        <v>140980000</v>
      </c>
      <c r="K225">
        <f t="shared" si="23"/>
        <v>145130000</v>
      </c>
      <c r="L225">
        <f t="shared" si="24"/>
        <v>274140000</v>
      </c>
      <c r="M225">
        <f t="shared" si="25"/>
        <v>294740000</v>
      </c>
      <c r="N225">
        <f t="shared" si="26"/>
        <v>427930000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4049</v>
      </c>
      <c r="D228" t="s">
        <v>4050</v>
      </c>
      <c r="E228" t="s">
        <v>59</v>
      </c>
      <c r="F228" t="s">
        <v>4051</v>
      </c>
      <c r="G228" t="s">
        <v>4052</v>
      </c>
      <c r="I228" t="str">
        <f t="shared" si="21"/>
        <v>pos_trend</v>
      </c>
      <c r="J228">
        <f t="shared" si="22"/>
        <v>236940000</v>
      </c>
      <c r="K228">
        <f t="shared" si="23"/>
        <v>370110000</v>
      </c>
      <c r="L228">
        <f t="shared" si="24"/>
        <v>1070000000.0000001</v>
      </c>
      <c r="M228">
        <f t="shared" si="25"/>
        <v>1710000000</v>
      </c>
      <c r="N228">
        <f t="shared" si="26"/>
        <v>2700000000</v>
      </c>
    </row>
    <row r="229" spans="1:14" x14ac:dyDescent="0.3">
      <c r="A229" s="1">
        <v>1</v>
      </c>
      <c r="B229" t="s">
        <v>573</v>
      </c>
      <c r="C229" t="s">
        <v>4053</v>
      </c>
      <c r="D229" t="s">
        <v>4054</v>
      </c>
      <c r="E229" t="s">
        <v>1245</v>
      </c>
      <c r="F229" t="s">
        <v>4055</v>
      </c>
      <c r="G229" t="s">
        <v>4056</v>
      </c>
      <c r="I229" t="str">
        <f t="shared" si="21"/>
        <v>pos_trend</v>
      </c>
      <c r="J229">
        <f t="shared" si="22"/>
        <v>249970000</v>
      </c>
      <c r="K229">
        <f t="shared" si="23"/>
        <v>399400000</v>
      </c>
      <c r="L229">
        <f t="shared" si="24"/>
        <v>1130000000</v>
      </c>
      <c r="M229">
        <f t="shared" si="25"/>
        <v>1830000000</v>
      </c>
      <c r="N229">
        <f t="shared" si="26"/>
        <v>2920000000</v>
      </c>
    </row>
    <row r="230" spans="1:14" x14ac:dyDescent="0.3">
      <c r="A230" s="1">
        <v>2</v>
      </c>
      <c r="B230" t="s">
        <v>579</v>
      </c>
      <c r="C230" t="s">
        <v>4057</v>
      </c>
      <c r="D230" t="s">
        <v>4058</v>
      </c>
      <c r="E230" t="s">
        <v>4059</v>
      </c>
      <c r="F230" t="s">
        <v>4060</v>
      </c>
      <c r="G230" t="s">
        <v>1235</v>
      </c>
      <c r="I230" t="str">
        <f t="shared" si="21"/>
        <v>pos_trend</v>
      </c>
      <c r="J230">
        <f t="shared" si="22"/>
        <v>171770000</v>
      </c>
      <c r="K230">
        <f t="shared" si="23"/>
        <v>259519999.99999997</v>
      </c>
      <c r="L230">
        <f t="shared" si="24"/>
        <v>858060000</v>
      </c>
      <c r="M230">
        <f t="shared" si="25"/>
        <v>1280000000</v>
      </c>
      <c r="N230">
        <f t="shared" si="26"/>
        <v>2029999999.9999998</v>
      </c>
    </row>
    <row r="231" spans="1:14" x14ac:dyDescent="0.3">
      <c r="A231" s="1">
        <v>3</v>
      </c>
      <c r="B231" t="s">
        <v>585</v>
      </c>
      <c r="C231" t="s">
        <v>4061</v>
      </c>
      <c r="D231" t="s">
        <v>4062</v>
      </c>
      <c r="E231" t="s">
        <v>4063</v>
      </c>
      <c r="F231" t="s">
        <v>4064</v>
      </c>
      <c r="G231" t="s">
        <v>4065</v>
      </c>
      <c r="I231" t="str">
        <f t="shared" si="21"/>
        <v>pos_trend</v>
      </c>
      <c r="J231">
        <f t="shared" si="22"/>
        <v>39130000</v>
      </c>
      <c r="K231">
        <f t="shared" si="23"/>
        <v>58950000</v>
      </c>
      <c r="L231">
        <f t="shared" si="24"/>
        <v>132410000</v>
      </c>
      <c r="M231">
        <f t="shared" si="25"/>
        <v>214140000</v>
      </c>
      <c r="N231">
        <f t="shared" si="26"/>
        <v>411330000</v>
      </c>
    </row>
    <row r="232" spans="1:14" x14ac:dyDescent="0.3">
      <c r="A232" s="1">
        <v>4</v>
      </c>
      <c r="B232" t="s">
        <v>589</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593</v>
      </c>
      <c r="C233" t="s">
        <v>254</v>
      </c>
      <c r="D233" t="s">
        <v>254</v>
      </c>
      <c r="E233" t="s">
        <v>254</v>
      </c>
      <c r="F233" t="s">
        <v>254</v>
      </c>
      <c r="G233" t="s">
        <v>254</v>
      </c>
      <c r="I233" t="str">
        <f t="shared" si="21"/>
        <v>N/A</v>
      </c>
      <c r="J233" t="str">
        <f t="shared" si="22"/>
        <v>N/A</v>
      </c>
      <c r="K233" t="str">
        <f t="shared" si="23"/>
        <v>N/A</v>
      </c>
      <c r="L233" t="str">
        <f t="shared" si="24"/>
        <v>N/A</v>
      </c>
      <c r="M233" t="str">
        <f t="shared" si="25"/>
        <v>N/A</v>
      </c>
      <c r="N233" t="str">
        <f t="shared" si="26"/>
        <v>N/A</v>
      </c>
    </row>
    <row r="234" spans="1:14" x14ac:dyDescent="0.3">
      <c r="A234" s="1">
        <v>6</v>
      </c>
      <c r="B234" t="s">
        <v>599</v>
      </c>
      <c r="C234" t="s">
        <v>4066</v>
      </c>
      <c r="D234" t="s">
        <v>385</v>
      </c>
      <c r="E234" t="s">
        <v>4067</v>
      </c>
      <c r="F234" t="s">
        <v>4068</v>
      </c>
      <c r="G234" t="s">
        <v>324</v>
      </c>
      <c r="I234" t="str">
        <f t="shared" si="21"/>
        <v>pos_trend</v>
      </c>
      <c r="J234">
        <f t="shared" si="22"/>
        <v>13030000</v>
      </c>
      <c r="K234">
        <f t="shared" si="23"/>
        <v>29290000</v>
      </c>
      <c r="L234">
        <f t="shared" si="24"/>
        <v>60610000</v>
      </c>
      <c r="M234">
        <f t="shared" si="25"/>
        <v>119470000</v>
      </c>
      <c r="N234">
        <f t="shared" si="26"/>
        <v>214590000</v>
      </c>
    </row>
    <row r="235" spans="1:14" x14ac:dyDescent="0.3">
      <c r="A235" s="1">
        <v>7</v>
      </c>
      <c r="B235" t="s">
        <v>605</v>
      </c>
      <c r="C235" t="s">
        <v>254</v>
      </c>
      <c r="D235" t="s">
        <v>4069</v>
      </c>
      <c r="E235" t="s">
        <v>4069</v>
      </c>
      <c r="F235" t="s">
        <v>4069</v>
      </c>
      <c r="G235" t="s">
        <v>4070</v>
      </c>
      <c r="I235" t="str">
        <f t="shared" si="21"/>
        <v>N/A</v>
      </c>
      <c r="J235" t="str">
        <f t="shared" si="22"/>
        <v>N/A</v>
      </c>
      <c r="K235">
        <f t="shared" si="23"/>
        <v>2300000</v>
      </c>
      <c r="L235">
        <f t="shared" si="24"/>
        <v>2300000</v>
      </c>
      <c r="M235">
        <f t="shared" si="25"/>
        <v>2300000</v>
      </c>
      <c r="N235">
        <f t="shared" si="26"/>
        <v>75810000</v>
      </c>
    </row>
    <row r="236" spans="1:14" x14ac:dyDescent="0.3">
      <c r="A236" s="1">
        <v>8</v>
      </c>
      <c r="B236" t="s">
        <v>606</v>
      </c>
      <c r="C236" t="s">
        <v>254</v>
      </c>
      <c r="D236" t="s">
        <v>4069</v>
      </c>
      <c r="E236" t="s">
        <v>4069</v>
      </c>
      <c r="F236" t="s">
        <v>4069</v>
      </c>
      <c r="G236" t="s">
        <v>4070</v>
      </c>
      <c r="I236" t="str">
        <f t="shared" si="21"/>
        <v>N/A</v>
      </c>
      <c r="J236" t="str">
        <f t="shared" si="22"/>
        <v>N/A</v>
      </c>
      <c r="K236">
        <f t="shared" si="23"/>
        <v>2300000</v>
      </c>
      <c r="L236">
        <f t="shared" si="24"/>
        <v>2300000</v>
      </c>
      <c r="M236">
        <f t="shared" si="25"/>
        <v>2300000</v>
      </c>
      <c r="N236">
        <f t="shared" si="26"/>
        <v>75810000</v>
      </c>
    </row>
    <row r="237" spans="1:14" x14ac:dyDescent="0.3">
      <c r="A237" s="1">
        <v>9</v>
      </c>
      <c r="B237" t="s">
        <v>607</v>
      </c>
      <c r="C237" t="s">
        <v>4071</v>
      </c>
      <c r="D237" t="s">
        <v>403</v>
      </c>
      <c r="E237" t="s">
        <v>707</v>
      </c>
      <c r="F237" t="s">
        <v>4072</v>
      </c>
      <c r="G237" t="s">
        <v>4073</v>
      </c>
      <c r="I237" t="str">
        <f t="shared" si="21"/>
        <v>pos_trend</v>
      </c>
      <c r="J237">
        <f t="shared" si="22"/>
        <v>1400000</v>
      </c>
      <c r="K237">
        <f t="shared" si="23"/>
        <v>7800000</v>
      </c>
      <c r="L237">
        <f t="shared" si="24"/>
        <v>8500000</v>
      </c>
      <c r="M237">
        <f t="shared" si="25"/>
        <v>16000000</v>
      </c>
      <c r="N237">
        <f t="shared" si="26"/>
        <v>19400000</v>
      </c>
    </row>
    <row r="238" spans="1:14" x14ac:dyDescent="0.3">
      <c r="A238" s="1">
        <v>10</v>
      </c>
      <c r="B238" t="s">
        <v>608</v>
      </c>
      <c r="C238" t="s">
        <v>4074</v>
      </c>
      <c r="D238" t="s">
        <v>4075</v>
      </c>
      <c r="E238" t="s">
        <v>4076</v>
      </c>
      <c r="F238" t="s">
        <v>1525</v>
      </c>
      <c r="G238" t="s">
        <v>4077</v>
      </c>
      <c r="I238" t="str">
        <f t="shared" si="21"/>
        <v>pos_trend</v>
      </c>
      <c r="J238">
        <f t="shared" si="22"/>
        <v>573390000</v>
      </c>
      <c r="K238">
        <f t="shared" si="23"/>
        <v>682120000</v>
      </c>
      <c r="L238">
        <f t="shared" si="24"/>
        <v>824620000</v>
      </c>
      <c r="M238">
        <f t="shared" si="25"/>
        <v>2190000000</v>
      </c>
      <c r="N238">
        <f t="shared" si="26"/>
        <v>2760000000</v>
      </c>
    </row>
    <row r="239" spans="1:14" x14ac:dyDescent="0.3">
      <c r="A239" s="1">
        <v>11</v>
      </c>
      <c r="B239" t="s">
        <v>614</v>
      </c>
      <c r="C239" t="s">
        <v>4078</v>
      </c>
      <c r="D239" t="s">
        <v>4079</v>
      </c>
      <c r="E239" t="s">
        <v>4080</v>
      </c>
      <c r="F239" t="s">
        <v>4081</v>
      </c>
      <c r="G239" t="s">
        <v>4082</v>
      </c>
      <c r="I239" t="str">
        <f t="shared" si="21"/>
        <v>pos_trend</v>
      </c>
      <c r="J239">
        <f t="shared" si="22"/>
        <v>557400000</v>
      </c>
      <c r="K239">
        <f t="shared" si="23"/>
        <v>661550000</v>
      </c>
      <c r="L239">
        <f t="shared" si="24"/>
        <v>802990000</v>
      </c>
      <c r="M239">
        <f t="shared" si="25"/>
        <v>2130000000</v>
      </c>
      <c r="N239">
        <f t="shared" si="26"/>
        <v>2680000000</v>
      </c>
    </row>
    <row r="240" spans="1:14" x14ac:dyDescent="0.3">
      <c r="A240" s="1">
        <v>12</v>
      </c>
      <c r="B240" t="s">
        <v>620</v>
      </c>
      <c r="C240" t="s">
        <v>4083</v>
      </c>
      <c r="D240" t="s">
        <v>4084</v>
      </c>
      <c r="E240" t="s">
        <v>4085</v>
      </c>
      <c r="F240" t="s">
        <v>4086</v>
      </c>
      <c r="G240" t="s">
        <v>4087</v>
      </c>
      <c r="I240" t="str">
        <f t="shared" si="21"/>
        <v>pos_trend</v>
      </c>
      <c r="J240">
        <f t="shared" si="22"/>
        <v>15990000</v>
      </c>
      <c r="K240">
        <f t="shared" si="23"/>
        <v>20570000</v>
      </c>
      <c r="L240">
        <f t="shared" si="24"/>
        <v>21640000</v>
      </c>
      <c r="M240">
        <f t="shared" si="25"/>
        <v>59580000</v>
      </c>
      <c r="N240">
        <f t="shared" si="26"/>
        <v>83310000</v>
      </c>
    </row>
    <row r="241" spans="1:14" x14ac:dyDescent="0.3">
      <c r="A241" s="1">
        <v>13</v>
      </c>
      <c r="B241" t="s">
        <v>626</v>
      </c>
      <c r="C241" t="s">
        <v>4088</v>
      </c>
      <c r="D241" t="s">
        <v>4089</v>
      </c>
      <c r="E241" t="s">
        <v>2747</v>
      </c>
      <c r="F241" t="s">
        <v>4090</v>
      </c>
      <c r="G241" t="s">
        <v>2139</v>
      </c>
      <c r="I241" t="str">
        <f t="shared" si="21"/>
        <v>N/A</v>
      </c>
      <c r="J241">
        <f t="shared" si="22"/>
        <v>30700000</v>
      </c>
      <c r="K241">
        <f t="shared" si="23"/>
        <v>17210000</v>
      </c>
      <c r="L241">
        <f t="shared" si="24"/>
        <v>31180000</v>
      </c>
      <c r="M241">
        <f t="shared" si="25"/>
        <v>20220000</v>
      </c>
      <c r="N241">
        <f t="shared" si="26"/>
        <v>29620000</v>
      </c>
    </row>
    <row r="242" spans="1:14" x14ac:dyDescent="0.3">
      <c r="A242" s="1">
        <v>14</v>
      </c>
      <c r="B242" t="s">
        <v>632</v>
      </c>
      <c r="C242" t="s">
        <v>4088</v>
      </c>
      <c r="D242" t="s">
        <v>4089</v>
      </c>
      <c r="E242" t="s">
        <v>2747</v>
      </c>
      <c r="F242" t="s">
        <v>4090</v>
      </c>
      <c r="G242" t="s">
        <v>2139</v>
      </c>
      <c r="I242" t="str">
        <f t="shared" si="21"/>
        <v>N/A</v>
      </c>
      <c r="J242">
        <f t="shared" si="22"/>
        <v>30700000</v>
      </c>
      <c r="K242">
        <f t="shared" si="23"/>
        <v>17210000</v>
      </c>
      <c r="L242">
        <f t="shared" si="24"/>
        <v>31180000</v>
      </c>
      <c r="M242">
        <f t="shared" si="25"/>
        <v>20220000</v>
      </c>
      <c r="N242">
        <f t="shared" si="26"/>
        <v>29620000</v>
      </c>
    </row>
    <row r="243" spans="1:14" x14ac:dyDescent="0.3">
      <c r="A243" s="1">
        <v>15</v>
      </c>
      <c r="B243" t="s">
        <v>635</v>
      </c>
      <c r="C243" t="s">
        <v>4091</v>
      </c>
      <c r="D243" t="s">
        <v>1521</v>
      </c>
      <c r="E243" t="s">
        <v>1524</v>
      </c>
      <c r="F243" t="s">
        <v>4092</v>
      </c>
      <c r="G243" t="s">
        <v>4093</v>
      </c>
      <c r="I243" t="str">
        <f t="shared" si="21"/>
        <v>pos_trend</v>
      </c>
      <c r="J243">
        <f t="shared" si="22"/>
        <v>983410000</v>
      </c>
      <c r="K243">
        <f t="shared" si="23"/>
        <v>1220000000</v>
      </c>
      <c r="L243">
        <f t="shared" si="24"/>
        <v>2220000000</v>
      </c>
      <c r="M243">
        <f t="shared" si="25"/>
        <v>4280000000.0000005</v>
      </c>
      <c r="N243">
        <f t="shared" si="26"/>
        <v>6020000000</v>
      </c>
    </row>
    <row r="244" spans="1:14" x14ac:dyDescent="0.3">
      <c r="A244" s="1">
        <v>16</v>
      </c>
      <c r="B244" t="s">
        <v>640</v>
      </c>
      <c r="C244" t="s">
        <v>254</v>
      </c>
      <c r="D244" t="s">
        <v>4094</v>
      </c>
      <c r="E244" t="s">
        <v>4095</v>
      </c>
      <c r="F244" t="s">
        <v>4096</v>
      </c>
      <c r="G244" t="s">
        <v>4097</v>
      </c>
      <c r="I244" t="str">
        <f t="shared" si="21"/>
        <v>N/A</v>
      </c>
      <c r="J244" t="str">
        <f t="shared" si="22"/>
        <v>N/A</v>
      </c>
      <c r="K244">
        <f t="shared" si="23"/>
        <v>0.24530000000000002</v>
      </c>
      <c r="L244">
        <f t="shared" si="24"/>
        <v>0.81569999999999998</v>
      </c>
      <c r="M244">
        <f t="shared" si="25"/>
        <v>0.9245000000000001</v>
      </c>
      <c r="N244">
        <f t="shared" si="26"/>
        <v>0.40789999999999998</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2716</v>
      </c>
      <c r="D247" t="s">
        <v>4098</v>
      </c>
      <c r="E247" t="s">
        <v>4099</v>
      </c>
      <c r="F247" t="s">
        <v>4100</v>
      </c>
      <c r="G247" t="s">
        <v>3269</v>
      </c>
      <c r="I247" t="str">
        <f t="shared" si="21"/>
        <v>N/A</v>
      </c>
      <c r="J247">
        <f t="shared" si="22"/>
        <v>7680000</v>
      </c>
      <c r="K247">
        <f t="shared" si="23"/>
        <v>15200000</v>
      </c>
      <c r="L247">
        <f t="shared" si="24"/>
        <v>26970000</v>
      </c>
      <c r="M247">
        <f t="shared" si="25"/>
        <v>45360000</v>
      </c>
      <c r="N247">
        <f t="shared" si="26"/>
        <v>34810000</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2716</v>
      </c>
      <c r="D249" t="s">
        <v>4098</v>
      </c>
      <c r="E249" t="s">
        <v>4099</v>
      </c>
      <c r="F249" t="s">
        <v>4100</v>
      </c>
      <c r="G249" t="s">
        <v>3269</v>
      </c>
      <c r="I249" t="str">
        <f t="shared" si="21"/>
        <v>N/A</v>
      </c>
      <c r="J249">
        <f t="shared" si="22"/>
        <v>7680000</v>
      </c>
      <c r="K249">
        <f t="shared" si="23"/>
        <v>15200000</v>
      </c>
      <c r="L249">
        <f t="shared" si="24"/>
        <v>26970000</v>
      </c>
      <c r="M249">
        <f t="shared" si="25"/>
        <v>45360000</v>
      </c>
      <c r="N249">
        <f t="shared" si="26"/>
        <v>34810000</v>
      </c>
    </row>
    <row r="250" spans="1:14" x14ac:dyDescent="0.3">
      <c r="A250" s="1">
        <v>3</v>
      </c>
      <c r="B250" t="s">
        <v>655</v>
      </c>
      <c r="C250" t="s">
        <v>3487</v>
      </c>
      <c r="D250" t="s">
        <v>4101</v>
      </c>
      <c r="E250" t="s">
        <v>1260</v>
      </c>
      <c r="F250" t="s">
        <v>3330</v>
      </c>
      <c r="G250" t="s">
        <v>4102</v>
      </c>
      <c r="I250" t="str">
        <f t="shared" si="21"/>
        <v>N/A</v>
      </c>
      <c r="J250">
        <f t="shared" si="22"/>
        <v>19080000</v>
      </c>
      <c r="K250">
        <f t="shared" si="23"/>
        <v>36030000</v>
      </c>
      <c r="L250">
        <f t="shared" si="24"/>
        <v>48700000</v>
      </c>
      <c r="M250">
        <f t="shared" si="25"/>
        <v>91340000</v>
      </c>
      <c r="N250">
        <f t="shared" si="26"/>
        <v>80030000</v>
      </c>
    </row>
    <row r="251" spans="1:14" x14ac:dyDescent="0.3">
      <c r="A251" s="1">
        <v>4</v>
      </c>
      <c r="B251" t="s">
        <v>661</v>
      </c>
      <c r="C251" t="s">
        <v>254</v>
      </c>
      <c r="D251" t="s">
        <v>4103</v>
      </c>
      <c r="E251" t="s">
        <v>4104</v>
      </c>
      <c r="F251" t="s">
        <v>4105</v>
      </c>
      <c r="G251" t="s">
        <v>4106</v>
      </c>
      <c r="I251" t="str">
        <f t="shared" si="21"/>
        <v>N/A</v>
      </c>
      <c r="J251" t="str">
        <f t="shared" si="22"/>
        <v>N/A</v>
      </c>
      <c r="K251">
        <f t="shared" si="23"/>
        <v>0.8881</v>
      </c>
      <c r="L251">
        <f t="shared" si="24"/>
        <v>0.35170000000000001</v>
      </c>
      <c r="M251">
        <f t="shared" si="25"/>
        <v>0.87569999999999992</v>
      </c>
      <c r="N251">
        <f t="shared" si="26"/>
        <v>-0.12380000000000001</v>
      </c>
    </row>
    <row r="252" spans="1:14" x14ac:dyDescent="0.3">
      <c r="A252" s="1">
        <v>5</v>
      </c>
      <c r="B252" t="s">
        <v>666</v>
      </c>
      <c r="C252" t="s">
        <v>4107</v>
      </c>
      <c r="D252" t="s">
        <v>4107</v>
      </c>
      <c r="E252" t="s">
        <v>1335</v>
      </c>
      <c r="F252" t="s">
        <v>4108</v>
      </c>
      <c r="G252" t="s">
        <v>4109</v>
      </c>
      <c r="I252" t="str">
        <f t="shared" ref="I252:I315" si="27">IF(AND(K252&gt; J252, L252&gt; K252, M252&gt; L252, N252&gt; M252), "pos_trend", IF(AND(K252&lt; J252, L252&lt; K252, M252&lt; L252, N252&lt; M252), "neg_trend", "N/A"))</f>
        <v>N/A</v>
      </c>
      <c r="J252">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2200000</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2200000</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100000</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7370000</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527000</v>
      </c>
    </row>
    <row r="253" spans="1:14" x14ac:dyDescent="0.3">
      <c r="A253" s="1">
        <v>6</v>
      </c>
      <c r="B253" t="s">
        <v>672</v>
      </c>
      <c r="C253" t="s">
        <v>4110</v>
      </c>
      <c r="D253" t="s">
        <v>4111</v>
      </c>
      <c r="E253" t="s">
        <v>4112</v>
      </c>
      <c r="F253" t="s">
        <v>4113</v>
      </c>
      <c r="G253" t="s">
        <v>4114</v>
      </c>
      <c r="I253" t="str">
        <f t="shared" si="27"/>
        <v>pos_trend</v>
      </c>
      <c r="J253">
        <f t="shared" si="28"/>
        <v>42890000</v>
      </c>
      <c r="K253">
        <f t="shared" si="29"/>
        <v>61270000</v>
      </c>
      <c r="L253">
        <f t="shared" si="30"/>
        <v>90170000</v>
      </c>
      <c r="M253">
        <f t="shared" si="31"/>
        <v>146140000</v>
      </c>
      <c r="N253">
        <f t="shared" si="32"/>
        <v>227500000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4115</v>
      </c>
      <c r="D255" t="s">
        <v>4116</v>
      </c>
      <c r="E255" t="s">
        <v>4117</v>
      </c>
      <c r="F255" t="s">
        <v>4118</v>
      </c>
      <c r="G255" t="s">
        <v>4119</v>
      </c>
      <c r="I255" t="str">
        <f t="shared" si="27"/>
        <v>pos_trend</v>
      </c>
      <c r="J255">
        <f t="shared" si="28"/>
        <v>28750000</v>
      </c>
      <c r="K255">
        <f t="shared" si="29"/>
        <v>37720000</v>
      </c>
      <c r="L255">
        <f t="shared" si="30"/>
        <v>59320000</v>
      </c>
      <c r="M255">
        <f t="shared" si="31"/>
        <v>80700000</v>
      </c>
      <c r="N255">
        <f t="shared" si="32"/>
        <v>105070000</v>
      </c>
    </row>
    <row r="256" spans="1:14" x14ac:dyDescent="0.3">
      <c r="A256" s="1">
        <v>9</v>
      </c>
      <c r="B256" t="s">
        <v>683</v>
      </c>
      <c r="C256" t="s">
        <v>4120</v>
      </c>
      <c r="D256" t="s">
        <v>4121</v>
      </c>
      <c r="E256" t="s">
        <v>4122</v>
      </c>
      <c r="F256" t="s">
        <v>4123</v>
      </c>
      <c r="G256" t="s">
        <v>4124</v>
      </c>
      <c r="I256" t="str">
        <f t="shared" si="27"/>
        <v>pos_trend</v>
      </c>
      <c r="J256">
        <f t="shared" si="28"/>
        <v>14140000</v>
      </c>
      <c r="K256">
        <f t="shared" si="29"/>
        <v>23550000</v>
      </c>
      <c r="L256">
        <f t="shared" si="30"/>
        <v>30860000</v>
      </c>
      <c r="M256">
        <f t="shared" si="31"/>
        <v>65440000</v>
      </c>
      <c r="N256">
        <f t="shared" si="32"/>
        <v>122430000</v>
      </c>
    </row>
    <row r="257" spans="1:14" x14ac:dyDescent="0.3">
      <c r="A257" s="1">
        <v>10</v>
      </c>
      <c r="B257" t="s">
        <v>689</v>
      </c>
      <c r="C257" t="s">
        <v>4006</v>
      </c>
      <c r="D257" t="s">
        <v>4125</v>
      </c>
      <c r="E257" t="s">
        <v>4126</v>
      </c>
      <c r="F257" t="s">
        <v>4127</v>
      </c>
      <c r="G257" t="s">
        <v>4128</v>
      </c>
      <c r="I257" t="str">
        <f t="shared" si="27"/>
        <v>pos_trend</v>
      </c>
      <c r="J257">
        <f t="shared" si="28"/>
        <v>71850000</v>
      </c>
      <c r="K257">
        <f t="shared" si="29"/>
        <v>114690000</v>
      </c>
      <c r="L257">
        <f t="shared" si="30"/>
        <v>165930000</v>
      </c>
      <c r="M257">
        <f t="shared" si="31"/>
        <v>290200000</v>
      </c>
      <c r="N257">
        <f t="shared" si="32"/>
        <v>342870000</v>
      </c>
    </row>
    <row r="258" spans="1:14" x14ac:dyDescent="0.3">
      <c r="A258" s="1">
        <v>11</v>
      </c>
      <c r="B258" t="s">
        <v>695</v>
      </c>
      <c r="C258" t="s">
        <v>4129</v>
      </c>
      <c r="D258" t="s">
        <v>4130</v>
      </c>
      <c r="E258" t="s">
        <v>59</v>
      </c>
      <c r="F258" t="s">
        <v>4131</v>
      </c>
      <c r="G258" t="s">
        <v>4132</v>
      </c>
      <c r="I258" t="str">
        <f t="shared" si="27"/>
        <v>pos_trend</v>
      </c>
      <c r="J258">
        <f t="shared" si="28"/>
        <v>465640000</v>
      </c>
      <c r="K258">
        <f t="shared" si="29"/>
        <v>601940000</v>
      </c>
      <c r="L258">
        <f t="shared" si="30"/>
        <v>1070000000.0000001</v>
      </c>
      <c r="M258">
        <f t="shared" si="31"/>
        <v>2200000000</v>
      </c>
      <c r="N258">
        <f t="shared" si="32"/>
        <v>3250000000</v>
      </c>
    </row>
    <row r="259" spans="1:14" x14ac:dyDescent="0.3">
      <c r="A259" s="1">
        <v>12</v>
      </c>
      <c r="B259" t="s">
        <v>701</v>
      </c>
      <c r="C259" t="s">
        <v>4129</v>
      </c>
      <c r="D259" t="s">
        <v>4130</v>
      </c>
      <c r="E259" t="s">
        <v>59</v>
      </c>
      <c r="F259" t="s">
        <v>4131</v>
      </c>
      <c r="G259" t="s">
        <v>4132</v>
      </c>
      <c r="I259" t="str">
        <f t="shared" si="27"/>
        <v>pos_trend</v>
      </c>
      <c r="J259">
        <f t="shared" si="28"/>
        <v>465640000</v>
      </c>
      <c r="K259">
        <f t="shared" si="29"/>
        <v>601940000</v>
      </c>
      <c r="L259">
        <f t="shared" si="30"/>
        <v>1070000000.0000001</v>
      </c>
      <c r="M259">
        <f t="shared" si="31"/>
        <v>2200000000</v>
      </c>
      <c r="N259">
        <f t="shared" si="32"/>
        <v>3250000000</v>
      </c>
    </row>
    <row r="260" spans="1:14" x14ac:dyDescent="0.3">
      <c r="A260" s="1">
        <v>13</v>
      </c>
      <c r="B260" t="s">
        <v>704</v>
      </c>
      <c r="C260" t="s">
        <v>4129</v>
      </c>
      <c r="D260" t="s">
        <v>4130</v>
      </c>
      <c r="E260" t="s">
        <v>59</v>
      </c>
      <c r="F260" t="s">
        <v>4131</v>
      </c>
      <c r="G260" t="s">
        <v>4132</v>
      </c>
      <c r="I260" t="str">
        <f t="shared" si="27"/>
        <v>pos_trend</v>
      </c>
      <c r="J260">
        <f t="shared" si="28"/>
        <v>465640000</v>
      </c>
      <c r="K260">
        <f t="shared" si="29"/>
        <v>601940000</v>
      </c>
      <c r="L260">
        <f t="shared" si="30"/>
        <v>1070000000.0000001</v>
      </c>
      <c r="M260">
        <f t="shared" si="31"/>
        <v>2200000000</v>
      </c>
      <c r="N260">
        <f t="shared" si="32"/>
        <v>3250000000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254</v>
      </c>
      <c r="D263" t="s">
        <v>254</v>
      </c>
      <c r="E263" t="s">
        <v>3929</v>
      </c>
      <c r="F263" t="s">
        <v>1665</v>
      </c>
      <c r="G263" t="s">
        <v>4133</v>
      </c>
      <c r="I263" t="str">
        <f t="shared" si="27"/>
        <v>N/A</v>
      </c>
      <c r="J263" t="str">
        <f t="shared" si="28"/>
        <v>N/A</v>
      </c>
      <c r="K263" t="str">
        <f t="shared" si="29"/>
        <v>N/A</v>
      </c>
      <c r="L263">
        <f t="shared" si="30"/>
        <v>9600000</v>
      </c>
      <c r="M263">
        <f t="shared" si="31"/>
        <v>2800000</v>
      </c>
      <c r="N263">
        <f t="shared" si="32"/>
        <v>10700000</v>
      </c>
    </row>
    <row r="264" spans="1:14" x14ac:dyDescent="0.3">
      <c r="A264" s="1">
        <v>17</v>
      </c>
      <c r="B264" t="s">
        <v>714</v>
      </c>
      <c r="C264" t="s">
        <v>4134</v>
      </c>
      <c r="D264" t="s">
        <v>4135</v>
      </c>
      <c r="E264" t="s">
        <v>4136</v>
      </c>
      <c r="F264" t="s">
        <v>4137</v>
      </c>
      <c r="G264" t="s">
        <v>4138</v>
      </c>
      <c r="I264" t="str">
        <f t="shared" si="27"/>
        <v>N/A</v>
      </c>
      <c r="J264">
        <f t="shared" si="28"/>
        <v>998000</v>
      </c>
      <c r="K264">
        <f t="shared" si="29"/>
        <v>7970000</v>
      </c>
      <c r="L264">
        <f t="shared" si="30"/>
        <v>50740000</v>
      </c>
      <c r="M264">
        <f t="shared" si="31"/>
        <v>-25180000</v>
      </c>
      <c r="N264">
        <f t="shared" si="32"/>
        <v>74740000</v>
      </c>
    </row>
    <row r="265" spans="1:14" x14ac:dyDescent="0.3">
      <c r="A265" s="1">
        <v>18</v>
      </c>
      <c r="B265" t="s">
        <v>720</v>
      </c>
      <c r="C265" t="s">
        <v>4134</v>
      </c>
      <c r="D265" t="s">
        <v>4135</v>
      </c>
      <c r="E265" t="s">
        <v>4139</v>
      </c>
      <c r="F265" t="s">
        <v>4140</v>
      </c>
      <c r="G265" t="s">
        <v>4141</v>
      </c>
      <c r="I265" t="str">
        <f t="shared" si="27"/>
        <v>N/A</v>
      </c>
      <c r="J265">
        <f t="shared" si="28"/>
        <v>998000</v>
      </c>
      <c r="K265">
        <f t="shared" si="29"/>
        <v>7970000</v>
      </c>
      <c r="L265">
        <f t="shared" si="30"/>
        <v>63880000</v>
      </c>
      <c r="M265">
        <f t="shared" si="31"/>
        <v>23940000</v>
      </c>
      <c r="N265">
        <f t="shared" si="32"/>
        <v>78520000</v>
      </c>
    </row>
    <row r="266" spans="1:14" x14ac:dyDescent="0.3">
      <c r="A266" s="1">
        <v>19</v>
      </c>
      <c r="B266" t="s">
        <v>725</v>
      </c>
      <c r="C266" t="s">
        <v>254</v>
      </c>
      <c r="D266" t="s">
        <v>254</v>
      </c>
      <c r="E266" t="s">
        <v>4142</v>
      </c>
      <c r="F266" t="s">
        <v>4143</v>
      </c>
      <c r="G266" t="s">
        <v>4144</v>
      </c>
      <c r="I266" t="str">
        <f t="shared" si="27"/>
        <v>N/A</v>
      </c>
      <c r="J266" t="str">
        <f t="shared" si="28"/>
        <v>N/A</v>
      </c>
      <c r="K266" t="str">
        <f t="shared" si="29"/>
        <v>N/A</v>
      </c>
      <c r="L266">
        <f t="shared" si="30"/>
        <v>13140000</v>
      </c>
      <c r="M266">
        <f t="shared" si="31"/>
        <v>49110000</v>
      </c>
      <c r="N266">
        <f t="shared" si="32"/>
        <v>3780000</v>
      </c>
    </row>
    <row r="267" spans="1:14" x14ac:dyDescent="0.3">
      <c r="A267" s="1">
        <v>20</v>
      </c>
      <c r="B267" t="s">
        <v>730</v>
      </c>
      <c r="C267" t="s">
        <v>3686</v>
      </c>
      <c r="D267" t="s">
        <v>4145</v>
      </c>
      <c r="E267" t="s">
        <v>4146</v>
      </c>
      <c r="F267" t="s">
        <v>4147</v>
      </c>
      <c r="G267" t="s">
        <v>4148</v>
      </c>
      <c r="I267" t="str">
        <f t="shared" si="27"/>
        <v>pos_trend</v>
      </c>
      <c r="J267">
        <f t="shared" si="28"/>
        <v>12380000</v>
      </c>
      <c r="K267">
        <f t="shared" si="29"/>
        <v>19350000</v>
      </c>
      <c r="L267">
        <f t="shared" si="30"/>
        <v>33910000</v>
      </c>
      <c r="M267">
        <f t="shared" si="31"/>
        <v>75800000</v>
      </c>
      <c r="N267">
        <f t="shared" si="32"/>
        <v>154160000</v>
      </c>
    </row>
    <row r="268" spans="1:14" x14ac:dyDescent="0.3">
      <c r="A268" s="1">
        <v>21</v>
      </c>
      <c r="B268" t="s">
        <v>735</v>
      </c>
      <c r="C268" t="s">
        <v>3686</v>
      </c>
      <c r="D268" t="s">
        <v>4145</v>
      </c>
      <c r="E268" t="s">
        <v>4146</v>
      </c>
      <c r="F268" t="s">
        <v>4147</v>
      </c>
      <c r="G268" t="s">
        <v>4148</v>
      </c>
      <c r="I268" t="str">
        <f t="shared" si="27"/>
        <v>pos_trend</v>
      </c>
      <c r="J268">
        <f t="shared" si="28"/>
        <v>12380000</v>
      </c>
      <c r="K268">
        <f t="shared" si="29"/>
        <v>19350000</v>
      </c>
      <c r="L268">
        <f t="shared" si="30"/>
        <v>33910000</v>
      </c>
      <c r="M268">
        <f t="shared" si="31"/>
        <v>75800000</v>
      </c>
      <c r="N268">
        <f t="shared" si="32"/>
        <v>154160000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4149</v>
      </c>
      <c r="D270" t="s">
        <v>4150</v>
      </c>
      <c r="E270" t="s">
        <v>1515</v>
      </c>
      <c r="F270" t="s">
        <v>4151</v>
      </c>
      <c r="G270" t="s">
        <v>4152</v>
      </c>
      <c r="I270" t="str">
        <f t="shared" si="27"/>
        <v>pos_trend</v>
      </c>
      <c r="J270">
        <f t="shared" si="28"/>
        <v>550860000</v>
      </c>
      <c r="K270">
        <f t="shared" si="29"/>
        <v>743950000</v>
      </c>
      <c r="L270">
        <f t="shared" si="30"/>
        <v>1340000000</v>
      </c>
      <c r="M270">
        <f t="shared" si="31"/>
        <v>2590000000</v>
      </c>
      <c r="N270">
        <f t="shared" si="32"/>
        <v>3840000000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4153</v>
      </c>
      <c r="D272" t="s">
        <v>4154</v>
      </c>
      <c r="E272" t="s">
        <v>3969</v>
      </c>
      <c r="F272" t="s">
        <v>4155</v>
      </c>
      <c r="G272" t="s">
        <v>4156</v>
      </c>
      <c r="I272" t="str">
        <f t="shared" si="27"/>
        <v>N/A</v>
      </c>
      <c r="J272">
        <f t="shared" si="28"/>
        <v>0.56020000000000003</v>
      </c>
      <c r="K272">
        <f t="shared" si="29"/>
        <v>0.60750000000000004</v>
      </c>
      <c r="L272">
        <f t="shared" si="30"/>
        <v>0.6038</v>
      </c>
      <c r="M272">
        <f t="shared" si="31"/>
        <v>0.6048</v>
      </c>
      <c r="N272">
        <f t="shared" si="32"/>
        <v>0.63719999999999999</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4157</v>
      </c>
      <c r="D276" t="s">
        <v>4158</v>
      </c>
      <c r="E276" t="s">
        <v>4159</v>
      </c>
      <c r="F276" t="s">
        <v>636</v>
      </c>
      <c r="G276" t="s">
        <v>4160</v>
      </c>
      <c r="I276" t="str">
        <f t="shared" si="27"/>
        <v>pos_trend</v>
      </c>
      <c r="J276">
        <f t="shared" si="28"/>
        <v>432550000</v>
      </c>
      <c r="K276">
        <f t="shared" si="29"/>
        <v>480710000</v>
      </c>
      <c r="L276">
        <f t="shared" si="30"/>
        <v>880970000</v>
      </c>
      <c r="M276">
        <f t="shared" si="31"/>
        <v>1680000000</v>
      </c>
      <c r="N276">
        <f t="shared" si="32"/>
        <v>2170000000</v>
      </c>
    </row>
    <row r="277" spans="1:14" x14ac:dyDescent="0.3">
      <c r="A277" s="1">
        <v>30</v>
      </c>
      <c r="B277" t="s">
        <v>769</v>
      </c>
      <c r="C277" t="s">
        <v>4161</v>
      </c>
      <c r="D277" t="s">
        <v>4162</v>
      </c>
      <c r="E277" t="s">
        <v>4163</v>
      </c>
      <c r="F277" t="s">
        <v>4164</v>
      </c>
      <c r="G277" t="s">
        <v>4165</v>
      </c>
      <c r="I277" t="str">
        <f t="shared" si="27"/>
        <v>pos_trend</v>
      </c>
      <c r="J277">
        <f t="shared" si="28"/>
        <v>499000</v>
      </c>
      <c r="K277">
        <f t="shared" si="29"/>
        <v>501000</v>
      </c>
      <c r="L277">
        <f t="shared" si="30"/>
        <v>592000</v>
      </c>
      <c r="M277">
        <f t="shared" si="31"/>
        <v>707000</v>
      </c>
      <c r="N277">
        <f t="shared" si="32"/>
        <v>867000</v>
      </c>
    </row>
    <row r="278" spans="1:14" x14ac:dyDescent="0.3">
      <c r="A278" s="1">
        <v>31</v>
      </c>
      <c r="B278" t="s">
        <v>773</v>
      </c>
      <c r="C278" t="s">
        <v>4166</v>
      </c>
      <c r="D278" t="s">
        <v>2006</v>
      </c>
      <c r="E278" t="s">
        <v>4167</v>
      </c>
      <c r="F278" t="s">
        <v>4168</v>
      </c>
      <c r="G278" t="s">
        <v>3466</v>
      </c>
      <c r="I278" t="str">
        <f t="shared" si="27"/>
        <v>pos_trend</v>
      </c>
      <c r="J278">
        <f t="shared" si="28"/>
        <v>-24180000</v>
      </c>
      <c r="K278">
        <f t="shared" si="29"/>
        <v>18400000</v>
      </c>
      <c r="L278">
        <f t="shared" si="30"/>
        <v>101440000</v>
      </c>
      <c r="M278">
        <f t="shared" si="31"/>
        <v>214000000</v>
      </c>
      <c r="N278">
        <f t="shared" si="32"/>
        <v>220140000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254</v>
      </c>
      <c r="E280" t="s">
        <v>254</v>
      </c>
      <c r="F280" t="s">
        <v>254</v>
      </c>
      <c r="G280" t="s">
        <v>4169</v>
      </c>
      <c r="I280" t="str">
        <f t="shared" si="27"/>
        <v>N/A</v>
      </c>
      <c r="J280" t="str">
        <f t="shared" si="28"/>
        <v>N/A</v>
      </c>
      <c r="K280" t="str">
        <f t="shared" si="29"/>
        <v>N/A</v>
      </c>
      <c r="L280" t="str">
        <f t="shared" si="30"/>
        <v>N/A</v>
      </c>
      <c r="M280" t="str">
        <f t="shared" si="31"/>
        <v>N/A</v>
      </c>
      <c r="N280">
        <f t="shared" si="32"/>
        <v>-584080000</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795</v>
      </c>
      <c r="C284" t="s">
        <v>4170</v>
      </c>
      <c r="D284" t="s">
        <v>4171</v>
      </c>
      <c r="E284" t="s">
        <v>4172</v>
      </c>
      <c r="F284" t="s">
        <v>4173</v>
      </c>
      <c r="G284" t="s">
        <v>4174</v>
      </c>
      <c r="I284" t="str">
        <f t="shared" si="27"/>
        <v>N/A</v>
      </c>
      <c r="J284">
        <f t="shared" si="28"/>
        <v>0.43979999999999997</v>
      </c>
      <c r="K284">
        <f t="shared" si="29"/>
        <v>0.39250000000000002</v>
      </c>
      <c r="L284">
        <f t="shared" si="30"/>
        <v>0.3962</v>
      </c>
      <c r="M284">
        <f t="shared" si="31"/>
        <v>0.39329999999999998</v>
      </c>
      <c r="N284">
        <f t="shared" si="32"/>
        <v>0.35979999999999995</v>
      </c>
    </row>
    <row r="285" spans="1:14" x14ac:dyDescent="0.3">
      <c r="A285" s="1">
        <v>38</v>
      </c>
      <c r="B285" t="s">
        <v>801</v>
      </c>
      <c r="C285" t="s">
        <v>4157</v>
      </c>
      <c r="D285" t="s">
        <v>4158</v>
      </c>
      <c r="E285" t="s">
        <v>4159</v>
      </c>
      <c r="F285" t="s">
        <v>636</v>
      </c>
      <c r="G285" t="s">
        <v>4160</v>
      </c>
      <c r="I285" t="str">
        <f t="shared" si="27"/>
        <v>pos_trend</v>
      </c>
      <c r="J285">
        <f t="shared" si="28"/>
        <v>432550000</v>
      </c>
      <c r="K285">
        <f t="shared" si="29"/>
        <v>480710000</v>
      </c>
      <c r="L285">
        <f t="shared" si="30"/>
        <v>880970000</v>
      </c>
      <c r="M285">
        <f t="shared" si="31"/>
        <v>1680000000</v>
      </c>
      <c r="N285">
        <f t="shared" si="32"/>
        <v>2170000000</v>
      </c>
    </row>
    <row r="286" spans="1:14" x14ac:dyDescent="0.3">
      <c r="A286" s="1">
        <v>39</v>
      </c>
      <c r="B286" t="s">
        <v>802</v>
      </c>
      <c r="C286" t="s">
        <v>4170</v>
      </c>
      <c r="D286" t="s">
        <v>4171</v>
      </c>
      <c r="E286" t="s">
        <v>4172</v>
      </c>
      <c r="F286" t="s">
        <v>4173</v>
      </c>
      <c r="G286" t="s">
        <v>4174</v>
      </c>
      <c r="I286" t="str">
        <f t="shared" si="27"/>
        <v>N/A</v>
      </c>
      <c r="J286">
        <f t="shared" si="28"/>
        <v>0.43979999999999997</v>
      </c>
      <c r="K286">
        <f t="shared" si="29"/>
        <v>0.39250000000000002</v>
      </c>
      <c r="L286">
        <f t="shared" si="30"/>
        <v>0.3962</v>
      </c>
      <c r="M286">
        <f t="shared" si="31"/>
        <v>0.39329999999999998</v>
      </c>
      <c r="N286">
        <f t="shared" si="32"/>
        <v>0.35979999999999995</v>
      </c>
    </row>
    <row r="287" spans="1:14" x14ac:dyDescent="0.3">
      <c r="A287" s="1">
        <v>40</v>
      </c>
      <c r="B287" t="s">
        <v>803</v>
      </c>
      <c r="C287" t="s">
        <v>254</v>
      </c>
      <c r="D287" t="s">
        <v>254</v>
      </c>
      <c r="E287" t="s">
        <v>254</v>
      </c>
      <c r="F287" t="s">
        <v>4175</v>
      </c>
      <c r="G287" t="s">
        <v>4176</v>
      </c>
      <c r="I287" t="str">
        <f t="shared" si="27"/>
        <v>N/A</v>
      </c>
      <c r="J287" t="str">
        <f t="shared" si="28"/>
        <v>N/A</v>
      </c>
      <c r="K287" t="str">
        <f t="shared" si="29"/>
        <v>N/A</v>
      </c>
      <c r="L287" t="str">
        <f t="shared" si="30"/>
        <v>N/A</v>
      </c>
      <c r="M287">
        <f t="shared" si="31"/>
        <v>8060000.0000000009</v>
      </c>
      <c r="N287">
        <f t="shared" si="32"/>
        <v>17750000</v>
      </c>
    </row>
    <row r="288" spans="1:14" x14ac:dyDescent="0.3">
      <c r="A288" s="1">
        <v>41</v>
      </c>
      <c r="B288" t="s">
        <v>804</v>
      </c>
      <c r="C288" t="s">
        <v>4157</v>
      </c>
      <c r="D288" t="s">
        <v>4158</v>
      </c>
      <c r="E288" t="s">
        <v>4159</v>
      </c>
      <c r="F288" t="s">
        <v>1701</v>
      </c>
      <c r="G288" t="s">
        <v>1525</v>
      </c>
      <c r="I288" t="str">
        <f t="shared" si="27"/>
        <v>pos_trend</v>
      </c>
      <c r="J288">
        <f t="shared" si="28"/>
        <v>432550000</v>
      </c>
      <c r="K288">
        <f t="shared" si="29"/>
        <v>480710000</v>
      </c>
      <c r="L288">
        <f t="shared" si="30"/>
        <v>880970000</v>
      </c>
      <c r="M288">
        <f t="shared" si="31"/>
        <v>1690000000</v>
      </c>
      <c r="N288">
        <f t="shared" si="32"/>
        <v>2190000000</v>
      </c>
    </row>
    <row r="289" spans="1:14" x14ac:dyDescent="0.3">
      <c r="A289" s="1">
        <v>42</v>
      </c>
      <c r="B289" t="s">
        <v>805</v>
      </c>
      <c r="C289" t="s">
        <v>4091</v>
      </c>
      <c r="D289" t="s">
        <v>1521</v>
      </c>
      <c r="E289" t="s">
        <v>1524</v>
      </c>
      <c r="F289" t="s">
        <v>4092</v>
      </c>
      <c r="G289" t="s">
        <v>4093</v>
      </c>
      <c r="I289" t="str">
        <f t="shared" si="27"/>
        <v>pos_trend</v>
      </c>
      <c r="J289">
        <f t="shared" si="28"/>
        <v>983410000</v>
      </c>
      <c r="K289">
        <f t="shared" si="29"/>
        <v>1220000000</v>
      </c>
      <c r="L289">
        <f t="shared" si="30"/>
        <v>2220000000</v>
      </c>
      <c r="M289">
        <f t="shared" si="31"/>
        <v>4280000000.0000005</v>
      </c>
      <c r="N289">
        <f t="shared" si="32"/>
        <v>6020000000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3962</v>
      </c>
      <c r="D292" t="s">
        <v>3963</v>
      </c>
      <c r="E292" t="s">
        <v>3964</v>
      </c>
      <c r="F292" t="s">
        <v>4177</v>
      </c>
      <c r="G292" t="s">
        <v>3949</v>
      </c>
      <c r="I292" t="str">
        <f t="shared" si="27"/>
        <v>N/A</v>
      </c>
      <c r="J292">
        <f t="shared" si="28"/>
        <v>20400000</v>
      </c>
      <c r="K292">
        <f t="shared" si="29"/>
        <v>42580000</v>
      </c>
      <c r="L292">
        <f t="shared" si="30"/>
        <v>83040000</v>
      </c>
      <c r="M292">
        <f t="shared" si="31"/>
        <v>111480000</v>
      </c>
      <c r="N292">
        <f t="shared" si="32"/>
        <v>4179999.9999999995</v>
      </c>
    </row>
    <row r="293" spans="1:14" x14ac:dyDescent="0.3">
      <c r="A293" s="1">
        <v>1</v>
      </c>
      <c r="B293" t="s">
        <v>424</v>
      </c>
      <c r="C293" t="s">
        <v>254</v>
      </c>
      <c r="D293" t="s">
        <v>4178</v>
      </c>
      <c r="E293" t="s">
        <v>4179</v>
      </c>
      <c r="F293" t="s">
        <v>4180</v>
      </c>
      <c r="G293" t="s">
        <v>4181</v>
      </c>
      <c r="I293" t="str">
        <f t="shared" si="27"/>
        <v>neg_trend</v>
      </c>
      <c r="J293" t="str">
        <f t="shared" si="28"/>
        <v>N/A</v>
      </c>
      <c r="K293">
        <f t="shared" si="29"/>
        <v>1.0869</v>
      </c>
      <c r="L293">
        <f t="shared" si="30"/>
        <v>0.95030000000000003</v>
      </c>
      <c r="M293">
        <f t="shared" si="31"/>
        <v>0.34240000000000004</v>
      </c>
      <c r="N293">
        <f t="shared" si="32"/>
        <v>-0.96250000000000002</v>
      </c>
    </row>
    <row r="294" spans="1:14" x14ac:dyDescent="0.3">
      <c r="A294" s="1">
        <v>2</v>
      </c>
      <c r="B294" t="s">
        <v>807</v>
      </c>
      <c r="C294" t="s">
        <v>3859</v>
      </c>
      <c r="D294" t="s">
        <v>3860</v>
      </c>
      <c r="E294" t="s">
        <v>3861</v>
      </c>
      <c r="F294" t="s">
        <v>3862</v>
      </c>
      <c r="G294" t="s">
        <v>3863</v>
      </c>
      <c r="I294" t="str">
        <f t="shared" si="27"/>
        <v>pos_trend</v>
      </c>
      <c r="J294">
        <f t="shared" si="28"/>
        <v>7980000</v>
      </c>
      <c r="K294">
        <f t="shared" si="29"/>
        <v>17090000</v>
      </c>
      <c r="L294">
        <f t="shared" si="30"/>
        <v>32670000</v>
      </c>
      <c r="M294">
        <f t="shared" si="31"/>
        <v>63550000</v>
      </c>
      <c r="N294">
        <f t="shared" si="32"/>
        <v>135100000</v>
      </c>
    </row>
    <row r="295" spans="1:14" x14ac:dyDescent="0.3">
      <c r="A295" s="1">
        <v>3</v>
      </c>
      <c r="B295" t="s">
        <v>808</v>
      </c>
      <c r="C295" t="s">
        <v>3864</v>
      </c>
      <c r="D295" t="s">
        <v>3865</v>
      </c>
      <c r="E295" t="s">
        <v>3866</v>
      </c>
      <c r="F295" t="s">
        <v>3867</v>
      </c>
      <c r="G295" t="s">
        <v>3868</v>
      </c>
      <c r="I295" t="str">
        <f t="shared" si="27"/>
        <v>pos_trend</v>
      </c>
      <c r="J295">
        <f t="shared" si="28"/>
        <v>7380000</v>
      </c>
      <c r="K295">
        <f t="shared" si="29"/>
        <v>16290000</v>
      </c>
      <c r="L295">
        <f t="shared" si="30"/>
        <v>32070000</v>
      </c>
      <c r="M295">
        <f t="shared" si="31"/>
        <v>63050000</v>
      </c>
      <c r="N295">
        <f t="shared" si="32"/>
        <v>134700000</v>
      </c>
    </row>
    <row r="296" spans="1:14" x14ac:dyDescent="0.3">
      <c r="A296" s="1">
        <v>4</v>
      </c>
      <c r="B296" t="s">
        <v>809</v>
      </c>
      <c r="C296" t="s">
        <v>3869</v>
      </c>
      <c r="D296" t="s">
        <v>1571</v>
      </c>
      <c r="E296" t="s">
        <v>3869</v>
      </c>
      <c r="F296" t="s">
        <v>3870</v>
      </c>
      <c r="G296" t="s">
        <v>1672</v>
      </c>
      <c r="I296" t="str">
        <f t="shared" si="27"/>
        <v>N/A</v>
      </c>
      <c r="J296">
        <f t="shared" si="28"/>
        <v>600000</v>
      </c>
      <c r="K296">
        <f t="shared" si="29"/>
        <v>800000</v>
      </c>
      <c r="L296">
        <f t="shared" si="30"/>
        <v>600000</v>
      </c>
      <c r="M296">
        <f t="shared" si="31"/>
        <v>500000</v>
      </c>
      <c r="N296">
        <f t="shared" si="32"/>
        <v>400000</v>
      </c>
    </row>
    <row r="297" spans="1:14" x14ac:dyDescent="0.3">
      <c r="A297" s="1">
        <v>5</v>
      </c>
      <c r="B297" t="s">
        <v>810</v>
      </c>
      <c r="C297" t="s">
        <v>4182</v>
      </c>
      <c r="D297" t="s">
        <v>4183</v>
      </c>
      <c r="E297" t="s">
        <v>4184</v>
      </c>
      <c r="F297" t="s">
        <v>2143</v>
      </c>
      <c r="G297" t="s">
        <v>4185</v>
      </c>
      <c r="I297" t="str">
        <f t="shared" si="27"/>
        <v>N/A</v>
      </c>
      <c r="J297">
        <f t="shared" si="28"/>
        <v>2850000</v>
      </c>
      <c r="K297">
        <f t="shared" si="29"/>
        <v>10080000</v>
      </c>
      <c r="L297">
        <f t="shared" si="30"/>
        <v>7220000</v>
      </c>
      <c r="M297">
        <f t="shared" si="31"/>
        <v>43610000</v>
      </c>
      <c r="N297">
        <f t="shared" si="32"/>
        <v>28650000</v>
      </c>
    </row>
    <row r="298" spans="1:14" x14ac:dyDescent="0.3">
      <c r="A298" s="1">
        <v>6</v>
      </c>
      <c r="B298" t="s">
        <v>714</v>
      </c>
      <c r="C298" t="s">
        <v>4182</v>
      </c>
      <c r="D298" t="s">
        <v>4183</v>
      </c>
      <c r="E298" t="s">
        <v>4184</v>
      </c>
      <c r="F298" t="s">
        <v>2143</v>
      </c>
      <c r="G298" t="s">
        <v>4185</v>
      </c>
      <c r="I298" t="str">
        <f t="shared" si="27"/>
        <v>N/A</v>
      </c>
      <c r="J298">
        <f t="shared" si="28"/>
        <v>2850000</v>
      </c>
      <c r="K298">
        <f t="shared" si="29"/>
        <v>10080000</v>
      </c>
      <c r="L298">
        <f t="shared" si="30"/>
        <v>7220000</v>
      </c>
      <c r="M298">
        <f t="shared" si="31"/>
        <v>43610000</v>
      </c>
      <c r="N298">
        <f t="shared" si="32"/>
        <v>28650000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4186</v>
      </c>
      <c r="D300" t="s">
        <v>4187</v>
      </c>
      <c r="E300" t="s">
        <v>2699</v>
      </c>
      <c r="F300" t="s">
        <v>4188</v>
      </c>
      <c r="G300" t="s">
        <v>4189</v>
      </c>
      <c r="I300" t="str">
        <f t="shared" si="27"/>
        <v>N/A</v>
      </c>
      <c r="J300">
        <f t="shared" si="28"/>
        <v>10850000</v>
      </c>
      <c r="K300">
        <f t="shared" si="29"/>
        <v>17810000</v>
      </c>
      <c r="L300">
        <f t="shared" si="30"/>
        <v>-1520000</v>
      </c>
      <c r="M300">
        <f t="shared" si="31"/>
        <v>39690000</v>
      </c>
      <c r="N300">
        <f t="shared" si="32"/>
        <v>215670000</v>
      </c>
    </row>
    <row r="301" spans="1:14" x14ac:dyDescent="0.3">
      <c r="A301" s="1">
        <v>9</v>
      </c>
      <c r="B301" t="s">
        <v>823</v>
      </c>
      <c r="C301" t="s">
        <v>745</v>
      </c>
      <c r="D301" t="s">
        <v>4190</v>
      </c>
      <c r="E301" t="s">
        <v>4191</v>
      </c>
      <c r="F301" t="s">
        <v>4192</v>
      </c>
      <c r="G301" t="s">
        <v>4193</v>
      </c>
      <c r="I301" t="str">
        <f t="shared" si="27"/>
        <v>pos_trend</v>
      </c>
      <c r="J301">
        <f t="shared" si="28"/>
        <v>42080000</v>
      </c>
      <c r="K301">
        <f t="shared" si="29"/>
        <v>87560000</v>
      </c>
      <c r="L301">
        <f t="shared" si="30"/>
        <v>121400000</v>
      </c>
      <c r="M301">
        <f t="shared" si="31"/>
        <v>258329999.99999997</v>
      </c>
      <c r="N301">
        <f t="shared" si="32"/>
        <v>383590000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4194</v>
      </c>
      <c r="D303" t="s">
        <v>4195</v>
      </c>
      <c r="E303" t="s">
        <v>4196</v>
      </c>
      <c r="F303" t="s">
        <v>4197</v>
      </c>
      <c r="G303" t="s">
        <v>4198</v>
      </c>
      <c r="I303" t="str">
        <f t="shared" si="27"/>
        <v>N/A</v>
      </c>
      <c r="J303">
        <f t="shared" si="28"/>
        <v>-8180000</v>
      </c>
      <c r="K303">
        <f t="shared" si="29"/>
        <v>-22000000</v>
      </c>
      <c r="L303">
        <f t="shared" si="30"/>
        <v>-6110000</v>
      </c>
      <c r="M303">
        <f t="shared" si="31"/>
        <v>-17930000</v>
      </c>
      <c r="N303">
        <f t="shared" si="32"/>
        <v>-22120000</v>
      </c>
    </row>
    <row r="304" spans="1:14" x14ac:dyDescent="0.3">
      <c r="A304" s="1">
        <v>12</v>
      </c>
      <c r="B304" t="s">
        <v>836</v>
      </c>
      <c r="C304" t="s">
        <v>4199</v>
      </c>
      <c r="D304" t="s">
        <v>4200</v>
      </c>
      <c r="E304" t="s">
        <v>4201</v>
      </c>
      <c r="F304" t="s">
        <v>4202</v>
      </c>
      <c r="G304" t="s">
        <v>4203</v>
      </c>
      <c r="I304" t="str">
        <f t="shared" si="27"/>
        <v>N/A</v>
      </c>
      <c r="J304">
        <f t="shared" si="28"/>
        <v>-16730000</v>
      </c>
      <c r="K304">
        <f t="shared" si="29"/>
        <v>-21240000</v>
      </c>
      <c r="L304">
        <f t="shared" si="30"/>
        <v>-15110000</v>
      </c>
      <c r="M304">
        <f t="shared" si="31"/>
        <v>-24950000</v>
      </c>
      <c r="N304">
        <f t="shared" si="32"/>
        <v>-15720000</v>
      </c>
    </row>
    <row r="305" spans="1:14" x14ac:dyDescent="0.3">
      <c r="A305" s="1">
        <v>13</v>
      </c>
      <c r="B305" t="s">
        <v>655</v>
      </c>
      <c r="C305" t="s">
        <v>4204</v>
      </c>
      <c r="D305" t="s">
        <v>4205</v>
      </c>
      <c r="E305" t="s">
        <v>4206</v>
      </c>
      <c r="F305" t="s">
        <v>4207</v>
      </c>
      <c r="G305" t="s">
        <v>4208</v>
      </c>
      <c r="I305" t="str">
        <f t="shared" si="27"/>
        <v>N/A</v>
      </c>
      <c r="J305">
        <f t="shared" si="28"/>
        <v>485000</v>
      </c>
      <c r="K305">
        <f t="shared" si="29"/>
        <v>-848000</v>
      </c>
      <c r="L305">
        <f t="shared" si="30"/>
        <v>2790000</v>
      </c>
      <c r="M305">
        <f t="shared" si="31"/>
        <v>6870000</v>
      </c>
      <c r="N305">
        <f t="shared" si="32"/>
        <v>22690000</v>
      </c>
    </row>
    <row r="306" spans="1:14" x14ac:dyDescent="0.3">
      <c r="A306" s="1">
        <v>14</v>
      </c>
      <c r="B306" t="s">
        <v>847</v>
      </c>
      <c r="C306" t="s">
        <v>4209</v>
      </c>
      <c r="D306" t="s">
        <v>4210</v>
      </c>
      <c r="E306" t="s">
        <v>2010</v>
      </c>
      <c r="F306" t="s">
        <v>912</v>
      </c>
      <c r="G306" t="s">
        <v>4211</v>
      </c>
      <c r="I306" t="str">
        <f t="shared" si="27"/>
        <v>N/A</v>
      </c>
      <c r="J306">
        <f t="shared" si="28"/>
        <v>2920000</v>
      </c>
      <c r="K306">
        <f t="shared" si="29"/>
        <v>-2710000</v>
      </c>
      <c r="L306">
        <f t="shared" si="30"/>
        <v>-5780000</v>
      </c>
      <c r="M306">
        <f t="shared" si="31"/>
        <v>-1500000</v>
      </c>
      <c r="N306">
        <f t="shared" si="32"/>
        <v>-20520000</v>
      </c>
    </row>
    <row r="307" spans="1:14" x14ac:dyDescent="0.3">
      <c r="A307" s="1">
        <v>15</v>
      </c>
      <c r="B307" t="s">
        <v>853</v>
      </c>
      <c r="C307" t="s">
        <v>4212</v>
      </c>
      <c r="D307" t="s">
        <v>4213</v>
      </c>
      <c r="E307" t="s">
        <v>4214</v>
      </c>
      <c r="F307" t="s">
        <v>4215</v>
      </c>
      <c r="G307" t="s">
        <v>4216</v>
      </c>
      <c r="I307" t="str">
        <f t="shared" si="27"/>
        <v>pos_trend</v>
      </c>
      <c r="J307">
        <f t="shared" si="28"/>
        <v>33900000</v>
      </c>
      <c r="K307">
        <f t="shared" si="29"/>
        <v>65560000</v>
      </c>
      <c r="L307">
        <f t="shared" si="30"/>
        <v>115290000</v>
      </c>
      <c r="M307">
        <f t="shared" si="31"/>
        <v>240400000</v>
      </c>
      <c r="N307">
        <f t="shared" si="32"/>
        <v>361480000</v>
      </c>
    </row>
    <row r="308" spans="1:14" x14ac:dyDescent="0.3">
      <c r="A308" s="1">
        <v>16</v>
      </c>
      <c r="B308" t="s">
        <v>859</v>
      </c>
      <c r="C308" t="s">
        <v>254</v>
      </c>
      <c r="D308" t="s">
        <v>4217</v>
      </c>
      <c r="E308" t="s">
        <v>4218</v>
      </c>
      <c r="F308" t="s">
        <v>4219</v>
      </c>
      <c r="G308" t="s">
        <v>4220</v>
      </c>
      <c r="I308" t="str">
        <f t="shared" si="27"/>
        <v>N/A</v>
      </c>
      <c r="J308" t="str">
        <f t="shared" si="28"/>
        <v>N/A</v>
      </c>
      <c r="K308">
        <f t="shared" si="29"/>
        <v>0.93409999999999993</v>
      </c>
      <c r="L308">
        <f t="shared" si="30"/>
        <v>0.75840000000000007</v>
      </c>
      <c r="M308">
        <f t="shared" si="31"/>
        <v>1.0852999999999999</v>
      </c>
      <c r="N308">
        <f t="shared" si="32"/>
        <v>0.50360000000000005</v>
      </c>
    </row>
    <row r="309" spans="1:14" x14ac:dyDescent="0.3">
      <c r="A309" s="1">
        <v>17</v>
      </c>
      <c r="B309" t="s">
        <v>864</v>
      </c>
      <c r="C309" t="s">
        <v>4221</v>
      </c>
      <c r="D309" t="s">
        <v>4222</v>
      </c>
      <c r="E309" t="s">
        <v>4223</v>
      </c>
      <c r="F309" t="s">
        <v>1131</v>
      </c>
      <c r="G309" t="s">
        <v>4224</v>
      </c>
      <c r="I309" t="str">
        <f t="shared" si="27"/>
        <v>N/A</v>
      </c>
      <c r="J309">
        <f t="shared" si="28"/>
        <v>8.320000000000001E-2</v>
      </c>
      <c r="K309">
        <f t="shared" si="29"/>
        <v>9.1899999999999996E-2</v>
      </c>
      <c r="L309">
        <f t="shared" si="30"/>
        <v>0.11480000000000001</v>
      </c>
      <c r="M309">
        <f t="shared" si="31"/>
        <v>0.13400000000000001</v>
      </c>
      <c r="N309">
        <f t="shared" si="32"/>
        <v>0.12859999999999999</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4225</v>
      </c>
      <c r="D312" t="s">
        <v>4226</v>
      </c>
      <c r="E312" t="s">
        <v>4227</v>
      </c>
      <c r="F312" t="s">
        <v>4228</v>
      </c>
      <c r="G312" t="s">
        <v>4229</v>
      </c>
      <c r="I312" t="str">
        <f t="shared" si="27"/>
        <v>neg_trend</v>
      </c>
      <c r="J312">
        <f t="shared" si="28"/>
        <v>-27600000</v>
      </c>
      <c r="K312">
        <f t="shared" si="29"/>
        <v>-68940000</v>
      </c>
      <c r="L312">
        <f t="shared" si="30"/>
        <v>-113240000</v>
      </c>
      <c r="M312">
        <f t="shared" si="31"/>
        <v>-276050000</v>
      </c>
      <c r="N312">
        <f t="shared" si="32"/>
        <v>-307470000</v>
      </c>
    </row>
    <row r="313" spans="1:14" x14ac:dyDescent="0.3">
      <c r="A313" s="1">
        <v>1</v>
      </c>
      <c r="B313" t="s">
        <v>876</v>
      </c>
      <c r="C313" t="s">
        <v>4225</v>
      </c>
      <c r="D313" t="s">
        <v>4226</v>
      </c>
      <c r="E313" t="s">
        <v>4227</v>
      </c>
      <c r="F313" t="s">
        <v>4228</v>
      </c>
      <c r="G313" t="s">
        <v>4229</v>
      </c>
      <c r="I313" t="str">
        <f t="shared" si="27"/>
        <v>neg_trend</v>
      </c>
      <c r="J313">
        <f t="shared" si="28"/>
        <v>-27600000</v>
      </c>
      <c r="K313">
        <f t="shared" si="29"/>
        <v>-68940000</v>
      </c>
      <c r="L313">
        <f t="shared" si="30"/>
        <v>-113240000</v>
      </c>
      <c r="M313">
        <f t="shared" si="31"/>
        <v>-276050000</v>
      </c>
      <c r="N313">
        <f t="shared" si="32"/>
        <v>-307470000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4230</v>
      </c>
      <c r="E315" t="s">
        <v>4231</v>
      </c>
      <c r="F315" t="s">
        <v>4232</v>
      </c>
      <c r="G315" t="s">
        <v>4233</v>
      </c>
      <c r="I315" t="str">
        <f t="shared" si="27"/>
        <v>N/A</v>
      </c>
      <c r="J315" t="str">
        <f t="shared" si="28"/>
        <v>N/A</v>
      </c>
      <c r="K315">
        <f t="shared" si="29"/>
        <v>-1.4983000000000002</v>
      </c>
      <c r="L315">
        <f t="shared" si="30"/>
        <v>-0.64260000000000006</v>
      </c>
      <c r="M315">
        <f t="shared" si="31"/>
        <v>-1.4376</v>
      </c>
      <c r="N315">
        <f t="shared" si="32"/>
        <v>-0.11380000000000001</v>
      </c>
    </row>
    <row r="316" spans="1:14" x14ac:dyDescent="0.3">
      <c r="A316" s="1">
        <v>4</v>
      </c>
      <c r="B316" t="s">
        <v>893</v>
      </c>
      <c r="C316" t="s">
        <v>4234</v>
      </c>
      <c r="D316" t="s">
        <v>4235</v>
      </c>
      <c r="E316" t="s">
        <v>4236</v>
      </c>
      <c r="F316" t="s">
        <v>4237</v>
      </c>
      <c r="G316" t="s">
        <v>4238</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-6.7699999999999996E-2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-9.6600000000000005E-2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-0.11269999999999999</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-0.15380000000000002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-0.1094</v>
      </c>
    </row>
    <row r="317" spans="1:14" x14ac:dyDescent="0.3">
      <c r="A317" s="1">
        <v>5</v>
      </c>
      <c r="B317" t="s">
        <v>899</v>
      </c>
      <c r="C317" t="s">
        <v>4239</v>
      </c>
      <c r="D317" t="s">
        <v>4240</v>
      </c>
      <c r="E317" t="s">
        <v>4241</v>
      </c>
      <c r="F317" t="s">
        <v>4242</v>
      </c>
      <c r="G317" t="s">
        <v>4243</v>
      </c>
      <c r="I317" t="str">
        <f t="shared" si="33"/>
        <v>N/A</v>
      </c>
      <c r="J317">
        <f t="shared" si="34"/>
        <v>-443470000</v>
      </c>
      <c r="K317">
        <f t="shared" si="35"/>
        <v>-164020000</v>
      </c>
      <c r="L317">
        <f t="shared" si="36"/>
        <v>-738700000</v>
      </c>
      <c r="M317">
        <f t="shared" si="37"/>
        <v>-574780000</v>
      </c>
      <c r="N317">
        <f t="shared" si="38"/>
        <v>-683460000</v>
      </c>
    </row>
    <row r="318" spans="1:14" x14ac:dyDescent="0.3">
      <c r="A318" s="1">
        <v>6</v>
      </c>
      <c r="B318" t="s">
        <v>904</v>
      </c>
      <c r="C318" t="s">
        <v>254</v>
      </c>
      <c r="D318" t="s">
        <v>254</v>
      </c>
      <c r="E318" t="s">
        <v>254</v>
      </c>
      <c r="F318" t="s">
        <v>254</v>
      </c>
      <c r="G318" t="s">
        <v>4244</v>
      </c>
      <c r="I318" t="str">
        <f t="shared" si="33"/>
        <v>N/A</v>
      </c>
      <c r="J318" t="str">
        <f t="shared" si="34"/>
        <v>N/A</v>
      </c>
      <c r="K318" t="str">
        <f t="shared" si="35"/>
        <v>N/A</v>
      </c>
      <c r="L318" t="str">
        <f t="shared" si="36"/>
        <v>N/A</v>
      </c>
      <c r="M318" t="str">
        <f t="shared" si="37"/>
        <v>N/A</v>
      </c>
      <c r="N318">
        <f t="shared" si="38"/>
        <v>373270000</v>
      </c>
    </row>
    <row r="319" spans="1:14" x14ac:dyDescent="0.3">
      <c r="A319" s="1">
        <v>7</v>
      </c>
      <c r="B319" t="s">
        <v>906</v>
      </c>
      <c r="C319" t="s">
        <v>4245</v>
      </c>
      <c r="D319" t="s">
        <v>4246</v>
      </c>
      <c r="E319" t="s">
        <v>4247</v>
      </c>
      <c r="F319" t="s">
        <v>4248</v>
      </c>
      <c r="G319" t="s">
        <v>4249</v>
      </c>
      <c r="I319" t="str">
        <f t="shared" si="33"/>
        <v>N/A</v>
      </c>
      <c r="J319">
        <f t="shared" si="34"/>
        <v>-53160000</v>
      </c>
      <c r="K319">
        <f t="shared" si="35"/>
        <v>-8090000</v>
      </c>
      <c r="L319">
        <f t="shared" si="36"/>
        <v>-23180000</v>
      </c>
      <c r="M319">
        <f t="shared" si="37"/>
        <v>-26620000</v>
      </c>
      <c r="N319">
        <f t="shared" si="38"/>
        <v>-40760000</v>
      </c>
    </row>
    <row r="320" spans="1:14" x14ac:dyDescent="0.3">
      <c r="A320" s="1">
        <v>8</v>
      </c>
      <c r="B320" t="s">
        <v>908</v>
      </c>
      <c r="C320" t="s">
        <v>4245</v>
      </c>
      <c r="D320" t="s">
        <v>4246</v>
      </c>
      <c r="E320" t="s">
        <v>4247</v>
      </c>
      <c r="F320" t="s">
        <v>4248</v>
      </c>
      <c r="G320" t="s">
        <v>4249</v>
      </c>
      <c r="I320" t="str">
        <f t="shared" si="33"/>
        <v>N/A</v>
      </c>
      <c r="J320">
        <f t="shared" si="34"/>
        <v>-53160000</v>
      </c>
      <c r="K320">
        <f t="shared" si="35"/>
        <v>-8090000</v>
      </c>
      <c r="L320">
        <f t="shared" si="36"/>
        <v>-23180000</v>
      </c>
      <c r="M320">
        <f t="shared" si="37"/>
        <v>-26620000</v>
      </c>
      <c r="N320">
        <f t="shared" si="38"/>
        <v>-40760000</v>
      </c>
    </row>
    <row r="321" spans="1:14" x14ac:dyDescent="0.3">
      <c r="A321" s="1">
        <v>9</v>
      </c>
      <c r="B321" t="s">
        <v>909</v>
      </c>
      <c r="C321" t="s">
        <v>254</v>
      </c>
      <c r="D321" t="s">
        <v>254</v>
      </c>
      <c r="E321" t="s">
        <v>254</v>
      </c>
      <c r="F321" t="s">
        <v>254</v>
      </c>
      <c r="G321" t="s">
        <v>254</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910</v>
      </c>
      <c r="C322" t="s">
        <v>4250</v>
      </c>
      <c r="D322" t="s">
        <v>3903</v>
      </c>
      <c r="E322" t="s">
        <v>4251</v>
      </c>
      <c r="F322" t="s">
        <v>4252</v>
      </c>
      <c r="G322" t="s">
        <v>1008</v>
      </c>
      <c r="I322" t="str">
        <f t="shared" si="33"/>
        <v>N/A</v>
      </c>
      <c r="J322">
        <f t="shared" si="34"/>
        <v>-417000</v>
      </c>
      <c r="K322">
        <f t="shared" si="35"/>
        <v>-1930000</v>
      </c>
      <c r="L322">
        <f t="shared" si="36"/>
        <v>-913000</v>
      </c>
      <c r="M322">
        <f t="shared" si="37"/>
        <v>-7030000</v>
      </c>
      <c r="N322">
        <f t="shared" si="38"/>
        <v>-2470000</v>
      </c>
    </row>
    <row r="323" spans="1:14" x14ac:dyDescent="0.3">
      <c r="A323" s="1">
        <v>11</v>
      </c>
      <c r="B323" t="s">
        <v>914</v>
      </c>
      <c r="C323" t="s">
        <v>254</v>
      </c>
      <c r="D323" t="s">
        <v>254</v>
      </c>
      <c r="E323" t="s">
        <v>3902</v>
      </c>
      <c r="F323" t="s">
        <v>254</v>
      </c>
      <c r="G323" t="s">
        <v>4253</v>
      </c>
      <c r="I323" t="str">
        <f t="shared" si="33"/>
        <v>N/A</v>
      </c>
      <c r="J323" t="str">
        <f t="shared" si="34"/>
        <v>N/A</v>
      </c>
      <c r="K323" t="str">
        <f t="shared" si="35"/>
        <v>N/A</v>
      </c>
      <c r="L323">
        <f t="shared" si="36"/>
        <v>15260000</v>
      </c>
      <c r="M323" t="str">
        <f t="shared" si="37"/>
        <v>N/A</v>
      </c>
      <c r="N323">
        <f t="shared" si="38"/>
        <v>523000</v>
      </c>
    </row>
    <row r="324" spans="1:14" x14ac:dyDescent="0.3">
      <c r="A324" s="1">
        <v>12</v>
      </c>
      <c r="B324" t="s">
        <v>915</v>
      </c>
      <c r="C324" t="s">
        <v>4254</v>
      </c>
      <c r="D324" t="s">
        <v>4255</v>
      </c>
      <c r="E324" t="s">
        <v>4256</v>
      </c>
      <c r="F324" t="s">
        <v>4257</v>
      </c>
      <c r="G324" t="s">
        <v>4258</v>
      </c>
      <c r="I324" t="str">
        <f t="shared" si="33"/>
        <v>N/A</v>
      </c>
      <c r="J324">
        <f t="shared" si="34"/>
        <v>-524640000</v>
      </c>
      <c r="K324">
        <f t="shared" si="35"/>
        <v>-242980000</v>
      </c>
      <c r="L324">
        <f t="shared" si="36"/>
        <v>-860770000</v>
      </c>
      <c r="M324">
        <f t="shared" si="37"/>
        <v>-884470000</v>
      </c>
      <c r="N324">
        <f t="shared" si="38"/>
        <v>-660370000</v>
      </c>
    </row>
    <row r="325" spans="1:14" x14ac:dyDescent="0.3">
      <c r="A325" s="1">
        <v>13</v>
      </c>
      <c r="B325" t="s">
        <v>921</v>
      </c>
      <c r="C325" t="s">
        <v>254</v>
      </c>
      <c r="D325" t="s">
        <v>4259</v>
      </c>
      <c r="E325" t="s">
        <v>4260</v>
      </c>
      <c r="F325" t="s">
        <v>4261</v>
      </c>
      <c r="G325" t="s">
        <v>4262</v>
      </c>
      <c r="I325" t="str">
        <f t="shared" si="33"/>
        <v>N/A</v>
      </c>
      <c r="J325" t="str">
        <f t="shared" si="34"/>
        <v>N/A</v>
      </c>
      <c r="K325">
        <f t="shared" si="35"/>
        <v>0.53690000000000004</v>
      </c>
      <c r="L325">
        <f t="shared" si="36"/>
        <v>-2.5425999999999997</v>
      </c>
      <c r="M325">
        <f t="shared" si="37"/>
        <v>-2.75E-2</v>
      </c>
      <c r="N325">
        <f t="shared" si="38"/>
        <v>0.25340000000000001</v>
      </c>
    </row>
    <row r="326" spans="1:14" x14ac:dyDescent="0.3">
      <c r="A326" s="1">
        <v>14</v>
      </c>
      <c r="B326" t="s">
        <v>926</v>
      </c>
      <c r="C326" t="s">
        <v>4263</v>
      </c>
      <c r="D326" t="s">
        <v>4264</v>
      </c>
      <c r="E326" t="s">
        <v>4265</v>
      </c>
      <c r="F326" t="s">
        <v>4266</v>
      </c>
      <c r="G326" t="s">
        <v>4267</v>
      </c>
      <c r="I326" t="str">
        <f t="shared" si="33"/>
        <v>N/A</v>
      </c>
      <c r="J326">
        <f t="shared" si="34"/>
        <v>-1.2875999999999999</v>
      </c>
      <c r="K326">
        <f t="shared" si="35"/>
        <v>-0.34060000000000001</v>
      </c>
      <c r="L326">
        <f t="shared" si="36"/>
        <v>-0.85680000000000012</v>
      </c>
      <c r="M326">
        <f t="shared" si="37"/>
        <v>-0.4929</v>
      </c>
      <c r="N326">
        <f t="shared" si="38"/>
        <v>-0.2349</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1742</v>
      </c>
      <c r="D332" t="s">
        <v>4268</v>
      </c>
      <c r="E332" t="s">
        <v>4269</v>
      </c>
      <c r="F332" t="s">
        <v>4270</v>
      </c>
      <c r="G332" t="s">
        <v>4271</v>
      </c>
      <c r="I332" t="str">
        <f t="shared" si="33"/>
        <v>N/A</v>
      </c>
      <c r="J332">
        <f t="shared" si="34"/>
        <v>312800000</v>
      </c>
      <c r="K332">
        <f t="shared" si="35"/>
        <v>-205000</v>
      </c>
      <c r="L332">
        <f t="shared" si="36"/>
        <v>374430000</v>
      </c>
      <c r="M332">
        <f t="shared" si="37"/>
        <v>331310000</v>
      </c>
      <c r="N332">
        <f t="shared" si="38"/>
        <v>685100000</v>
      </c>
    </row>
    <row r="333" spans="1:14" x14ac:dyDescent="0.3">
      <c r="A333" s="1">
        <v>4</v>
      </c>
      <c r="B333" t="s">
        <v>940</v>
      </c>
      <c r="C333" t="s">
        <v>254</v>
      </c>
      <c r="D333" t="s">
        <v>4268</v>
      </c>
      <c r="E333" t="s">
        <v>254</v>
      </c>
      <c r="F333" t="s">
        <v>254</v>
      </c>
      <c r="G333" t="s">
        <v>254</v>
      </c>
      <c r="I333" t="str">
        <f t="shared" si="33"/>
        <v>N/A</v>
      </c>
      <c r="J333" t="str">
        <f t="shared" si="34"/>
        <v>N/A</v>
      </c>
      <c r="K333">
        <f t="shared" si="35"/>
        <v>-205000</v>
      </c>
      <c r="L333" t="str">
        <f t="shared" si="36"/>
        <v>N/A</v>
      </c>
      <c r="M333" t="str">
        <f t="shared" si="37"/>
        <v>N/A</v>
      </c>
      <c r="N333" t="str">
        <f t="shared" si="38"/>
        <v>N/A</v>
      </c>
    </row>
    <row r="334" spans="1:14" x14ac:dyDescent="0.3">
      <c r="A334" s="1">
        <v>5</v>
      </c>
      <c r="B334" t="s">
        <v>946</v>
      </c>
      <c r="C334" t="s">
        <v>1742</v>
      </c>
      <c r="D334" t="s">
        <v>254</v>
      </c>
      <c r="E334" t="s">
        <v>4269</v>
      </c>
      <c r="F334" t="s">
        <v>4270</v>
      </c>
      <c r="G334" t="s">
        <v>4271</v>
      </c>
      <c r="I334" t="str">
        <f t="shared" si="33"/>
        <v>N/A</v>
      </c>
      <c r="J334">
        <f t="shared" si="34"/>
        <v>312800000</v>
      </c>
      <c r="K334" t="str">
        <f t="shared" si="35"/>
        <v>N/A</v>
      </c>
      <c r="L334">
        <f t="shared" si="36"/>
        <v>374430000</v>
      </c>
      <c r="M334">
        <f t="shared" si="37"/>
        <v>331310000</v>
      </c>
      <c r="N334">
        <f t="shared" si="38"/>
        <v>685100000</v>
      </c>
    </row>
    <row r="335" spans="1:14" x14ac:dyDescent="0.3">
      <c r="A335" s="1">
        <v>6</v>
      </c>
      <c r="B335" t="s">
        <v>952</v>
      </c>
      <c r="C335" t="s">
        <v>4272</v>
      </c>
      <c r="D335" t="s">
        <v>254</v>
      </c>
      <c r="E335" t="s">
        <v>4269</v>
      </c>
      <c r="F335" t="s">
        <v>4270</v>
      </c>
      <c r="G335" t="s">
        <v>4271</v>
      </c>
      <c r="I335" t="str">
        <f t="shared" si="33"/>
        <v>N/A</v>
      </c>
      <c r="J335">
        <f t="shared" si="34"/>
        <v>311840000</v>
      </c>
      <c r="K335" t="str">
        <f t="shared" si="35"/>
        <v>N/A</v>
      </c>
      <c r="L335">
        <f t="shared" si="36"/>
        <v>374430000</v>
      </c>
      <c r="M335">
        <f t="shared" si="37"/>
        <v>331310000</v>
      </c>
      <c r="N335">
        <f t="shared" si="38"/>
        <v>685100000</v>
      </c>
    </row>
    <row r="336" spans="1:14" x14ac:dyDescent="0.3">
      <c r="A336" s="1">
        <v>7</v>
      </c>
      <c r="B336" t="s">
        <v>958</v>
      </c>
      <c r="C336" t="s">
        <v>4273</v>
      </c>
      <c r="D336" t="s">
        <v>254</v>
      </c>
      <c r="E336" t="s">
        <v>254</v>
      </c>
      <c r="F336" t="s">
        <v>254</v>
      </c>
      <c r="G336" t="s">
        <v>254</v>
      </c>
      <c r="I336" t="str">
        <f t="shared" si="33"/>
        <v>N/A</v>
      </c>
      <c r="J336">
        <f t="shared" si="34"/>
        <v>960000</v>
      </c>
      <c r="K336" t="str">
        <f t="shared" si="35"/>
        <v>N/A</v>
      </c>
      <c r="L336" t="str">
        <f t="shared" si="36"/>
        <v>N/A</v>
      </c>
      <c r="M336" t="str">
        <f t="shared" si="37"/>
        <v>N/A</v>
      </c>
      <c r="N336" t="str">
        <f t="shared" si="38"/>
        <v>N/A</v>
      </c>
    </row>
    <row r="337" spans="1:14" x14ac:dyDescent="0.3">
      <c r="A337" s="1">
        <v>8</v>
      </c>
      <c r="B337" t="s">
        <v>964</v>
      </c>
      <c r="C337" t="s">
        <v>4274</v>
      </c>
      <c r="D337" t="s">
        <v>4275</v>
      </c>
      <c r="E337" t="s">
        <v>4276</v>
      </c>
      <c r="F337" t="s">
        <v>4277</v>
      </c>
      <c r="G337" t="s">
        <v>4278</v>
      </c>
      <c r="I337" t="str">
        <f t="shared" si="33"/>
        <v>N/A</v>
      </c>
      <c r="J337">
        <f t="shared" si="34"/>
        <v>165510000</v>
      </c>
      <c r="K337">
        <f t="shared" si="35"/>
        <v>139010000</v>
      </c>
      <c r="L337">
        <f t="shared" si="36"/>
        <v>468310000</v>
      </c>
      <c r="M337">
        <f t="shared" si="37"/>
        <v>240170000</v>
      </c>
      <c r="N337">
        <f t="shared" si="38"/>
        <v>-313570000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4274</v>
      </c>
      <c r="D339" t="s">
        <v>4275</v>
      </c>
      <c r="E339" t="s">
        <v>4276</v>
      </c>
      <c r="F339" t="s">
        <v>4277</v>
      </c>
      <c r="G339" t="s">
        <v>4278</v>
      </c>
      <c r="I339" t="str">
        <f t="shared" si="33"/>
        <v>N/A</v>
      </c>
      <c r="J339">
        <f t="shared" si="34"/>
        <v>165510000</v>
      </c>
      <c r="K339">
        <f t="shared" si="35"/>
        <v>139010000</v>
      </c>
      <c r="L339">
        <f t="shared" si="36"/>
        <v>468310000</v>
      </c>
      <c r="M339">
        <f t="shared" si="37"/>
        <v>240170000</v>
      </c>
      <c r="N339">
        <f t="shared" si="38"/>
        <v>-313570000</v>
      </c>
    </row>
    <row r="340" spans="1:14" x14ac:dyDescent="0.3">
      <c r="A340" s="1">
        <v>11</v>
      </c>
      <c r="B340" t="s">
        <v>972</v>
      </c>
      <c r="C340" t="s">
        <v>4279</v>
      </c>
      <c r="D340" t="s">
        <v>4280</v>
      </c>
      <c r="E340" t="s">
        <v>4281</v>
      </c>
      <c r="F340" t="s">
        <v>4282</v>
      </c>
      <c r="G340" t="s">
        <v>1473</v>
      </c>
      <c r="I340" t="str">
        <f t="shared" si="33"/>
        <v>pos_trend</v>
      </c>
      <c r="J340">
        <f t="shared" si="34"/>
        <v>171510000</v>
      </c>
      <c r="K340">
        <f t="shared" si="35"/>
        <v>207190000</v>
      </c>
      <c r="L340">
        <f t="shared" si="36"/>
        <v>760010000</v>
      </c>
      <c r="M340">
        <f t="shared" si="37"/>
        <v>1590000000</v>
      </c>
      <c r="N340">
        <f t="shared" si="38"/>
        <v>1620000000</v>
      </c>
    </row>
    <row r="341" spans="1:14" x14ac:dyDescent="0.3">
      <c r="A341" s="1">
        <v>12</v>
      </c>
      <c r="B341" t="s">
        <v>978</v>
      </c>
      <c r="C341" t="s">
        <v>4283</v>
      </c>
      <c r="D341" t="s">
        <v>4284</v>
      </c>
      <c r="E341" t="s">
        <v>4285</v>
      </c>
      <c r="F341" t="s">
        <v>4286</v>
      </c>
      <c r="G341" t="s">
        <v>4287</v>
      </c>
      <c r="I341" t="str">
        <f t="shared" si="33"/>
        <v>neg_trend</v>
      </c>
      <c r="J341">
        <f t="shared" si="34"/>
        <v>-6000000</v>
      </c>
      <c r="K341">
        <f t="shared" si="35"/>
        <v>-68180000</v>
      </c>
      <c r="L341">
        <f t="shared" si="36"/>
        <v>-291700000</v>
      </c>
      <c r="M341">
        <f t="shared" si="37"/>
        <v>-1350000000</v>
      </c>
      <c r="N341">
        <f t="shared" si="38"/>
        <v>-1940000000</v>
      </c>
    </row>
    <row r="342" spans="1:14" x14ac:dyDescent="0.3">
      <c r="A342" s="1">
        <v>13</v>
      </c>
      <c r="B342" t="s">
        <v>817</v>
      </c>
      <c r="C342" t="s">
        <v>4288</v>
      </c>
      <c r="D342" t="s">
        <v>4289</v>
      </c>
      <c r="E342" t="s">
        <v>4290</v>
      </c>
      <c r="F342" t="s">
        <v>4291</v>
      </c>
      <c r="G342" t="s">
        <v>4292</v>
      </c>
      <c r="I342" t="str">
        <f t="shared" si="33"/>
        <v>N/A</v>
      </c>
      <c r="J342">
        <f t="shared" si="34"/>
        <v>714000</v>
      </c>
      <c r="K342">
        <f t="shared" si="35"/>
        <v>-6220000</v>
      </c>
      <c r="L342">
        <f t="shared" si="36"/>
        <v>-4770000</v>
      </c>
      <c r="M342">
        <f t="shared" si="37"/>
        <v>-7870000</v>
      </c>
      <c r="N342">
        <f t="shared" si="38"/>
        <v>-12680000</v>
      </c>
    </row>
    <row r="343" spans="1:14" x14ac:dyDescent="0.3">
      <c r="A343" s="1">
        <v>14</v>
      </c>
      <c r="B343" t="s">
        <v>910</v>
      </c>
      <c r="C343" t="s">
        <v>254</v>
      </c>
      <c r="D343" t="s">
        <v>4293</v>
      </c>
      <c r="E343" t="s">
        <v>4294</v>
      </c>
      <c r="F343" t="s">
        <v>4194</v>
      </c>
      <c r="G343" t="s">
        <v>4292</v>
      </c>
      <c r="I343" t="str">
        <f t="shared" si="33"/>
        <v>N/A</v>
      </c>
      <c r="J343" t="str">
        <f t="shared" si="34"/>
        <v>N/A</v>
      </c>
      <c r="K343">
        <f t="shared" si="35"/>
        <v>-8000000</v>
      </c>
      <c r="L343">
        <f t="shared" si="36"/>
        <v>-9390000</v>
      </c>
      <c r="M343">
        <f t="shared" si="37"/>
        <v>-8180000</v>
      </c>
      <c r="N343">
        <f t="shared" si="38"/>
        <v>-12680000</v>
      </c>
    </row>
    <row r="344" spans="1:14" x14ac:dyDescent="0.3">
      <c r="A344" s="1">
        <v>15</v>
      </c>
      <c r="B344" t="s">
        <v>914</v>
      </c>
      <c r="C344" t="s">
        <v>4288</v>
      </c>
      <c r="D344" t="s">
        <v>4295</v>
      </c>
      <c r="E344" t="s">
        <v>404</v>
      </c>
      <c r="F344" t="s">
        <v>3558</v>
      </c>
      <c r="G344" t="s">
        <v>254</v>
      </c>
      <c r="I344" t="str">
        <f t="shared" si="33"/>
        <v>N/A</v>
      </c>
      <c r="J344">
        <f t="shared" si="34"/>
        <v>714000</v>
      </c>
      <c r="K344">
        <f t="shared" si="35"/>
        <v>1780000</v>
      </c>
      <c r="L344">
        <f t="shared" si="36"/>
        <v>4620000</v>
      </c>
      <c r="M344">
        <f t="shared" si="37"/>
        <v>309000</v>
      </c>
      <c r="N344" t="str">
        <f t="shared" si="38"/>
        <v>N/A</v>
      </c>
    </row>
    <row r="345" spans="1:14" x14ac:dyDescent="0.3">
      <c r="A345" s="1">
        <v>16</v>
      </c>
      <c r="B345" t="s">
        <v>990</v>
      </c>
      <c r="C345" t="s">
        <v>4296</v>
      </c>
      <c r="D345" t="s">
        <v>4297</v>
      </c>
      <c r="E345" t="s">
        <v>4298</v>
      </c>
      <c r="F345" t="s">
        <v>4299</v>
      </c>
      <c r="G345" t="s">
        <v>4300</v>
      </c>
      <c r="I345" t="str">
        <f t="shared" si="33"/>
        <v>N/A</v>
      </c>
      <c r="J345">
        <f t="shared" si="34"/>
        <v>479030000</v>
      </c>
      <c r="K345">
        <f t="shared" si="35"/>
        <v>132590000</v>
      </c>
      <c r="L345">
        <f t="shared" si="36"/>
        <v>837970000</v>
      </c>
      <c r="M345">
        <f t="shared" si="37"/>
        <v>563600000</v>
      </c>
      <c r="N345">
        <f t="shared" si="38"/>
        <v>358840000</v>
      </c>
    </row>
    <row r="346" spans="1:14" x14ac:dyDescent="0.3">
      <c r="A346" s="1">
        <v>17</v>
      </c>
      <c r="B346" t="s">
        <v>996</v>
      </c>
      <c r="C346" t="s">
        <v>254</v>
      </c>
      <c r="D346" t="s">
        <v>4301</v>
      </c>
      <c r="E346" t="s">
        <v>4302</v>
      </c>
      <c r="F346" t="s">
        <v>4303</v>
      </c>
      <c r="G346" t="s">
        <v>4304</v>
      </c>
      <c r="I346" t="str">
        <f t="shared" si="33"/>
        <v>N/A</v>
      </c>
      <c r="J346" t="str">
        <f t="shared" si="34"/>
        <v>N/A</v>
      </c>
      <c r="K346">
        <f t="shared" si="35"/>
        <v>-0.72319999999999995</v>
      </c>
      <c r="L346">
        <f t="shared" si="36"/>
        <v>5.3201999999999998</v>
      </c>
      <c r="M346">
        <f t="shared" si="37"/>
        <v>-0.32740000000000002</v>
      </c>
      <c r="N346">
        <f t="shared" si="38"/>
        <v>-0.36330000000000001</v>
      </c>
    </row>
    <row r="347" spans="1:14" x14ac:dyDescent="0.3">
      <c r="A347" s="1">
        <v>18</v>
      </c>
      <c r="B347" t="s">
        <v>1001</v>
      </c>
      <c r="C347" t="s">
        <v>4305</v>
      </c>
      <c r="D347" t="s">
        <v>4306</v>
      </c>
      <c r="E347" t="s">
        <v>4307</v>
      </c>
      <c r="F347" t="s">
        <v>4308</v>
      </c>
      <c r="G347" t="s">
        <v>4309</v>
      </c>
      <c r="I347" t="str">
        <f t="shared" si="33"/>
        <v>N/A</v>
      </c>
      <c r="J347">
        <f t="shared" si="34"/>
        <v>1.1756</v>
      </c>
      <c r="K347">
        <f t="shared" si="35"/>
        <v>0.18579999999999999</v>
      </c>
      <c r="L347">
        <f t="shared" si="36"/>
        <v>0.83409999999999995</v>
      </c>
      <c r="M347">
        <f t="shared" si="37"/>
        <v>0.31409999999999999</v>
      </c>
      <c r="N347">
        <f t="shared" si="38"/>
        <v>0.12770000000000001</v>
      </c>
    </row>
    <row r="348" spans="1:14" x14ac:dyDescent="0.3">
      <c r="A348" s="1">
        <v>19</v>
      </c>
      <c r="B348" t="s">
        <v>1007</v>
      </c>
      <c r="C348" t="s">
        <v>254</v>
      </c>
      <c r="D348" t="s">
        <v>254</v>
      </c>
      <c r="E348" t="s">
        <v>4310</v>
      </c>
      <c r="F348" t="s">
        <v>4311</v>
      </c>
      <c r="G348" t="s">
        <v>4312</v>
      </c>
      <c r="I348" t="str">
        <f t="shared" si="33"/>
        <v>N/A</v>
      </c>
      <c r="J348" t="str">
        <f t="shared" si="34"/>
        <v>N/A</v>
      </c>
      <c r="K348" t="str">
        <f t="shared" si="35"/>
        <v>N/A</v>
      </c>
      <c r="L348">
        <f t="shared" si="36"/>
        <v>-3010000</v>
      </c>
      <c r="M348">
        <f t="shared" si="37"/>
        <v>-2360000</v>
      </c>
      <c r="N348">
        <f t="shared" si="38"/>
        <v>-14110000</v>
      </c>
    </row>
    <row r="349" spans="1:14" x14ac:dyDescent="0.3">
      <c r="A349" s="1">
        <v>20</v>
      </c>
      <c r="B349" t="s">
        <v>1013</v>
      </c>
      <c r="C349" t="s">
        <v>254</v>
      </c>
      <c r="D349" t="s">
        <v>254</v>
      </c>
      <c r="E349" t="s">
        <v>1014</v>
      </c>
      <c r="F349" t="s">
        <v>1014</v>
      </c>
      <c r="G349" t="s">
        <v>1014</v>
      </c>
      <c r="I349" t="str">
        <f t="shared" si="33"/>
        <v>N/A</v>
      </c>
      <c r="J349" t="str">
        <f t="shared" si="34"/>
        <v>N/A</v>
      </c>
      <c r="K349" t="str">
        <f t="shared" si="35"/>
        <v>N/A</v>
      </c>
      <c r="L349">
        <f t="shared" si="36"/>
        <v>0</v>
      </c>
      <c r="M349">
        <f t="shared" si="37"/>
        <v>0</v>
      </c>
      <c r="N349">
        <f t="shared" si="38"/>
        <v>0</v>
      </c>
    </row>
    <row r="350" spans="1:14" x14ac:dyDescent="0.3">
      <c r="A350" s="1">
        <v>21</v>
      </c>
      <c r="B350" t="s">
        <v>1015</v>
      </c>
      <c r="C350" t="s">
        <v>3068</v>
      </c>
      <c r="D350" t="s">
        <v>4313</v>
      </c>
      <c r="E350" t="s">
        <v>2406</v>
      </c>
      <c r="F350" t="s">
        <v>4314</v>
      </c>
      <c r="G350" t="s">
        <v>4315</v>
      </c>
      <c r="I350" t="str">
        <f t="shared" si="33"/>
        <v>N/A</v>
      </c>
      <c r="J350">
        <f t="shared" si="34"/>
        <v>-11720000</v>
      </c>
      <c r="K350">
        <f t="shared" si="35"/>
        <v>-44830000</v>
      </c>
      <c r="L350">
        <f t="shared" si="36"/>
        <v>89470000</v>
      </c>
      <c r="M350">
        <f t="shared" si="37"/>
        <v>-82830000</v>
      </c>
      <c r="N350">
        <f t="shared" si="38"/>
        <v>45850000</v>
      </c>
    </row>
    <row r="351" spans="1:14" x14ac:dyDescent="0.3">
      <c r="A351" s="1">
        <v>22</v>
      </c>
      <c r="B351" t="s">
        <v>1021</v>
      </c>
      <c r="C351" t="s">
        <v>2617</v>
      </c>
      <c r="D351" t="s">
        <v>4316</v>
      </c>
      <c r="E351" t="s">
        <v>4317</v>
      </c>
      <c r="F351" t="s">
        <v>4318</v>
      </c>
      <c r="G351" t="s">
        <v>4319</v>
      </c>
      <c r="I351" t="str">
        <f t="shared" si="33"/>
        <v>N/A</v>
      </c>
      <c r="J351">
        <f t="shared" si="34"/>
        <v>6300000</v>
      </c>
      <c r="K351">
        <f t="shared" si="35"/>
        <v>-3380000</v>
      </c>
      <c r="L351">
        <f t="shared" si="36"/>
        <v>2040000</v>
      </c>
      <c r="M351">
        <f t="shared" si="37"/>
        <v>-35640000</v>
      </c>
      <c r="N351">
        <f t="shared" si="38"/>
        <v>54010000</v>
      </c>
    </row>
    <row r="352" spans="1:14" x14ac:dyDescent="0.3">
      <c r="A352" s="1">
        <v>23</v>
      </c>
      <c r="B352" t="s">
        <v>1027</v>
      </c>
      <c r="C352" t="s">
        <v>254</v>
      </c>
      <c r="D352" t="s">
        <v>4320</v>
      </c>
      <c r="E352" t="s">
        <v>4321</v>
      </c>
      <c r="F352" t="s">
        <v>4322</v>
      </c>
      <c r="G352" t="s">
        <v>4323</v>
      </c>
      <c r="I352" t="str">
        <f t="shared" si="33"/>
        <v>N/A</v>
      </c>
      <c r="J352" t="str">
        <f t="shared" si="34"/>
        <v>N/A</v>
      </c>
      <c r="K352">
        <f t="shared" si="35"/>
        <v>-1.5361000000000002</v>
      </c>
      <c r="L352">
        <f t="shared" si="36"/>
        <v>1.6043000000000001</v>
      </c>
      <c r="M352">
        <f t="shared" si="37"/>
        <v>-18.455400000000001</v>
      </c>
      <c r="N352">
        <f t="shared" si="38"/>
        <v>2.5150999999999999</v>
      </c>
    </row>
    <row r="353" spans="1:14" x14ac:dyDescent="0.3">
      <c r="A353" s="1">
        <v>24</v>
      </c>
      <c r="B353" t="s">
        <v>1032</v>
      </c>
      <c r="C353" t="s">
        <v>254</v>
      </c>
      <c r="D353" t="s">
        <v>254</v>
      </c>
      <c r="E353" t="s">
        <v>254</v>
      </c>
      <c r="F353" t="s">
        <v>254</v>
      </c>
      <c r="G353" t="s">
        <v>1139</v>
      </c>
      <c r="I353" t="str">
        <f t="shared" si="33"/>
        <v>N/A</v>
      </c>
      <c r="J353" t="str">
        <f t="shared" si="34"/>
        <v>N/A</v>
      </c>
      <c r="K353" t="str">
        <f t="shared" si="35"/>
        <v>N/A</v>
      </c>
      <c r="L353" t="str">
        <f t="shared" si="36"/>
        <v>N/A</v>
      </c>
      <c r="M353" t="str">
        <f t="shared" si="37"/>
        <v>N/A</v>
      </c>
      <c r="N353">
        <f t="shared" si="38"/>
        <v>1.9E-2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4324</v>
      </c>
      <c r="C355" t="s">
        <v>4325</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4326</v>
      </c>
      <c r="C356" t="s">
        <v>4327</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4328</v>
      </c>
      <c r="C357" t="s">
        <v>4329</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4330</v>
      </c>
      <c r="C358" t="s">
        <v>4331</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4332</v>
      </c>
      <c r="C359" t="s">
        <v>4333</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4334</v>
      </c>
      <c r="C360" t="s">
        <v>4335</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4336</v>
      </c>
      <c r="I363" t="str">
        <f t="shared" si="33"/>
        <v>N/A</v>
      </c>
      <c r="J363">
        <f t="shared" si="34"/>
        <v>973090000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4337</v>
      </c>
      <c r="I365" t="str">
        <f t="shared" si="33"/>
        <v>N/A</v>
      </c>
      <c r="J365">
        <f t="shared" si="34"/>
        <v>-0.5</v>
      </c>
      <c r="K365" t="str">
        <f t="shared" si="35"/>
        <v>N/A</v>
      </c>
      <c r="L365" t="str">
        <f t="shared" si="36"/>
        <v>N/A</v>
      </c>
      <c r="M365" t="str">
        <f t="shared" si="37"/>
        <v>N/A</v>
      </c>
      <c r="N365" t="str">
        <f t="shared" si="38"/>
        <v>N/A</v>
      </c>
    </row>
    <row r="366" spans="1:14" x14ac:dyDescent="0.3">
      <c r="A366" s="1">
        <v>3</v>
      </c>
      <c r="B366" t="s">
        <v>124</v>
      </c>
      <c r="C366" t="s">
        <v>4338</v>
      </c>
      <c r="I366" t="str">
        <f t="shared" si="33"/>
        <v>N/A</v>
      </c>
      <c r="J366">
        <f t="shared" si="34"/>
        <v>10.62</v>
      </c>
      <c r="K366" t="str">
        <f t="shared" si="35"/>
        <v>N/A</v>
      </c>
      <c r="L366" t="str">
        <f t="shared" si="36"/>
        <v>N/A</v>
      </c>
      <c r="M366" t="str">
        <f t="shared" si="37"/>
        <v>N/A</v>
      </c>
      <c r="N366" t="str">
        <f t="shared" si="38"/>
        <v>N/A</v>
      </c>
    </row>
    <row r="367" spans="1:14" x14ac:dyDescent="0.3">
      <c r="A367" s="1">
        <v>4</v>
      </c>
      <c r="B367" t="s">
        <v>126</v>
      </c>
      <c r="C367" t="s">
        <v>4339</v>
      </c>
      <c r="I367" t="str">
        <f t="shared" si="33"/>
        <v>N/A</v>
      </c>
      <c r="J367">
        <f t="shared" si="34"/>
        <v>2.02</v>
      </c>
      <c r="K367" t="str">
        <f t="shared" si="35"/>
        <v>N/A</v>
      </c>
      <c r="L367" t="str">
        <f t="shared" si="36"/>
        <v>N/A</v>
      </c>
      <c r="M367" t="str">
        <f t="shared" si="37"/>
        <v>N/A</v>
      </c>
      <c r="N367" t="str">
        <f t="shared" si="38"/>
        <v>N/A</v>
      </c>
    </row>
    <row r="368" spans="1:14" x14ac:dyDescent="0.3">
      <c r="A368" s="1">
        <v>5</v>
      </c>
      <c r="B368" t="s">
        <v>128</v>
      </c>
      <c r="C368" t="s">
        <v>85</v>
      </c>
      <c r="I368" t="str">
        <f t="shared" si="33"/>
        <v>N/A</v>
      </c>
      <c r="J368">
        <f t="shared" si="34"/>
        <v>0.05</v>
      </c>
      <c r="K368" t="str">
        <f t="shared" si="35"/>
        <v>N/A</v>
      </c>
      <c r="L368" t="str">
        <f t="shared" si="36"/>
        <v>N/A</v>
      </c>
      <c r="M368" t="str">
        <f t="shared" si="37"/>
        <v>N/A</v>
      </c>
      <c r="N368" t="str">
        <f t="shared" si="38"/>
        <v>N/A</v>
      </c>
    </row>
    <row r="369" spans="1:14" x14ac:dyDescent="0.3">
      <c r="A369" s="1">
        <v>6</v>
      </c>
      <c r="B369" t="s">
        <v>130</v>
      </c>
      <c r="C369" t="s">
        <v>4340</v>
      </c>
      <c r="I369" t="str">
        <f t="shared" si="33"/>
        <v>N/A</v>
      </c>
      <c r="J369">
        <f t="shared" si="34"/>
        <v>0.68</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4341</v>
      </c>
      <c r="I374" t="str">
        <f t="shared" si="33"/>
        <v>N/A</v>
      </c>
      <c r="J374">
        <f t="shared" si="34"/>
        <v>1960000000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4342</v>
      </c>
      <c r="I376" t="str">
        <f t="shared" si="33"/>
        <v>N/A</v>
      </c>
      <c r="J376">
        <f t="shared" si="34"/>
        <v>-10.46</v>
      </c>
      <c r="K376" t="str">
        <f t="shared" si="35"/>
        <v>N/A</v>
      </c>
      <c r="L376" t="str">
        <f t="shared" si="36"/>
        <v>N/A</v>
      </c>
      <c r="M376" t="str">
        <f t="shared" si="37"/>
        <v>N/A</v>
      </c>
      <c r="N376" t="str">
        <f t="shared" si="38"/>
        <v>N/A</v>
      </c>
    </row>
    <row r="377" spans="1:14" x14ac:dyDescent="0.3">
      <c r="A377" s="1">
        <v>3</v>
      </c>
      <c r="B377" t="s">
        <v>124</v>
      </c>
      <c r="C377" t="s">
        <v>4343</v>
      </c>
      <c r="I377" t="str">
        <f t="shared" si="33"/>
        <v>N/A</v>
      </c>
      <c r="J377">
        <f t="shared" si="34"/>
        <v>11.42</v>
      </c>
      <c r="K377" t="str">
        <f t="shared" si="35"/>
        <v>N/A</v>
      </c>
      <c r="L377" t="str">
        <f t="shared" si="36"/>
        <v>N/A</v>
      </c>
      <c r="M377" t="str">
        <f t="shared" si="37"/>
        <v>N/A</v>
      </c>
      <c r="N377" t="str">
        <f t="shared" si="38"/>
        <v>N/A</v>
      </c>
    </row>
    <row r="378" spans="1:14" x14ac:dyDescent="0.3">
      <c r="A378" s="1">
        <v>4</v>
      </c>
      <c r="B378" t="s">
        <v>126</v>
      </c>
      <c r="C378" t="s">
        <v>3811</v>
      </c>
      <c r="I378" t="str">
        <f t="shared" si="33"/>
        <v>N/A</v>
      </c>
      <c r="J378">
        <f t="shared" si="34"/>
        <v>0.49</v>
      </c>
      <c r="K378" t="str">
        <f t="shared" si="35"/>
        <v>N/A</v>
      </c>
      <c r="L378" t="str">
        <f t="shared" si="36"/>
        <v>N/A</v>
      </c>
      <c r="M378" t="str">
        <f t="shared" si="37"/>
        <v>N/A</v>
      </c>
      <c r="N378" t="str">
        <f t="shared" si="38"/>
        <v>N/A</v>
      </c>
    </row>
    <row r="379" spans="1:14" x14ac:dyDescent="0.3">
      <c r="A379" s="1">
        <v>5</v>
      </c>
      <c r="B379" t="s">
        <v>128</v>
      </c>
      <c r="C379" t="s">
        <v>4344</v>
      </c>
      <c r="I379" t="str">
        <f t="shared" si="33"/>
        <v>N/A</v>
      </c>
      <c r="J379">
        <f t="shared" si="34"/>
        <v>0.1</v>
      </c>
      <c r="K379" t="str">
        <f t="shared" si="35"/>
        <v>N/A</v>
      </c>
      <c r="L379" t="str">
        <f t="shared" si="36"/>
        <v>N/A</v>
      </c>
      <c r="M379" t="str">
        <f t="shared" si="37"/>
        <v>N/A</v>
      </c>
      <c r="N379" t="str">
        <f t="shared" si="38"/>
        <v>N/A</v>
      </c>
    </row>
    <row r="380" spans="1:14" x14ac:dyDescent="0.3">
      <c r="A380" s="1">
        <v>6</v>
      </c>
      <c r="B380" t="s">
        <v>130</v>
      </c>
      <c r="C380" t="s">
        <v>4345</v>
      </c>
      <c r="I380" t="str">
        <f t="shared" ref="I380:I399"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4.5599999999999996</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4346</v>
      </c>
      <c r="I385" t="str">
        <f t="shared" si="39"/>
        <v>N/A</v>
      </c>
      <c r="J385">
        <f t="shared" si="40"/>
        <v>2570000000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4347</v>
      </c>
      <c r="I387" t="str">
        <f t="shared" si="39"/>
        <v>N/A</v>
      </c>
      <c r="J387">
        <f t="shared" si="40"/>
        <v>16.809999999999999</v>
      </c>
      <c r="K387" t="str">
        <f t="shared" si="41"/>
        <v>N/A</v>
      </c>
      <c r="L387" t="str">
        <f t="shared" si="42"/>
        <v>N/A</v>
      </c>
      <c r="M387" t="str">
        <f t="shared" si="43"/>
        <v>N/A</v>
      </c>
      <c r="N387" t="str">
        <f t="shared" si="44"/>
        <v>N/A</v>
      </c>
    </row>
    <row r="388" spans="1:14" x14ac:dyDescent="0.3">
      <c r="A388" s="1">
        <v>3</v>
      </c>
      <c r="B388" t="s">
        <v>124</v>
      </c>
      <c r="C388" t="s">
        <v>4348</v>
      </c>
      <c r="I388" t="str">
        <f t="shared" si="39"/>
        <v>N/A</v>
      </c>
      <c r="J388">
        <f t="shared" si="40"/>
        <v>13.82</v>
      </c>
      <c r="K388" t="str">
        <f t="shared" si="41"/>
        <v>N/A</v>
      </c>
      <c r="L388" t="str">
        <f t="shared" si="42"/>
        <v>N/A</v>
      </c>
      <c r="M388" t="str">
        <f t="shared" si="43"/>
        <v>N/A</v>
      </c>
      <c r="N388" t="str">
        <f t="shared" si="44"/>
        <v>N/A</v>
      </c>
    </row>
    <row r="389" spans="1:14" x14ac:dyDescent="0.3">
      <c r="A389" s="1">
        <v>4</v>
      </c>
      <c r="B389" t="s">
        <v>126</v>
      </c>
      <c r="C389" t="s">
        <v>3967</v>
      </c>
      <c r="I389" t="str">
        <f t="shared" si="39"/>
        <v>N/A</v>
      </c>
      <c r="J389">
        <f t="shared" si="40"/>
        <v>1.65</v>
      </c>
      <c r="K389" t="str">
        <f t="shared" si="41"/>
        <v>N/A</v>
      </c>
      <c r="L389" t="str">
        <f t="shared" si="42"/>
        <v>N/A</v>
      </c>
      <c r="M389" t="str">
        <f t="shared" si="43"/>
        <v>N/A</v>
      </c>
      <c r="N389" t="str">
        <f t="shared" si="44"/>
        <v>N/A</v>
      </c>
    </row>
    <row r="390" spans="1:14" x14ac:dyDescent="0.3">
      <c r="A390" s="1">
        <v>5</v>
      </c>
      <c r="B390" t="s">
        <v>128</v>
      </c>
      <c r="C390" t="s">
        <v>4349</v>
      </c>
      <c r="I390" t="str">
        <f t="shared" si="39"/>
        <v>N/A</v>
      </c>
      <c r="J390">
        <f t="shared" si="40"/>
        <v>0.4</v>
      </c>
      <c r="K390" t="str">
        <f t="shared" si="41"/>
        <v>N/A</v>
      </c>
      <c r="L390" t="str">
        <f t="shared" si="42"/>
        <v>N/A</v>
      </c>
      <c r="M390" t="str">
        <f t="shared" si="43"/>
        <v>N/A</v>
      </c>
      <c r="N390" t="str">
        <f t="shared" si="44"/>
        <v>N/A</v>
      </c>
    </row>
    <row r="391" spans="1:14" x14ac:dyDescent="0.3">
      <c r="A391" s="1">
        <v>6</v>
      </c>
      <c r="B391" t="s">
        <v>130</v>
      </c>
      <c r="C391" t="s">
        <v>4350</v>
      </c>
      <c r="I391" t="str">
        <f t="shared" si="39"/>
        <v>N/A</v>
      </c>
      <c r="J391">
        <f t="shared" si="40"/>
        <v>1.1399999999999999</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4131</v>
      </c>
      <c r="I396" t="str">
        <f t="shared" si="39"/>
        <v>N/A</v>
      </c>
      <c r="J396">
        <f t="shared" si="40"/>
        <v>2200000000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4351</v>
      </c>
      <c r="I398" t="str">
        <f t="shared" si="39"/>
        <v>N/A</v>
      </c>
      <c r="J398">
        <f t="shared" si="40"/>
        <v>29.07</v>
      </c>
      <c r="K398" t="str">
        <f t="shared" si="41"/>
        <v>N/A</v>
      </c>
      <c r="L398" t="str">
        <f t="shared" si="42"/>
        <v>N/A</v>
      </c>
      <c r="M398" t="str">
        <f t="shared" si="43"/>
        <v>N/A</v>
      </c>
      <c r="N398" t="str">
        <f t="shared" si="44"/>
        <v>N/A</v>
      </c>
    </row>
    <row r="399" spans="1:14" x14ac:dyDescent="0.3">
      <c r="A399" s="1">
        <v>3</v>
      </c>
      <c r="B399" t="s">
        <v>124</v>
      </c>
      <c r="C399" t="s">
        <v>4352</v>
      </c>
      <c r="I399" t="str">
        <f t="shared" si="39"/>
        <v>N/A</v>
      </c>
      <c r="J399">
        <f t="shared" si="40"/>
        <v>16.940000000000001</v>
      </c>
      <c r="K399" t="str">
        <f t="shared" si="41"/>
        <v>N/A</v>
      </c>
      <c r="L399" t="str">
        <f t="shared" si="42"/>
        <v>N/A</v>
      </c>
      <c r="M399" t="str">
        <f t="shared" si="43"/>
        <v>N/A</v>
      </c>
      <c r="N399" t="str">
        <f t="shared" si="44"/>
        <v>N/A</v>
      </c>
    </row>
    <row r="400" spans="1:14" x14ac:dyDescent="0.3">
      <c r="A400" s="1">
        <v>4</v>
      </c>
      <c r="B400" t="s">
        <v>126</v>
      </c>
      <c r="C400" t="s">
        <v>4353</v>
      </c>
    </row>
    <row r="401" spans="1:3" x14ac:dyDescent="0.3">
      <c r="A401" s="1">
        <v>5</v>
      </c>
      <c r="B401" t="s">
        <v>128</v>
      </c>
      <c r="C401" t="s">
        <v>76</v>
      </c>
    </row>
    <row r="402" spans="1:3" x14ac:dyDescent="0.3">
      <c r="A402" s="1">
        <v>6</v>
      </c>
      <c r="B402" t="s">
        <v>130</v>
      </c>
      <c r="C402" t="s">
        <v>4354</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4.2953177456112046E-3</v>
      </c>
      <c r="AL454">
        <f ca="1">Z455-Y455</f>
        <v>7.3674675151735869E-4</v>
      </c>
      <c r="AM454">
        <f ca="1">AA455-Z455</f>
        <v>1.9034916201117302E-2</v>
      </c>
      <c r="AN454">
        <f ca="1">AB455-AA455</f>
        <v>-1.9861428656633318E-2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0.22021793550287144</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0.22451325324848265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0.22525000000000001</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0.24428491620111731</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0.22442348754448399</v>
      </c>
      <c r="AK455" t="str">
        <f>"Max " &amp; AK452</f>
        <v>Max Change in Gross Margin / Sales</v>
      </c>
      <c r="AL455">
        <f ca="1">MAX(AK454:AN454)</f>
        <v>1.9034916201117302E-2</v>
      </c>
    </row>
    <row r="456" spans="2:40" x14ac:dyDescent="0.3">
      <c r="X456" t="str">
        <f>"Max " &amp; X453</f>
        <v>Max Gross Margin</v>
      </c>
      <c r="Y456">
        <f ca="1">MAX(X455:AB455)</f>
        <v>0.24428491620111731</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2015</v>
      </c>
      <c r="AK457" t="str">
        <f>"Min " &amp; AK452</f>
        <v>Min Change in Gross Margin / Sales</v>
      </c>
      <c r="AL457">
        <f ca="1">MIN(AK454:AN454)</f>
        <v>-1.9861428656633318E-2</v>
      </c>
    </row>
    <row r="458" spans="2:40" x14ac:dyDescent="0.3">
      <c r="X458" t="str">
        <f>"Min " &amp; X453</f>
        <v>Min Gross Margin</v>
      </c>
      <c r="Y458">
        <f ca="1">MIN(X455:AB455)</f>
        <v>0.22021793550287144</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0.15395376233249888</v>
      </c>
      <c r="R462">
        <f ca="1">Y455-Y463-Y471</f>
        <v>0.14845600706466128</v>
      </c>
      <c r="S462">
        <f ca="1">Z455-Z463-Z471</f>
        <v>0.1401</v>
      </c>
      <c r="T462">
        <f ca="1">AA455-AA463-AA471</f>
        <v>0.14372067039106143</v>
      </c>
      <c r="U462">
        <f ca="1">AB455-AB463-AB471</f>
        <v>0.11033451957295375</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0.15395376233249888</v>
      </c>
      <c r="S463" t="str">
        <f>"GM Effect on Max"</f>
        <v>GM Effect on Max</v>
      </c>
      <c r="T463" t="str">
        <f ca="1">IF(R464=Y457,"Max OM in same year as Max GM","Inconclusive Effect")</f>
        <v>Inconclusive Effect</v>
      </c>
      <c r="X463">
        <f ca="1">(INDIRECT("J" &amp; MATCH("SG&amp;A Expense",B145:B403,0) +144))/(INDIRECT("J" &amp; MATCH("Sales/Revenue",B145:B403,0) +144))</f>
        <v>4.6679428655573556E-2</v>
      </c>
      <c r="Y463">
        <f ca="1">(INDIRECT("K" &amp; MATCH("SG&amp;A Expense",B145:B403,0) +144))/(INDIRECT("K" &amp; MATCH("Sales/Revenue",B145:B403,0) +144))</f>
        <v>5.2101876901080722E-2</v>
      </c>
      <c r="Z463">
        <f ca="1">(INDIRECT("L" &amp; MATCH("SG&amp;A Expense",B145:B403,0) +144))/(INDIRECT("L" &amp; MATCH("Sales/Revenue",B145:B403,0) +144))</f>
        <v>5.2479999999999999E-2</v>
      </c>
      <c r="AA463">
        <f ca="1">(INDIRECT("M" &amp; MATCH("SG&amp;A Expense",B145:B403,0) +144))/(INDIRECT("M" &amp; MATCH("Sales/Revenue",B145:B403,0) +144))</f>
        <v>6.5061452513966486E-2</v>
      </c>
      <c r="AB463">
        <f ca="1">(INDIRECT("N" &amp; MATCH("SG&amp;A Expense",B145:B403,0) +144))/(INDIRECT("N" &amp; MATCH("Sales/Revenue",B145:B403,0) +144))</f>
        <v>6.6010676156583625E-2</v>
      </c>
      <c r="AE463">
        <f ca="1">R462-Q462</f>
        <v>-5.4977552678376063E-3</v>
      </c>
      <c r="AF463">
        <f ca="1">S462-R462</f>
        <v>-8.356007064661275E-3</v>
      </c>
      <c r="AG463">
        <f ca="1">T462-S462</f>
        <v>3.6206703910614257E-3</v>
      </c>
      <c r="AH463">
        <f ca="1">U462-T462</f>
        <v>-3.3386150818107682E-2</v>
      </c>
      <c r="AK463">
        <f ca="1">Y463-X463</f>
        <v>5.4224482455071665E-3</v>
      </c>
      <c r="AL463">
        <f ca="1">Z463-Y463</f>
        <v>3.7812309891927659E-4</v>
      </c>
      <c r="AM463">
        <f ca="1">AA463-Z463</f>
        <v>1.2581452513966487E-2</v>
      </c>
      <c r="AN463">
        <f ca="1">AB463-AA463</f>
        <v>9.492236426171391E-4</v>
      </c>
    </row>
    <row r="464" spans="2:40" x14ac:dyDescent="0.3">
      <c r="Q464" t="str">
        <f>Q463 &amp; " Year"</f>
        <v>Max Operating Margin Year</v>
      </c>
      <c r="R464">
        <f ca="1">VALUE(Q461)+MATCH(R463,Q462:U462,0)-1</f>
        <v>2012</v>
      </c>
      <c r="S464" t="str">
        <f>"SGA Effect on Max"</f>
        <v>SGA Effect on Max</v>
      </c>
      <c r="T464" t="str">
        <f ca="1">IF(R464=Y467,"Max OM in same year as Min SGA","Inconclusive Effect")</f>
        <v>Max OM in same year as Min SGA</v>
      </c>
      <c r="X464" t="str">
        <f>"Max " &amp; X461</f>
        <v>Max SGA / Sales</v>
      </c>
      <c r="Y464">
        <f ca="1">MAX(X463:AB463)</f>
        <v>6.6010676156583625E-2</v>
      </c>
      <c r="AE464" t="str">
        <f>"Max " &amp; AE461</f>
        <v>Max Change in Operating Margin</v>
      </c>
      <c r="AF464">
        <f ca="1">MAX(AE463:AH463)</f>
        <v>3.6206703910614257E-3</v>
      </c>
      <c r="AK464" t="str">
        <f>"Max " &amp; AK461</f>
        <v>Max Change in SGA / Sales</v>
      </c>
      <c r="AL464">
        <f ca="1">MAX(AK463:AN463)</f>
        <v>1.2581452513966487E-2</v>
      </c>
    </row>
    <row r="465" spans="4:40" x14ac:dyDescent="0.3">
      <c r="J465" t="str">
        <f>"EOY Pretax ROIC"</f>
        <v>EOY Pretax ROIC</v>
      </c>
      <c r="Q465" t="str">
        <f>"Min " &amp; Q460</f>
        <v>Min Operating Margin</v>
      </c>
      <c r="R465">
        <f ca="1">MIN(Q462:U462)</f>
        <v>0.11033451957295375</v>
      </c>
      <c r="S465" t="str">
        <f>"Dep Effect on Max"</f>
        <v>Dep Effect on Max</v>
      </c>
      <c r="T465" t="str">
        <f ca="1">IF(R464=Y475,"Max OM in same year as Min Depr","Inconclusive Effect")</f>
        <v>Max OM in same year as Min Depr</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14-15</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Inconclusive Effect</v>
      </c>
      <c r="X466" t="str">
        <f>"Min " &amp; X461</f>
        <v>Min SGA / Sales</v>
      </c>
      <c r="Y466">
        <f ca="1">MIN(X463:AB463)</f>
        <v>4.6679428655573556E-2</v>
      </c>
      <c r="AE466" t="str">
        <f>"Min " &amp; AE461</f>
        <v>Min Change in Operating Margin</v>
      </c>
      <c r="AF466">
        <f ca="1">MIN(AE463:AH463)</f>
        <v>-3.3386150818107682E-2</v>
      </c>
      <c r="AK466" t="str">
        <f>"Min " &amp; AK461</f>
        <v>Min Change in SGA / Sales</v>
      </c>
      <c r="AL466">
        <f ca="1">MIN(AK463:AN463)</f>
        <v>3.7812309891927659E-4</v>
      </c>
    </row>
    <row r="467" spans="4:40" x14ac:dyDescent="0.3">
      <c r="J467">
        <f ca="1">Q462*(1/Q490)</f>
        <v>7.1327860277897795E-2</v>
      </c>
      <c r="K467">
        <f ca="1">R462*(1/R490)</f>
        <v>9.7822974682959724E-2</v>
      </c>
      <c r="L467">
        <f ca="1">S462*(1/S490)</f>
        <v>6.9951019307679635E-2</v>
      </c>
      <c r="M467">
        <f ca="1">T462*(1/T490)</f>
        <v>6.5887402869480138E-2</v>
      </c>
      <c r="N467">
        <f ca="1">U462*(1/U490)</f>
        <v>5.5912830519417284E-2</v>
      </c>
      <c r="S467" t="str">
        <f>"SGA Effect on Min"</f>
        <v>SGA Effect on Min</v>
      </c>
      <c r="T467" t="str">
        <f ca="1">IF(R466=Y465,"Min OM in same year as Max SGA","Inconclusive Effect")</f>
        <v>Min OM in same year as Max SGA</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15-16</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9.7822974682959724E-2</v>
      </c>
      <c r="L468" t="str">
        <f>"OM Effect on Max"</f>
        <v>OM Effect on Max</v>
      </c>
      <c r="M468" t="str">
        <f ca="1">IF(K469=R464,"Max ROIC in same year as Max OM","Inconclusive Effect")</f>
        <v>Inconclusive Effect</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2013</v>
      </c>
      <c r="L469" t="str">
        <f>"IC Effect on Max"</f>
        <v>IC Effect on Max</v>
      </c>
      <c r="M469" t="str">
        <f ca="1">IF(K469=R494,"Max ROIC in same year as Min IC","Inconclusive Effect")</f>
        <v>Max ROIC in same year as Min IC</v>
      </c>
      <c r="X469" t="str">
        <f>"Depreciation / Sales"</f>
        <v>Depreciation / Sales</v>
      </c>
    </row>
    <row r="470" spans="4:40" x14ac:dyDescent="0.3">
      <c r="J470" t="str">
        <f>"Min " &amp; J465</f>
        <v>Min EOY Pretax ROIC</v>
      </c>
      <c r="K470">
        <f ca="1">MIN(J467:N467)</f>
        <v>5.5912830519417284E-2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2016</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1.9584744514799E-2</v>
      </c>
      <c r="Y471">
        <f ca="1">(INDIRECT("K" &amp; MATCH("Depreciation &amp; Amortization Expense",B145:B403,0) +144))/(INDIRECT("K" &amp; MATCH("Sales/Revenue",B145:B403,0) +144))</f>
        <v>2.3955369282740641E-2</v>
      </c>
      <c r="Z471">
        <f ca="1">(INDIRECT("L" &amp; MATCH("Depreciation &amp; Amortization Expense",B145:B403,0) +144))/(INDIRECT("L" &amp; MATCH("Sales/Revenue",B145:B403,0) +144))</f>
        <v>3.2669999999999998E-2</v>
      </c>
      <c r="AA471">
        <f ca="1">(INDIRECT("M" &amp; MATCH("Depreciation &amp; Amortization Expense",B145:B403,0) +144))/(INDIRECT("M" &amp; MATCH("Sales/Revenue",B145:B403,0) +144))</f>
        <v>3.5502793296089387E-2</v>
      </c>
      <c r="AB471">
        <f ca="1">(INDIRECT("N" &amp; MATCH("Depreciation &amp; Amortization Expense",B145:B403,0) +144))/(INDIRECT("N" &amp; MATCH("Sales/Revenue",B145:B403,0) +144))</f>
        <v>4.8078291814946619E-2</v>
      </c>
    </row>
    <row r="472" spans="4:40" x14ac:dyDescent="0.3">
      <c r="Q472">
        <f ca="1">K467-J467</f>
        <v>2.6495114405061929E-2</v>
      </c>
      <c r="R472">
        <f ca="1">L467-K467</f>
        <v>-2.7871955375280089E-2</v>
      </c>
      <c r="S472">
        <f ca="1">M467-L467</f>
        <v>-4.0636164381994966E-3</v>
      </c>
      <c r="T472">
        <f ca="1">N467-M467</f>
        <v>-9.9745723500628547E-3</v>
      </c>
      <c r="X472" t="str">
        <f>"Max " &amp; X469</f>
        <v>Max Depreciation / Sales</v>
      </c>
      <c r="Y472">
        <f ca="1">MAX(X471:AB471)</f>
        <v>4.8078291814946619E-2</v>
      </c>
      <c r="AK472" t="str">
        <f>"Change in Depreciation / Sales"</f>
        <v>Change in Depreciation / Sales</v>
      </c>
    </row>
    <row r="473" spans="4:40" x14ac:dyDescent="0.3">
      <c r="Q473" t="str">
        <f>"Max " &amp; Q470</f>
        <v>Max Change in EOY Pretax ROIC</v>
      </c>
      <c r="R473">
        <f ca="1">MAX(Q472:T472)</f>
        <v>2.6495114405061929E-2</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1.9584744514799E-2</v>
      </c>
      <c r="AK474">
        <f ca="1">Y471-X471</f>
        <v>4.3706247679416409E-3</v>
      </c>
      <c r="AL474">
        <f ca="1">Z471-Y471</f>
        <v>8.7146307172593571E-3</v>
      </c>
      <c r="AM474">
        <f ca="1">AA471-Z471</f>
        <v>2.8327932960893892E-3</v>
      </c>
      <c r="AN474">
        <f ca="1">AB471-AA471</f>
        <v>1.2575498518857232E-2</v>
      </c>
    </row>
    <row r="475" spans="4:40" x14ac:dyDescent="0.3">
      <c r="D475" t="str">
        <f>"EOY ROIC"</f>
        <v>EOY ROIC</v>
      </c>
      <c r="K475" t="str">
        <f>"Change in EOY ROIC"</f>
        <v>Change in EOY ROIC</v>
      </c>
      <c r="Q475" t="str">
        <f>"Min " &amp; Q470</f>
        <v>Min Change in EOY Pretax ROIC</v>
      </c>
      <c r="R475">
        <f ca="1">MIN(Q472:T472)</f>
        <v>-2.7871955375280089E-2</v>
      </c>
      <c r="X475" t="str">
        <f>X474 &amp; " Year"</f>
        <v>Min Depreciation / Sales Year</v>
      </c>
      <c r="Y475">
        <f ca="1">VALUE(X470)+MATCH(Y474,X471:AB471,0)-1</f>
        <v>2012</v>
      </c>
      <c r="AK475" t="str">
        <f>"Max " &amp; AK472</f>
        <v>Max Change in Depreciation / Sales</v>
      </c>
      <c r="AL475">
        <f ca="1">MAX(AK474:AN474)</f>
        <v>1.2575498518857232E-2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13-14</v>
      </c>
      <c r="AK476" t="str">
        <f>AK475 &amp; " Year"</f>
        <v>Max Change in Depreciation / Sales Year</v>
      </c>
      <c r="AL476" t="str">
        <f ca="1">IF(MATCH(AL475,AK474:AN474,0)=1,AK473,IF(MATCH(AL475,AK474:AN474,0)=2,AL473,IF(MATCH(AL475,AK474:AN474,0)=3,AM473,AN473)))</f>
        <v>15-16</v>
      </c>
    </row>
    <row r="477" spans="4:40" x14ac:dyDescent="0.3">
      <c r="D477">
        <f ca="1">J467*(1-J487)</f>
        <v>4.4539175622811601E-2</v>
      </c>
      <c r="E477">
        <f ca="1">K467*(1-K487)</f>
        <v>6.1123467357858015E-2</v>
      </c>
      <c r="F477">
        <f ca="1">L467*(1-L487)</f>
        <v>4.6151592048974843E-2</v>
      </c>
      <c r="G477">
        <f ca="1">M467*(1-M487)</f>
        <v>4.4535485180851646E-2</v>
      </c>
      <c r="H477">
        <f ca="1">N467*(1-N487)</f>
        <v>7.0908868801930914E-3</v>
      </c>
      <c r="K477">
        <f ca="1">E477-D477</f>
        <v>1.6584291735046414E-2</v>
      </c>
      <c r="L477">
        <f ca="1">F477-E477</f>
        <v>-1.4971875308883172E-2</v>
      </c>
      <c r="M477">
        <f ca="1">G477-F477</f>
        <v>-1.6161068681231974E-3</v>
      </c>
      <c r="N477">
        <f ca="1">H477-G477</f>
        <v>-3.7444598300658556E-2</v>
      </c>
      <c r="AK477" t="str">
        <f>"Min " &amp; AK472</f>
        <v>Min Change in Depreciation / Sales</v>
      </c>
      <c r="AL477">
        <f ca="1">MIN(AK474:AN474)</f>
        <v>2.8327932960893892E-3</v>
      </c>
    </row>
    <row r="478" spans="4:40" x14ac:dyDescent="0.3">
      <c r="D478" t="str">
        <f>"Max " &amp; D475</f>
        <v>Max EOY ROIC</v>
      </c>
      <c r="E478">
        <f ca="1">MAX(D477:H477)</f>
        <v>6.1123467357858015E-2</v>
      </c>
      <c r="F478" t="str">
        <f>"Cash Tax  Effect on Max"</f>
        <v>Cash Tax  Effect on Max</v>
      </c>
      <c r="G478" t="str">
        <f ca="1">IF(E479=K491,"Max ROIC in same year as Min Cash Tax","Inconclusive Effect")</f>
        <v>Inconclusive Effect</v>
      </c>
      <c r="K478" t="str">
        <f>"Max " &amp; K475</f>
        <v>Max Change in EOY ROIC</v>
      </c>
      <c r="L478">
        <f ca="1">MAX(K477:N477)</f>
        <v>1.6584291735046414E-2</v>
      </c>
      <c r="AK478" t="str">
        <f>AK477 &amp; " Year"</f>
        <v>Min Change in Depreciation / Sales Year</v>
      </c>
      <c r="AL478" t="str">
        <f ca="1">IF(MATCH(AL477,AK474:AN474,0)=1,AK473,IF(MATCH(AL477,AK474:AN474,0)=2,AL473,IF(MATCH(AL477,AK474:AN474,0)=3,AM473,AN473)))</f>
        <v>14-15</v>
      </c>
    </row>
    <row r="479" spans="4:40" x14ac:dyDescent="0.3">
      <c r="D479" t="str">
        <f>D478 &amp; " Year"</f>
        <v>Max EOY ROIC Year</v>
      </c>
      <c r="E479">
        <f ca="1">VALUE(D476)+MATCH(E478,D477:H477,0)-1</f>
        <v>2013</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7.0908868801930914E-3</v>
      </c>
      <c r="F480" t="str">
        <f>"Cash Tax  Effect on Min"</f>
        <v>Cash Tax  Effect on Min</v>
      </c>
      <c r="G480" t="str">
        <f ca="1">IF(E481=K489,"Min ROIC in same year as Max Cash Tax","Inconclusive Effect")</f>
        <v>Min ROIC in same year as Max Cash Tax</v>
      </c>
      <c r="K480" t="str">
        <f>"Min " &amp; K475</f>
        <v>Min Change in EOY ROIC</v>
      </c>
      <c r="L480">
        <f ca="1">MIN(K477:N477)</f>
        <v>-3.7444598300658556E-2</v>
      </c>
      <c r="Q480" t="str">
        <f>K476</f>
        <v>12-13</v>
      </c>
      <c r="R480" t="str">
        <f>L476</f>
        <v>13-14</v>
      </c>
      <c r="S480" t="str">
        <f>M476</f>
        <v>14-15</v>
      </c>
      <c r="T480" t="str">
        <f>N476</f>
        <v>15-16</v>
      </c>
    </row>
    <row r="481" spans="4:40" x14ac:dyDescent="0.3">
      <c r="D481" t="str">
        <f>D480 &amp; " Year"</f>
        <v>Min EOY ROIC Year</v>
      </c>
      <c r="E481">
        <f ca="1">VALUE(D476)+MATCH(E480,D477:H477,0)-1</f>
        <v>2016</v>
      </c>
      <c r="K481" t="str">
        <f>K480 &amp; " Year"</f>
        <v>Min Change in EOY ROIC Year</v>
      </c>
      <c r="L481" t="str">
        <f ca="1">IF(MATCH(L480,K477:N477,0)=1,K476,IF(MATCH(L480,K477:N477,0)=2,L476,IF(MATCH(L480,K477:N477,0)=3,M476,N476)))</f>
        <v>15-16</v>
      </c>
      <c r="Q481">
        <f ca="1">K487-J487</f>
        <v>-4.0866909833064957E-4</v>
      </c>
      <c r="R481">
        <f ca="1">L487-K487</f>
        <v>-3.493256981617493E-2</v>
      </c>
      <c r="S481">
        <f ca="1">M487-L487</f>
        <v>-1.616311722742575E-2</v>
      </c>
      <c r="T481">
        <f ca="1">N487-M487</f>
        <v>0.5491128438204399</v>
      </c>
      <c r="X481" t="str">
        <f>"Op WC / Sales"</f>
        <v>Op WC / Sales</v>
      </c>
    </row>
    <row r="482" spans="4:40" x14ac:dyDescent="0.3">
      <c r="Q482" t="str">
        <f>"Max " &amp; Q479</f>
        <v>Max Change in Cash Tax Rate</v>
      </c>
      <c r="R482">
        <f ca="1">MAX(Q481:T481)</f>
        <v>0.5491128438204399</v>
      </c>
      <c r="X482" t="str">
        <f>D476</f>
        <v>2012</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str">
        <f ca="1">IF(MATCH(R482,Q481:T481,0)=1,Q480,IF(MATCH(R482,Q481:T481,0)=2,R480,IF(MATCH(R482,Q481:T481,0)=3,S480,T480)))</f>
        <v>15-16</v>
      </c>
      <c r="X483">
        <f ca="1">(INDIRECT("J" &amp; MATCH("Total Current Assets",B145:B403,0) +144) - INDIRECT("J" &amp; MATCH("Total Current Liabilities",B145:B403,0) +144))/(INDIRECT("J" &amp; MATCH("Sales/Revenue",B145:B403,0) +144))</f>
        <v>0.16966082560251314</v>
      </c>
      <c r="Y483">
        <f ca="1">(INDIRECT("K" &amp; MATCH("Total Current Assets",B145:B403,0) +144) - INDIRECT("K" &amp; MATCH("Total Current Liabilities",B145:B403,0) +144))/(INDIRECT("K" &amp; MATCH("Sales/Revenue",B145:B403,0) +144))</f>
        <v>4.2668311349714751E-2</v>
      </c>
      <c r="Z483">
        <f ca="1">(INDIRECT("L" &amp; MATCH("Total Current Assets",B145:B403,0) +144) - INDIRECT("L" &amp; MATCH("Total Current Liabilities",B145:B403,0) +144))/(INDIRECT("L" &amp; MATCH("Sales/Revenue",B145:B403,0) +144))</f>
        <v>0.10821</v>
      </c>
      <c r="AA483">
        <f ca="1">(INDIRECT("M" &amp; MATCH("Total Current Assets",B145:B403,0) +144) - INDIRECT("M" &amp; MATCH("Total Current Liabilities",B145:B403,0) +144))/(INDIRECT("M" &amp; MATCH("Sales/Revenue",B145:B403,0) +144))</f>
        <v>2.5363128491620113E-3</v>
      </c>
      <c r="AB483">
        <f ca="1">(INDIRECT("N" &amp; MATCH("Total Current Assets",B145:B403,0) +144) - INDIRECT("N" &amp; MATCH("Total Current Liabilities",B145:B403,0) +144))/(INDIRECT("N" &amp; MATCH("Sales/Revenue",B145:B403,0) +144))</f>
        <v>3.0270462633451959E-2</v>
      </c>
      <c r="AK483" t="str">
        <f>K476</f>
        <v>12-13</v>
      </c>
      <c r="AL483" t="str">
        <f>L476</f>
        <v>13-14</v>
      </c>
      <c r="AM483" t="str">
        <f>M476</f>
        <v>14-15</v>
      </c>
      <c r="AN483" t="str">
        <f>N476</f>
        <v>15-16</v>
      </c>
    </row>
    <row r="484" spans="4:40" x14ac:dyDescent="0.3">
      <c r="Q484" t="str">
        <f>"Min " &amp; Q479</f>
        <v>Min Change in Cash Tax Rate</v>
      </c>
      <c r="R484">
        <f ca="1">MIN(Q481:T481)</f>
        <v>-3.493256981617493E-2</v>
      </c>
      <c r="X484" t="str">
        <f>"Max " &amp; X481</f>
        <v>Max Op WC / Sales</v>
      </c>
      <c r="Y484">
        <f ca="1">MAX(X483:AB483)</f>
        <v>0.16966082560251314</v>
      </c>
      <c r="AK484">
        <f ca="1">Y483-X483</f>
        <v>-0.12699251425279839</v>
      </c>
      <c r="AL484">
        <f ca="1">Z483-Y483</f>
        <v>6.5541688650285257E-2</v>
      </c>
      <c r="AM484">
        <f ca="1">AA483-Z483</f>
        <v>-0.10567368715083798</v>
      </c>
      <c r="AN484">
        <f ca="1">AB483-AA483</f>
        <v>2.7734149784289949E-2</v>
      </c>
    </row>
    <row r="485" spans="4:40" x14ac:dyDescent="0.3">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2012</v>
      </c>
      <c r="AK485" t="str">
        <f>"Max " &amp; AK482</f>
        <v>Max Change in Op WC / Sales</v>
      </c>
      <c r="AL485">
        <f ca="1">MAX(AK484:AN484)</f>
        <v>6.5541688650285257E-2</v>
      </c>
    </row>
    <row r="486" spans="4:40" x14ac:dyDescent="0.3">
      <c r="J486" t="str">
        <f>D476</f>
        <v>2012</v>
      </c>
      <c r="K486" t="str">
        <f>E476</f>
        <v>2013</v>
      </c>
      <c r="L486" t="str">
        <f>F476</f>
        <v>2014</v>
      </c>
      <c r="M486" t="str">
        <f>G476</f>
        <v>2015</v>
      </c>
      <c r="N486" t="str">
        <f>H476</f>
        <v>2016</v>
      </c>
      <c r="X486" t="str">
        <f>"Min " &amp; X481</f>
        <v>Min Op WC / Sales</v>
      </c>
      <c r="Y486">
        <f ca="1">MIN(X483:AB483)</f>
        <v>2.5363128491620113E-3</v>
      </c>
      <c r="AK486" t="str">
        <f>AK485 &amp; " Year"</f>
        <v>Max Change in Op WC / Sales Year</v>
      </c>
      <c r="AL486" t="str">
        <f ca="1">IF(MATCH(AL485,AK484:AN484,0)=1,AK483,IF(MATCH(AL485,AK484:AN484,0)=2,AL483,IF(MATCH(AL485,AK484:AN484,0)=3,AM483,AN483)))</f>
        <v>13-14</v>
      </c>
    </row>
    <row r="487" spans="4:40" x14ac:dyDescent="0.3">
      <c r="J487">
        <f ca="1">(INDIRECT("J" &amp; MATCH("Income Tax",B145:B403,0) +144))/(INDIRECT("J" &amp; MATCH("Pretax Income",B145:B403,0) +144))</f>
        <v>0.37557112397197684</v>
      </c>
      <c r="K487">
        <f ca="1">(INDIRECT("K" &amp; MATCH("Income Tax",B145:B403,0) +144))/(INDIRECT("K" &amp; MATCH("Pretax Income",B145:B403,0) +144))</f>
        <v>0.37516245487364619</v>
      </c>
      <c r="L487">
        <f ca="1">(INDIRECT("L" &amp; MATCH("Income Tax",B145:B403,0) +144))/(INDIRECT("L" &amp; MATCH("Pretax Income",B145:B403,0) +144))</f>
        <v>0.34022988505747126</v>
      </c>
      <c r="M487">
        <f ca="1">(INDIRECT("M" &amp; MATCH("Income Tax",B145:B403,0) +144))/(INDIRECT("M" &amp; MATCH("Pretax Income",B145:B403,0) +144))</f>
        <v>0.32406676783004551</v>
      </c>
      <c r="N487">
        <f ca="1">(INDIRECT("N" &amp; MATCH("Income Tax",B145:B403,0) +144))/(INDIRECT("N" &amp; MATCH("Pretax Income",B145:B403,0) +144))</f>
        <v>0.87317961165048541</v>
      </c>
      <c r="X487" t="str">
        <f>X486 &amp; " Year"</f>
        <v>Min Op WC / Sales Year</v>
      </c>
      <c r="Y487">
        <f ca="1">VALUE(X482)+MATCH(Y486,X483:AB483,0)-1</f>
        <v>2015</v>
      </c>
      <c r="AK487" t="str">
        <f>"Min " &amp; AK482</f>
        <v>Min Change in Op WC / Sales</v>
      </c>
      <c r="AL487">
        <f ca="1">MIN(AK484:AN484)</f>
        <v>-0.12699251425279839</v>
      </c>
    </row>
    <row r="488" spans="4:40" x14ac:dyDescent="0.3">
      <c r="J488" t="str">
        <f>"Max " &amp; J485</f>
        <v>Max Cash Tax Rate</v>
      </c>
      <c r="K488">
        <f ca="1">MAX(J487:N487)</f>
        <v>0.87317961165048541</v>
      </c>
      <c r="Q488" t="str">
        <f>"Invested Capital / Sales"</f>
        <v>Invested Capital / Sales</v>
      </c>
      <c r="AK488" t="str">
        <f>AK487 &amp; " Year"</f>
        <v>Min Change in Op WC / Sales Year</v>
      </c>
      <c r="AL488" t="str">
        <f ca="1">IF(MATCH(AL487,AK484:AN484,0)=1,AK483,IF(MATCH(AL487,AK484:AN484,0)=2,AL483,IF(MATCH(AL487,AK484:AN484,0)=3,AM483,AN483)))</f>
        <v>12-13</v>
      </c>
    </row>
    <row r="489" spans="4:40" x14ac:dyDescent="0.3">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0.32406676783004551</v>
      </c>
      <c r="Q490">
        <f ca="1">SUM(X483,X491,X499)</f>
        <v>2.15839591616355</v>
      </c>
      <c r="R490">
        <f ca="1">SUM(Y483,Y491,Y499)</f>
        <v>1.5175985758539969</v>
      </c>
      <c r="S490">
        <f ca="1">SUM(Z483,Z491,Z499)</f>
        <v>2.0028299999999999</v>
      </c>
      <c r="T490">
        <f ca="1">SUM(AA483,AA491,AA499)</f>
        <v>2.1813072625698324</v>
      </c>
      <c r="U490">
        <f ca="1">SUM(AB483,AB491,AB499)</f>
        <v>1.9733309608540925</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2015</v>
      </c>
      <c r="Q491" t="str">
        <f>"Max " &amp; Q488</f>
        <v>Max Invested Capital / Sales</v>
      </c>
      <c r="R491">
        <f ca="1">MAX(Q490:U490)</f>
        <v>2.1813072625698324</v>
      </c>
      <c r="S491" t="str">
        <f>"Op WC Effect on Max"</f>
        <v>Op WC Effect on Max</v>
      </c>
      <c r="T491" t="str">
        <f ca="1">IF(R492=Y485,"Max IC in same year as Max Op WC","Inconclusive Effect")</f>
        <v>Inconclusive Effect</v>
      </c>
      <c r="X491">
        <f ca="1">(INDIRECT("J" &amp; MATCH("Net Property, Plant &amp; Equipment",B145:B403,0) +144))/(INDIRECT("J" &amp; MATCH("Sales/Revenue",B145:B403,0) +144))</f>
        <v>0.58150493299955819</v>
      </c>
      <c r="Y491">
        <f ca="1">(INDIRECT("K" &amp; MATCH("Net Property, Plant &amp; Equipment",B145:B403,0) +144))/(INDIRECT("K" &amp; MATCH("Sales/Revenue",B145:B403,0) +144))</f>
        <v>0.51879003658485301</v>
      </c>
      <c r="Z491">
        <f ca="1">(INDIRECT("L" &amp; MATCH("Net Property, Plant &amp; Equipment",B145:B403,0) +144))/(INDIRECT("L" &amp; MATCH("Sales/Revenue",B145:B403,0) +144))</f>
        <v>1.07</v>
      </c>
      <c r="AA491">
        <f ca="1">(INDIRECT("M" &amp; MATCH("Net Property, Plant &amp; Equipment",B145:B403,0) +144))/(INDIRECT("M" &amp; MATCH("Sales/Revenue",B145:B403,0) +144))</f>
        <v>0.95530726256983245</v>
      </c>
      <c r="AB491">
        <f ca="1">(INDIRECT("N" &amp; MATCH("Net Property, Plant &amp; Equipment",B145:B403,0) +144))/(INDIRECT("N" &amp; MATCH("Sales/Revenue",B145:B403,0) +144))</f>
        <v>0.96085409252669041</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Inconclusive Effect</v>
      </c>
      <c r="X492" t="str">
        <f>"Max " &amp; X489</f>
        <v>Max PPE / Sales</v>
      </c>
      <c r="Y492">
        <f ca="1">MAX(X491:AB491)</f>
        <v>1.07</v>
      </c>
      <c r="AE492">
        <f ca="1">R490-Q490</f>
        <v>-0.64079734030955304</v>
      </c>
      <c r="AF492">
        <f ca="1">S490-R490</f>
        <v>0.48523142414600295</v>
      </c>
      <c r="AG492">
        <f ca="1">T490-S490</f>
        <v>0.17847726256983254</v>
      </c>
      <c r="AH492">
        <f ca="1">U490-T490</f>
        <v>-0.20797630171573989</v>
      </c>
      <c r="AK492">
        <f ca="1">Y491-X491</f>
        <v>-6.2714896414705179E-2</v>
      </c>
      <c r="AL492">
        <f ca="1">Z491-Y491</f>
        <v>0.55120996341514705</v>
      </c>
      <c r="AM492">
        <f ca="1">AA491-Z491</f>
        <v>-0.11469273743016761</v>
      </c>
      <c r="AN492">
        <f ca="1">AB491-AA491</f>
        <v>5.5468299568579571E-3</v>
      </c>
    </row>
    <row r="493" spans="4:40" x14ac:dyDescent="0.3">
      <c r="Q493" t="str">
        <f>"Min " &amp; Q488</f>
        <v>Min Invested Capital / Sales</v>
      </c>
      <c r="R493">
        <f ca="1">MIN(Q490:U490)</f>
        <v>1.5175985758539969</v>
      </c>
      <c r="S493" t="str">
        <f>"Intangibles Effect on Max"</f>
        <v>Intangibles Effect on Max</v>
      </c>
      <c r="T493" t="str">
        <f ca="1">IF(R492=Y501,"Max IC in same year as Max Intangibles","Inconclusive Effect")</f>
        <v>Inconclusive Effect</v>
      </c>
      <c r="X493" t="str">
        <f>X492 &amp; " Year"</f>
        <v>Max PPE / Sales Year</v>
      </c>
      <c r="Y493">
        <f ca="1">VALUE(X490)+MATCH(Y492,X491:AB491,0)-1</f>
        <v>2014</v>
      </c>
      <c r="AE493" t="str">
        <f>"Max " &amp; AE490</f>
        <v>Max Change in Invested Capital / Sales</v>
      </c>
      <c r="AF493">
        <f ca="1">MAX(AE492:AH492)</f>
        <v>0.48523142414600295</v>
      </c>
      <c r="AK493" t="str">
        <f>"Max " &amp; AK490</f>
        <v>Max Change in PPE / Sales</v>
      </c>
      <c r="AL493">
        <f ca="1">MAX(AK492:AN492)</f>
        <v>0.55120996341514705</v>
      </c>
    </row>
    <row r="494" spans="4:40" x14ac:dyDescent="0.3">
      <c r="Q494" t="str">
        <f>Q493 &amp; " Year"</f>
        <v>Min Invested Capital / Sales Year</v>
      </c>
      <c r="R494">
        <f ca="1">VALUE(Q489)+MATCH(R493,Q490:U490,0)-1</f>
        <v>2013</v>
      </c>
      <c r="S494" t="str">
        <f>"Op WC Effect on Min"</f>
        <v>Op WC Effect on Min</v>
      </c>
      <c r="T494" t="str">
        <f ca="1">IF(R494=Y487,"Min IC in same year as Min Op WC","Inconclusive Effect")</f>
        <v>Inconclusive Effect</v>
      </c>
      <c r="X494" t="str">
        <f>"Min " &amp; X489</f>
        <v>Min PPE / Sales</v>
      </c>
      <c r="Y494">
        <f ca="1">MIN(X491:AB491)</f>
        <v>0.51879003658485301</v>
      </c>
      <c r="AE494" t="str">
        <f>AE493 &amp; " Year"</f>
        <v>Max Change in Invested Capital / Sales Year</v>
      </c>
      <c r="AF494" t="str">
        <f ca="1">IF(MATCH(AF493,AE492:AH492,0)=1,AE491,IF(MATCH(AF493,AE492:AH492,0)=2,AF491,IF(MATCH(AF493,AE492:AH492,0)=3,AG491,AH491)))</f>
        <v>13-14</v>
      </c>
      <c r="AK494" t="str">
        <f>AK493 &amp; " Year"</f>
        <v>Max Change in PPE / Sales Year</v>
      </c>
      <c r="AL494" t="str">
        <f ca="1">IF(MATCH(AL493,AK492:AN492,0)=1,AK491,IF(MATCH(AL493,AK492:AN492,0)=2,AL491,IF(MATCH(AL493,AK492:AN492,0)=3,AM491,AN491)))</f>
        <v>13-14</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2013</v>
      </c>
      <c r="AE495" t="str">
        <f>"Min " &amp; AE490</f>
        <v>Min Change in Invested Capital / Sales</v>
      </c>
      <c r="AF495">
        <f ca="1">MIN(AE492:AH492)</f>
        <v>-0.64079734030955304</v>
      </c>
      <c r="AK495" t="str">
        <f>"Min " &amp; AK490</f>
        <v>Min Change in PPE / Sales</v>
      </c>
      <c r="AL495">
        <f ca="1">MIN(AK492:AN492)</f>
        <v>-0.11469273743016761</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12-13</v>
      </c>
      <c r="AK496" t="str">
        <f>AK495 &amp; " Year"</f>
        <v>Min Change in PPE / Sales Year</v>
      </c>
      <c r="AL496" t="str">
        <f ca="1">IF(MATCH(AL495,AK492:AN492,0)=1,AK491,IF(MATCH(AL495,AK492:AN492,0)=2,AL491,IF(MATCH(AL495,AK492:AN492,0)=3,AM491,AN491)))</f>
        <v>14-15</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1.4072301575614785</v>
      </c>
      <c r="Y499">
        <f ca="1">(INDIRECT("K" &amp; MATCH("Intangible Assets",B145:B403,0) +144))/(INDIRECT("K" &amp; MATCH("Sales/Revenue",B145:B403,0) +144))</f>
        <v>0.95614022791942921</v>
      </c>
      <c r="Z499">
        <f ca="1">(INDIRECT("L" &amp; MATCH("Intangible Assets",B145:B403,0) +144))/(INDIRECT("L" &amp; MATCH("Sales/Revenue",B145:B403,0) +144))</f>
        <v>0.82462000000000002</v>
      </c>
      <c r="AA499">
        <f ca="1">(INDIRECT("M" &amp; MATCH("Intangible Assets",B145:B403,0) +144))/(INDIRECT("M" &amp; MATCH("Sales/Revenue",B145:B403,0) +144))</f>
        <v>1.223463687150838</v>
      </c>
      <c r="AB499">
        <f ca="1">(INDIRECT("N" &amp; MATCH("Intangible Assets",B145:B403,0) +144))/(INDIRECT("N" &amp; MATCH("Sales/Revenue",B145:B403,0) +144))</f>
        <v>0.98220640569395012</v>
      </c>
      <c r="AK499" t="str">
        <f>K476</f>
        <v>12-13</v>
      </c>
      <c r="AL499" t="str">
        <f>L476</f>
        <v>13-14</v>
      </c>
      <c r="AM499" t="str">
        <f>M476</f>
        <v>14-15</v>
      </c>
      <c r="AN499" t="str">
        <f>N476</f>
        <v>15-16</v>
      </c>
    </row>
    <row r="500" spans="3:40" x14ac:dyDescent="0.3">
      <c r="C500" t="s">
        <v>1070</v>
      </c>
      <c r="X500" t="str">
        <f>"Max " &amp; X497</f>
        <v>Max Intangibles / Sales</v>
      </c>
      <c r="Y500">
        <f ca="1">MAX(X499:AB499)</f>
        <v>1.4072301575614785</v>
      </c>
      <c r="AK500">
        <f ca="1">Y499-X499</f>
        <v>-0.4510899296420493</v>
      </c>
      <c r="AL500">
        <f ca="1">Z499-Y499</f>
        <v>-0.13152022791942919</v>
      </c>
      <c r="AM500">
        <f ca="1">AA499-Z499</f>
        <v>0.39884368715083796</v>
      </c>
      <c r="AN500">
        <f ca="1">AB499-AA499</f>
        <v>-0.24125728145688785</v>
      </c>
    </row>
    <row r="501" spans="3:40" x14ac:dyDescent="0.3">
      <c r="C501" t="s">
        <v>1785</v>
      </c>
      <c r="X501" t="str">
        <f>X500 &amp; " Year"</f>
        <v>Max Intangibles / Sales Year</v>
      </c>
      <c r="Y501">
        <f ca="1">VALUE(X498)+MATCH(Y500,X499:AB499,0)-1</f>
        <v>2012</v>
      </c>
      <c r="AK501" t="str">
        <f>"Max " &amp; AK498</f>
        <v>Max Change in Intagibles / Sales</v>
      </c>
      <c r="AL501">
        <f ca="1">MAX(AK500:AN500)</f>
        <v>0.39884368715083796</v>
      </c>
    </row>
    <row r="502" spans="3:40" x14ac:dyDescent="0.3">
      <c r="C502" t="s">
        <v>4355</v>
      </c>
      <c r="X502" t="str">
        <f>"Min " &amp; X497</f>
        <v>Min Intangibles / Sales</v>
      </c>
      <c r="Y502">
        <f ca="1">MIN(X499:AB499)</f>
        <v>0.82462000000000002</v>
      </c>
      <c r="AK502" t="str">
        <f>AK501 &amp; " Year"</f>
        <v>Max Change in Intagibles / Sales Year</v>
      </c>
      <c r="AL502" t="str">
        <f ca="1">IF(MATCH(AL501,AK500:AN500,0)=1,AK499,IF(MATCH(AL501,AK500:AN500,0)=2,AL499,IF(MATCH(AL501,AK500:AN500,0)=3,AM499,AN499)))</f>
        <v>14-15</v>
      </c>
    </row>
    <row r="503" spans="3:40" x14ac:dyDescent="0.3">
      <c r="C503" t="s">
        <v>4355</v>
      </c>
      <c r="X503" t="str">
        <f>X502 &amp; " Year"</f>
        <v>Min Intangibles / Sales Year</v>
      </c>
      <c r="Y503">
        <f ca="1">VALUE(X498)+MATCH(Y502,X499:AB499,0)-1</f>
        <v>2014</v>
      </c>
      <c r="AK503" t="str">
        <f>"Min " &amp; AK498</f>
        <v>Min Change in Intagibles / Sales</v>
      </c>
      <c r="AL503">
        <f ca="1">MIN(AK500:AN500)</f>
        <v>-0.4510899296420493</v>
      </c>
    </row>
    <row r="504" spans="3:40" x14ac:dyDescent="0.3">
      <c r="C504" t="s">
        <v>4356</v>
      </c>
      <c r="AK504" t="str">
        <f>AK503 &amp; " Year"</f>
        <v>Min Change in Intagibles / Sales Year</v>
      </c>
      <c r="AL504" t="str">
        <f ca="1">IF(MATCH(AL503,AK500:AN500,0)=1,AK499,IF(MATCH(AL503,AK500:AN500,0)=2,AL499,IF(MATCH(AL503,AK500:AN500,0)=3,AM499,AN499)))</f>
        <v>12-13</v>
      </c>
    </row>
    <row r="505" spans="3:40" x14ac:dyDescent="0.3">
      <c r="C505" t="s">
        <v>1074</v>
      </c>
    </row>
    <row r="506" spans="3:40" x14ac:dyDescent="0.3">
      <c r="C506" t="s">
        <v>4357</v>
      </c>
    </row>
    <row r="507" spans="3:40" x14ac:dyDescent="0.3">
      <c r="C507" t="s">
        <v>3152</v>
      </c>
    </row>
    <row r="508" spans="3:40" x14ac:dyDescent="0.3">
      <c r="C508" t="s">
        <v>4358</v>
      </c>
    </row>
    <row r="509" spans="3:40" x14ac:dyDescent="0.3">
      <c r="C509" t="s">
        <v>1076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4359</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Acorda Therapeutics</v>
      </c>
    </row>
    <row r="2" spans="1:16" x14ac:dyDescent="0.3">
      <c r="B2" t="s">
        <v>2</v>
      </c>
      <c r="C2" t="s">
        <v>4360</v>
      </c>
      <c r="K2" t="str">
        <f>LEFT(C1,FIND("(",C1) - 2)</f>
        <v>Acorda Therapeutics, Inc.</v>
      </c>
    </row>
    <row r="3" spans="1:16" x14ac:dyDescent="0.3">
      <c r="J3">
        <f ca="1">RANDBETWEEN(1,6)</f>
        <v>3</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$22.85, up 2.01%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$22.85, up 2.01% after opening up a fraction over yesterday's closing price</v>
      </c>
    </row>
    <row r="5" spans="1:16" x14ac:dyDescent="0.3">
      <c r="J5">
        <f ca="1">RANDBETWEEN(1,2)</f>
        <v>2</v>
      </c>
      <c r="K5" t="str">
        <f>"The one year target estimate for " &amp; D1 &amp; " is " &amp; TEXT(C23,"$####.00")</f>
        <v>The one year target estimate for Acorda Therapeutics is $27.13</v>
      </c>
      <c r="L5" t="str">
        <f>D1 &amp; " is expected to be trading at " &amp; TEXT(C23, "$####.00") &amp; ", based on target estimates"</f>
        <v>Acorda Therapeutics is expected to be trading at $27.13, based on target estimates</v>
      </c>
    </row>
    <row r="6" spans="1:16" x14ac:dyDescent="0.3">
      <c r="K6" t="str">
        <f>" which would be " &amp; IF(OR(LEFT(ABS((C23-C2)/C2*100),1)="8",LEFT(ABS((C23-C2)/C2*100),2)="18"), "an ", "a ")  &amp;TEXT(ABS((C23-C2)/C2),"####.00%")&amp;IF((C23-C2)&gt;0," increase over"," decrease from")&amp;" the current price"</f>
        <v xml:space="preserve"> which would be an 18.73% increase over the current price</v>
      </c>
    </row>
    <row r="7" spans="1:16" x14ac:dyDescent="0.3">
      <c r="A7" s="1">
        <v>0</v>
      </c>
      <c r="B7" t="s">
        <v>5</v>
      </c>
      <c r="C7" t="s">
        <v>4361</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47.92% over last quarter based on the average of 7 analyst estimates (Yahoo Finance)</v>
      </c>
    </row>
    <row r="8" spans="1:16" x14ac:dyDescent="0.3">
      <c r="A8" s="1">
        <v>1</v>
      </c>
      <c r="B8" t="s">
        <v>7</v>
      </c>
      <c r="C8" t="s">
        <v>4362</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4363</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0 times, and a negative earnings surprise 4 times</v>
      </c>
    </row>
    <row r="10" spans="1:16" x14ac:dyDescent="0.3">
      <c r="A10" s="1">
        <v>3</v>
      </c>
      <c r="B10" t="s">
        <v>11</v>
      </c>
      <c r="C10" t="s">
        <v>4364</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$0.30 in the 2 months leading up to the earnings report</v>
      </c>
    </row>
    <row r="11" spans="1:16" x14ac:dyDescent="0.3">
      <c r="A11" s="1">
        <v>4</v>
      </c>
      <c r="B11" t="s">
        <v>13</v>
      </c>
      <c r="C11" t="s">
        <v>4365</v>
      </c>
      <c r="K11" t="str">
        <f>IF(B145="Interest Income",U42, K42)</f>
        <v>Acorda Therapeutics has managed to increase revenue, and gross income each year since 2012</v>
      </c>
    </row>
    <row r="12" spans="1:16" x14ac:dyDescent="0.3">
      <c r="A12" s="1">
        <v>5</v>
      </c>
      <c r="B12" t="s">
        <v>15</v>
      </c>
      <c r="C12" t="s">
        <v>4366</v>
      </c>
      <c r="D12" t="str">
        <f>LEFT(C12,FIND("-",C12)-2)</f>
        <v>13.60</v>
      </c>
      <c r="E12" t="str">
        <f>TRIM(RIGHT(C12,FIND("-",C12)-1))</f>
        <v>33.00</v>
      </c>
      <c r="K12" t="str">
        <f ca="1">D78</f>
        <v>Inconclusive</v>
      </c>
    </row>
    <row r="13" spans="1:16" x14ac:dyDescent="0.3">
      <c r="A13" s="1">
        <v>6</v>
      </c>
      <c r="B13" t="s">
        <v>17</v>
      </c>
      <c r="C13" t="s">
        <v>4367</v>
      </c>
      <c r="K13" t="str">
        <f ca="1">D89</f>
        <v>There are some indications that Acorda Therapeutics may be undervalued. The company has a lower trailing p/e, price/sales, and price/book than the comparable average</v>
      </c>
    </row>
    <row r="14" spans="1:16" x14ac:dyDescent="0.3">
      <c r="A14" s="1">
        <v>7</v>
      </c>
      <c r="B14" t="s">
        <v>19</v>
      </c>
      <c r="C14" t="s">
        <v>4368</v>
      </c>
    </row>
    <row r="16" spans="1:16" x14ac:dyDescent="0.3">
      <c r="A16" s="1">
        <v>0</v>
      </c>
      <c r="B16" t="s">
        <v>21</v>
      </c>
      <c r="C16" t="s">
        <v>59</v>
      </c>
    </row>
    <row r="17" spans="1:23" x14ac:dyDescent="0.3">
      <c r="A17" s="1">
        <v>1</v>
      </c>
      <c r="B17" t="s">
        <v>23</v>
      </c>
      <c r="C17" t="s">
        <v>4369</v>
      </c>
      <c r="K17" t="str">
        <f ca="1">K2 &amp; IF(J3=1, K3,IF(J3=2,L3,IF(J3=3,M3,IF(J3=4,N3,IF(J3=5,O3,IF(J3=6,P3)))))) &amp; ". " &amp; IF(J4=1,K4,IF(J4=2,L4)) &amp; ". " &amp; IF(J5=1,K5,IF(J5=2,L5)) &amp; K6 &amp; ". " &amp; K7 &amp; ". " &amp; K8 &amp; ". " &amp; K9 &amp; "."</f>
        <v>Acorda Therapeutics, Inc. will report earnings on Jul 27, 2017. The current stock price is $22.85, up 2.01% after opening up a fraction over yesterday's closing price. Acorda Therapeutics is expected to be trading at $27.13, based on target estimates which would be an 18.73% increase over the current price. Earnings are expected to increase by 47.92% over last quarter based on the average of 7 analyst estimates (Yahoo Finance). The stock is trading near the middle of its 52 week range. Over the last 4 quarters, there have been positive earnings surprises 0 times, and a negative earnings surprise 4 times.</v>
      </c>
    </row>
    <row r="18" spans="1:23" x14ac:dyDescent="0.3">
      <c r="A18" s="1">
        <v>2</v>
      </c>
      <c r="B18" t="s">
        <v>25</v>
      </c>
      <c r="C18" t="s">
        <v>4370</v>
      </c>
    </row>
    <row r="19" spans="1:23" x14ac:dyDescent="0.3">
      <c r="A19" s="1">
        <v>3</v>
      </c>
      <c r="B19" t="s">
        <v>27</v>
      </c>
      <c r="C19" t="s">
        <v>4371</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4372</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7</v>
      </c>
      <c r="D27">
        <v>7</v>
      </c>
      <c r="E27">
        <v>7</v>
      </c>
      <c r="F27">
        <v>7</v>
      </c>
      <c r="J27">
        <f>IF(K27 &lt;&gt; "",6, 0)</f>
        <v>0</v>
      </c>
      <c r="K27" t="str">
        <f>IF(I172="pos_trend",B172,"")</f>
        <v/>
      </c>
      <c r="L27" t="str">
        <f t="shared" si="0"/>
        <v/>
      </c>
      <c r="M27" t="str">
        <f t="shared" si="2"/>
        <v>revenue, gross income</v>
      </c>
      <c r="T27">
        <f>IF(U27 &lt;&gt; "",6, 0)</f>
        <v>6</v>
      </c>
      <c r="U27" t="str">
        <f>IF(I170="pos_trend",B170,"")</f>
        <v>Gross Interest Expense</v>
      </c>
      <c r="V27" t="str">
        <f t="shared" si="1"/>
        <v>gross interest expense</v>
      </c>
      <c r="W27" t="str">
        <f t="shared" si="3"/>
        <v>, gross interest expense</v>
      </c>
    </row>
    <row r="28" spans="1:23" x14ac:dyDescent="0.3">
      <c r="A28" s="1">
        <v>1</v>
      </c>
      <c r="B28" t="s">
        <v>42</v>
      </c>
      <c r="C28">
        <v>0.48</v>
      </c>
      <c r="D28">
        <v>0.71</v>
      </c>
      <c r="E28">
        <v>1.97</v>
      </c>
      <c r="F28">
        <v>0.88</v>
      </c>
      <c r="J28">
        <f>IF(K28 &lt;&gt; "",7, 0)</f>
        <v>0</v>
      </c>
      <c r="K28" t="str">
        <f>IF(I173="pos_trend",B173,"")</f>
        <v/>
      </c>
      <c r="L28" t="str">
        <f t="shared" si="0"/>
        <v/>
      </c>
      <c r="M28" t="str">
        <f t="shared" si="2"/>
        <v>revenue, gross income</v>
      </c>
      <c r="T28">
        <f>IF(U28 &lt;&gt; "",7, 0)</f>
        <v>0</v>
      </c>
      <c r="U28" t="str">
        <f>IF(I171="pos_trend",B171,"")</f>
        <v/>
      </c>
      <c r="V28" t="str">
        <f t="shared" si="1"/>
        <v/>
      </c>
      <c r="W28" t="str">
        <f t="shared" si="3"/>
        <v>, gross interest expense</v>
      </c>
    </row>
    <row r="29" spans="1:23" x14ac:dyDescent="0.3">
      <c r="A29" s="1">
        <v>2</v>
      </c>
      <c r="B29" t="s">
        <v>43</v>
      </c>
      <c r="C29">
        <v>0.37</v>
      </c>
      <c r="D29">
        <v>0.49</v>
      </c>
      <c r="E29">
        <v>1.44</v>
      </c>
      <c r="F29">
        <v>-0.5</v>
      </c>
      <c r="J29">
        <f>IF(K29 &lt;&gt; "",8, 0)</f>
        <v>0</v>
      </c>
      <c r="K29" t="str">
        <f>IF(I174="pos_trend",B174,"")</f>
        <v/>
      </c>
      <c r="L29" t="str">
        <f t="shared" si="0"/>
        <v/>
      </c>
      <c r="M29" t="str">
        <f t="shared" si="2"/>
        <v>revenue, gross income</v>
      </c>
      <c r="T29">
        <f>IF(U29 &lt;&gt; "",8, 0)</f>
        <v>0</v>
      </c>
      <c r="U29" t="str">
        <f>IF(I172="pos_trend",B172,"")</f>
        <v/>
      </c>
      <c r="V29" t="str">
        <f t="shared" si="1"/>
        <v/>
      </c>
      <c r="W29" t="str">
        <f t="shared" si="3"/>
        <v>, gross interest expense</v>
      </c>
    </row>
    <row r="30" spans="1:23" x14ac:dyDescent="0.3">
      <c r="A30" s="1">
        <v>3</v>
      </c>
      <c r="B30" t="s">
        <v>44</v>
      </c>
      <c r="C30">
        <v>0.77</v>
      </c>
      <c r="D30">
        <v>1.04</v>
      </c>
      <c r="E30">
        <v>3.09</v>
      </c>
      <c r="F30">
        <v>2.4900000000000002</v>
      </c>
      <c r="J30">
        <f>IF(K30 &lt;&gt; "",9, 0)</f>
        <v>0</v>
      </c>
      <c r="K30" t="str">
        <f>IF(I185="pos_trend",B185,"")</f>
        <v/>
      </c>
      <c r="L30" t="str">
        <f t="shared" si="0"/>
        <v/>
      </c>
      <c r="M30" t="str">
        <f t="shared" si="2"/>
        <v>revenue, gross income</v>
      </c>
      <c r="T30">
        <f>IF(U30 &lt;&gt; "",9, 0)</f>
        <v>0</v>
      </c>
      <c r="U30" t="str">
        <f>IF(I178="pos_trend",B178,"")</f>
        <v/>
      </c>
      <c r="V30" t="str">
        <f t="shared" si="1"/>
        <v/>
      </c>
      <c r="W30" t="str">
        <f t="shared" si="3"/>
        <v>, gross interest expense</v>
      </c>
    </row>
    <row r="31" spans="1:23" x14ac:dyDescent="0.3">
      <c r="A31" s="1">
        <v>4</v>
      </c>
      <c r="B31" t="s">
        <v>45</v>
      </c>
      <c r="C31">
        <v>7.0000000000000007E-2</v>
      </c>
      <c r="D31">
        <v>-0.04</v>
      </c>
      <c r="E31">
        <v>0.25</v>
      </c>
      <c r="F31">
        <v>1.97</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gross interest expense</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gross interest expense</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gross interest expense</v>
      </c>
    </row>
    <row r="34" spans="1:23" x14ac:dyDescent="0.3">
      <c r="A34" s="1">
        <v>0</v>
      </c>
      <c r="B34" t="s">
        <v>41</v>
      </c>
      <c r="C34" t="s">
        <v>2512</v>
      </c>
      <c r="D34" t="s">
        <v>2512</v>
      </c>
      <c r="E34" t="s">
        <v>2512</v>
      </c>
      <c r="F34" t="s">
        <v>2512</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gross interest expense</v>
      </c>
    </row>
    <row r="35" spans="1:23" x14ac:dyDescent="0.3">
      <c r="A35" s="1">
        <v>1</v>
      </c>
      <c r="B35" t="s">
        <v>42</v>
      </c>
      <c r="C35" t="s">
        <v>4373</v>
      </c>
      <c r="D35" t="s">
        <v>4374</v>
      </c>
      <c r="E35" t="s">
        <v>4375</v>
      </c>
      <c r="F35" t="s">
        <v>4376</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gross interest expense</v>
      </c>
    </row>
    <row r="36" spans="1:23" x14ac:dyDescent="0.3">
      <c r="A36" s="1">
        <v>2</v>
      </c>
      <c r="B36" t="s">
        <v>43</v>
      </c>
      <c r="C36" t="s">
        <v>4377</v>
      </c>
      <c r="D36" t="s">
        <v>4378</v>
      </c>
      <c r="E36" t="s">
        <v>4379</v>
      </c>
      <c r="F36" t="s">
        <v>4380</v>
      </c>
      <c r="J36">
        <f>IF(K36 &lt;&gt; "",15, 0)</f>
        <v>0</v>
      </c>
      <c r="K36" t="str">
        <f>IF(I202="pos_trend",B202,"")</f>
        <v/>
      </c>
      <c r="L36" t="str">
        <f t="shared" si="0"/>
        <v/>
      </c>
      <c r="M36" t="str">
        <f t="shared" si="2"/>
        <v>revenue, gross income</v>
      </c>
      <c r="T36">
        <f>IF(U36 &lt;&gt; "",15, 0)</f>
        <v>0</v>
      </c>
      <c r="U36" t="str">
        <f>IF(I336="pos_trend",B336,"")</f>
        <v/>
      </c>
      <c r="V36" t="str">
        <f t="shared" si="1"/>
        <v/>
      </c>
      <c r="W36" t="str">
        <f t="shared" si="3"/>
        <v>, gross interest expense</v>
      </c>
    </row>
    <row r="37" spans="1:23" x14ac:dyDescent="0.3">
      <c r="A37" s="1">
        <v>3</v>
      </c>
      <c r="B37" t="s">
        <v>44</v>
      </c>
      <c r="C37" t="s">
        <v>4381</v>
      </c>
      <c r="D37" t="s">
        <v>4382</v>
      </c>
      <c r="E37" t="s">
        <v>4383</v>
      </c>
      <c r="F37" t="s">
        <v>4384</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gross interest expense</v>
      </c>
    </row>
    <row r="38" spans="1:23" x14ac:dyDescent="0.3">
      <c r="A38" s="1">
        <v>4</v>
      </c>
      <c r="B38" t="s">
        <v>60</v>
      </c>
      <c r="C38" t="s">
        <v>4385</v>
      </c>
      <c r="D38" t="s">
        <v>4386</v>
      </c>
      <c r="E38" t="s">
        <v>4387</v>
      </c>
      <c r="F38" t="s">
        <v>4375</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gross interest expense</v>
      </c>
    </row>
    <row r="39" spans="1:23" x14ac:dyDescent="0.3">
      <c r="A39" s="1">
        <v>5</v>
      </c>
      <c r="B39" t="s">
        <v>63</v>
      </c>
      <c r="C39" t="s">
        <v>4388</v>
      </c>
      <c r="D39" t="s">
        <v>4389</v>
      </c>
      <c r="E39" t="s">
        <v>4390</v>
      </c>
      <c r="F39" t="s">
        <v>4391</v>
      </c>
      <c r="K39" t="str">
        <f>IF(I352="pos_trend",B352,"")</f>
        <v/>
      </c>
      <c r="M39" t="str">
        <f t="shared" si="2"/>
        <v>revenue, gross income</v>
      </c>
      <c r="W39" t="str">
        <f t="shared" si="3"/>
        <v>, gross interest expense</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6</v>
      </c>
      <c r="U40" t="str">
        <f>VLOOKUP(T40,T22:U39,2,FALSE)</f>
        <v>Gross Interest Expense</v>
      </c>
      <c r="W40" t="str">
        <f>IF(IFERROR(FIND(",",W39),TRUE)=TRUE,W39,IF(NOT(EXACT(U40,UPPER(U40))),SUBSTITUTE(W39,LOWER(U40),"and "&amp;LOWER(U40)),SUBSTITUTE(W39,U40,"and "&amp;U40)))</f>
        <v>, and gross interest expense</v>
      </c>
    </row>
    <row r="41" spans="1:23" x14ac:dyDescent="0.3">
      <c r="B41" s="1" t="s">
        <v>68</v>
      </c>
      <c r="C41" s="1" t="s">
        <v>69</v>
      </c>
      <c r="D41" s="1" t="s">
        <v>70</v>
      </c>
      <c r="E41" s="1" t="s">
        <v>71</v>
      </c>
      <c r="F41" s="1" t="s">
        <v>72</v>
      </c>
    </row>
    <row r="42" spans="1:23" x14ac:dyDescent="0.3">
      <c r="A42" s="1">
        <v>0</v>
      </c>
      <c r="B42" t="s">
        <v>73</v>
      </c>
      <c r="C42" t="s">
        <v>3191</v>
      </c>
      <c r="D42" t="s">
        <v>4392</v>
      </c>
      <c r="E42" t="s">
        <v>4393</v>
      </c>
      <c r="F42" t="s">
        <v>4394</v>
      </c>
      <c r="K42" t="str">
        <f>SUBSTITUTE(IF(M40&lt;&gt;"", D1 &amp; " has managed to increase " &amp; M40 &amp; " each year since " &amp; C144, "No positive trends")," , "," ")</f>
        <v>Acorda Therapeutics has managed to increase revenue, and gross income each year since 2012</v>
      </c>
      <c r="U42" t="str">
        <f>SUBSTITUTE(IF(W40&lt;&gt;"", D1 &amp; " has managed to increase " &amp; W40 &amp; " each year since " &amp; C144, "No positive trends")," , "," ")</f>
        <v>Acorda Therapeutics has managed to increase and gross interest expense each year since 2012</v>
      </c>
    </row>
    <row r="43" spans="1:23" x14ac:dyDescent="0.3">
      <c r="A43" s="1">
        <v>1</v>
      </c>
      <c r="B43" t="s">
        <v>78</v>
      </c>
      <c r="C43" t="s">
        <v>3968</v>
      </c>
      <c r="D43" t="s">
        <v>74</v>
      </c>
      <c r="E43" t="s">
        <v>85</v>
      </c>
      <c r="F43" t="s">
        <v>77</v>
      </c>
    </row>
    <row r="44" spans="1:23" x14ac:dyDescent="0.3">
      <c r="A44" s="1">
        <v>2</v>
      </c>
      <c r="B44" t="s">
        <v>82</v>
      </c>
      <c r="C44" t="s">
        <v>4395</v>
      </c>
      <c r="D44" t="s">
        <v>4396</v>
      </c>
      <c r="E44" t="s">
        <v>4397</v>
      </c>
      <c r="F44" t="s">
        <v>84</v>
      </c>
    </row>
    <row r="45" spans="1:23" x14ac:dyDescent="0.3">
      <c r="A45" s="1">
        <v>3</v>
      </c>
      <c r="B45" t="s">
        <v>87</v>
      </c>
      <c r="C45" t="s">
        <v>4398</v>
      </c>
      <c r="D45" t="s">
        <v>4399</v>
      </c>
      <c r="E45" t="s">
        <v>4400</v>
      </c>
      <c r="F45" t="s">
        <v>4401</v>
      </c>
    </row>
    <row r="47" spans="1:23" x14ac:dyDescent="0.3">
      <c r="B47" s="1" t="s">
        <v>92</v>
      </c>
      <c r="C47" s="1" t="s">
        <v>37</v>
      </c>
      <c r="D47" s="1" t="s">
        <v>38</v>
      </c>
      <c r="E47" s="1" t="s">
        <v>39</v>
      </c>
      <c r="F47" s="1" t="s">
        <v>40</v>
      </c>
    </row>
    <row r="48" spans="1:23" x14ac:dyDescent="0.3">
      <c r="A48" s="1">
        <v>0</v>
      </c>
      <c r="B48" t="s">
        <v>93</v>
      </c>
      <c r="C48">
        <v>0.48</v>
      </c>
      <c r="D48">
        <v>0.71</v>
      </c>
      <c r="E48">
        <v>1.97</v>
      </c>
      <c r="F48">
        <v>0.88</v>
      </c>
    </row>
    <row r="49" spans="1:14" x14ac:dyDescent="0.3">
      <c r="A49" s="1">
        <v>1</v>
      </c>
      <c r="B49" t="s">
        <v>94</v>
      </c>
      <c r="C49">
        <v>0.48</v>
      </c>
      <c r="D49">
        <v>0.71</v>
      </c>
      <c r="E49">
        <v>1.97</v>
      </c>
      <c r="F49">
        <v>0.88</v>
      </c>
    </row>
    <row r="50" spans="1:14" x14ac:dyDescent="0.3">
      <c r="A50" s="1">
        <v>2</v>
      </c>
      <c r="B50" t="s">
        <v>95</v>
      </c>
      <c r="C50">
        <v>0.49</v>
      </c>
      <c r="D50">
        <v>0.71</v>
      </c>
      <c r="E50">
        <v>1.98</v>
      </c>
      <c r="F50">
        <v>1.05</v>
      </c>
    </row>
    <row r="51" spans="1:14" x14ac:dyDescent="0.3">
      <c r="A51" s="1">
        <v>3</v>
      </c>
      <c r="B51" t="s">
        <v>96</v>
      </c>
      <c r="C51">
        <v>0.49</v>
      </c>
      <c r="D51">
        <v>0.71</v>
      </c>
      <c r="E51">
        <v>1.98</v>
      </c>
      <c r="F51">
        <v>1.05</v>
      </c>
    </row>
    <row r="52" spans="1:14" x14ac:dyDescent="0.3">
      <c r="A52" s="1">
        <v>4</v>
      </c>
      <c r="B52" t="s">
        <v>97</v>
      </c>
      <c r="C52">
        <v>0.28999999999999998</v>
      </c>
      <c r="D52">
        <v>0.48</v>
      </c>
      <c r="E52">
        <v>1.47</v>
      </c>
      <c r="F52">
        <v>0.57999999999999996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c r="C57">
        <v>1</v>
      </c>
      <c r="E57">
        <v>1</v>
      </c>
      <c r="F57">
        <v>1</v>
      </c>
    </row>
    <row r="58" spans="1:14" x14ac:dyDescent="0.3">
      <c r="A58" s="1">
        <v>3</v>
      </c>
      <c r="B58" t="s">
        <v>102</v>
      </c>
    </row>
    <row r="60" spans="1:14" x14ac:dyDescent="0.3">
      <c r="B60" s="1" t="s">
        <v>103</v>
      </c>
      <c r="C60" s="1" t="s">
        <v>4402</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4403</v>
      </c>
      <c r="F61">
        <v>0.19</v>
      </c>
      <c r="I61" t="str">
        <f t="shared" si="4"/>
        <v>N/A</v>
      </c>
      <c r="J61">
        <f t="shared" si="5"/>
        <v>5.8570000000000002</v>
      </c>
      <c r="K61" t="str">
        <f t="shared" si="6"/>
        <v>N/A</v>
      </c>
      <c r="L61" t="str">
        <f t="shared" si="7"/>
        <v>N/A</v>
      </c>
      <c r="M61">
        <f t="shared" si="8"/>
        <v>0.19</v>
      </c>
      <c r="N61" t="str">
        <f t="shared" si="9"/>
        <v>N/A</v>
      </c>
    </row>
    <row r="62" spans="1:14" x14ac:dyDescent="0.3">
      <c r="A62" s="1">
        <v>1</v>
      </c>
      <c r="B62" t="s">
        <v>110</v>
      </c>
      <c r="C62" t="s">
        <v>4404</v>
      </c>
      <c r="F62">
        <v>0.22</v>
      </c>
      <c r="I62" t="str">
        <f t="shared" si="4"/>
        <v>N/A</v>
      </c>
      <c r="J62">
        <f t="shared" si="5"/>
        <v>18.75</v>
      </c>
      <c r="K62" t="str">
        <f t="shared" si="6"/>
        <v>N/A</v>
      </c>
      <c r="L62" t="str">
        <f t="shared" si="7"/>
        <v>N/A</v>
      </c>
      <c r="M62">
        <f t="shared" si="8"/>
        <v>0.22</v>
      </c>
      <c r="N62" t="str">
        <f t="shared" si="9"/>
        <v>N/A</v>
      </c>
    </row>
    <row r="63" spans="1:14" x14ac:dyDescent="0.3">
      <c r="A63" s="1">
        <v>2</v>
      </c>
      <c r="B63" t="s">
        <v>112</v>
      </c>
      <c r="C63" t="s">
        <v>4405</v>
      </c>
      <c r="F63">
        <v>0.08</v>
      </c>
      <c r="I63" t="str">
        <f t="shared" si="4"/>
        <v>N/A</v>
      </c>
      <c r="J63">
        <f t="shared" si="5"/>
        <v>6.88</v>
      </c>
      <c r="K63" t="str">
        <f t="shared" si="6"/>
        <v>N/A</v>
      </c>
      <c r="L63" t="str">
        <f t="shared" si="7"/>
        <v>N/A</v>
      </c>
      <c r="M63">
        <f t="shared" si="8"/>
        <v>0.08</v>
      </c>
      <c r="N63" t="str">
        <f t="shared" si="9"/>
        <v>N/A</v>
      </c>
    </row>
    <row r="64" spans="1:14" x14ac:dyDescent="0.3">
      <c r="A64" s="1">
        <v>3</v>
      </c>
      <c r="B64" t="s">
        <v>114</v>
      </c>
      <c r="C64" t="s">
        <v>4406</v>
      </c>
      <c r="F64">
        <v>0.12</v>
      </c>
      <c r="I64" t="str">
        <f t="shared" si="4"/>
        <v>N/A</v>
      </c>
      <c r="J64">
        <f t="shared" si="5"/>
        <v>-0.55299999999999994</v>
      </c>
      <c r="K64" t="str">
        <f t="shared" si="6"/>
        <v>N/A</v>
      </c>
      <c r="L64" t="str">
        <f t="shared" si="7"/>
        <v>N/A</v>
      </c>
      <c r="M64">
        <f t="shared" si="8"/>
        <v>0.12</v>
      </c>
      <c r="N64" t="str">
        <f t="shared" si="9"/>
        <v>N/A</v>
      </c>
    </row>
    <row r="65" spans="1:14" x14ac:dyDescent="0.3">
      <c r="A65" s="1">
        <v>4</v>
      </c>
      <c r="B65" t="s">
        <v>116</v>
      </c>
      <c r="C65" t="s">
        <v>4407</v>
      </c>
      <c r="F65">
        <v>0.09</v>
      </c>
      <c r="I65" t="str">
        <f t="shared" si="4"/>
        <v>N/A</v>
      </c>
      <c r="J65">
        <f t="shared" si="5"/>
        <v>0.28999999999999998</v>
      </c>
      <c r="K65" t="str">
        <f t="shared" si="6"/>
        <v>N/A</v>
      </c>
      <c r="L65" t="str">
        <f t="shared" si="7"/>
        <v>N/A</v>
      </c>
      <c r="M65">
        <f t="shared" si="8"/>
        <v>0.09</v>
      </c>
      <c r="N65" t="str">
        <f t="shared" si="9"/>
        <v>N/A</v>
      </c>
    </row>
    <row r="66" spans="1:14" x14ac:dyDescent="0.3">
      <c r="A66" s="1">
        <v>5</v>
      </c>
      <c r="B66" t="s">
        <v>118</v>
      </c>
      <c r="C66" t="s">
        <v>4408</v>
      </c>
      <c r="I66" t="str">
        <f t="shared" si="4"/>
        <v>N/A</v>
      </c>
      <c r="J66">
        <f t="shared" si="5"/>
        <v>3.3100000000000004E-2</v>
      </c>
      <c r="K66" t="str">
        <f t="shared" si="6"/>
        <v>N/A</v>
      </c>
      <c r="L66" t="str">
        <f t="shared" si="7"/>
        <v>N/A</v>
      </c>
      <c r="M66" t="str">
        <f t="shared" si="8"/>
        <v>N/A</v>
      </c>
      <c r="N66" t="str">
        <f t="shared" si="9"/>
        <v>N/A</v>
      </c>
    </row>
    <row r="67" spans="1:14" x14ac:dyDescent="0.3">
      <c r="D67" t="s">
        <v>120</v>
      </c>
      <c r="E67" t="str">
        <f>C1</f>
        <v>Acorda Therapeutics, Inc. (ACOR)</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59</v>
      </c>
      <c r="D68">
        <f ca="1">IFERROR(AVERAGE(VALUE(INDIRECT("J"&amp;(MATCH(B68,B69:B500,0)+68))),VALUE(INDIRECT("J"&amp;(MATCH(B68,B69:B500,0)+79))),VALUE(INDIRECT("J"&amp;(MATCH(B68,B69:B500,0)+90))),VALUE(INDIRECT("J"&amp;(MATCH(B68,B69:B500,0)+101)))),"")</f>
        <v>432162500</v>
      </c>
      <c r="E68" t="str">
        <f t="shared" ref="E68:E76" ca="1" si="10">IFERROR(IF(AND(C68&lt;&gt;"",D68&lt;&gt;0),IF(VALUE(J68)&gt;VALUE(K68),"above average","below average"),"no data"),"no data")</f>
        <v>above average</v>
      </c>
      <c r="I68" t="str">
        <f t="shared" ca="1" si="4"/>
        <v>N/A</v>
      </c>
      <c r="J68">
        <f t="shared" si="5"/>
        <v>1070000000.0000001</v>
      </c>
      <c r="K68">
        <f t="shared" ca="1" si="6"/>
        <v>432162500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4370</v>
      </c>
      <c r="D70">
        <f ca="1">IFERROR(AVERAGE(VALUE(INDIRECT("J"&amp;(MATCH(B70,B71:B502,0)+70))),VALUE(INDIRECT("J"&amp;(MATCH(B70,B71:B502,0)+81))),VALUE(INDIRECT("J"&amp;(MATCH(B70,B71:B502,0)+92))),VALUE(INDIRECT("J"&amp;(MATCH(B70,B71:B502,0)+103)))),"")</f>
        <v>-11.192499999999999</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-19.61</v>
      </c>
      <c r="K70">
        <f t="shared" ca="1" si="6"/>
        <v>-11.192500000000001</v>
      </c>
      <c r="L70" t="str">
        <f t="shared" ca="1" si="7"/>
        <v>N/A</v>
      </c>
      <c r="M70" t="str">
        <f t="shared" ca="1" si="8"/>
        <v>N/A</v>
      </c>
      <c r="N70" t="str">
        <f t="shared" ca="1" si="9"/>
        <v>N/A</v>
      </c>
    </row>
    <row r="71" spans="1:14" x14ac:dyDescent="0.3">
      <c r="A71" s="1">
        <v>3</v>
      </c>
      <c r="B71" t="s">
        <v>124</v>
      </c>
      <c r="C71" t="s">
        <v>4409</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25.97</v>
      </c>
      <c r="K71" t="str">
        <f t="shared" ca="1" si="6"/>
        <v>N/A</v>
      </c>
      <c r="L71" t="str">
        <f t="shared" ca="1" si="7"/>
        <v>N/A</v>
      </c>
      <c r="M71" t="str">
        <f t="shared" ca="1" si="8"/>
        <v>N/A</v>
      </c>
      <c r="N71" t="str">
        <f t="shared" ca="1" si="9"/>
        <v>N/A</v>
      </c>
    </row>
    <row r="72" spans="1:14" x14ac:dyDescent="0.3">
      <c r="A72" s="1">
        <v>4</v>
      </c>
      <c r="B72" t="s">
        <v>126</v>
      </c>
      <c r="C72" t="s">
        <v>1822</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0.39</v>
      </c>
      <c r="K72" t="str">
        <f t="shared" ca="1" si="6"/>
        <v>N/A</v>
      </c>
      <c r="L72" t="str">
        <f t="shared" ca="1" si="7"/>
        <v>N/A</v>
      </c>
      <c r="M72" t="str">
        <f t="shared" ca="1" si="8"/>
        <v>N/A</v>
      </c>
      <c r="N72" t="str">
        <f t="shared" ca="1" si="9"/>
        <v>N/A</v>
      </c>
    </row>
    <row r="73" spans="1:14" x14ac:dyDescent="0.3">
      <c r="A73" s="1">
        <v>5</v>
      </c>
      <c r="B73" t="s">
        <v>128</v>
      </c>
      <c r="C73" t="s">
        <v>4410</v>
      </c>
      <c r="D73">
        <f ca="1">IFERROR(AVERAGE(VALUE(INDIRECT("J"&amp;(MATCH(B73,B74:B505,0)+73))),VALUE(INDIRECT("J"&amp;(MATCH(B73,B74:B505,0)+84))),VALUE(INDIRECT("J"&amp;(MATCH(B73,B74:B505,0)+95))),VALUE(INDIRECT("J"&amp;(MATCH(B73,B74:B505,0)+106)))),"")</f>
        <v>3.2874999999999996</v>
      </c>
      <c r="E73" t="str">
        <f t="shared" ca="1" si="10"/>
        <v>below average</v>
      </c>
      <c r="F73" t="str">
        <f t="shared" ca="1" si="11"/>
        <v/>
      </c>
      <c r="G73" t="str">
        <f t="shared" ca="1" si="12"/>
        <v/>
      </c>
      <c r="I73" t="str">
        <f t="shared" ca="1" si="4"/>
        <v>N/A</v>
      </c>
      <c r="J73">
        <f t="shared" si="5"/>
        <v>2.04</v>
      </c>
      <c r="K73">
        <f t="shared" ca="1" si="6"/>
        <v>3.2875000000000001</v>
      </c>
      <c r="L73" t="str">
        <f t="shared" ca="1" si="7"/>
        <v>N/A</v>
      </c>
      <c r="M73" t="str">
        <f t="shared" ca="1" si="8"/>
        <v>N/A</v>
      </c>
      <c r="N73" t="str">
        <f t="shared" ca="1" si="9"/>
        <v>N/A</v>
      </c>
    </row>
    <row r="74" spans="1:14" x14ac:dyDescent="0.3">
      <c r="A74" s="1">
        <v>6</v>
      </c>
      <c r="B74" t="s">
        <v>130</v>
      </c>
      <c r="C74" t="s">
        <v>4411</v>
      </c>
      <c r="D74">
        <f ca="1">IFERROR(AVERAGE(VALUE(INDIRECT("J"&amp;(MATCH(B74,B75:B506,0)+74))),VALUE(INDIRECT("J"&amp;(MATCH(B74,B75:B506,0)+85))),VALUE(INDIRECT("J"&amp;(MATCH(B74,B75:B506,0)+96))),VALUE(INDIRECT("J"&amp;(MATCH(B74,B75:B506,0)+107)))),"")</f>
        <v>14.917499999999999</v>
      </c>
      <c r="E74" t="str">
        <f t="shared" ca="1" si="10"/>
        <v>below average</v>
      </c>
      <c r="F74" t="str">
        <f t="shared" ca="1" si="11"/>
        <v/>
      </c>
      <c r="G74" t="str">
        <f t="shared" ca="1" si="12"/>
        <v/>
      </c>
      <c r="I74" t="str">
        <f t="shared" ca="1" si="4"/>
        <v>N/A</v>
      </c>
      <c r="J74">
        <f t="shared" si="5"/>
        <v>1.58</v>
      </c>
      <c r="K74">
        <f t="shared" ca="1" si="6"/>
        <v>14.9175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4412</v>
      </c>
      <c r="F81" t="str">
        <f t="shared" ref="F81:F87" ca="1" si="13">IF(E70="below average",LOWER(TRIM(IF(ISNUMBER(VALUE(RIGHT(B70,1))),REPLACE(B70,LEN(B70),1,""),B70))),"")</f>
        <v>trailing p/e</v>
      </c>
      <c r="G81" t="str">
        <f ca="1">IFERROR(LEFT(F81,FIND("(",F81) - 2),F81)</f>
        <v>trailing p/e</v>
      </c>
      <c r="I81" t="str">
        <f t="shared" ca="1" si="4"/>
        <v>N/A</v>
      </c>
      <c r="J81">
        <f t="shared" si="5"/>
        <v>-0.10130000000000002</v>
      </c>
      <c r="K81" t="str">
        <f t="shared" si="6"/>
        <v>N/A</v>
      </c>
      <c r="L81" t="str">
        <f t="shared" si="7"/>
        <v>N/A</v>
      </c>
      <c r="M81" t="str">
        <f t="shared" ca="1" si="8"/>
        <v>N/A</v>
      </c>
      <c r="N81" t="str">
        <f t="shared" ca="1" si="9"/>
        <v>N/A</v>
      </c>
    </row>
    <row r="82" spans="1:14" x14ac:dyDescent="0.3">
      <c r="A82" s="1">
        <v>1</v>
      </c>
      <c r="B82" t="s">
        <v>140</v>
      </c>
      <c r="C82" t="s">
        <v>4413</v>
      </c>
      <c r="F82" t="str">
        <f t="shared" ca="1" si="13"/>
        <v/>
      </c>
      <c r="G82" t="str">
        <f t="shared" ref="G82:G87" ca="1" si="14">IF(F82&lt;&gt;"", G81 &amp; ", " &amp; IFERROR(LEFT(F82,FIND("(",F82) - 2),F82),G81)</f>
        <v>trailing p/e</v>
      </c>
      <c r="I82" t="str">
        <f t="shared" ca="1" si="4"/>
        <v>N/A</v>
      </c>
      <c r="J82">
        <f t="shared" si="5"/>
        <v>-5.1000000000000004E-3</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4414</v>
      </c>
      <c r="F84" t="str">
        <f t="shared" ca="1" si="13"/>
        <v>price/sales (ttm)</v>
      </c>
      <c r="G84" t="str">
        <f t="shared" ca="1" si="14"/>
        <v>trailing p/e, price/sales</v>
      </c>
      <c r="I84" t="str">
        <f t="shared" ca="1" si="4"/>
        <v>N/A</v>
      </c>
      <c r="J84">
        <f t="shared" si="5"/>
        <v>-1.3000000000000002E-3</v>
      </c>
      <c r="K84" t="str">
        <f t="shared" si="6"/>
        <v>N/A</v>
      </c>
      <c r="L84" t="str">
        <f t="shared" si="7"/>
        <v>N/A</v>
      </c>
      <c r="M84" t="str">
        <f t="shared" ca="1" si="8"/>
        <v>N/A</v>
      </c>
      <c r="N84" t="str">
        <f t="shared" ca="1" si="9"/>
        <v>N/A</v>
      </c>
    </row>
    <row r="85" spans="1:14" x14ac:dyDescent="0.3">
      <c r="A85" s="1">
        <v>1</v>
      </c>
      <c r="B85" t="s">
        <v>144</v>
      </c>
      <c r="C85" t="s">
        <v>4415</v>
      </c>
      <c r="F85" t="str">
        <f t="shared" ca="1" si="13"/>
        <v>price/book (mrq)</v>
      </c>
      <c r="G85" t="str">
        <f t="shared" ca="1" si="14"/>
        <v>trailing p/e, price/sales, price/book</v>
      </c>
      <c r="I85" t="str">
        <f t="shared" ca="1" si="4"/>
        <v>N/A</v>
      </c>
      <c r="J85">
        <f t="shared" si="5"/>
        <v>-7.9400000000000012E-2</v>
      </c>
      <c r="K85" t="str">
        <f t="shared" si="6"/>
        <v>N/A</v>
      </c>
      <c r="L85" t="str">
        <f t="shared" si="7"/>
        <v>N/A</v>
      </c>
      <c r="M85" t="str">
        <f t="shared" ca="1" si="8"/>
        <v>N/A</v>
      </c>
      <c r="N85" t="str">
        <f t="shared" ca="1" si="9"/>
        <v>N/A</v>
      </c>
    </row>
    <row r="86" spans="1:14" x14ac:dyDescent="0.3">
      <c r="F86" t="str">
        <f t="shared" ca="1" si="13"/>
        <v/>
      </c>
      <c r="G86" t="str">
        <f t="shared" ca="1" si="14"/>
        <v>trailing p/e, price/sales,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4416</v>
      </c>
      <c r="F87" t="str">
        <f t="shared" ca="1" si="13"/>
        <v/>
      </c>
      <c r="G87" t="str">
        <f t="shared" ca="1" si="14"/>
        <v>trailing p/e, price/sales, price/book</v>
      </c>
      <c r="I87" t="str">
        <f t="shared" ca="1" si="4"/>
        <v>N/A</v>
      </c>
      <c r="J87">
        <f t="shared" si="5"/>
        <v>523080000.00000006</v>
      </c>
      <c r="K87" t="str">
        <f t="shared" si="6"/>
        <v>N/A</v>
      </c>
      <c r="L87" t="str">
        <f t="shared" si="7"/>
        <v>N/A</v>
      </c>
      <c r="M87" t="str">
        <f t="shared" ca="1" si="8"/>
        <v>N/A</v>
      </c>
      <c r="N87" t="str">
        <f t="shared" ca="1" si="9"/>
        <v>N/A</v>
      </c>
    </row>
    <row r="88" spans="1:14" x14ac:dyDescent="0.3">
      <c r="A88" s="1">
        <v>1</v>
      </c>
      <c r="B88" t="s">
        <v>147</v>
      </c>
      <c r="C88" t="s">
        <v>4417</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price/sales, and price/book</v>
      </c>
      <c r="I88" t="str">
        <f t="shared" ca="1" si="4"/>
        <v>N/A</v>
      </c>
      <c r="J88">
        <f t="shared" si="5"/>
        <v>11.49</v>
      </c>
      <c r="K88" t="str">
        <f t="shared" si="6"/>
        <v>N/A</v>
      </c>
      <c r="L88" t="str">
        <f t="shared" si="7"/>
        <v>N/A</v>
      </c>
      <c r="M88" t="str">
        <f t="shared" ca="1" si="8"/>
        <v>N/A</v>
      </c>
      <c r="N88" t="str">
        <f t="shared" ca="1" si="9"/>
        <v>N/A</v>
      </c>
    </row>
    <row r="89" spans="1:14" x14ac:dyDescent="0.3">
      <c r="A89" s="1">
        <v>2</v>
      </c>
      <c r="B89" t="s">
        <v>149</v>
      </c>
      <c r="C89" t="s">
        <v>1839</v>
      </c>
      <c r="D89" t="str">
        <f ca="1">IF(COUNTIF(E70:E76,"=below average")&gt;0,"There are some indications that "&amp;D1&amp;" may be undervalued. The company has a lower " &amp; G88 &amp; " than the comparable average", "Inconclusive")</f>
        <v>There are some indications that Acorda Therapeutics may be undervalued. The company has a lower trailing p/e, price/sales, and price/book than the comparable average</v>
      </c>
      <c r="I89" t="str">
        <f t="shared" ca="1" si="4"/>
        <v>N/A</v>
      </c>
      <c r="J89">
        <f t="shared" si="5"/>
        <v>0.03</v>
      </c>
      <c r="K89" t="str">
        <f t="shared" ca="1" si="6"/>
        <v>N/A</v>
      </c>
      <c r="L89" t="str">
        <f t="shared" si="7"/>
        <v>N/A</v>
      </c>
      <c r="M89" t="str">
        <f t="shared" si="8"/>
        <v>N/A</v>
      </c>
      <c r="N89" t="str">
        <f t="shared" si="9"/>
        <v>N/A</v>
      </c>
    </row>
    <row r="90" spans="1:14" x14ac:dyDescent="0.3">
      <c r="A90" s="1">
        <v>3</v>
      </c>
      <c r="B90" t="s">
        <v>151</v>
      </c>
      <c r="C90" t="s">
        <v>4418</v>
      </c>
      <c r="I90" t="str">
        <f t="shared" si="4"/>
        <v>N/A</v>
      </c>
      <c r="J90">
        <f t="shared" si="5"/>
        <v>411490000</v>
      </c>
      <c r="K90" t="str">
        <f t="shared" si="6"/>
        <v>N/A</v>
      </c>
      <c r="L90" t="str">
        <f t="shared" si="7"/>
        <v>N/A</v>
      </c>
      <c r="M90" t="str">
        <f t="shared" si="8"/>
        <v>N/A</v>
      </c>
      <c r="N90" t="str">
        <f t="shared" si="9"/>
        <v>N/A</v>
      </c>
    </row>
    <row r="91" spans="1:14" x14ac:dyDescent="0.3">
      <c r="A91" s="1">
        <v>4</v>
      </c>
      <c r="B91" t="s">
        <v>153</v>
      </c>
      <c r="C91" t="s">
        <v>3515</v>
      </c>
      <c r="I91" t="str">
        <f t="shared" si="4"/>
        <v>N/A</v>
      </c>
      <c r="J91">
        <f t="shared" si="5"/>
        <v>20620000</v>
      </c>
      <c r="K91" t="str">
        <f t="shared" si="6"/>
        <v>N/A</v>
      </c>
      <c r="L91" t="str">
        <f t="shared" si="7"/>
        <v>N/A</v>
      </c>
      <c r="M91" t="str">
        <f t="shared" si="8"/>
        <v>N/A</v>
      </c>
      <c r="N91" t="str">
        <f t="shared" si="9"/>
        <v>N/A</v>
      </c>
    </row>
    <row r="92" spans="1:14" x14ac:dyDescent="0.3">
      <c r="A92" s="1">
        <v>5</v>
      </c>
      <c r="B92" t="s">
        <v>155</v>
      </c>
      <c r="C92" t="s">
        <v>4419</v>
      </c>
      <c r="I92" t="str">
        <f t="shared" si="4"/>
        <v>N/A</v>
      </c>
      <c r="J92">
        <f t="shared" si="5"/>
        <v>-53000000</v>
      </c>
      <c r="K92" t="str">
        <f t="shared" si="6"/>
        <v>N/A</v>
      </c>
      <c r="L92" t="str">
        <f t="shared" si="7"/>
        <v>N/A</v>
      </c>
      <c r="M92" t="str">
        <f t="shared" si="8"/>
        <v>N/A</v>
      </c>
      <c r="N92" t="str">
        <f t="shared" si="9"/>
        <v>N/A</v>
      </c>
    </row>
    <row r="93" spans="1:14" x14ac:dyDescent="0.3">
      <c r="A93" s="1">
        <v>6</v>
      </c>
      <c r="B93" t="s">
        <v>157</v>
      </c>
      <c r="C93" t="s">
        <v>4371</v>
      </c>
      <c r="I93" t="str">
        <f t="shared" si="4"/>
        <v>N/A</v>
      </c>
      <c r="J93">
        <f t="shared" si="5"/>
        <v>-1.1599999999999999</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4420</v>
      </c>
      <c r="I96" t="str">
        <f t="shared" si="4"/>
        <v>N/A</v>
      </c>
      <c r="J96">
        <f t="shared" si="5"/>
        <v>133620000</v>
      </c>
      <c r="K96" t="str">
        <f t="shared" si="6"/>
        <v>N/A</v>
      </c>
      <c r="L96" t="str">
        <f t="shared" si="7"/>
        <v>N/A</v>
      </c>
      <c r="M96" t="str">
        <f t="shared" si="8"/>
        <v>N/A</v>
      </c>
      <c r="N96" t="str">
        <f t="shared" si="9"/>
        <v>N/A</v>
      </c>
    </row>
    <row r="97" spans="1:14" x14ac:dyDescent="0.3">
      <c r="A97" s="1">
        <v>1</v>
      </c>
      <c r="B97" t="s">
        <v>161</v>
      </c>
      <c r="C97" t="s">
        <v>4421</v>
      </c>
      <c r="I97" t="str">
        <f t="shared" si="4"/>
        <v>N/A</v>
      </c>
      <c r="J97">
        <f t="shared" si="5"/>
        <v>2.86</v>
      </c>
      <c r="K97" t="str">
        <f t="shared" si="6"/>
        <v>N/A</v>
      </c>
      <c r="L97" t="str">
        <f t="shared" si="7"/>
        <v>N/A</v>
      </c>
      <c r="M97" t="str">
        <f t="shared" si="8"/>
        <v>N/A</v>
      </c>
      <c r="N97" t="str">
        <f t="shared" si="9"/>
        <v>N/A</v>
      </c>
    </row>
    <row r="98" spans="1:14" x14ac:dyDescent="0.3">
      <c r="A98" s="1">
        <v>2</v>
      </c>
      <c r="B98" t="s">
        <v>163</v>
      </c>
      <c r="C98" t="s">
        <v>4422</v>
      </c>
      <c r="I98" t="str">
        <f t="shared" si="4"/>
        <v>N/A</v>
      </c>
      <c r="J98">
        <f t="shared" si="5"/>
        <v>327120000</v>
      </c>
      <c r="K98" t="str">
        <f t="shared" si="6"/>
        <v>N/A</v>
      </c>
      <c r="L98" t="str">
        <f t="shared" si="7"/>
        <v>N/A</v>
      </c>
      <c r="M98" t="str">
        <f t="shared" si="8"/>
        <v>N/A</v>
      </c>
      <c r="N98" t="str">
        <f t="shared" si="9"/>
        <v>N/A</v>
      </c>
    </row>
    <row r="99" spans="1:14" x14ac:dyDescent="0.3">
      <c r="A99" s="1">
        <v>3</v>
      </c>
      <c r="B99" t="s">
        <v>165</v>
      </c>
      <c r="C99" t="s">
        <v>4423</v>
      </c>
      <c r="I99" t="str">
        <f t="shared" si="4"/>
        <v>N/A</v>
      </c>
      <c r="J99">
        <f t="shared" si="5"/>
        <v>48.38</v>
      </c>
      <c r="K99" t="str">
        <f t="shared" si="6"/>
        <v>N/A</v>
      </c>
      <c r="L99" t="str">
        <f t="shared" si="7"/>
        <v>N/A</v>
      </c>
      <c r="M99" t="str">
        <f t="shared" si="8"/>
        <v>N/A</v>
      </c>
      <c r="N99" t="str">
        <f t="shared" si="9"/>
        <v>N/A</v>
      </c>
    </row>
    <row r="100" spans="1:14" x14ac:dyDescent="0.3">
      <c r="A100" s="1">
        <v>4</v>
      </c>
      <c r="B100" t="s">
        <v>167</v>
      </c>
      <c r="C100" t="s">
        <v>3133</v>
      </c>
      <c r="I100" t="str">
        <f t="shared" si="4"/>
        <v>N/A</v>
      </c>
      <c r="J100">
        <f t="shared" si="5"/>
        <v>2.08</v>
      </c>
      <c r="K100" t="str">
        <f t="shared" si="6"/>
        <v>N/A</v>
      </c>
      <c r="L100" t="str">
        <f t="shared" si="7"/>
        <v>N/A</v>
      </c>
      <c r="M100" t="str">
        <f t="shared" si="8"/>
        <v>N/A</v>
      </c>
      <c r="N100" t="str">
        <f t="shared" si="9"/>
        <v>N/A</v>
      </c>
    </row>
    <row r="101" spans="1:14" x14ac:dyDescent="0.3">
      <c r="A101" s="1">
        <v>5</v>
      </c>
      <c r="B101" t="s">
        <v>169</v>
      </c>
      <c r="C101" t="s">
        <v>4424</v>
      </c>
      <c r="I101" t="str">
        <f t="shared" si="4"/>
        <v>N/A</v>
      </c>
      <c r="J101">
        <f t="shared" si="5"/>
        <v>14.46</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3562</v>
      </c>
      <c r="I103" t="str">
        <f t="shared" si="4"/>
        <v>N/A</v>
      </c>
      <c r="J103">
        <f t="shared" si="5"/>
        <v>3250000</v>
      </c>
      <c r="K103" t="str">
        <f t="shared" si="6"/>
        <v>N/A</v>
      </c>
      <c r="L103" t="str">
        <f t="shared" si="7"/>
        <v>N/A</v>
      </c>
      <c r="M103" t="str">
        <f t="shared" si="8"/>
        <v>N/A</v>
      </c>
      <c r="N103" t="str">
        <f t="shared" si="9"/>
        <v>N/A</v>
      </c>
    </row>
    <row r="104" spans="1:14" x14ac:dyDescent="0.3">
      <c r="A104" s="1">
        <v>1</v>
      </c>
      <c r="B104" t="s">
        <v>173</v>
      </c>
      <c r="C104" t="s">
        <v>4425</v>
      </c>
      <c r="I104" t="str">
        <f t="shared" si="4"/>
        <v>N/A</v>
      </c>
      <c r="J104">
        <f t="shared" si="5"/>
        <v>58750000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4369</v>
      </c>
      <c r="I106" t="str">
        <f t="shared" si="4"/>
        <v>N/A</v>
      </c>
      <c r="J106">
        <f t="shared" si="5"/>
        <v>1.49</v>
      </c>
      <c r="K106" t="str">
        <f t="shared" si="6"/>
        <v>N/A</v>
      </c>
      <c r="L106" t="str">
        <f t="shared" si="7"/>
        <v>N/A</v>
      </c>
      <c r="M106" t="str">
        <f t="shared" si="8"/>
        <v>N/A</v>
      </c>
      <c r="N106" t="str">
        <f t="shared" si="9"/>
        <v>N/A</v>
      </c>
    </row>
    <row r="107" spans="1:14" x14ac:dyDescent="0.3">
      <c r="A107" s="1">
        <v>1</v>
      </c>
      <c r="B107" t="s">
        <v>175</v>
      </c>
      <c r="C107" t="s">
        <v>4426</v>
      </c>
      <c r="I107" t="str">
        <f t="shared" si="4"/>
        <v>N/A</v>
      </c>
      <c r="J107">
        <f t="shared" si="5"/>
        <v>-0.13550000000000001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4427</v>
      </c>
      <c r="I109" t="str">
        <f t="shared" si="4"/>
        <v>N/A</v>
      </c>
      <c r="J109">
        <f t="shared" si="5"/>
        <v>33</v>
      </c>
      <c r="K109" t="str">
        <f t="shared" si="6"/>
        <v>N/A</v>
      </c>
      <c r="L109" t="str">
        <f t="shared" si="7"/>
        <v>N/A</v>
      </c>
      <c r="M109" t="str">
        <f t="shared" si="8"/>
        <v>N/A</v>
      </c>
      <c r="N109" t="str">
        <f t="shared" si="9"/>
        <v>N/A</v>
      </c>
    </row>
    <row r="110" spans="1:14" x14ac:dyDescent="0.3">
      <c r="A110" s="1">
        <v>4</v>
      </c>
      <c r="B110" t="s">
        <v>181</v>
      </c>
      <c r="C110" t="s">
        <v>4428</v>
      </c>
      <c r="I110" t="str">
        <f t="shared" si="4"/>
        <v>N/A</v>
      </c>
      <c r="J110">
        <f t="shared" si="5"/>
        <v>13.6</v>
      </c>
      <c r="K110" t="str">
        <f t="shared" si="6"/>
        <v>N/A</v>
      </c>
      <c r="L110" t="str">
        <f t="shared" si="7"/>
        <v>N/A</v>
      </c>
      <c r="M110" t="str">
        <f t="shared" si="8"/>
        <v>N/A</v>
      </c>
      <c r="N110" t="str">
        <f t="shared" si="9"/>
        <v>N/A</v>
      </c>
    </row>
    <row r="111" spans="1:14" x14ac:dyDescent="0.3">
      <c r="A111" s="1">
        <v>5</v>
      </c>
      <c r="B111" t="s">
        <v>183</v>
      </c>
      <c r="C111" t="s">
        <v>4429</v>
      </c>
      <c r="I111" t="str">
        <f t="shared" si="4"/>
        <v>N/A</v>
      </c>
      <c r="J111">
        <f t="shared" si="5"/>
        <v>18.95</v>
      </c>
      <c r="K111" t="str">
        <f t="shared" si="6"/>
        <v>N/A</v>
      </c>
      <c r="L111" t="str">
        <f t="shared" si="7"/>
        <v>N/A</v>
      </c>
      <c r="M111" t="str">
        <f t="shared" si="8"/>
        <v>N/A</v>
      </c>
      <c r="N111" t="str">
        <f t="shared" si="9"/>
        <v>N/A</v>
      </c>
    </row>
    <row r="112" spans="1:14" x14ac:dyDescent="0.3">
      <c r="A112" s="1">
        <v>6</v>
      </c>
      <c r="B112" t="s">
        <v>185</v>
      </c>
      <c r="C112" t="s">
        <v>4430</v>
      </c>
      <c r="I112" t="str">
        <f t="shared" si="4"/>
        <v>N/A</v>
      </c>
      <c r="J112">
        <f t="shared" si="5"/>
        <v>20.260000000000002</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4431</v>
      </c>
      <c r="I114" t="str">
        <f t="shared" si="4"/>
        <v>N/A</v>
      </c>
      <c r="J114">
        <f t="shared" si="5"/>
        <v>868890</v>
      </c>
      <c r="K114" t="str">
        <f t="shared" si="6"/>
        <v>N/A</v>
      </c>
      <c r="L114" t="str">
        <f t="shared" si="7"/>
        <v>N/A</v>
      </c>
      <c r="M114" t="str">
        <f t="shared" si="8"/>
        <v>N/A</v>
      </c>
      <c r="N114" t="str">
        <f t="shared" si="9"/>
        <v>N/A</v>
      </c>
    </row>
    <row r="115" spans="1:14" x14ac:dyDescent="0.3">
      <c r="A115" s="1">
        <v>1</v>
      </c>
      <c r="B115" t="s">
        <v>189</v>
      </c>
      <c r="C115" t="s">
        <v>4432</v>
      </c>
      <c r="I115" t="str">
        <f t="shared" si="4"/>
        <v>N/A</v>
      </c>
      <c r="J115">
        <f t="shared" si="5"/>
        <v>706430</v>
      </c>
      <c r="K115" t="str">
        <f t="shared" si="6"/>
        <v>N/A</v>
      </c>
      <c r="L115" t="str">
        <f t="shared" si="7"/>
        <v>N/A</v>
      </c>
      <c r="M115" t="str">
        <f t="shared" si="8"/>
        <v>N/A</v>
      </c>
      <c r="N115" t="str">
        <f t="shared" si="9"/>
        <v>N/A</v>
      </c>
    </row>
    <row r="116" spans="1:14" x14ac:dyDescent="0.3">
      <c r="A116" s="1">
        <v>2</v>
      </c>
      <c r="B116" t="s">
        <v>191</v>
      </c>
      <c r="C116" t="s">
        <v>4433</v>
      </c>
      <c r="I116" t="str">
        <f t="shared" si="4"/>
        <v>N/A</v>
      </c>
      <c r="J116">
        <f t="shared" si="5"/>
        <v>46660000</v>
      </c>
      <c r="K116" t="str">
        <f t="shared" si="6"/>
        <v>N/A</v>
      </c>
      <c r="L116" t="str">
        <f t="shared" si="7"/>
        <v>N/A</v>
      </c>
      <c r="M116" t="str">
        <f t="shared" si="8"/>
        <v>N/A</v>
      </c>
      <c r="N116" t="str">
        <f t="shared" si="9"/>
        <v>N/A</v>
      </c>
    </row>
    <row r="117" spans="1:14" x14ac:dyDescent="0.3">
      <c r="A117" s="1">
        <v>3</v>
      </c>
      <c r="B117" t="s">
        <v>193</v>
      </c>
      <c r="C117" t="s">
        <v>4434</v>
      </c>
      <c r="I117" t="str">
        <f t="shared" si="4"/>
        <v>N/A</v>
      </c>
      <c r="J117">
        <f t="shared" si="5"/>
        <v>34240000</v>
      </c>
      <c r="K117" t="str">
        <f t="shared" si="6"/>
        <v>N/A</v>
      </c>
      <c r="L117" t="str">
        <f t="shared" si="7"/>
        <v>N/A</v>
      </c>
      <c r="M117" t="str">
        <f t="shared" si="8"/>
        <v>N/A</v>
      </c>
      <c r="N117" t="str">
        <f t="shared" si="9"/>
        <v>N/A</v>
      </c>
    </row>
    <row r="118" spans="1:14" x14ac:dyDescent="0.3">
      <c r="A118" s="1">
        <v>4</v>
      </c>
      <c r="B118" t="s">
        <v>195</v>
      </c>
      <c r="C118" t="s">
        <v>4435</v>
      </c>
      <c r="I118" t="str">
        <f t="shared" si="4"/>
        <v>N/A</v>
      </c>
      <c r="J118">
        <f t="shared" si="5"/>
        <v>1.8700000000000001E-2</v>
      </c>
      <c r="K118" t="str">
        <f t="shared" si="6"/>
        <v>N/A</v>
      </c>
      <c r="L118" t="str">
        <f t="shared" si="7"/>
        <v>N/A</v>
      </c>
      <c r="M118" t="str">
        <f t="shared" si="8"/>
        <v>N/A</v>
      </c>
      <c r="N118" t="str">
        <f t="shared" si="9"/>
        <v>N/A</v>
      </c>
    </row>
    <row r="119" spans="1:14" x14ac:dyDescent="0.3">
      <c r="A119" s="1">
        <v>5</v>
      </c>
      <c r="B119" t="s">
        <v>197</v>
      </c>
      <c r="C119" t="s">
        <v>4436</v>
      </c>
      <c r="I119" t="str">
        <f t="shared" si="4"/>
        <v>N/A</v>
      </c>
      <c r="J119">
        <f t="shared" si="5"/>
        <v>1.0760000000000001</v>
      </c>
      <c r="K119" t="str">
        <f t="shared" si="6"/>
        <v>N/A</v>
      </c>
      <c r="L119" t="str">
        <f t="shared" si="7"/>
        <v>N/A</v>
      </c>
      <c r="M119" t="str">
        <f t="shared" si="8"/>
        <v>N/A</v>
      </c>
      <c r="N119" t="str">
        <f t="shared" si="9"/>
        <v>N/A</v>
      </c>
    </row>
    <row r="120" spans="1:14" x14ac:dyDescent="0.3">
      <c r="A120" s="1">
        <v>6</v>
      </c>
      <c r="B120" t="s">
        <v>199</v>
      </c>
      <c r="C120" t="s">
        <v>4437</v>
      </c>
      <c r="I120" t="str">
        <f t="shared" si="4"/>
        <v>N/A</v>
      </c>
      <c r="J120">
        <f t="shared" si="5"/>
        <v>5750000</v>
      </c>
      <c r="K120" t="str">
        <f t="shared" si="6"/>
        <v>N/A</v>
      </c>
      <c r="L120" t="str">
        <f t="shared" si="7"/>
        <v>N/A</v>
      </c>
      <c r="M120" t="str">
        <f t="shared" si="8"/>
        <v>N/A</v>
      </c>
      <c r="N120" t="str">
        <f t="shared" si="9"/>
        <v>N/A</v>
      </c>
    </row>
    <row r="121" spans="1:14" x14ac:dyDescent="0.3">
      <c r="A121" s="1">
        <v>7</v>
      </c>
      <c r="B121" t="s">
        <v>201</v>
      </c>
      <c r="C121" t="s">
        <v>4438</v>
      </c>
      <c r="I121" t="str">
        <f t="shared" si="4"/>
        <v>N/A</v>
      </c>
      <c r="J121">
        <f t="shared" si="5"/>
        <v>6.56</v>
      </c>
      <c r="K121" t="str">
        <f t="shared" si="6"/>
        <v>N/A</v>
      </c>
      <c r="L121" t="str">
        <f t="shared" si="7"/>
        <v>N/A</v>
      </c>
      <c r="M121" t="str">
        <f t="shared" si="8"/>
        <v>N/A</v>
      </c>
      <c r="N121" t="str">
        <f t="shared" si="9"/>
        <v>N/A</v>
      </c>
    </row>
    <row r="122" spans="1:14" x14ac:dyDescent="0.3">
      <c r="A122" s="1">
        <v>8</v>
      </c>
      <c r="B122" t="s">
        <v>203</v>
      </c>
      <c r="C122" t="s">
        <v>4439</v>
      </c>
      <c r="I122" t="str">
        <f t="shared" si="4"/>
        <v>N/A</v>
      </c>
      <c r="J122">
        <f t="shared" si="5"/>
        <v>0.20949999999999999</v>
      </c>
      <c r="K122" t="str">
        <f t="shared" si="6"/>
        <v>N/A</v>
      </c>
      <c r="L122" t="str">
        <f t="shared" si="7"/>
        <v>N/A</v>
      </c>
      <c r="M122" t="str">
        <f t="shared" si="8"/>
        <v>N/A</v>
      </c>
      <c r="N122" t="str">
        <f t="shared" si="9"/>
        <v>N/A</v>
      </c>
    </row>
    <row r="123" spans="1:14" x14ac:dyDescent="0.3">
      <c r="A123" s="1">
        <v>9</v>
      </c>
      <c r="B123" t="s">
        <v>205</v>
      </c>
      <c r="C123" t="s">
        <v>4440</v>
      </c>
      <c r="I123" t="str">
        <f t="shared" si="4"/>
        <v>N/A</v>
      </c>
      <c r="J123">
        <f t="shared" si="5"/>
        <v>7550000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4441</v>
      </c>
      <c r="C138" t="s">
        <v>4442</v>
      </c>
      <c r="D138" t="s">
        <v>587</v>
      </c>
      <c r="E138" t="s">
        <v>4443</v>
      </c>
      <c r="F138">
        <v>61</v>
      </c>
      <c r="I138" t="str">
        <f t="shared" si="15"/>
        <v>N/A</v>
      </c>
      <c r="J138" t="str">
        <f t="shared" si="16"/>
        <v>N/A</v>
      </c>
      <c r="K138">
        <f t="shared" si="17"/>
        <v>1340000</v>
      </c>
      <c r="L138">
        <f t="shared" si="18"/>
        <v>1030000</v>
      </c>
      <c r="M138">
        <f t="shared" si="19"/>
        <v>61</v>
      </c>
      <c r="N138" t="str">
        <f t="shared" si="20"/>
        <v>N/A</v>
      </c>
    </row>
    <row r="139" spans="1:14" x14ac:dyDescent="0.3">
      <c r="A139" s="1">
        <v>1</v>
      </c>
      <c r="B139" t="s">
        <v>4444</v>
      </c>
      <c r="C139" t="s">
        <v>4445</v>
      </c>
      <c r="D139" t="s">
        <v>4446</v>
      </c>
      <c r="E139" t="s">
        <v>4447</v>
      </c>
      <c r="F139">
        <v>59</v>
      </c>
      <c r="I139" t="str">
        <f t="shared" si="15"/>
        <v>N/A</v>
      </c>
      <c r="J139" t="str">
        <f t="shared" si="16"/>
        <v>N/A</v>
      </c>
      <c r="K139">
        <f t="shared" si="17"/>
        <v>623050</v>
      </c>
      <c r="L139">
        <f t="shared" si="18"/>
        <v>8290</v>
      </c>
      <c r="M139">
        <f t="shared" si="19"/>
        <v>59</v>
      </c>
      <c r="N139" t="str">
        <f t="shared" si="20"/>
        <v>N/A</v>
      </c>
    </row>
    <row r="140" spans="1:14" x14ac:dyDescent="0.3">
      <c r="A140" s="1">
        <v>2</v>
      </c>
      <c r="B140" t="s">
        <v>4448</v>
      </c>
      <c r="C140" t="s">
        <v>4449</v>
      </c>
      <c r="D140" t="s">
        <v>4450</v>
      </c>
      <c r="E140" t="s">
        <v>4451</v>
      </c>
      <c r="F140">
        <v>61</v>
      </c>
      <c r="I140" t="str">
        <f t="shared" si="15"/>
        <v>N/A</v>
      </c>
      <c r="J140" t="str">
        <f t="shared" si="16"/>
        <v>N/A</v>
      </c>
      <c r="K140">
        <f t="shared" si="17"/>
        <v>900130</v>
      </c>
      <c r="L140">
        <f t="shared" si="18"/>
        <v>52130</v>
      </c>
      <c r="M140">
        <f t="shared" si="19"/>
        <v>61</v>
      </c>
      <c r="N140" t="str">
        <f t="shared" si="20"/>
        <v>N/A</v>
      </c>
    </row>
    <row r="141" spans="1:14" x14ac:dyDescent="0.3">
      <c r="A141" s="1">
        <v>3</v>
      </c>
      <c r="B141" t="s">
        <v>4452</v>
      </c>
      <c r="C141" t="s">
        <v>4453</v>
      </c>
      <c r="D141" t="s">
        <v>4454</v>
      </c>
      <c r="F141">
        <v>44</v>
      </c>
      <c r="I141" t="str">
        <f t="shared" si="15"/>
        <v>N/A</v>
      </c>
      <c r="J141" t="str">
        <f t="shared" si="16"/>
        <v>N/A</v>
      </c>
      <c r="K141">
        <f t="shared" si="17"/>
        <v>707830</v>
      </c>
      <c r="L141" t="str">
        <f t="shared" si="18"/>
        <v>N/A</v>
      </c>
      <c r="M141">
        <f t="shared" si="19"/>
        <v>44</v>
      </c>
      <c r="N141" t="str">
        <f t="shared" si="20"/>
        <v>N/A</v>
      </c>
    </row>
    <row r="142" spans="1:14" x14ac:dyDescent="0.3">
      <c r="A142" s="1">
        <v>4</v>
      </c>
      <c r="B142" t="s">
        <v>4455</v>
      </c>
      <c r="C142" t="s">
        <v>4456</v>
      </c>
      <c r="D142" t="s">
        <v>1183</v>
      </c>
      <c r="F142">
        <v>62</v>
      </c>
      <c r="I142" t="str">
        <f t="shared" si="15"/>
        <v>N/A</v>
      </c>
      <c r="J142" t="str">
        <f t="shared" si="16"/>
        <v>N/A</v>
      </c>
      <c r="K142">
        <f t="shared" si="17"/>
        <v>1090000</v>
      </c>
      <c r="L142" t="str">
        <f t="shared" si="18"/>
        <v>N/A</v>
      </c>
      <c r="M142">
        <f t="shared" si="19"/>
        <v>62</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4457</v>
      </c>
      <c r="D145" t="s">
        <v>4458</v>
      </c>
      <c r="E145" t="s">
        <v>4459</v>
      </c>
      <c r="F145" t="s">
        <v>4460</v>
      </c>
      <c r="G145" t="s">
        <v>4387</v>
      </c>
      <c r="I145" t="str">
        <f t="shared" si="15"/>
        <v>pos_trend</v>
      </c>
      <c r="J145">
        <f t="shared" si="16"/>
        <v>305810000</v>
      </c>
      <c r="K145">
        <f t="shared" si="17"/>
        <v>336430000</v>
      </c>
      <c r="L145">
        <f t="shared" si="18"/>
        <v>401480000</v>
      </c>
      <c r="M145">
        <f t="shared" si="19"/>
        <v>492660000</v>
      </c>
      <c r="N145">
        <f t="shared" si="20"/>
        <v>519600000</v>
      </c>
    </row>
    <row r="146" spans="1:14" x14ac:dyDescent="0.3">
      <c r="A146" s="1">
        <v>1</v>
      </c>
      <c r="B146" t="s">
        <v>253</v>
      </c>
      <c r="C146" t="s">
        <v>254</v>
      </c>
      <c r="D146" t="s">
        <v>4461</v>
      </c>
      <c r="E146" t="s">
        <v>4462</v>
      </c>
      <c r="F146" t="s">
        <v>4463</v>
      </c>
      <c r="G146" t="s">
        <v>4464</v>
      </c>
      <c r="I146" t="str">
        <f t="shared" si="15"/>
        <v>N/A</v>
      </c>
      <c r="J146" t="str">
        <f t="shared" si="16"/>
        <v>N/A</v>
      </c>
      <c r="K146">
        <f t="shared" si="17"/>
        <v>0.10009999999999999</v>
      </c>
      <c r="L146">
        <f t="shared" si="18"/>
        <v>0.19340000000000002</v>
      </c>
      <c r="M146">
        <f t="shared" si="19"/>
        <v>0.22710000000000002</v>
      </c>
      <c r="N146">
        <f t="shared" si="20"/>
        <v>5.4699999999999999E-2</v>
      </c>
    </row>
    <row r="147" spans="1:14" x14ac:dyDescent="0.3">
      <c r="A147" s="1">
        <v>2</v>
      </c>
      <c r="B147" t="s">
        <v>259</v>
      </c>
      <c r="C147" t="s">
        <v>4465</v>
      </c>
      <c r="D147" t="s">
        <v>4466</v>
      </c>
      <c r="E147" t="s">
        <v>4467</v>
      </c>
      <c r="F147" t="s">
        <v>4468</v>
      </c>
      <c r="G147" t="s">
        <v>4469</v>
      </c>
      <c r="I147" t="str">
        <f t="shared" si="15"/>
        <v>pos_trend</v>
      </c>
      <c r="J147">
        <f t="shared" si="16"/>
        <v>57640000</v>
      </c>
      <c r="K147">
        <f t="shared" si="17"/>
        <v>66640000</v>
      </c>
      <c r="L147">
        <f t="shared" si="18"/>
        <v>80620000</v>
      </c>
      <c r="M147">
        <f t="shared" si="19"/>
        <v>92930000</v>
      </c>
      <c r="N147">
        <f t="shared" si="20"/>
        <v>108110000</v>
      </c>
    </row>
    <row r="148" spans="1:14" x14ac:dyDescent="0.3">
      <c r="A148" s="1">
        <v>3</v>
      </c>
      <c r="B148" t="s">
        <v>265</v>
      </c>
      <c r="C148" t="s">
        <v>4470</v>
      </c>
      <c r="D148" t="s">
        <v>4471</v>
      </c>
      <c r="E148" t="s">
        <v>4472</v>
      </c>
      <c r="F148" t="s">
        <v>4473</v>
      </c>
      <c r="G148" t="s">
        <v>4474</v>
      </c>
      <c r="I148" t="str">
        <f t="shared" si="15"/>
        <v>pos_trend</v>
      </c>
      <c r="J148">
        <f t="shared" si="16"/>
        <v>52980000</v>
      </c>
      <c r="K148">
        <f t="shared" si="17"/>
        <v>59640000</v>
      </c>
      <c r="L148">
        <f t="shared" si="18"/>
        <v>72140000</v>
      </c>
      <c r="M148">
        <f t="shared" si="19"/>
        <v>77920000</v>
      </c>
      <c r="N148">
        <f t="shared" si="20"/>
        <v>86530000</v>
      </c>
    </row>
    <row r="149" spans="1:14" x14ac:dyDescent="0.3">
      <c r="A149" s="1">
        <v>4</v>
      </c>
      <c r="B149" t="s">
        <v>271</v>
      </c>
      <c r="C149" t="s">
        <v>4475</v>
      </c>
      <c r="D149" t="s">
        <v>4476</v>
      </c>
      <c r="E149" t="s">
        <v>4477</v>
      </c>
      <c r="F149" t="s">
        <v>3355</v>
      </c>
      <c r="G149" t="s">
        <v>4478</v>
      </c>
      <c r="I149" t="str">
        <f t="shared" si="15"/>
        <v>pos_trend</v>
      </c>
      <c r="J149">
        <f t="shared" si="16"/>
        <v>4660000</v>
      </c>
      <c r="K149">
        <f t="shared" si="17"/>
        <v>7000000</v>
      </c>
      <c r="L149">
        <f t="shared" si="18"/>
        <v>8470000</v>
      </c>
      <c r="M149">
        <f t="shared" si="19"/>
        <v>15010000</v>
      </c>
      <c r="N149">
        <f t="shared" si="20"/>
        <v>21580000</v>
      </c>
    </row>
    <row r="150" spans="1:14" x14ac:dyDescent="0.3">
      <c r="A150" s="1">
        <v>5</v>
      </c>
      <c r="B150" t="s">
        <v>277</v>
      </c>
      <c r="C150" t="s">
        <v>1664</v>
      </c>
      <c r="D150" t="s">
        <v>4479</v>
      </c>
      <c r="E150" t="s">
        <v>4480</v>
      </c>
      <c r="F150" t="s">
        <v>4481</v>
      </c>
      <c r="G150" t="s">
        <v>4482</v>
      </c>
      <c r="I150" t="str">
        <f t="shared" si="15"/>
        <v>pos_trend</v>
      </c>
      <c r="J150">
        <f t="shared" si="16"/>
        <v>2600000</v>
      </c>
      <c r="K150">
        <f t="shared" si="17"/>
        <v>4600000</v>
      </c>
      <c r="L150">
        <f t="shared" si="18"/>
        <v>5170000</v>
      </c>
      <c r="M150">
        <f t="shared" si="19"/>
        <v>11910000</v>
      </c>
      <c r="N150">
        <f t="shared" si="20"/>
        <v>12480000</v>
      </c>
    </row>
    <row r="151" spans="1:14" x14ac:dyDescent="0.3">
      <c r="A151" s="1">
        <v>6</v>
      </c>
      <c r="B151" t="s">
        <v>283</v>
      </c>
      <c r="C151" t="s">
        <v>4483</v>
      </c>
      <c r="D151" t="s">
        <v>2575</v>
      </c>
      <c r="E151" t="s">
        <v>4484</v>
      </c>
      <c r="F151" t="s">
        <v>956</v>
      </c>
      <c r="G151" t="s">
        <v>4485</v>
      </c>
      <c r="I151" t="str">
        <f t="shared" si="15"/>
        <v>N/A</v>
      </c>
      <c r="J151">
        <f t="shared" si="16"/>
        <v>2060000</v>
      </c>
      <c r="K151">
        <f t="shared" si="17"/>
        <v>2400000</v>
      </c>
      <c r="L151">
        <f t="shared" si="18"/>
        <v>3300000</v>
      </c>
      <c r="M151">
        <f t="shared" si="19"/>
        <v>3100000</v>
      </c>
      <c r="N151">
        <f t="shared" si="20"/>
        <v>9100000</v>
      </c>
    </row>
    <row r="152" spans="1:14" x14ac:dyDescent="0.3">
      <c r="A152" s="1">
        <v>7</v>
      </c>
      <c r="B152" t="s">
        <v>289</v>
      </c>
      <c r="C152" t="s">
        <v>254</v>
      </c>
      <c r="D152" t="s">
        <v>4486</v>
      </c>
      <c r="E152" t="s">
        <v>4487</v>
      </c>
      <c r="F152" t="s">
        <v>4488</v>
      </c>
      <c r="G152" t="s">
        <v>4489</v>
      </c>
      <c r="I152" t="str">
        <f t="shared" si="15"/>
        <v>N/A</v>
      </c>
      <c r="J152" t="str">
        <f t="shared" si="16"/>
        <v>N/A</v>
      </c>
      <c r="K152">
        <f t="shared" si="17"/>
        <v>0.15620000000000001</v>
      </c>
      <c r="L152">
        <f t="shared" si="18"/>
        <v>0.2097</v>
      </c>
      <c r="M152">
        <f t="shared" si="19"/>
        <v>0.15279999999999999</v>
      </c>
      <c r="N152">
        <f t="shared" si="20"/>
        <v>0.16329999999999997</v>
      </c>
    </row>
    <row r="153" spans="1:14" x14ac:dyDescent="0.3">
      <c r="A153" s="1">
        <v>8</v>
      </c>
      <c r="B153" t="s">
        <v>294</v>
      </c>
      <c r="C153" t="s">
        <v>4490</v>
      </c>
      <c r="D153" t="s">
        <v>4491</v>
      </c>
      <c r="E153" t="s">
        <v>4492</v>
      </c>
      <c r="F153" t="s">
        <v>4493</v>
      </c>
      <c r="G153" t="s">
        <v>4418</v>
      </c>
      <c r="I153" t="str">
        <f t="shared" si="15"/>
        <v>pos_trend</v>
      </c>
      <c r="J153">
        <f t="shared" si="16"/>
        <v>248170000</v>
      </c>
      <c r="K153">
        <f t="shared" si="17"/>
        <v>269790000</v>
      </c>
      <c r="L153">
        <f t="shared" si="18"/>
        <v>320870000</v>
      </c>
      <c r="M153">
        <f t="shared" si="19"/>
        <v>399730000</v>
      </c>
      <c r="N153">
        <f t="shared" si="20"/>
        <v>411490000</v>
      </c>
    </row>
    <row r="154" spans="1:14" x14ac:dyDescent="0.3">
      <c r="A154" s="1">
        <v>9</v>
      </c>
      <c r="B154" t="s">
        <v>300</v>
      </c>
      <c r="C154" t="s">
        <v>254</v>
      </c>
      <c r="D154" t="s">
        <v>4494</v>
      </c>
      <c r="E154" t="s">
        <v>119</v>
      </c>
      <c r="F154" t="s">
        <v>4495</v>
      </c>
      <c r="G154" t="s">
        <v>4496</v>
      </c>
      <c r="I154" t="str">
        <f t="shared" si="15"/>
        <v>N/A</v>
      </c>
      <c r="J154" t="str">
        <f t="shared" si="16"/>
        <v>N/A</v>
      </c>
      <c r="K154">
        <f t="shared" si="17"/>
        <v>8.7100000000000011E-2</v>
      </c>
      <c r="L154">
        <f t="shared" si="18"/>
        <v>0.1893</v>
      </c>
      <c r="M154">
        <f t="shared" si="19"/>
        <v>0.24579999999999999</v>
      </c>
      <c r="N154">
        <f t="shared" si="20"/>
        <v>2.9399999999999999E-2</v>
      </c>
    </row>
    <row r="155" spans="1:14" x14ac:dyDescent="0.3">
      <c r="A155" s="1">
        <v>10</v>
      </c>
      <c r="B155" t="s">
        <v>305</v>
      </c>
      <c r="C155" t="s">
        <v>254</v>
      </c>
      <c r="D155" t="s">
        <v>254</v>
      </c>
      <c r="E155" t="s">
        <v>254</v>
      </c>
      <c r="F155" t="s">
        <v>254</v>
      </c>
      <c r="G155" t="s">
        <v>4497</v>
      </c>
      <c r="I155" t="str">
        <f t="shared" si="15"/>
        <v>N/A</v>
      </c>
      <c r="J155" t="str">
        <f t="shared" si="16"/>
        <v>N/A</v>
      </c>
      <c r="K155" t="str">
        <f t="shared" si="17"/>
        <v>N/A</v>
      </c>
      <c r="L155" t="str">
        <f t="shared" si="18"/>
        <v>N/A</v>
      </c>
      <c r="M155" t="str">
        <f t="shared" si="19"/>
        <v>N/A</v>
      </c>
      <c r="N155">
        <f t="shared" si="20"/>
        <v>0.79190000000000005</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4498</v>
      </c>
      <c r="D158" t="s">
        <v>4499</v>
      </c>
      <c r="E158" t="s">
        <v>4500</v>
      </c>
      <c r="F158" t="s">
        <v>4501</v>
      </c>
      <c r="G158" t="s">
        <v>4502</v>
      </c>
      <c r="I158" t="str">
        <f t="shared" si="15"/>
        <v>pos_trend</v>
      </c>
      <c r="J158">
        <f t="shared" si="16"/>
        <v>222610000</v>
      </c>
      <c r="K158">
        <f t="shared" si="17"/>
        <v>238570000</v>
      </c>
      <c r="L158">
        <f t="shared" si="18"/>
        <v>268470000</v>
      </c>
      <c r="M158">
        <f t="shared" si="19"/>
        <v>354840000</v>
      </c>
      <c r="N158">
        <f t="shared" si="20"/>
        <v>421270000</v>
      </c>
    </row>
    <row r="159" spans="1:14" x14ac:dyDescent="0.3">
      <c r="A159" s="1">
        <v>1</v>
      </c>
      <c r="B159" t="s">
        <v>314</v>
      </c>
      <c r="C159" t="s">
        <v>4503</v>
      </c>
      <c r="D159" t="s">
        <v>4503</v>
      </c>
      <c r="E159" t="s">
        <v>4504</v>
      </c>
      <c r="F159" t="s">
        <v>828</v>
      </c>
      <c r="G159" t="s">
        <v>4505</v>
      </c>
      <c r="I159" t="str">
        <f t="shared" si="15"/>
        <v>N/A</v>
      </c>
      <c r="J159">
        <f t="shared" si="16"/>
        <v>53880000</v>
      </c>
      <c r="K159">
        <f t="shared" si="17"/>
        <v>53880000</v>
      </c>
      <c r="L159">
        <f t="shared" si="18"/>
        <v>73470000</v>
      </c>
      <c r="M159">
        <f t="shared" si="19"/>
        <v>149210000</v>
      </c>
      <c r="N159">
        <f t="shared" si="20"/>
        <v>203440000</v>
      </c>
    </row>
    <row r="160" spans="1:14" x14ac:dyDescent="0.3">
      <c r="A160" s="1">
        <v>2</v>
      </c>
      <c r="B160" t="s">
        <v>320</v>
      </c>
      <c r="C160" t="s">
        <v>4506</v>
      </c>
      <c r="D160" t="s">
        <v>4507</v>
      </c>
      <c r="E160" t="s">
        <v>4508</v>
      </c>
      <c r="F160" t="s">
        <v>4509</v>
      </c>
      <c r="G160" t="s">
        <v>4510</v>
      </c>
      <c r="I160" t="str">
        <f t="shared" si="15"/>
        <v>pos_trend</v>
      </c>
      <c r="J160">
        <f t="shared" si="16"/>
        <v>168730000</v>
      </c>
      <c r="K160">
        <f t="shared" si="17"/>
        <v>184700000</v>
      </c>
      <c r="L160">
        <f t="shared" si="18"/>
        <v>195000000</v>
      </c>
      <c r="M160">
        <f t="shared" si="19"/>
        <v>205630000</v>
      </c>
      <c r="N160">
        <f t="shared" si="20"/>
        <v>217840000</v>
      </c>
    </row>
    <row r="161" spans="1:14" x14ac:dyDescent="0.3">
      <c r="A161" s="1">
        <v>3</v>
      </c>
      <c r="B161" t="s">
        <v>326</v>
      </c>
      <c r="C161" t="s">
        <v>254</v>
      </c>
      <c r="D161" t="s">
        <v>4511</v>
      </c>
      <c r="E161" t="s">
        <v>4512</v>
      </c>
      <c r="F161" t="s">
        <v>4513</v>
      </c>
      <c r="G161" t="s">
        <v>4514</v>
      </c>
      <c r="I161" t="str">
        <f t="shared" si="15"/>
        <v>N/A</v>
      </c>
      <c r="J161" t="str">
        <f t="shared" si="16"/>
        <v>N/A</v>
      </c>
      <c r="K161">
        <f t="shared" si="17"/>
        <v>7.17E-2</v>
      </c>
      <c r="L161">
        <f t="shared" si="18"/>
        <v>0.12529999999999999</v>
      </c>
      <c r="M161">
        <f t="shared" si="19"/>
        <v>0.32170000000000004</v>
      </c>
      <c r="N161">
        <f t="shared" si="20"/>
        <v>0.18720000000000001</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4515</v>
      </c>
      <c r="D163" t="s">
        <v>4443</v>
      </c>
      <c r="E163" t="s">
        <v>4516</v>
      </c>
      <c r="F163" t="s">
        <v>3478</v>
      </c>
      <c r="G163" t="s">
        <v>4517</v>
      </c>
      <c r="I163" t="str">
        <f t="shared" si="15"/>
        <v>N/A</v>
      </c>
      <c r="J163">
        <f t="shared" si="16"/>
        <v>664000</v>
      </c>
      <c r="K163">
        <f t="shared" si="17"/>
        <v>1030000</v>
      </c>
      <c r="L163">
        <f t="shared" si="18"/>
        <v>16160000</v>
      </c>
      <c r="M163">
        <f t="shared" si="19"/>
        <v>10900000</v>
      </c>
      <c r="N163">
        <f t="shared" si="20"/>
        <v>26200000</v>
      </c>
    </row>
    <row r="164" spans="1:14" x14ac:dyDescent="0.3">
      <c r="A164" s="1">
        <v>6</v>
      </c>
      <c r="B164" t="s">
        <v>338</v>
      </c>
      <c r="C164" t="s">
        <v>4518</v>
      </c>
      <c r="D164" t="s">
        <v>4519</v>
      </c>
      <c r="E164" t="s">
        <v>4520</v>
      </c>
      <c r="F164" t="s">
        <v>4521</v>
      </c>
      <c r="G164" t="s">
        <v>4522</v>
      </c>
      <c r="I164" t="str">
        <f t="shared" si="15"/>
        <v>N/A</v>
      </c>
      <c r="J164">
        <f t="shared" si="16"/>
        <v>24900000</v>
      </c>
      <c r="K164">
        <f t="shared" si="17"/>
        <v>30180000</v>
      </c>
      <c r="L164">
        <f t="shared" si="18"/>
        <v>36240000</v>
      </c>
      <c r="M164">
        <f t="shared" si="19"/>
        <v>33990000</v>
      </c>
      <c r="N164">
        <f t="shared" si="20"/>
        <v>-35980000</v>
      </c>
    </row>
    <row r="165" spans="1:14" x14ac:dyDescent="0.3">
      <c r="A165" s="1">
        <v>7</v>
      </c>
      <c r="B165" t="s">
        <v>344</v>
      </c>
      <c r="C165" t="s">
        <v>4523</v>
      </c>
      <c r="D165" t="s">
        <v>4524</v>
      </c>
      <c r="E165" t="s">
        <v>2910</v>
      </c>
      <c r="F165" t="s">
        <v>3579</v>
      </c>
      <c r="G165" t="s">
        <v>4525</v>
      </c>
      <c r="I165" t="str">
        <f t="shared" si="15"/>
        <v>N/A</v>
      </c>
      <c r="J165">
        <f t="shared" si="16"/>
        <v>695000</v>
      </c>
      <c r="K165">
        <f t="shared" si="17"/>
        <v>182000</v>
      </c>
      <c r="L165">
        <f t="shared" si="18"/>
        <v>379000</v>
      </c>
      <c r="M165">
        <f t="shared" si="19"/>
        <v>411000</v>
      </c>
      <c r="N165">
        <f t="shared" si="20"/>
        <v>9900000</v>
      </c>
    </row>
    <row r="166" spans="1:14" x14ac:dyDescent="0.3">
      <c r="A166" s="1">
        <v>8</v>
      </c>
      <c r="B166" t="s">
        <v>350</v>
      </c>
      <c r="C166" t="s">
        <v>4526</v>
      </c>
      <c r="D166" t="s">
        <v>4527</v>
      </c>
      <c r="E166" t="s">
        <v>4528</v>
      </c>
      <c r="F166" t="s">
        <v>4529</v>
      </c>
      <c r="G166" t="s">
        <v>3320</v>
      </c>
      <c r="I166" t="str">
        <f t="shared" si="15"/>
        <v>N/A</v>
      </c>
      <c r="J166">
        <f t="shared" si="16"/>
        <v>552000</v>
      </c>
      <c r="K166">
        <f t="shared" si="17"/>
        <v>668000</v>
      </c>
      <c r="L166">
        <f t="shared" si="18"/>
        <v>674000</v>
      </c>
      <c r="M166">
        <f t="shared" si="19"/>
        <v>440000</v>
      </c>
      <c r="N166">
        <f t="shared" si="20"/>
        <v>339000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4530</v>
      </c>
      <c r="D168" t="s">
        <v>4531</v>
      </c>
      <c r="E168" t="s">
        <v>4532</v>
      </c>
      <c r="F168" t="s">
        <v>4533</v>
      </c>
      <c r="G168" t="s">
        <v>406</v>
      </c>
      <c r="I168" t="str">
        <f t="shared" si="15"/>
        <v>pos_trend</v>
      </c>
      <c r="J168">
        <f t="shared" si="16"/>
        <v>1880000</v>
      </c>
      <c r="K168">
        <f t="shared" si="17"/>
        <v>2170000</v>
      </c>
      <c r="L168">
        <f t="shared" si="18"/>
        <v>9290000</v>
      </c>
      <c r="M168">
        <f t="shared" si="19"/>
        <v>15470000</v>
      </c>
      <c r="N168">
        <f t="shared" si="20"/>
        <v>16530000.000000002</v>
      </c>
    </row>
    <row r="169" spans="1:14" x14ac:dyDescent="0.3">
      <c r="A169" s="1">
        <v>11</v>
      </c>
      <c r="B169" t="s">
        <v>363</v>
      </c>
      <c r="C169" t="s">
        <v>254</v>
      </c>
      <c r="D169" t="s">
        <v>4534</v>
      </c>
      <c r="E169" t="s">
        <v>4535</v>
      </c>
      <c r="F169" t="s">
        <v>4536</v>
      </c>
      <c r="G169" t="s">
        <v>4537</v>
      </c>
      <c r="I169" t="str">
        <f t="shared" si="15"/>
        <v>N/A</v>
      </c>
      <c r="J169" t="str">
        <f t="shared" si="16"/>
        <v>N/A</v>
      </c>
      <c r="K169">
        <f t="shared" si="17"/>
        <v>0.15429999999999999</v>
      </c>
      <c r="L169">
        <f t="shared" si="18"/>
        <v>3.2801999999999998</v>
      </c>
      <c r="M169">
        <f t="shared" si="19"/>
        <v>0.66579999999999995</v>
      </c>
      <c r="N169">
        <f t="shared" si="20"/>
        <v>6.8200000000000011E-2</v>
      </c>
    </row>
    <row r="170" spans="1:14" x14ac:dyDescent="0.3">
      <c r="A170" s="1">
        <v>12</v>
      </c>
      <c r="B170" t="s">
        <v>368</v>
      </c>
      <c r="C170" t="s">
        <v>4530</v>
      </c>
      <c r="D170" t="s">
        <v>4531</v>
      </c>
      <c r="E170" t="s">
        <v>4532</v>
      </c>
      <c r="F170" t="s">
        <v>4533</v>
      </c>
      <c r="G170" t="s">
        <v>406</v>
      </c>
      <c r="I170" t="str">
        <f t="shared" si="15"/>
        <v>pos_trend</v>
      </c>
      <c r="J170">
        <f t="shared" si="16"/>
        <v>1880000</v>
      </c>
      <c r="K170">
        <f t="shared" si="17"/>
        <v>2170000</v>
      </c>
      <c r="L170">
        <f t="shared" si="18"/>
        <v>9290000</v>
      </c>
      <c r="M170">
        <f t="shared" si="19"/>
        <v>15470000</v>
      </c>
      <c r="N170">
        <f t="shared" si="20"/>
        <v>16530000.000000002</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4538</v>
      </c>
      <c r="D172" t="s">
        <v>4539</v>
      </c>
      <c r="E172" t="s">
        <v>4540</v>
      </c>
      <c r="F172" t="s">
        <v>4541</v>
      </c>
      <c r="G172" t="s">
        <v>4542</v>
      </c>
      <c r="I172" t="str">
        <f t="shared" si="15"/>
        <v>N/A</v>
      </c>
      <c r="J172">
        <f t="shared" si="16"/>
        <v>24270000</v>
      </c>
      <c r="K172">
        <f t="shared" si="17"/>
        <v>28860000</v>
      </c>
      <c r="L172">
        <f t="shared" si="18"/>
        <v>28010000</v>
      </c>
      <c r="M172">
        <f t="shared" si="19"/>
        <v>19370000</v>
      </c>
      <c r="N172">
        <f t="shared" si="20"/>
        <v>-42270000</v>
      </c>
    </row>
    <row r="173" spans="1:14" x14ac:dyDescent="0.3">
      <c r="A173" s="1">
        <v>15</v>
      </c>
      <c r="B173" t="s">
        <v>376</v>
      </c>
      <c r="C173" t="s">
        <v>254</v>
      </c>
      <c r="D173" t="s">
        <v>119</v>
      </c>
      <c r="E173" t="s">
        <v>4543</v>
      </c>
      <c r="F173" t="s">
        <v>4544</v>
      </c>
      <c r="G173" t="s">
        <v>4545</v>
      </c>
      <c r="I173" t="str">
        <f t="shared" si="15"/>
        <v>neg_trend</v>
      </c>
      <c r="J173" t="str">
        <f t="shared" si="16"/>
        <v>N/A</v>
      </c>
      <c r="K173">
        <f t="shared" si="17"/>
        <v>0.1893</v>
      </c>
      <c r="L173">
        <f t="shared" si="18"/>
        <v>-2.9600000000000001E-2</v>
      </c>
      <c r="M173">
        <f t="shared" si="19"/>
        <v>-0.3085</v>
      </c>
      <c r="N173">
        <f t="shared" si="20"/>
        <v>-3.1822000000000004</v>
      </c>
    </row>
    <row r="174" spans="1:14" x14ac:dyDescent="0.3">
      <c r="A174" s="1">
        <v>16</v>
      </c>
      <c r="B174" t="s">
        <v>381</v>
      </c>
      <c r="C174" t="s">
        <v>254</v>
      </c>
      <c r="D174" t="s">
        <v>254</v>
      </c>
      <c r="E174" t="s">
        <v>254</v>
      </c>
      <c r="F174" t="s">
        <v>254</v>
      </c>
      <c r="G174" t="s">
        <v>4546</v>
      </c>
      <c r="I174" t="str">
        <f t="shared" si="15"/>
        <v>N/A</v>
      </c>
      <c r="J174" t="str">
        <f t="shared" si="16"/>
        <v>N/A</v>
      </c>
      <c r="K174" t="str">
        <f t="shared" si="17"/>
        <v>N/A</v>
      </c>
      <c r="L174" t="str">
        <f t="shared" si="18"/>
        <v>N/A</v>
      </c>
      <c r="M174" t="str">
        <f t="shared" si="19"/>
        <v>N/A</v>
      </c>
      <c r="N174">
        <f t="shared" si="20"/>
        <v>-8.1300000000000011E-2</v>
      </c>
    </row>
    <row r="175" spans="1:14" x14ac:dyDescent="0.3">
      <c r="A175" s="1">
        <v>17</v>
      </c>
      <c r="B175" t="s">
        <v>383</v>
      </c>
      <c r="C175" t="s">
        <v>4547</v>
      </c>
      <c r="D175" t="s">
        <v>4548</v>
      </c>
      <c r="E175" t="s">
        <v>583</v>
      </c>
      <c r="F175" t="s">
        <v>4549</v>
      </c>
      <c r="G175" t="s">
        <v>4550</v>
      </c>
      <c r="I175" t="str">
        <f t="shared" si="15"/>
        <v>N/A</v>
      </c>
      <c r="J175">
        <f t="shared" si="16"/>
        <v>-130690000</v>
      </c>
      <c r="K175">
        <f t="shared" si="17"/>
        <v>12420000</v>
      </c>
      <c r="L175">
        <f t="shared" si="18"/>
        <v>10340000</v>
      </c>
      <c r="M175">
        <f t="shared" si="19"/>
        <v>8310000.0000000009</v>
      </c>
      <c r="N175">
        <f t="shared" si="20"/>
        <v>-6670000</v>
      </c>
    </row>
    <row r="176" spans="1:14" x14ac:dyDescent="0.3">
      <c r="A176" s="1">
        <v>18</v>
      </c>
      <c r="B176" t="s">
        <v>389</v>
      </c>
      <c r="C176" t="s">
        <v>4295</v>
      </c>
      <c r="D176" t="s">
        <v>3273</v>
      </c>
      <c r="E176" t="s">
        <v>4209</v>
      </c>
      <c r="F176" t="s">
        <v>4551</v>
      </c>
      <c r="G176" t="s">
        <v>4552</v>
      </c>
      <c r="I176" t="str">
        <f t="shared" si="15"/>
        <v>pos_trend</v>
      </c>
      <c r="J176">
        <f t="shared" si="16"/>
        <v>1780000</v>
      </c>
      <c r="K176">
        <f t="shared" si="17"/>
        <v>2720000</v>
      </c>
      <c r="L176">
        <f t="shared" si="18"/>
        <v>2920000</v>
      </c>
      <c r="M176">
        <f t="shared" si="19"/>
        <v>3380000</v>
      </c>
      <c r="N176">
        <f t="shared" si="20"/>
        <v>5370000</v>
      </c>
    </row>
    <row r="177" spans="1:14" x14ac:dyDescent="0.3">
      <c r="A177" s="1">
        <v>19</v>
      </c>
      <c r="B177" t="s">
        <v>395</v>
      </c>
      <c r="C177" t="s">
        <v>4553</v>
      </c>
      <c r="D177" t="s">
        <v>4554</v>
      </c>
      <c r="E177" t="s">
        <v>4555</v>
      </c>
      <c r="F177" t="s">
        <v>4273</v>
      </c>
      <c r="G177" t="s">
        <v>4556</v>
      </c>
      <c r="I177" t="str">
        <f t="shared" si="15"/>
        <v>N/A</v>
      </c>
      <c r="J177">
        <f t="shared" si="16"/>
        <v>574000</v>
      </c>
      <c r="K177">
        <f t="shared" si="17"/>
        <v>154000</v>
      </c>
      <c r="L177">
        <f t="shared" si="18"/>
        <v>732000</v>
      </c>
      <c r="M177">
        <f t="shared" si="19"/>
        <v>960000</v>
      </c>
      <c r="N177">
        <f t="shared" si="20"/>
        <v>-781000</v>
      </c>
    </row>
    <row r="178" spans="1:14" x14ac:dyDescent="0.3">
      <c r="A178" s="1">
        <v>20</v>
      </c>
      <c r="B178" t="s">
        <v>401</v>
      </c>
      <c r="C178" t="s">
        <v>4557</v>
      </c>
      <c r="D178" t="s">
        <v>4558</v>
      </c>
      <c r="E178" t="s">
        <v>4559</v>
      </c>
      <c r="F178" t="s">
        <v>2810</v>
      </c>
      <c r="G178" t="s">
        <v>4560</v>
      </c>
      <c r="I178" t="str">
        <f t="shared" si="15"/>
        <v>N/A</v>
      </c>
      <c r="J178">
        <f t="shared" si="16"/>
        <v>-133039999.99999999</v>
      </c>
      <c r="K178">
        <f t="shared" si="17"/>
        <v>9550000</v>
      </c>
      <c r="L178">
        <f t="shared" si="18"/>
        <v>6680000</v>
      </c>
      <c r="M178">
        <f t="shared" si="19"/>
        <v>3980000</v>
      </c>
      <c r="N178">
        <f t="shared" si="20"/>
        <v>-11250000</v>
      </c>
    </row>
    <row r="179" spans="1:14" x14ac:dyDescent="0.3">
      <c r="A179" s="1">
        <v>21</v>
      </c>
      <c r="B179" t="s">
        <v>407</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4561</v>
      </c>
      <c r="D183" t="s">
        <v>2815</v>
      </c>
      <c r="E183" t="s">
        <v>4562</v>
      </c>
      <c r="F183" t="s">
        <v>4563</v>
      </c>
      <c r="G183" t="s">
        <v>4564</v>
      </c>
      <c r="I183" t="str">
        <f t="shared" si="15"/>
        <v>N/A</v>
      </c>
      <c r="J183">
        <f t="shared" si="16"/>
        <v>154960000</v>
      </c>
      <c r="K183">
        <f t="shared" si="17"/>
        <v>16440000.000000002</v>
      </c>
      <c r="L183">
        <f t="shared" si="18"/>
        <v>17670000</v>
      </c>
      <c r="M183">
        <f t="shared" si="19"/>
        <v>11060000</v>
      </c>
      <c r="N183">
        <f t="shared" si="20"/>
        <v>-35600000</v>
      </c>
    </row>
    <row r="184" spans="1:14" x14ac:dyDescent="0.3">
      <c r="A184" s="1">
        <v>26</v>
      </c>
      <c r="B184" t="s">
        <v>422</v>
      </c>
      <c r="C184" t="s">
        <v>254</v>
      </c>
      <c r="D184" t="s">
        <v>254</v>
      </c>
      <c r="E184" t="s">
        <v>254</v>
      </c>
      <c r="F184" t="s">
        <v>254</v>
      </c>
      <c r="G184" t="s">
        <v>4565</v>
      </c>
      <c r="I184" t="str">
        <f t="shared" si="15"/>
        <v>N/A</v>
      </c>
      <c r="J184" t="str">
        <f t="shared" si="16"/>
        <v>N/A</v>
      </c>
      <c r="K184" t="str">
        <f t="shared" si="17"/>
        <v>N/A</v>
      </c>
      <c r="L184" t="str">
        <f t="shared" si="18"/>
        <v>N/A</v>
      </c>
      <c r="M184" t="str">
        <f t="shared" si="19"/>
        <v>N/A</v>
      </c>
      <c r="N184">
        <f t="shared" si="20"/>
        <v>-985000</v>
      </c>
    </row>
    <row r="185" spans="1:14" x14ac:dyDescent="0.3">
      <c r="A185" s="1">
        <v>27</v>
      </c>
      <c r="B185" t="s">
        <v>423</v>
      </c>
      <c r="C185" t="s">
        <v>4561</v>
      </c>
      <c r="D185" t="s">
        <v>2815</v>
      </c>
      <c r="E185" t="s">
        <v>4562</v>
      </c>
      <c r="F185" t="s">
        <v>4563</v>
      </c>
      <c r="G185" t="s">
        <v>4566</v>
      </c>
      <c r="I185" t="str">
        <f t="shared" si="15"/>
        <v>N/A</v>
      </c>
      <c r="J185">
        <f t="shared" si="16"/>
        <v>154960000</v>
      </c>
      <c r="K185">
        <f t="shared" si="17"/>
        <v>16440000.000000002</v>
      </c>
      <c r="L185">
        <f t="shared" si="18"/>
        <v>17670000</v>
      </c>
      <c r="M185">
        <f t="shared" si="19"/>
        <v>11060000</v>
      </c>
      <c r="N185">
        <f t="shared" si="20"/>
        <v>-34620000</v>
      </c>
    </row>
    <row r="186" spans="1:14" x14ac:dyDescent="0.3">
      <c r="A186" s="1">
        <v>28</v>
      </c>
      <c r="B186" t="s">
        <v>424</v>
      </c>
      <c r="C186" t="s">
        <v>254</v>
      </c>
      <c r="D186" t="s">
        <v>4567</v>
      </c>
      <c r="E186" t="s">
        <v>4568</v>
      </c>
      <c r="F186" t="s">
        <v>4569</v>
      </c>
      <c r="G186" t="s">
        <v>4570</v>
      </c>
      <c r="I186" t="str">
        <f t="shared" si="15"/>
        <v>N/A</v>
      </c>
      <c r="J186" t="str">
        <f t="shared" si="16"/>
        <v>N/A</v>
      </c>
      <c r="K186">
        <f t="shared" si="17"/>
        <v>-0.89390000000000003</v>
      </c>
      <c r="L186">
        <f t="shared" si="18"/>
        <v>7.4900000000000008E-2</v>
      </c>
      <c r="M186">
        <f t="shared" si="19"/>
        <v>-0.37430000000000002</v>
      </c>
      <c r="N186">
        <f t="shared" si="20"/>
        <v>-4.1306000000000003</v>
      </c>
    </row>
    <row r="187" spans="1:14" x14ac:dyDescent="0.3">
      <c r="A187" s="1">
        <v>29</v>
      </c>
      <c r="B187" t="s">
        <v>429</v>
      </c>
      <c r="C187" t="s">
        <v>254</v>
      </c>
      <c r="D187" t="s">
        <v>254</v>
      </c>
      <c r="E187" t="s">
        <v>254</v>
      </c>
      <c r="F187" t="s">
        <v>254</v>
      </c>
      <c r="G187" t="s">
        <v>4571</v>
      </c>
      <c r="I187" t="str">
        <f t="shared" si="15"/>
        <v>N/A</v>
      </c>
      <c r="J187" t="str">
        <f t="shared" si="16"/>
        <v>N/A</v>
      </c>
      <c r="K187" t="str">
        <f t="shared" si="17"/>
        <v>N/A</v>
      </c>
      <c r="L187" t="str">
        <f t="shared" si="18"/>
        <v>N/A</v>
      </c>
      <c r="M187" t="str">
        <f t="shared" si="19"/>
        <v>N/A</v>
      </c>
      <c r="N187">
        <f t="shared" si="20"/>
        <v>-6.6600000000000006E-2</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4561</v>
      </c>
      <c r="D192" t="s">
        <v>2815</v>
      </c>
      <c r="E192" t="s">
        <v>4562</v>
      </c>
      <c r="F192" t="s">
        <v>4563</v>
      </c>
      <c r="G192" t="s">
        <v>4566</v>
      </c>
      <c r="I192" t="str">
        <f t="shared" si="21"/>
        <v>N/A</v>
      </c>
      <c r="J192">
        <f t="shared" si="22"/>
        <v>154960000</v>
      </c>
      <c r="K192">
        <f t="shared" si="23"/>
        <v>16440000.000000002</v>
      </c>
      <c r="L192">
        <f t="shared" si="24"/>
        <v>17670000</v>
      </c>
      <c r="M192">
        <f t="shared" si="25"/>
        <v>11060000</v>
      </c>
      <c r="N192">
        <f t="shared" si="26"/>
        <v>-34620000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4561</v>
      </c>
      <c r="D194" t="s">
        <v>2815</v>
      </c>
      <c r="E194" t="s">
        <v>4562</v>
      </c>
      <c r="F194" t="s">
        <v>4563</v>
      </c>
      <c r="G194" t="s">
        <v>4566</v>
      </c>
      <c r="I194" t="str">
        <f t="shared" si="21"/>
        <v>N/A</v>
      </c>
      <c r="J194">
        <f t="shared" si="22"/>
        <v>154960000</v>
      </c>
      <c r="K194">
        <f t="shared" si="23"/>
        <v>16440000.000000002</v>
      </c>
      <c r="L194">
        <f t="shared" si="24"/>
        <v>17670000</v>
      </c>
      <c r="M194">
        <f t="shared" si="25"/>
        <v>11060000</v>
      </c>
      <c r="N194">
        <f t="shared" si="26"/>
        <v>-34620000</v>
      </c>
    </row>
    <row r="195" spans="1:14" x14ac:dyDescent="0.3">
      <c r="A195" s="1">
        <v>37</v>
      </c>
      <c r="B195" t="s">
        <v>438</v>
      </c>
      <c r="C195" t="s">
        <v>4572</v>
      </c>
      <c r="D195" t="s">
        <v>456</v>
      </c>
      <c r="E195" t="s">
        <v>4573</v>
      </c>
      <c r="F195" t="s">
        <v>4574</v>
      </c>
      <c r="G195" t="s">
        <v>4575</v>
      </c>
      <c r="I195" t="str">
        <f t="shared" si="21"/>
        <v>N/A</v>
      </c>
      <c r="J195">
        <f t="shared" si="22"/>
        <v>3.93</v>
      </c>
      <c r="K195">
        <f t="shared" si="23"/>
        <v>0.41</v>
      </c>
      <c r="L195">
        <f t="shared" si="24"/>
        <v>0.43</v>
      </c>
      <c r="M195">
        <f t="shared" si="25"/>
        <v>0.26</v>
      </c>
      <c r="N195">
        <f t="shared" si="26"/>
        <v>-0.76</v>
      </c>
    </row>
    <row r="196" spans="1:14" x14ac:dyDescent="0.3">
      <c r="A196" s="1">
        <v>38</v>
      </c>
      <c r="B196" t="s">
        <v>444</v>
      </c>
      <c r="C196" t="s">
        <v>254</v>
      </c>
      <c r="D196" t="s">
        <v>4576</v>
      </c>
      <c r="E196" t="s">
        <v>1142</v>
      </c>
      <c r="F196" t="s">
        <v>4577</v>
      </c>
      <c r="G196" t="s">
        <v>4578</v>
      </c>
      <c r="I196" t="str">
        <f t="shared" si="21"/>
        <v>N/A</v>
      </c>
      <c r="J196" t="str">
        <f t="shared" si="22"/>
        <v>N/A</v>
      </c>
      <c r="K196">
        <f t="shared" si="23"/>
        <v>-0.89569999999999994</v>
      </c>
      <c r="L196">
        <f t="shared" si="24"/>
        <v>4.8800000000000003E-2</v>
      </c>
      <c r="M196">
        <f t="shared" si="25"/>
        <v>-0.39530000000000004</v>
      </c>
      <c r="N196">
        <f t="shared" si="26"/>
        <v>-3.9231000000000003</v>
      </c>
    </row>
    <row r="197" spans="1:14" x14ac:dyDescent="0.3">
      <c r="A197" s="1">
        <v>39</v>
      </c>
      <c r="B197" t="s">
        <v>449</v>
      </c>
      <c r="C197" t="s">
        <v>4579</v>
      </c>
      <c r="D197" t="s">
        <v>4580</v>
      </c>
      <c r="E197" t="s">
        <v>4581</v>
      </c>
      <c r="F197" t="s">
        <v>4582</v>
      </c>
      <c r="G197" t="s">
        <v>4583</v>
      </c>
      <c r="I197" t="str">
        <f t="shared" si="21"/>
        <v>pos_trend</v>
      </c>
      <c r="J197">
        <f t="shared" si="22"/>
        <v>39460000</v>
      </c>
      <c r="K197">
        <f t="shared" si="23"/>
        <v>40210000</v>
      </c>
      <c r="L197">
        <f t="shared" si="24"/>
        <v>41150000</v>
      </c>
      <c r="M197">
        <f t="shared" si="25"/>
        <v>42230000</v>
      </c>
      <c r="N197">
        <f t="shared" si="26"/>
        <v>45260000</v>
      </c>
    </row>
    <row r="198" spans="1:14" x14ac:dyDescent="0.3">
      <c r="A198" s="1">
        <v>40</v>
      </c>
      <c r="B198" t="s">
        <v>455</v>
      </c>
      <c r="C198" t="s">
        <v>4584</v>
      </c>
      <c r="D198" t="s">
        <v>1822</v>
      </c>
      <c r="E198" t="s">
        <v>439</v>
      </c>
      <c r="F198" t="s">
        <v>4585</v>
      </c>
      <c r="G198" t="s">
        <v>4575</v>
      </c>
      <c r="I198" t="str">
        <f t="shared" si="21"/>
        <v>N/A</v>
      </c>
      <c r="J198">
        <f t="shared" si="22"/>
        <v>3.84</v>
      </c>
      <c r="K198">
        <f t="shared" si="23"/>
        <v>0.39</v>
      </c>
      <c r="L198">
        <f t="shared" si="24"/>
        <v>0.42</v>
      </c>
      <c r="M198">
        <f t="shared" si="25"/>
        <v>0.25</v>
      </c>
      <c r="N198">
        <f t="shared" si="26"/>
        <v>-0.76</v>
      </c>
    </row>
    <row r="199" spans="1:14" x14ac:dyDescent="0.3">
      <c r="A199" s="1">
        <v>41</v>
      </c>
      <c r="B199" t="s">
        <v>461</v>
      </c>
      <c r="C199" t="s">
        <v>254</v>
      </c>
      <c r="D199" t="s">
        <v>4586</v>
      </c>
      <c r="E199" t="s">
        <v>4587</v>
      </c>
      <c r="F199" t="s">
        <v>4588</v>
      </c>
      <c r="G199" t="s">
        <v>4589</v>
      </c>
      <c r="I199" t="str">
        <f t="shared" si="21"/>
        <v>N/A</v>
      </c>
      <c r="J199" t="str">
        <f t="shared" si="22"/>
        <v>N/A</v>
      </c>
      <c r="K199">
        <f t="shared" si="23"/>
        <v>-0.89840000000000009</v>
      </c>
      <c r="L199">
        <f t="shared" si="24"/>
        <v>7.690000000000001E-2</v>
      </c>
      <c r="M199">
        <f t="shared" si="25"/>
        <v>-0.40479999999999999</v>
      </c>
      <c r="N199">
        <f t="shared" si="26"/>
        <v>-4.04</v>
      </c>
    </row>
    <row r="200" spans="1:14" x14ac:dyDescent="0.3">
      <c r="A200" s="1">
        <v>42</v>
      </c>
      <c r="B200" t="s">
        <v>466</v>
      </c>
      <c r="C200" t="s">
        <v>4590</v>
      </c>
      <c r="D200" t="s">
        <v>4591</v>
      </c>
      <c r="E200" t="s">
        <v>4592</v>
      </c>
      <c r="F200" t="s">
        <v>4593</v>
      </c>
      <c r="G200" t="s">
        <v>4583</v>
      </c>
      <c r="I200" t="str">
        <f t="shared" si="21"/>
        <v>pos_trend</v>
      </c>
      <c r="J200">
        <f t="shared" si="22"/>
        <v>40330000</v>
      </c>
      <c r="K200">
        <f t="shared" si="23"/>
        <v>41680000</v>
      </c>
      <c r="L200">
        <f t="shared" si="24"/>
        <v>42540000</v>
      </c>
      <c r="M200">
        <f t="shared" si="25"/>
        <v>43620000</v>
      </c>
      <c r="N200">
        <f t="shared" si="26"/>
        <v>45260000</v>
      </c>
    </row>
    <row r="201" spans="1:14" x14ac:dyDescent="0.3">
      <c r="A201" s="1">
        <v>43</v>
      </c>
      <c r="B201" t="s">
        <v>153</v>
      </c>
      <c r="C201" t="s">
        <v>4594</v>
      </c>
      <c r="D201" t="s">
        <v>4595</v>
      </c>
      <c r="E201" t="s">
        <v>4596</v>
      </c>
      <c r="F201" t="s">
        <v>4597</v>
      </c>
      <c r="G201" t="s">
        <v>2889</v>
      </c>
      <c r="I201" t="str">
        <f t="shared" si="21"/>
        <v>N/A</v>
      </c>
      <c r="J201">
        <f t="shared" si="22"/>
        <v>30230000</v>
      </c>
      <c r="K201">
        <f t="shared" si="23"/>
        <v>38210000</v>
      </c>
      <c r="L201">
        <f t="shared" si="24"/>
        <v>60870000</v>
      </c>
      <c r="M201">
        <f t="shared" si="25"/>
        <v>59900000</v>
      </c>
      <c r="N201">
        <f t="shared" si="26"/>
        <v>11800000</v>
      </c>
    </row>
    <row r="202" spans="1:14" x14ac:dyDescent="0.3">
      <c r="A202" s="1">
        <v>44</v>
      </c>
      <c r="B202" t="s">
        <v>477</v>
      </c>
      <c r="C202" t="s">
        <v>254</v>
      </c>
      <c r="D202" t="s">
        <v>4598</v>
      </c>
      <c r="E202" t="s">
        <v>4599</v>
      </c>
      <c r="F202" t="s">
        <v>4600</v>
      </c>
      <c r="G202" t="s">
        <v>4601</v>
      </c>
      <c r="I202" t="str">
        <f t="shared" si="21"/>
        <v>N/A</v>
      </c>
      <c r="J202" t="str">
        <f t="shared" si="22"/>
        <v>N/A</v>
      </c>
      <c r="K202">
        <f t="shared" si="23"/>
        <v>0.26420000000000005</v>
      </c>
      <c r="L202">
        <f t="shared" si="24"/>
        <v>0.59299999999999997</v>
      </c>
      <c r="M202">
        <f t="shared" si="25"/>
        <v>-1.5900000000000001E-2</v>
      </c>
      <c r="N202">
        <f t="shared" si="26"/>
        <v>-0.80299999999999994</v>
      </c>
    </row>
    <row r="203" spans="1:14" x14ac:dyDescent="0.3">
      <c r="A203" s="1">
        <v>45</v>
      </c>
      <c r="B203" t="s">
        <v>482</v>
      </c>
      <c r="C203" t="s">
        <v>254</v>
      </c>
      <c r="D203" t="s">
        <v>254</v>
      </c>
      <c r="E203" t="s">
        <v>254</v>
      </c>
      <c r="F203" t="s">
        <v>254</v>
      </c>
      <c r="G203" t="s">
        <v>4602</v>
      </c>
      <c r="I203" t="str">
        <f t="shared" si="21"/>
        <v>N/A</v>
      </c>
      <c r="J203" t="str">
        <f t="shared" si="22"/>
        <v>N/A</v>
      </c>
      <c r="K203" t="str">
        <f t="shared" si="23"/>
        <v>N/A</v>
      </c>
      <c r="L203" t="str">
        <f t="shared" si="24"/>
        <v>N/A</v>
      </c>
      <c r="M203" t="str">
        <f t="shared" si="25"/>
        <v>N/A</v>
      </c>
      <c r="N203">
        <f t="shared" si="26"/>
        <v>2.2700000000000001E-2</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4603</v>
      </c>
      <c r="D206" t="s">
        <v>4604</v>
      </c>
      <c r="E206" t="s">
        <v>4605</v>
      </c>
      <c r="F206" t="s">
        <v>4606</v>
      </c>
      <c r="G206" t="s">
        <v>4607</v>
      </c>
      <c r="I206" t="str">
        <f t="shared" si="21"/>
        <v>N/A</v>
      </c>
      <c r="J206">
        <f t="shared" si="22"/>
        <v>234210000</v>
      </c>
      <c r="K206">
        <f t="shared" si="23"/>
        <v>274210000</v>
      </c>
      <c r="L206">
        <f t="shared" si="24"/>
        <v>308820000</v>
      </c>
      <c r="M206">
        <f t="shared" si="25"/>
        <v>359340000</v>
      </c>
      <c r="N206">
        <f t="shared" si="26"/>
        <v>158620000</v>
      </c>
    </row>
    <row r="207" spans="1:14" x14ac:dyDescent="0.3">
      <c r="A207" s="1">
        <v>1</v>
      </c>
      <c r="B207" t="s">
        <v>490</v>
      </c>
      <c r="C207" t="s">
        <v>4608</v>
      </c>
      <c r="D207" t="s">
        <v>2100</v>
      </c>
      <c r="E207" t="s">
        <v>4609</v>
      </c>
      <c r="F207" t="s">
        <v>4610</v>
      </c>
      <c r="G207" t="s">
        <v>4607</v>
      </c>
      <c r="I207" t="str">
        <f t="shared" si="21"/>
        <v>N/A</v>
      </c>
      <c r="J207">
        <f t="shared" si="22"/>
        <v>42260000</v>
      </c>
      <c r="K207">
        <f t="shared" si="23"/>
        <v>48310000</v>
      </c>
      <c r="L207">
        <f t="shared" si="24"/>
        <v>183380000</v>
      </c>
      <c r="M207">
        <f t="shared" si="25"/>
        <v>159240000</v>
      </c>
      <c r="N207">
        <f t="shared" si="26"/>
        <v>158620000</v>
      </c>
    </row>
    <row r="208" spans="1:14" x14ac:dyDescent="0.3">
      <c r="A208" s="1">
        <v>2</v>
      </c>
      <c r="B208" t="s">
        <v>491</v>
      </c>
      <c r="C208" t="s">
        <v>4611</v>
      </c>
      <c r="D208" t="s">
        <v>4612</v>
      </c>
      <c r="E208" t="s">
        <v>4613</v>
      </c>
      <c r="F208" t="s">
        <v>4614</v>
      </c>
      <c r="G208" t="s">
        <v>254</v>
      </c>
      <c r="I208" t="str">
        <f t="shared" si="21"/>
        <v>N/A</v>
      </c>
      <c r="J208">
        <f t="shared" si="22"/>
        <v>191950000</v>
      </c>
      <c r="K208">
        <f t="shared" si="23"/>
        <v>225890000</v>
      </c>
      <c r="L208">
        <f t="shared" si="24"/>
        <v>125450000</v>
      </c>
      <c r="M208">
        <f t="shared" si="25"/>
        <v>200100000</v>
      </c>
      <c r="N208" t="str">
        <f t="shared" si="26"/>
        <v>N/A</v>
      </c>
    </row>
    <row r="209" spans="1:14" x14ac:dyDescent="0.3">
      <c r="A209" s="1">
        <v>3</v>
      </c>
      <c r="B209" t="s">
        <v>492</v>
      </c>
      <c r="C209" t="s">
        <v>254</v>
      </c>
      <c r="D209" t="s">
        <v>4615</v>
      </c>
      <c r="E209" t="s">
        <v>4616</v>
      </c>
      <c r="F209" t="s">
        <v>4617</v>
      </c>
      <c r="G209" t="s">
        <v>4618</v>
      </c>
      <c r="I209" t="str">
        <f t="shared" si="21"/>
        <v>N/A</v>
      </c>
      <c r="J209" t="str">
        <f t="shared" si="22"/>
        <v>N/A</v>
      </c>
      <c r="K209">
        <f t="shared" si="23"/>
        <v>0.17079999999999998</v>
      </c>
      <c r="L209">
        <f t="shared" si="24"/>
        <v>0.12620000000000001</v>
      </c>
      <c r="M209">
        <f t="shared" si="25"/>
        <v>0.1636</v>
      </c>
      <c r="N209">
        <f t="shared" si="26"/>
        <v>-0.55859999999999999</v>
      </c>
    </row>
    <row r="210" spans="1:14" x14ac:dyDescent="0.3">
      <c r="A210" s="1">
        <v>4</v>
      </c>
      <c r="B210" t="s">
        <v>497</v>
      </c>
      <c r="C210" t="s">
        <v>4619</v>
      </c>
      <c r="D210" t="s">
        <v>4620</v>
      </c>
      <c r="E210" t="s">
        <v>4621</v>
      </c>
      <c r="F210" t="s">
        <v>4622</v>
      </c>
      <c r="G210" t="s">
        <v>4623</v>
      </c>
      <c r="I210" t="str">
        <f t="shared" si="21"/>
        <v>N/A</v>
      </c>
      <c r="J210">
        <f t="shared" si="22"/>
        <v>0.4143</v>
      </c>
      <c r="K210">
        <f t="shared" si="23"/>
        <v>0.4516</v>
      </c>
      <c r="L210">
        <f t="shared" si="24"/>
        <v>0.2858</v>
      </c>
      <c r="M210">
        <f t="shared" si="25"/>
        <v>0.32189999999999996</v>
      </c>
      <c r="N210">
        <f t="shared" si="26"/>
        <v>0.1182</v>
      </c>
    </row>
    <row r="211" spans="1:14" x14ac:dyDescent="0.3">
      <c r="A211" s="1">
        <v>5</v>
      </c>
      <c r="B211" t="s">
        <v>503</v>
      </c>
      <c r="C211" t="s">
        <v>4624</v>
      </c>
      <c r="D211" t="s">
        <v>4625</v>
      </c>
      <c r="E211" t="s">
        <v>4626</v>
      </c>
      <c r="F211" t="s">
        <v>4627</v>
      </c>
      <c r="G211" t="s">
        <v>4628</v>
      </c>
      <c r="I211" t="str">
        <f t="shared" si="21"/>
        <v>N/A</v>
      </c>
      <c r="J211">
        <f t="shared" si="22"/>
        <v>26330000</v>
      </c>
      <c r="K211">
        <f t="shared" si="23"/>
        <v>30780000</v>
      </c>
      <c r="L211">
        <f t="shared" si="24"/>
        <v>32210000</v>
      </c>
      <c r="M211">
        <f t="shared" si="25"/>
        <v>31470000</v>
      </c>
      <c r="N211">
        <f t="shared" si="26"/>
        <v>52240000</v>
      </c>
    </row>
    <row r="212" spans="1:14" x14ac:dyDescent="0.3">
      <c r="A212" s="1">
        <v>6</v>
      </c>
      <c r="B212" t="s">
        <v>509</v>
      </c>
      <c r="C212" t="s">
        <v>4624</v>
      </c>
      <c r="D212" t="s">
        <v>4625</v>
      </c>
      <c r="E212" t="s">
        <v>4626</v>
      </c>
      <c r="F212" t="s">
        <v>4627</v>
      </c>
      <c r="G212" t="s">
        <v>4628</v>
      </c>
      <c r="I212" t="str">
        <f t="shared" si="21"/>
        <v>N/A</v>
      </c>
      <c r="J212">
        <f t="shared" si="22"/>
        <v>26330000</v>
      </c>
      <c r="K212">
        <f t="shared" si="23"/>
        <v>30780000</v>
      </c>
      <c r="L212">
        <f t="shared" si="24"/>
        <v>32210000</v>
      </c>
      <c r="M212">
        <f t="shared" si="25"/>
        <v>31470000</v>
      </c>
      <c r="N212">
        <f t="shared" si="26"/>
        <v>52240000</v>
      </c>
    </row>
    <row r="213" spans="1:14" x14ac:dyDescent="0.3">
      <c r="A213" s="1">
        <v>7</v>
      </c>
      <c r="B213" t="s">
        <v>515</v>
      </c>
      <c r="C213" t="s">
        <v>4629</v>
      </c>
      <c r="D213" t="s">
        <v>4630</v>
      </c>
      <c r="E213" t="s">
        <v>4631</v>
      </c>
      <c r="F213" t="s">
        <v>4632</v>
      </c>
      <c r="G213" t="s">
        <v>4633</v>
      </c>
      <c r="I213" t="str">
        <f t="shared" si="21"/>
        <v>N/A</v>
      </c>
      <c r="J213">
        <f t="shared" si="22"/>
        <v>26880000</v>
      </c>
      <c r="K213">
        <f t="shared" si="23"/>
        <v>31480000</v>
      </c>
      <c r="L213">
        <f t="shared" si="24"/>
        <v>32979999.999999996</v>
      </c>
      <c r="M213">
        <f t="shared" si="25"/>
        <v>32350000</v>
      </c>
      <c r="N213">
        <f t="shared" si="26"/>
        <v>53200000</v>
      </c>
    </row>
    <row r="214" spans="1:14" x14ac:dyDescent="0.3">
      <c r="A214" s="1">
        <v>8</v>
      </c>
      <c r="B214" t="s">
        <v>521</v>
      </c>
      <c r="C214" t="s">
        <v>4634</v>
      </c>
      <c r="D214" t="s">
        <v>4635</v>
      </c>
      <c r="E214" t="s">
        <v>4636</v>
      </c>
      <c r="F214" t="s">
        <v>4637</v>
      </c>
      <c r="G214" t="s">
        <v>4638</v>
      </c>
      <c r="I214" t="str">
        <f t="shared" si="21"/>
        <v>neg_trend</v>
      </c>
      <c r="J214">
        <f t="shared" si="22"/>
        <v>-555000</v>
      </c>
      <c r="K214">
        <f t="shared" si="23"/>
        <v>-698000</v>
      </c>
      <c r="L214">
        <f t="shared" si="24"/>
        <v>-771000</v>
      </c>
      <c r="M214">
        <f t="shared" si="25"/>
        <v>-884000</v>
      </c>
      <c r="N214">
        <f t="shared" si="26"/>
        <v>-964000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4639</v>
      </c>
      <c r="E216" t="s">
        <v>4640</v>
      </c>
      <c r="F216" t="s">
        <v>2754</v>
      </c>
      <c r="G216" t="s">
        <v>4641</v>
      </c>
      <c r="I216" t="str">
        <f t="shared" si="21"/>
        <v>N/A</v>
      </c>
      <c r="J216" t="str">
        <f t="shared" si="22"/>
        <v>N/A</v>
      </c>
      <c r="K216">
        <f t="shared" si="23"/>
        <v>0.16930000000000001</v>
      </c>
      <c r="L216">
        <f t="shared" si="24"/>
        <v>4.6399999999999997E-2</v>
      </c>
      <c r="M216">
        <f t="shared" si="25"/>
        <v>-2.3100000000000002E-2</v>
      </c>
      <c r="N216">
        <f t="shared" si="26"/>
        <v>0.66020000000000001</v>
      </c>
    </row>
    <row r="217" spans="1:14" x14ac:dyDescent="0.3">
      <c r="A217" s="1">
        <v>11</v>
      </c>
      <c r="B217" t="s">
        <v>538</v>
      </c>
      <c r="C217" t="s">
        <v>4642</v>
      </c>
      <c r="D217" t="s">
        <v>4643</v>
      </c>
      <c r="E217" t="s">
        <v>4644</v>
      </c>
      <c r="F217" t="s">
        <v>4645</v>
      </c>
      <c r="G217" t="s">
        <v>4646</v>
      </c>
      <c r="I217" t="str">
        <f t="shared" si="21"/>
        <v>N/A</v>
      </c>
      <c r="J217">
        <f t="shared" si="22"/>
        <v>11.62</v>
      </c>
      <c r="K217">
        <f t="shared" si="23"/>
        <v>10.93</v>
      </c>
      <c r="L217">
        <f t="shared" si="24"/>
        <v>12.46</v>
      </c>
      <c r="M217">
        <f t="shared" si="25"/>
        <v>15.66</v>
      </c>
      <c r="N217">
        <f t="shared" si="26"/>
        <v>9.9499999999999993</v>
      </c>
    </row>
    <row r="218" spans="1:14" x14ac:dyDescent="0.3">
      <c r="A218" s="1">
        <v>12</v>
      </c>
      <c r="B218" t="s">
        <v>544</v>
      </c>
      <c r="C218" t="s">
        <v>4647</v>
      </c>
      <c r="D218" t="s">
        <v>4648</v>
      </c>
      <c r="E218" t="s">
        <v>2239</v>
      </c>
      <c r="F218" t="s">
        <v>4649</v>
      </c>
      <c r="G218" t="s">
        <v>4650</v>
      </c>
      <c r="I218" t="str">
        <f t="shared" si="21"/>
        <v>pos_trend</v>
      </c>
      <c r="J218">
        <f t="shared" si="22"/>
        <v>20960000</v>
      </c>
      <c r="K218">
        <f t="shared" si="23"/>
        <v>26170000</v>
      </c>
      <c r="L218">
        <f t="shared" si="24"/>
        <v>26840000</v>
      </c>
      <c r="M218">
        <f t="shared" si="25"/>
        <v>36480000</v>
      </c>
      <c r="N218">
        <f t="shared" si="26"/>
        <v>43140000</v>
      </c>
    </row>
    <row r="219" spans="1:14" x14ac:dyDescent="0.3">
      <c r="A219" s="1">
        <v>13</v>
      </c>
      <c r="B219" t="s">
        <v>545</v>
      </c>
      <c r="C219" t="s">
        <v>4647</v>
      </c>
      <c r="D219" t="s">
        <v>4648</v>
      </c>
      <c r="E219" t="s">
        <v>2239</v>
      </c>
      <c r="F219" t="s">
        <v>4649</v>
      </c>
      <c r="G219" t="s">
        <v>4650</v>
      </c>
      <c r="I219" t="str">
        <f t="shared" si="21"/>
        <v>pos_trend</v>
      </c>
      <c r="J219">
        <f t="shared" si="22"/>
        <v>20960000</v>
      </c>
      <c r="K219">
        <f t="shared" si="23"/>
        <v>26170000</v>
      </c>
      <c r="L219">
        <f t="shared" si="24"/>
        <v>26840000</v>
      </c>
      <c r="M219">
        <f t="shared" si="25"/>
        <v>36480000</v>
      </c>
      <c r="N219">
        <f t="shared" si="26"/>
        <v>43140000</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254</v>
      </c>
      <c r="D221" t="s">
        <v>254</v>
      </c>
      <c r="E221" t="s">
        <v>254</v>
      </c>
      <c r="F221" t="s">
        <v>254</v>
      </c>
      <c r="G221" t="s">
        <v>254</v>
      </c>
      <c r="I221" t="str">
        <f t="shared" si="21"/>
        <v>N/A</v>
      </c>
      <c r="J221" t="str">
        <f t="shared" si="22"/>
        <v>N/A</v>
      </c>
      <c r="K221" t="str">
        <f t="shared" si="23"/>
        <v>N/A</v>
      </c>
      <c r="L221" t="str">
        <f t="shared" si="24"/>
        <v>N/A</v>
      </c>
      <c r="M221" t="str">
        <f t="shared" si="25"/>
        <v>N/A</v>
      </c>
      <c r="N221" t="str">
        <f t="shared" si="26"/>
        <v>N/A</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4651</v>
      </c>
      <c r="D223" t="s">
        <v>4652</v>
      </c>
      <c r="E223" t="s">
        <v>4653</v>
      </c>
      <c r="F223" t="s">
        <v>4041</v>
      </c>
      <c r="G223" t="s">
        <v>4654</v>
      </c>
      <c r="I223" t="str">
        <f t="shared" si="21"/>
        <v>N/A</v>
      </c>
      <c r="J223">
        <f t="shared" si="22"/>
        <v>51570000</v>
      </c>
      <c r="K223">
        <f t="shared" si="23"/>
        <v>36170000</v>
      </c>
      <c r="L223">
        <f t="shared" si="24"/>
        <v>41270000</v>
      </c>
      <c r="M223">
        <f t="shared" si="25"/>
        <v>24040000</v>
      </c>
      <c r="N223">
        <f t="shared" si="26"/>
        <v>18670000</v>
      </c>
    </row>
    <row r="224" spans="1:14" x14ac:dyDescent="0.3">
      <c r="A224" s="1">
        <v>18</v>
      </c>
      <c r="B224" t="s">
        <v>555</v>
      </c>
      <c r="C224" t="s">
        <v>994</v>
      </c>
      <c r="D224" t="s">
        <v>4655</v>
      </c>
      <c r="E224" t="s">
        <v>4656</v>
      </c>
      <c r="F224" t="s">
        <v>2001</v>
      </c>
      <c r="G224" t="s">
        <v>4657</v>
      </c>
      <c r="I224" t="str">
        <f t="shared" si="21"/>
        <v>neg_trend</v>
      </c>
      <c r="J224">
        <f t="shared" si="22"/>
        <v>44640000</v>
      </c>
      <c r="K224">
        <f t="shared" si="23"/>
        <v>27770000</v>
      </c>
      <c r="L224">
        <f t="shared" si="24"/>
        <v>25740000</v>
      </c>
      <c r="M224">
        <f t="shared" si="25"/>
        <v>7960000</v>
      </c>
      <c r="N224">
        <f t="shared" si="26"/>
        <v>5760000</v>
      </c>
    </row>
    <row r="225" spans="1:14" x14ac:dyDescent="0.3">
      <c r="A225" s="1">
        <v>19</v>
      </c>
      <c r="B225" t="s">
        <v>561</v>
      </c>
      <c r="C225" t="s">
        <v>4658</v>
      </c>
      <c r="D225" t="s">
        <v>4659</v>
      </c>
      <c r="E225" t="s">
        <v>4660</v>
      </c>
      <c r="F225" t="s">
        <v>4661</v>
      </c>
      <c r="G225" t="s">
        <v>4662</v>
      </c>
      <c r="I225" t="str">
        <f t="shared" si="21"/>
        <v>N/A</v>
      </c>
      <c r="J225">
        <f t="shared" si="22"/>
        <v>333060000</v>
      </c>
      <c r="K225">
        <f t="shared" si="23"/>
        <v>367330000</v>
      </c>
      <c r="L225">
        <f t="shared" si="24"/>
        <v>409140000</v>
      </c>
      <c r="M225">
        <f t="shared" si="25"/>
        <v>451320000</v>
      </c>
      <c r="N225">
        <f t="shared" si="26"/>
        <v>272660000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2647</v>
      </c>
      <c r="D228" t="s">
        <v>406</v>
      </c>
      <c r="E228" t="s">
        <v>4663</v>
      </c>
      <c r="F228" t="s">
        <v>4664</v>
      </c>
      <c r="G228" t="s">
        <v>4665</v>
      </c>
      <c r="I228" t="str">
        <f t="shared" si="21"/>
        <v>N/A</v>
      </c>
      <c r="J228">
        <f t="shared" si="22"/>
        <v>16710000</v>
      </c>
      <c r="K228">
        <f t="shared" si="23"/>
        <v>16530000.000000002</v>
      </c>
      <c r="L228">
        <f t="shared" si="24"/>
        <v>46090000</v>
      </c>
      <c r="M228">
        <f t="shared" si="25"/>
        <v>40200000</v>
      </c>
      <c r="N228">
        <f t="shared" si="26"/>
        <v>34310000</v>
      </c>
    </row>
    <row r="229" spans="1:14" x14ac:dyDescent="0.3">
      <c r="A229" s="1">
        <v>1</v>
      </c>
      <c r="B229" t="s">
        <v>573</v>
      </c>
      <c r="C229" t="s">
        <v>4666</v>
      </c>
      <c r="D229" t="s">
        <v>4667</v>
      </c>
      <c r="E229" t="s">
        <v>4668</v>
      </c>
      <c r="F229" t="s">
        <v>2448</v>
      </c>
      <c r="G229" t="s">
        <v>4669</v>
      </c>
      <c r="I229" t="str">
        <f t="shared" si="21"/>
        <v>N/A</v>
      </c>
      <c r="J229">
        <f t="shared" si="22"/>
        <v>25840000</v>
      </c>
      <c r="K229">
        <f t="shared" si="23"/>
        <v>25080000</v>
      </c>
      <c r="L229">
        <f t="shared" si="24"/>
        <v>59820000</v>
      </c>
      <c r="M229">
        <f t="shared" si="25"/>
        <v>65830000</v>
      </c>
      <c r="N229">
        <f t="shared" si="26"/>
        <v>74110000</v>
      </c>
    </row>
    <row r="230" spans="1:14" x14ac:dyDescent="0.3">
      <c r="A230" s="1">
        <v>2</v>
      </c>
      <c r="B230" t="s">
        <v>579</v>
      </c>
      <c r="C230" t="s">
        <v>254</v>
      </c>
      <c r="D230" t="s">
        <v>254</v>
      </c>
      <c r="E230" t="s">
        <v>254</v>
      </c>
      <c r="F230" t="s">
        <v>254</v>
      </c>
      <c r="G230" t="s">
        <v>254</v>
      </c>
      <c r="I230" t="str">
        <f t="shared" si="21"/>
        <v>N/A</v>
      </c>
      <c r="J230" t="str">
        <f t="shared" si="22"/>
        <v>N/A</v>
      </c>
      <c r="K230" t="str">
        <f t="shared" si="23"/>
        <v>N/A</v>
      </c>
      <c r="L230" t="str">
        <f t="shared" si="24"/>
        <v>N/A</v>
      </c>
      <c r="M230" t="str">
        <f t="shared" si="25"/>
        <v>N/A</v>
      </c>
      <c r="N230" t="str">
        <f t="shared" si="26"/>
        <v>N/A</v>
      </c>
    </row>
    <row r="231" spans="1:14" x14ac:dyDescent="0.3">
      <c r="A231" s="1">
        <v>3</v>
      </c>
      <c r="B231" t="s">
        <v>585</v>
      </c>
      <c r="C231" t="s">
        <v>254</v>
      </c>
      <c r="D231" t="s">
        <v>254</v>
      </c>
      <c r="E231" t="s">
        <v>254</v>
      </c>
      <c r="F231" t="s">
        <v>254</v>
      </c>
      <c r="G231" t="s">
        <v>254</v>
      </c>
      <c r="I231" t="str">
        <f t="shared" si="21"/>
        <v>N/A</v>
      </c>
      <c r="J231" t="str">
        <f t="shared" si="22"/>
        <v>N/A</v>
      </c>
      <c r="K231" t="str">
        <f t="shared" si="23"/>
        <v>N/A</v>
      </c>
      <c r="L231" t="str">
        <f t="shared" si="24"/>
        <v>N/A</v>
      </c>
      <c r="M231" t="str">
        <f t="shared" si="25"/>
        <v>N/A</v>
      </c>
      <c r="N231" t="str">
        <f t="shared" si="26"/>
        <v>N/A</v>
      </c>
    </row>
    <row r="232" spans="1:14" x14ac:dyDescent="0.3">
      <c r="A232" s="1">
        <v>4</v>
      </c>
      <c r="B232" t="s">
        <v>589</v>
      </c>
      <c r="C232" t="s">
        <v>4670</v>
      </c>
      <c r="D232" t="s">
        <v>3938</v>
      </c>
      <c r="E232" t="s">
        <v>2821</v>
      </c>
      <c r="F232" t="s">
        <v>4671</v>
      </c>
      <c r="G232" t="s">
        <v>1275</v>
      </c>
      <c r="I232" t="str">
        <f t="shared" si="21"/>
        <v>pos_trend</v>
      </c>
      <c r="J232">
        <f t="shared" si="22"/>
        <v>8650000</v>
      </c>
      <c r="K232">
        <f t="shared" si="23"/>
        <v>9590000</v>
      </c>
      <c r="L232">
        <f t="shared" si="24"/>
        <v>12120000</v>
      </c>
      <c r="M232">
        <f t="shared" si="25"/>
        <v>15780000</v>
      </c>
      <c r="N232">
        <f t="shared" si="26"/>
        <v>18700000</v>
      </c>
    </row>
    <row r="233" spans="1:14" x14ac:dyDescent="0.3">
      <c r="A233" s="1">
        <v>5</v>
      </c>
      <c r="B233" t="s">
        <v>593</v>
      </c>
      <c r="C233" t="s">
        <v>989</v>
      </c>
      <c r="D233" t="s">
        <v>671</v>
      </c>
      <c r="E233" t="s">
        <v>4672</v>
      </c>
      <c r="F233" t="s">
        <v>4673</v>
      </c>
      <c r="G233" t="s">
        <v>3602</v>
      </c>
      <c r="I233" t="str">
        <f t="shared" si="21"/>
        <v>N/A</v>
      </c>
      <c r="J233">
        <f t="shared" si="22"/>
        <v>11810000</v>
      </c>
      <c r="K233">
        <f t="shared" si="23"/>
        <v>11330000</v>
      </c>
      <c r="L233">
        <f t="shared" si="24"/>
        <v>16930000</v>
      </c>
      <c r="M233">
        <f t="shared" si="25"/>
        <v>21200000</v>
      </c>
      <c r="N233">
        <f t="shared" si="26"/>
        <v>22300000</v>
      </c>
    </row>
    <row r="234" spans="1:14" x14ac:dyDescent="0.3">
      <c r="A234" s="1">
        <v>6</v>
      </c>
      <c r="B234" t="s">
        <v>599</v>
      </c>
      <c r="C234" t="s">
        <v>3471</v>
      </c>
      <c r="D234" t="s">
        <v>845</v>
      </c>
      <c r="E234" t="s">
        <v>4674</v>
      </c>
      <c r="F234" t="s">
        <v>4675</v>
      </c>
      <c r="G234" t="s">
        <v>4676</v>
      </c>
      <c r="I234" t="str">
        <f t="shared" si="21"/>
        <v>N/A</v>
      </c>
      <c r="J234">
        <f t="shared" si="22"/>
        <v>9130000</v>
      </c>
      <c r="K234">
        <f t="shared" si="23"/>
        <v>8560000</v>
      </c>
      <c r="L234">
        <f t="shared" si="24"/>
        <v>13730000</v>
      </c>
      <c r="M234">
        <f t="shared" si="25"/>
        <v>25630000</v>
      </c>
      <c r="N234">
        <f t="shared" si="26"/>
        <v>39800000</v>
      </c>
    </row>
    <row r="235" spans="1:14" x14ac:dyDescent="0.3">
      <c r="A235" s="1">
        <v>7</v>
      </c>
      <c r="B235" t="s">
        <v>605</v>
      </c>
      <c r="C235" t="s">
        <v>4677</v>
      </c>
      <c r="D235" t="s">
        <v>4678</v>
      </c>
      <c r="E235" t="s">
        <v>254</v>
      </c>
      <c r="F235" t="s">
        <v>254</v>
      </c>
      <c r="G235" t="s">
        <v>254</v>
      </c>
      <c r="I235" t="str">
        <f t="shared" si="21"/>
        <v>N/A</v>
      </c>
      <c r="J235">
        <f t="shared" si="22"/>
        <v>99360000</v>
      </c>
      <c r="K235">
        <f t="shared" si="23"/>
        <v>93300000</v>
      </c>
      <c r="L235" t="str">
        <f t="shared" si="24"/>
        <v>N/A</v>
      </c>
      <c r="M235" t="str">
        <f t="shared" si="25"/>
        <v>N/A</v>
      </c>
      <c r="N235" t="str">
        <f t="shared" si="26"/>
        <v>N/A</v>
      </c>
    </row>
    <row r="236" spans="1:14" x14ac:dyDescent="0.3">
      <c r="A236" s="1">
        <v>8</v>
      </c>
      <c r="B236" t="s">
        <v>606</v>
      </c>
      <c r="C236" t="s">
        <v>4677</v>
      </c>
      <c r="D236" t="s">
        <v>4678</v>
      </c>
      <c r="E236" t="s">
        <v>254</v>
      </c>
      <c r="F236" t="s">
        <v>254</v>
      </c>
      <c r="G236" t="s">
        <v>254</v>
      </c>
      <c r="I236" t="str">
        <f t="shared" si="21"/>
        <v>N/A</v>
      </c>
      <c r="J236">
        <f t="shared" si="22"/>
        <v>99360000</v>
      </c>
      <c r="K236">
        <f t="shared" si="23"/>
        <v>93300000</v>
      </c>
      <c r="L236" t="str">
        <f t="shared" si="24"/>
        <v>N/A</v>
      </c>
      <c r="M236" t="str">
        <f t="shared" si="25"/>
        <v>N/A</v>
      </c>
      <c r="N236" t="str">
        <f t="shared" si="26"/>
        <v>N/A</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4679</v>
      </c>
      <c r="D238" t="s">
        <v>4680</v>
      </c>
      <c r="E238" t="s">
        <v>4681</v>
      </c>
      <c r="F238" t="s">
        <v>4682</v>
      </c>
      <c r="G238" t="s">
        <v>51</v>
      </c>
      <c r="I238" t="str">
        <f t="shared" si="21"/>
        <v>N/A</v>
      </c>
      <c r="J238">
        <f t="shared" si="22"/>
        <v>9320000</v>
      </c>
      <c r="K238">
        <f t="shared" si="23"/>
        <v>17460000</v>
      </c>
      <c r="L238">
        <f t="shared" si="24"/>
        <v>615770000</v>
      </c>
      <c r="M238">
        <f t="shared" si="25"/>
        <v>614490000</v>
      </c>
      <c r="N238">
        <f t="shared" si="26"/>
        <v>1020000000</v>
      </c>
    </row>
    <row r="239" spans="1:14" x14ac:dyDescent="0.3">
      <c r="A239" s="1">
        <v>11</v>
      </c>
      <c r="B239" t="s">
        <v>614</v>
      </c>
      <c r="C239" t="s">
        <v>254</v>
      </c>
      <c r="D239" t="s">
        <v>254</v>
      </c>
      <c r="E239" t="s">
        <v>4683</v>
      </c>
      <c r="F239" t="s">
        <v>3256</v>
      </c>
      <c r="G239" t="s">
        <v>4684</v>
      </c>
      <c r="I239" t="str">
        <f t="shared" si="21"/>
        <v>N/A</v>
      </c>
      <c r="J239" t="str">
        <f t="shared" si="22"/>
        <v>N/A</v>
      </c>
      <c r="K239" t="str">
        <f t="shared" si="23"/>
        <v>N/A</v>
      </c>
      <c r="L239">
        <f t="shared" si="24"/>
        <v>182950000</v>
      </c>
      <c r="M239">
        <f t="shared" si="25"/>
        <v>183640000</v>
      </c>
      <c r="N239">
        <f t="shared" si="26"/>
        <v>280600000</v>
      </c>
    </row>
    <row r="240" spans="1:14" x14ac:dyDescent="0.3">
      <c r="A240" s="1">
        <v>12</v>
      </c>
      <c r="B240" t="s">
        <v>620</v>
      </c>
      <c r="C240" t="s">
        <v>254</v>
      </c>
      <c r="D240" t="s">
        <v>254</v>
      </c>
      <c r="E240" t="s">
        <v>4685</v>
      </c>
      <c r="F240" t="s">
        <v>4686</v>
      </c>
      <c r="G240" t="s">
        <v>4687</v>
      </c>
      <c r="I240" t="str">
        <f t="shared" si="21"/>
        <v>N/A</v>
      </c>
      <c r="J240" t="str">
        <f t="shared" si="22"/>
        <v>N/A</v>
      </c>
      <c r="K240" t="str">
        <f t="shared" si="23"/>
        <v>N/A</v>
      </c>
      <c r="L240">
        <f t="shared" si="24"/>
        <v>432820000</v>
      </c>
      <c r="M240">
        <f t="shared" si="25"/>
        <v>430860000</v>
      </c>
      <c r="N240">
        <f t="shared" si="26"/>
        <v>742240000</v>
      </c>
    </row>
    <row r="241" spans="1:14" x14ac:dyDescent="0.3">
      <c r="A241" s="1">
        <v>13</v>
      </c>
      <c r="B241" t="s">
        <v>626</v>
      </c>
      <c r="C241" t="s">
        <v>4688</v>
      </c>
      <c r="D241" t="s">
        <v>4689</v>
      </c>
      <c r="E241" t="s">
        <v>4690</v>
      </c>
      <c r="F241" t="s">
        <v>712</v>
      </c>
      <c r="G241" t="s">
        <v>4691</v>
      </c>
      <c r="I241" t="str">
        <f t="shared" si="21"/>
        <v>N/A</v>
      </c>
      <c r="J241">
        <f t="shared" si="22"/>
        <v>5250000</v>
      </c>
      <c r="K241">
        <f t="shared" si="23"/>
        <v>4530000</v>
      </c>
      <c r="L241">
        <f t="shared" si="24"/>
        <v>9680000</v>
      </c>
      <c r="M241">
        <f t="shared" si="25"/>
        <v>8199999.9999999991</v>
      </c>
      <c r="N241">
        <f t="shared" si="26"/>
        <v>8130000.0000000009</v>
      </c>
    </row>
    <row r="242" spans="1:14" x14ac:dyDescent="0.3">
      <c r="A242" s="1">
        <v>14</v>
      </c>
      <c r="B242" t="s">
        <v>632</v>
      </c>
      <c r="C242" t="s">
        <v>3582</v>
      </c>
      <c r="D242" t="s">
        <v>4692</v>
      </c>
      <c r="E242" t="s">
        <v>3953</v>
      </c>
      <c r="F242" t="s">
        <v>3451</v>
      </c>
      <c r="G242" t="s">
        <v>4693</v>
      </c>
      <c r="I242" t="str">
        <f t="shared" si="21"/>
        <v>N/A</v>
      </c>
      <c r="J242">
        <f t="shared" si="22"/>
        <v>437000</v>
      </c>
      <c r="K242">
        <f t="shared" si="23"/>
        <v>352000</v>
      </c>
      <c r="L242">
        <f t="shared" si="24"/>
        <v>6140000</v>
      </c>
      <c r="M242">
        <f t="shared" si="25"/>
        <v>5300000</v>
      </c>
      <c r="N242">
        <f t="shared" si="26"/>
        <v>5860000</v>
      </c>
    </row>
    <row r="243" spans="1:14" x14ac:dyDescent="0.3">
      <c r="A243" s="1">
        <v>15</v>
      </c>
      <c r="B243" t="s">
        <v>635</v>
      </c>
      <c r="C243" t="s">
        <v>4694</v>
      </c>
      <c r="D243" t="s">
        <v>4695</v>
      </c>
      <c r="E243" t="s">
        <v>4696</v>
      </c>
      <c r="F243" t="s">
        <v>4697</v>
      </c>
      <c r="G243" t="s">
        <v>1515</v>
      </c>
      <c r="I243" t="str">
        <f t="shared" si="21"/>
        <v>pos_trend</v>
      </c>
      <c r="J243">
        <f t="shared" si="22"/>
        <v>565330000</v>
      </c>
      <c r="K243">
        <f t="shared" si="23"/>
        <v>607130000</v>
      </c>
      <c r="L243">
        <f t="shared" si="24"/>
        <v>1080000000</v>
      </c>
      <c r="M243">
        <f t="shared" si="25"/>
        <v>1120000000</v>
      </c>
      <c r="N243">
        <f t="shared" si="26"/>
        <v>1340000000</v>
      </c>
    </row>
    <row r="244" spans="1:14" x14ac:dyDescent="0.3">
      <c r="A244" s="1">
        <v>16</v>
      </c>
      <c r="B244" t="s">
        <v>640</v>
      </c>
      <c r="C244" t="s">
        <v>254</v>
      </c>
      <c r="D244" t="s">
        <v>1642</v>
      </c>
      <c r="E244" t="s">
        <v>4698</v>
      </c>
      <c r="F244" t="s">
        <v>1875</v>
      </c>
      <c r="G244" t="s">
        <v>4699</v>
      </c>
      <c r="I244" t="str">
        <f t="shared" si="21"/>
        <v>N/A</v>
      </c>
      <c r="J244" t="str">
        <f t="shared" si="22"/>
        <v>N/A</v>
      </c>
      <c r="K244">
        <f t="shared" si="23"/>
        <v>7.3899999999999993E-2</v>
      </c>
      <c r="L244">
        <f t="shared" si="24"/>
        <v>0.78</v>
      </c>
      <c r="M244">
        <f t="shared" si="25"/>
        <v>3.3000000000000002E-2</v>
      </c>
      <c r="N244">
        <f t="shared" si="26"/>
        <v>0.2024</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4700</v>
      </c>
      <c r="D247" t="s">
        <v>4701</v>
      </c>
      <c r="E247" t="s">
        <v>4317</v>
      </c>
      <c r="F247" t="s">
        <v>412</v>
      </c>
      <c r="G247" t="s">
        <v>4702</v>
      </c>
      <c r="I247" t="str">
        <f t="shared" si="21"/>
        <v>N/A</v>
      </c>
      <c r="J247">
        <f t="shared" si="22"/>
        <v>2280000</v>
      </c>
      <c r="K247">
        <f t="shared" si="23"/>
        <v>2009999.9999999998</v>
      </c>
      <c r="L247">
        <f t="shared" si="24"/>
        <v>2040000</v>
      </c>
      <c r="M247">
        <f t="shared" si="25"/>
        <v>1170000</v>
      </c>
      <c r="N247">
        <f t="shared" si="26"/>
        <v>7020000</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4700</v>
      </c>
      <c r="D249" t="s">
        <v>4701</v>
      </c>
      <c r="E249" t="s">
        <v>4317</v>
      </c>
      <c r="F249" t="s">
        <v>412</v>
      </c>
      <c r="G249" t="s">
        <v>4702</v>
      </c>
      <c r="I249" t="str">
        <f t="shared" si="21"/>
        <v>N/A</v>
      </c>
      <c r="J249">
        <f t="shared" si="22"/>
        <v>2280000</v>
      </c>
      <c r="K249">
        <f t="shared" si="23"/>
        <v>2009999.9999999998</v>
      </c>
      <c r="L249">
        <f t="shared" si="24"/>
        <v>2040000</v>
      </c>
      <c r="M249">
        <f t="shared" si="25"/>
        <v>1170000</v>
      </c>
      <c r="N249">
        <f t="shared" si="26"/>
        <v>7020000</v>
      </c>
    </row>
    <row r="250" spans="1:14" x14ac:dyDescent="0.3">
      <c r="A250" s="1">
        <v>3</v>
      </c>
      <c r="B250" t="s">
        <v>655</v>
      </c>
      <c r="C250" t="s">
        <v>838</v>
      </c>
      <c r="D250" t="s">
        <v>4703</v>
      </c>
      <c r="E250" t="s">
        <v>4176</v>
      </c>
      <c r="F250" t="s">
        <v>4704</v>
      </c>
      <c r="G250" t="s">
        <v>4705</v>
      </c>
      <c r="I250" t="str">
        <f t="shared" si="21"/>
        <v>N/A</v>
      </c>
      <c r="J250">
        <f t="shared" si="22"/>
        <v>22500000</v>
      </c>
      <c r="K250">
        <f t="shared" si="23"/>
        <v>15920000</v>
      </c>
      <c r="L250">
        <f t="shared" si="24"/>
        <v>17750000</v>
      </c>
      <c r="M250">
        <f t="shared" si="25"/>
        <v>14230000</v>
      </c>
      <c r="N250">
        <f t="shared" si="26"/>
        <v>26930000</v>
      </c>
    </row>
    <row r="251" spans="1:14" x14ac:dyDescent="0.3">
      <c r="A251" s="1">
        <v>4</v>
      </c>
      <c r="B251" t="s">
        <v>661</v>
      </c>
      <c r="C251" t="s">
        <v>254</v>
      </c>
      <c r="D251" t="s">
        <v>4706</v>
      </c>
      <c r="E251" t="s">
        <v>4707</v>
      </c>
      <c r="F251" t="s">
        <v>4708</v>
      </c>
      <c r="G251" t="s">
        <v>4709</v>
      </c>
      <c r="I251" t="str">
        <f t="shared" si="21"/>
        <v>N/A</v>
      </c>
      <c r="J251" t="str">
        <f t="shared" si="22"/>
        <v>N/A</v>
      </c>
      <c r="K251">
        <f t="shared" si="23"/>
        <v>-0.29239999999999999</v>
      </c>
      <c r="L251">
        <f t="shared" si="24"/>
        <v>0.1149</v>
      </c>
      <c r="M251">
        <f t="shared" si="25"/>
        <v>-0.19820000000000002</v>
      </c>
      <c r="N251">
        <f t="shared" si="26"/>
        <v>0.89230000000000009</v>
      </c>
    </row>
    <row r="252" spans="1:14" x14ac:dyDescent="0.3">
      <c r="A252" s="1">
        <v>5</v>
      </c>
      <c r="B252" t="s">
        <v>666</v>
      </c>
      <c r="C252" t="s">
        <v>254</v>
      </c>
      <c r="D252" t="s">
        <v>254</v>
      </c>
      <c r="E252" t="s">
        <v>254</v>
      </c>
      <c r="F252" t="s">
        <v>254</v>
      </c>
      <c r="G252" t="s">
        <v>254</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row>
    <row r="253" spans="1:14" x14ac:dyDescent="0.3">
      <c r="A253" s="1">
        <v>6</v>
      </c>
      <c r="B253" t="s">
        <v>672</v>
      </c>
      <c r="C253" t="s">
        <v>4710</v>
      </c>
      <c r="D253" t="s">
        <v>4711</v>
      </c>
      <c r="E253" t="s">
        <v>4712</v>
      </c>
      <c r="F253" t="s">
        <v>4713</v>
      </c>
      <c r="G253" t="s">
        <v>4714</v>
      </c>
      <c r="I253" t="str">
        <f t="shared" si="27"/>
        <v>N/A</v>
      </c>
      <c r="J253">
        <f t="shared" si="28"/>
        <v>74090000</v>
      </c>
      <c r="K253">
        <f t="shared" si="29"/>
        <v>78720000</v>
      </c>
      <c r="L253">
        <f t="shared" si="30"/>
        <v>94600000</v>
      </c>
      <c r="M253">
        <f t="shared" si="31"/>
        <v>75190000</v>
      </c>
      <c r="N253">
        <f t="shared" si="32"/>
        <v>113950000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2840</v>
      </c>
      <c r="D255" t="s">
        <v>4715</v>
      </c>
      <c r="E255" t="s">
        <v>4133</v>
      </c>
      <c r="F255" t="s">
        <v>2817</v>
      </c>
      <c r="G255" t="s">
        <v>4716</v>
      </c>
      <c r="I255" t="str">
        <f t="shared" si="27"/>
        <v>pos_trend</v>
      </c>
      <c r="J255">
        <f t="shared" si="28"/>
        <v>6360000</v>
      </c>
      <c r="K255">
        <f t="shared" si="29"/>
        <v>7900000</v>
      </c>
      <c r="L255">
        <f t="shared" si="30"/>
        <v>10700000</v>
      </c>
      <c r="M255">
        <f t="shared" si="31"/>
        <v>16570000</v>
      </c>
      <c r="N255">
        <f t="shared" si="32"/>
        <v>20720000</v>
      </c>
    </row>
    <row r="256" spans="1:14" x14ac:dyDescent="0.3">
      <c r="A256" s="1">
        <v>9</v>
      </c>
      <c r="B256" t="s">
        <v>683</v>
      </c>
      <c r="C256" t="s">
        <v>4717</v>
      </c>
      <c r="D256" t="s">
        <v>4718</v>
      </c>
      <c r="E256" t="s">
        <v>4719</v>
      </c>
      <c r="F256" t="s">
        <v>4720</v>
      </c>
      <c r="G256" t="s">
        <v>4721</v>
      </c>
      <c r="I256" t="str">
        <f t="shared" si="27"/>
        <v>N/A</v>
      </c>
      <c r="J256">
        <f t="shared" si="28"/>
        <v>67730000</v>
      </c>
      <c r="K256">
        <f t="shared" si="29"/>
        <v>70820000</v>
      </c>
      <c r="L256">
        <f t="shared" si="30"/>
        <v>83900000</v>
      </c>
      <c r="M256">
        <f t="shared" si="31"/>
        <v>58620000</v>
      </c>
      <c r="N256">
        <f t="shared" si="32"/>
        <v>93230000</v>
      </c>
    </row>
    <row r="257" spans="1:14" x14ac:dyDescent="0.3">
      <c r="A257" s="1">
        <v>10</v>
      </c>
      <c r="B257" t="s">
        <v>689</v>
      </c>
      <c r="C257" t="s">
        <v>4722</v>
      </c>
      <c r="D257" t="s">
        <v>4723</v>
      </c>
      <c r="E257" t="s">
        <v>4724</v>
      </c>
      <c r="F257" t="s">
        <v>4725</v>
      </c>
      <c r="G257" t="s">
        <v>4726</v>
      </c>
      <c r="I257" t="str">
        <f t="shared" si="27"/>
        <v>N/A</v>
      </c>
      <c r="J257">
        <f t="shared" si="28"/>
        <v>98870000</v>
      </c>
      <c r="K257">
        <f t="shared" si="29"/>
        <v>96640000</v>
      </c>
      <c r="L257">
        <f t="shared" si="30"/>
        <v>114380000</v>
      </c>
      <c r="M257">
        <f t="shared" si="31"/>
        <v>90590000</v>
      </c>
      <c r="N257">
        <f t="shared" si="32"/>
        <v>147900000</v>
      </c>
    </row>
    <row r="258" spans="1:14" x14ac:dyDescent="0.3">
      <c r="A258" s="1">
        <v>11</v>
      </c>
      <c r="B258" t="s">
        <v>695</v>
      </c>
      <c r="C258" t="s">
        <v>4727</v>
      </c>
      <c r="D258" t="s">
        <v>3482</v>
      </c>
      <c r="E258" t="s">
        <v>4728</v>
      </c>
      <c r="F258" t="s">
        <v>4729</v>
      </c>
      <c r="G258" t="s">
        <v>4730</v>
      </c>
      <c r="I258" t="str">
        <f t="shared" si="27"/>
        <v>N/A</v>
      </c>
      <c r="J258">
        <f t="shared" si="28"/>
        <v>5680000</v>
      </c>
      <c r="K258">
        <f t="shared" si="29"/>
        <v>3870000</v>
      </c>
      <c r="L258">
        <f t="shared" si="30"/>
        <v>289880000</v>
      </c>
      <c r="M258">
        <f t="shared" si="31"/>
        <v>296580000</v>
      </c>
      <c r="N258">
        <f t="shared" si="32"/>
        <v>324030000</v>
      </c>
    </row>
    <row r="259" spans="1:14" x14ac:dyDescent="0.3">
      <c r="A259" s="1">
        <v>12</v>
      </c>
      <c r="B259" t="s">
        <v>701</v>
      </c>
      <c r="C259" t="s">
        <v>4727</v>
      </c>
      <c r="D259" t="s">
        <v>3482</v>
      </c>
      <c r="E259" t="s">
        <v>4728</v>
      </c>
      <c r="F259" t="s">
        <v>4729</v>
      </c>
      <c r="G259" t="s">
        <v>4730</v>
      </c>
      <c r="I259" t="str">
        <f t="shared" si="27"/>
        <v>N/A</v>
      </c>
      <c r="J259">
        <f t="shared" si="28"/>
        <v>5680000</v>
      </c>
      <c r="K259">
        <f t="shared" si="29"/>
        <v>3870000</v>
      </c>
      <c r="L259">
        <f t="shared" si="30"/>
        <v>289880000</v>
      </c>
      <c r="M259">
        <f t="shared" si="31"/>
        <v>296580000</v>
      </c>
      <c r="N259">
        <f t="shared" si="32"/>
        <v>324030000</v>
      </c>
    </row>
    <row r="260" spans="1:14" x14ac:dyDescent="0.3">
      <c r="A260" s="1">
        <v>13</v>
      </c>
      <c r="B260" t="s">
        <v>704</v>
      </c>
      <c r="C260" t="s">
        <v>4731</v>
      </c>
      <c r="D260" t="s">
        <v>4732</v>
      </c>
      <c r="E260" t="s">
        <v>4733</v>
      </c>
      <c r="F260" t="s">
        <v>4729</v>
      </c>
      <c r="G260" t="s">
        <v>4730</v>
      </c>
      <c r="I260" t="str">
        <f t="shared" si="27"/>
        <v>N/A</v>
      </c>
      <c r="J260">
        <f t="shared" si="28"/>
        <v>1440000</v>
      </c>
      <c r="K260">
        <f t="shared" si="29"/>
        <v>640000</v>
      </c>
      <c r="L260">
        <f t="shared" si="30"/>
        <v>287700000</v>
      </c>
      <c r="M260">
        <f t="shared" si="31"/>
        <v>296580000</v>
      </c>
      <c r="N260">
        <f t="shared" si="32"/>
        <v>324030000</v>
      </c>
    </row>
    <row r="261" spans="1:14" x14ac:dyDescent="0.3">
      <c r="A261" s="1">
        <v>14</v>
      </c>
      <c r="B261" t="s">
        <v>705</v>
      </c>
      <c r="C261" t="s">
        <v>2018</v>
      </c>
      <c r="D261" t="s">
        <v>1168</v>
      </c>
      <c r="E261" t="s">
        <v>4734</v>
      </c>
      <c r="F261" t="s">
        <v>254</v>
      </c>
      <c r="G261" t="s">
        <v>254</v>
      </c>
      <c r="I261" t="str">
        <f t="shared" si="27"/>
        <v>N/A</v>
      </c>
      <c r="J261">
        <f t="shared" si="28"/>
        <v>4240000</v>
      </c>
      <c r="K261">
        <f t="shared" si="29"/>
        <v>3230000</v>
      </c>
      <c r="L261">
        <f t="shared" si="30"/>
        <v>2180000</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254</v>
      </c>
      <c r="D263" t="s">
        <v>254</v>
      </c>
      <c r="E263" t="s">
        <v>4735</v>
      </c>
      <c r="F263" t="s">
        <v>4736</v>
      </c>
      <c r="G263" t="s">
        <v>4737</v>
      </c>
      <c r="I263" t="str">
        <f t="shared" si="27"/>
        <v>N/A</v>
      </c>
      <c r="J263" t="str">
        <f t="shared" si="28"/>
        <v>N/A</v>
      </c>
      <c r="K263" t="str">
        <f t="shared" si="29"/>
        <v>N/A</v>
      </c>
      <c r="L263">
        <f t="shared" si="30"/>
        <v>52600000</v>
      </c>
      <c r="M263">
        <f t="shared" si="31"/>
        <v>63500000</v>
      </c>
      <c r="N263">
        <f t="shared" si="32"/>
        <v>72100000</v>
      </c>
    </row>
    <row r="264" spans="1:14" x14ac:dyDescent="0.3">
      <c r="A264" s="1">
        <v>17</v>
      </c>
      <c r="B264" t="s">
        <v>714</v>
      </c>
      <c r="C264" t="s">
        <v>4738</v>
      </c>
      <c r="D264" t="s">
        <v>4739</v>
      </c>
      <c r="E264" t="s">
        <v>4740</v>
      </c>
      <c r="F264" t="s">
        <v>4741</v>
      </c>
      <c r="G264" t="s">
        <v>4742</v>
      </c>
      <c r="I264" t="str">
        <f t="shared" si="27"/>
        <v>N/A</v>
      </c>
      <c r="J264">
        <f t="shared" si="28"/>
        <v>-101640000</v>
      </c>
      <c r="K264">
        <f t="shared" si="29"/>
        <v>-107990000</v>
      </c>
      <c r="L264">
        <f t="shared" si="30"/>
        <v>23890000</v>
      </c>
      <c r="M264">
        <f t="shared" si="31"/>
        <v>10020000</v>
      </c>
      <c r="N264">
        <f t="shared" si="32"/>
        <v>88410000</v>
      </c>
    </row>
    <row r="265" spans="1:14" x14ac:dyDescent="0.3">
      <c r="A265" s="1">
        <v>18</v>
      </c>
      <c r="B265" t="s">
        <v>720</v>
      </c>
      <c r="C265" t="s">
        <v>254</v>
      </c>
      <c r="D265" t="s">
        <v>254</v>
      </c>
      <c r="E265" t="s">
        <v>4740</v>
      </c>
      <c r="F265" t="s">
        <v>2000</v>
      </c>
      <c r="G265" t="s">
        <v>4743</v>
      </c>
      <c r="I265" t="str">
        <f t="shared" si="27"/>
        <v>N/A</v>
      </c>
      <c r="J265" t="str">
        <f t="shared" si="28"/>
        <v>N/A</v>
      </c>
      <c r="K265" t="str">
        <f t="shared" si="29"/>
        <v>N/A</v>
      </c>
      <c r="L265">
        <f t="shared" si="30"/>
        <v>23890000</v>
      </c>
      <c r="M265">
        <f t="shared" si="31"/>
        <v>12150000</v>
      </c>
      <c r="N265">
        <f t="shared" si="32"/>
        <v>92810000</v>
      </c>
    </row>
    <row r="266" spans="1:14" x14ac:dyDescent="0.3">
      <c r="A266" s="1">
        <v>19</v>
      </c>
      <c r="B266" t="s">
        <v>725</v>
      </c>
      <c r="C266" t="s">
        <v>4744</v>
      </c>
      <c r="D266" t="s">
        <v>4745</v>
      </c>
      <c r="E266" t="s">
        <v>254</v>
      </c>
      <c r="F266" t="s">
        <v>4746</v>
      </c>
      <c r="G266" t="s">
        <v>4747</v>
      </c>
      <c r="I266" t="str">
        <f t="shared" si="27"/>
        <v>N/A</v>
      </c>
      <c r="J266">
        <f t="shared" si="28"/>
        <v>101640000</v>
      </c>
      <c r="K266">
        <f t="shared" si="29"/>
        <v>107990000</v>
      </c>
      <c r="L266" t="str">
        <f t="shared" si="30"/>
        <v>N/A</v>
      </c>
      <c r="M266">
        <f t="shared" si="31"/>
        <v>2130000</v>
      </c>
      <c r="N266">
        <f t="shared" si="32"/>
        <v>4400000</v>
      </c>
    </row>
    <row r="267" spans="1:14" x14ac:dyDescent="0.3">
      <c r="A267" s="1">
        <v>20</v>
      </c>
      <c r="B267" t="s">
        <v>730</v>
      </c>
      <c r="C267" t="s">
        <v>4748</v>
      </c>
      <c r="D267" t="s">
        <v>4749</v>
      </c>
      <c r="E267" t="s">
        <v>4750</v>
      </c>
      <c r="F267" t="s">
        <v>4751</v>
      </c>
      <c r="G267" t="s">
        <v>568</v>
      </c>
      <c r="I267" t="str">
        <f t="shared" si="27"/>
        <v>neg_trend</v>
      </c>
      <c r="J267">
        <f t="shared" si="28"/>
        <v>74860000</v>
      </c>
      <c r="K267">
        <f t="shared" si="29"/>
        <v>66260000.000000007</v>
      </c>
      <c r="L267">
        <f t="shared" si="30"/>
        <v>59670000</v>
      </c>
      <c r="M267">
        <f t="shared" si="31"/>
        <v>50500000</v>
      </c>
      <c r="N267">
        <f t="shared" si="32"/>
        <v>41290000</v>
      </c>
    </row>
    <row r="268" spans="1:14" x14ac:dyDescent="0.3">
      <c r="A268" s="1">
        <v>21</v>
      </c>
      <c r="B268" t="s">
        <v>735</v>
      </c>
      <c r="C268" t="s">
        <v>4752</v>
      </c>
      <c r="D268" t="s">
        <v>4753</v>
      </c>
      <c r="E268" t="s">
        <v>4485</v>
      </c>
      <c r="F268" t="s">
        <v>1929</v>
      </c>
      <c r="G268" t="s">
        <v>4754</v>
      </c>
      <c r="I268" t="str">
        <f t="shared" si="27"/>
        <v>N/A</v>
      </c>
      <c r="J268">
        <f t="shared" si="28"/>
        <v>6170000</v>
      </c>
      <c r="K268">
        <f t="shared" si="29"/>
        <v>6640000</v>
      </c>
      <c r="L268">
        <f t="shared" si="30"/>
        <v>9100000</v>
      </c>
      <c r="M268">
        <f t="shared" si="31"/>
        <v>8990000</v>
      </c>
      <c r="N268">
        <f t="shared" si="32"/>
        <v>8830000</v>
      </c>
    </row>
    <row r="269" spans="1:14" x14ac:dyDescent="0.3">
      <c r="A269" s="1">
        <v>22</v>
      </c>
      <c r="B269" t="s">
        <v>741</v>
      </c>
      <c r="C269" t="s">
        <v>4755</v>
      </c>
      <c r="D269" t="s">
        <v>4756</v>
      </c>
      <c r="E269" t="s">
        <v>4757</v>
      </c>
      <c r="F269" t="s">
        <v>4758</v>
      </c>
      <c r="G269" t="s">
        <v>4759</v>
      </c>
      <c r="I269" t="str">
        <f t="shared" si="27"/>
        <v>neg_trend</v>
      </c>
      <c r="J269">
        <f t="shared" si="28"/>
        <v>68690000</v>
      </c>
      <c r="K269">
        <f t="shared" si="29"/>
        <v>59630000</v>
      </c>
      <c r="L269">
        <f t="shared" si="30"/>
        <v>50570000</v>
      </c>
      <c r="M269">
        <f t="shared" si="31"/>
        <v>41510000</v>
      </c>
      <c r="N269">
        <f t="shared" si="32"/>
        <v>32460000</v>
      </c>
    </row>
    <row r="270" spans="1:14" x14ac:dyDescent="0.3">
      <c r="A270" s="1">
        <v>23</v>
      </c>
      <c r="B270" t="s">
        <v>747</v>
      </c>
      <c r="C270" t="s">
        <v>4760</v>
      </c>
      <c r="D270" t="s">
        <v>4761</v>
      </c>
      <c r="E270" t="s">
        <v>4762</v>
      </c>
      <c r="F270" t="s">
        <v>4763</v>
      </c>
      <c r="G270" t="s">
        <v>4764</v>
      </c>
      <c r="I270" t="str">
        <f t="shared" si="27"/>
        <v>N/A</v>
      </c>
      <c r="J270">
        <f t="shared" si="28"/>
        <v>179410000</v>
      </c>
      <c r="K270">
        <f t="shared" si="29"/>
        <v>166770000</v>
      </c>
      <c r="L270">
        <f t="shared" si="30"/>
        <v>540420000</v>
      </c>
      <c r="M270">
        <f t="shared" si="31"/>
        <v>513320000.00000006</v>
      </c>
      <c r="N270">
        <f t="shared" si="32"/>
        <v>678120000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4765</v>
      </c>
      <c r="D272" t="s">
        <v>4766</v>
      </c>
      <c r="E272" t="s">
        <v>4767</v>
      </c>
      <c r="F272" t="s">
        <v>365</v>
      </c>
      <c r="G272" t="s">
        <v>4768</v>
      </c>
      <c r="I272" t="str">
        <f t="shared" si="27"/>
        <v>N/A</v>
      </c>
      <c r="J272">
        <f t="shared" si="28"/>
        <v>0.31740000000000002</v>
      </c>
      <c r="K272">
        <f t="shared" si="29"/>
        <v>0.2747</v>
      </c>
      <c r="L272">
        <f t="shared" si="30"/>
        <v>0.50009999999999999</v>
      </c>
      <c r="M272">
        <f t="shared" si="31"/>
        <v>0.45979999999999999</v>
      </c>
      <c r="N272">
        <f t="shared" si="32"/>
        <v>0.50520000000000009</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4769</v>
      </c>
      <c r="D276" t="s">
        <v>4770</v>
      </c>
      <c r="E276" t="s">
        <v>4771</v>
      </c>
      <c r="F276" t="s">
        <v>4772</v>
      </c>
      <c r="G276" t="s">
        <v>4773</v>
      </c>
      <c r="I276" t="str">
        <f t="shared" si="27"/>
        <v>pos_trend</v>
      </c>
      <c r="J276">
        <f t="shared" si="28"/>
        <v>385920000</v>
      </c>
      <c r="K276">
        <f t="shared" si="29"/>
        <v>440350000</v>
      </c>
      <c r="L276">
        <f t="shared" si="30"/>
        <v>540260000</v>
      </c>
      <c r="M276">
        <f t="shared" si="31"/>
        <v>603030000</v>
      </c>
      <c r="N276">
        <f t="shared" si="32"/>
        <v>664210000</v>
      </c>
    </row>
    <row r="277" spans="1:14" x14ac:dyDescent="0.3">
      <c r="A277" s="1">
        <v>30</v>
      </c>
      <c r="B277" t="s">
        <v>769</v>
      </c>
      <c r="C277" t="s">
        <v>4774</v>
      </c>
      <c r="D277" t="s">
        <v>4775</v>
      </c>
      <c r="E277" t="s">
        <v>2965</v>
      </c>
      <c r="F277" t="s">
        <v>4776</v>
      </c>
      <c r="G277" t="s">
        <v>4777</v>
      </c>
      <c r="I277" t="str">
        <f t="shared" si="27"/>
        <v>pos_trend</v>
      </c>
      <c r="J277">
        <f t="shared" si="28"/>
        <v>40000</v>
      </c>
      <c r="K277">
        <f t="shared" si="29"/>
        <v>41000</v>
      </c>
      <c r="L277">
        <f t="shared" si="30"/>
        <v>42000</v>
      </c>
      <c r="M277">
        <f t="shared" si="31"/>
        <v>43000</v>
      </c>
      <c r="N277">
        <f t="shared" si="32"/>
        <v>46000</v>
      </c>
    </row>
    <row r="278" spans="1:14" x14ac:dyDescent="0.3">
      <c r="A278" s="1">
        <v>31</v>
      </c>
      <c r="B278" t="s">
        <v>773</v>
      </c>
      <c r="C278" t="s">
        <v>4778</v>
      </c>
      <c r="D278" t="s">
        <v>4779</v>
      </c>
      <c r="E278" t="s">
        <v>4780</v>
      </c>
      <c r="F278" t="s">
        <v>4781</v>
      </c>
      <c r="G278" t="s">
        <v>4782</v>
      </c>
      <c r="I278" t="str">
        <f t="shared" si="27"/>
        <v>N/A</v>
      </c>
      <c r="J278">
        <f t="shared" si="28"/>
        <v>-254520000</v>
      </c>
      <c r="K278">
        <f t="shared" si="29"/>
        <v>-238080000</v>
      </c>
      <c r="L278">
        <f t="shared" si="30"/>
        <v>-220410000</v>
      </c>
      <c r="M278">
        <f t="shared" si="31"/>
        <v>-209350000</v>
      </c>
      <c r="N278">
        <f t="shared" si="32"/>
        <v>-243970000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254</v>
      </c>
      <c r="E280" t="s">
        <v>254</v>
      </c>
      <c r="F280" t="s">
        <v>254</v>
      </c>
      <c r="G280" t="s">
        <v>254</v>
      </c>
      <c r="I280" t="str">
        <f t="shared" si="27"/>
        <v>N/A</v>
      </c>
      <c r="J280" t="str">
        <f t="shared" si="28"/>
        <v>N/A</v>
      </c>
      <c r="K280" t="str">
        <f t="shared" si="29"/>
        <v>N/A</v>
      </c>
      <c r="L280" t="str">
        <f t="shared" si="30"/>
        <v>N/A</v>
      </c>
      <c r="M280" t="str">
        <f t="shared" si="31"/>
        <v>N/A</v>
      </c>
      <c r="N280" t="str">
        <f t="shared" si="32"/>
        <v>N/A</v>
      </c>
    </row>
    <row r="281" spans="1:14" x14ac:dyDescent="0.3">
      <c r="A281" s="1">
        <v>34</v>
      </c>
      <c r="B281" t="s">
        <v>786</v>
      </c>
      <c r="C281" t="s">
        <v>4783</v>
      </c>
      <c r="D281" t="s">
        <v>2668</v>
      </c>
      <c r="E281" t="s">
        <v>4784</v>
      </c>
      <c r="F281" t="s">
        <v>4785</v>
      </c>
      <c r="G281" t="s">
        <v>254</v>
      </c>
      <c r="I281" t="str">
        <f t="shared" si="27"/>
        <v>N/A</v>
      </c>
      <c r="J281">
        <f t="shared" si="28"/>
        <v>62000</v>
      </c>
      <c r="K281">
        <f t="shared" si="29"/>
        <v>37000</v>
      </c>
      <c r="L281">
        <f t="shared" si="30"/>
        <v>-74000</v>
      </c>
      <c r="M281">
        <f t="shared" si="31"/>
        <v>-119000</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4786</v>
      </c>
      <c r="D283" t="s">
        <v>4786</v>
      </c>
      <c r="E283" t="s">
        <v>4786</v>
      </c>
      <c r="F283" t="s">
        <v>4786</v>
      </c>
      <c r="G283" t="s">
        <v>4786</v>
      </c>
      <c r="I283" t="str">
        <f t="shared" si="27"/>
        <v>N/A</v>
      </c>
      <c r="J283">
        <f t="shared" si="28"/>
        <v>-329000</v>
      </c>
      <c r="K283">
        <f t="shared" si="29"/>
        <v>-329000</v>
      </c>
      <c r="L283">
        <f t="shared" si="30"/>
        <v>-329000</v>
      </c>
      <c r="M283">
        <f t="shared" si="31"/>
        <v>-329000</v>
      </c>
      <c r="N283">
        <f t="shared" si="32"/>
        <v>-329000</v>
      </c>
    </row>
    <row r="284" spans="1:14" x14ac:dyDescent="0.3">
      <c r="A284" s="1">
        <v>37</v>
      </c>
      <c r="B284" t="s">
        <v>795</v>
      </c>
      <c r="C284" t="s">
        <v>4787</v>
      </c>
      <c r="D284" t="s">
        <v>4788</v>
      </c>
      <c r="E284" t="s">
        <v>4789</v>
      </c>
      <c r="F284" t="s">
        <v>4790</v>
      </c>
      <c r="G284" t="s">
        <v>2775</v>
      </c>
      <c r="I284" t="str">
        <f t="shared" si="27"/>
        <v>N/A</v>
      </c>
      <c r="J284">
        <f t="shared" si="28"/>
        <v>0.6826000000000001</v>
      </c>
      <c r="K284">
        <f t="shared" si="29"/>
        <v>0.72530000000000006</v>
      </c>
      <c r="L284">
        <f t="shared" si="30"/>
        <v>0.49990000000000001</v>
      </c>
      <c r="M284">
        <f t="shared" si="31"/>
        <v>0.54020000000000001</v>
      </c>
      <c r="N284">
        <f t="shared" si="32"/>
        <v>0.49479999999999996</v>
      </c>
    </row>
    <row r="285" spans="1:14" x14ac:dyDescent="0.3">
      <c r="A285" s="1">
        <v>38</v>
      </c>
      <c r="B285" t="s">
        <v>801</v>
      </c>
      <c r="C285" t="s">
        <v>4769</v>
      </c>
      <c r="D285" t="s">
        <v>4770</v>
      </c>
      <c r="E285" t="s">
        <v>4771</v>
      </c>
      <c r="F285" t="s">
        <v>4772</v>
      </c>
      <c r="G285" t="s">
        <v>4773</v>
      </c>
      <c r="I285" t="str">
        <f t="shared" si="27"/>
        <v>pos_trend</v>
      </c>
      <c r="J285">
        <f t="shared" si="28"/>
        <v>385920000</v>
      </c>
      <c r="K285">
        <f t="shared" si="29"/>
        <v>440350000</v>
      </c>
      <c r="L285">
        <f t="shared" si="30"/>
        <v>540260000</v>
      </c>
      <c r="M285">
        <f t="shared" si="31"/>
        <v>603030000</v>
      </c>
      <c r="N285">
        <f t="shared" si="32"/>
        <v>664210000</v>
      </c>
    </row>
    <row r="286" spans="1:14" x14ac:dyDescent="0.3">
      <c r="A286" s="1">
        <v>39</v>
      </c>
      <c r="B286" t="s">
        <v>802</v>
      </c>
      <c r="C286" t="s">
        <v>4787</v>
      </c>
      <c r="D286" t="s">
        <v>4788</v>
      </c>
      <c r="E286" t="s">
        <v>4789</v>
      </c>
      <c r="F286" t="s">
        <v>4790</v>
      </c>
      <c r="G286" t="s">
        <v>2775</v>
      </c>
      <c r="I286" t="str">
        <f t="shared" si="27"/>
        <v>N/A</v>
      </c>
      <c r="J286">
        <f t="shared" si="28"/>
        <v>0.6826000000000001</v>
      </c>
      <c r="K286">
        <f t="shared" si="29"/>
        <v>0.72530000000000006</v>
      </c>
      <c r="L286">
        <f t="shared" si="30"/>
        <v>0.49990000000000001</v>
      </c>
      <c r="M286">
        <f t="shared" si="31"/>
        <v>0.54020000000000001</v>
      </c>
      <c r="N286">
        <f t="shared" si="32"/>
        <v>0.49479999999999996</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4769</v>
      </c>
      <c r="D288" t="s">
        <v>4770</v>
      </c>
      <c r="E288" t="s">
        <v>4771</v>
      </c>
      <c r="F288" t="s">
        <v>4772</v>
      </c>
      <c r="G288" t="s">
        <v>4773</v>
      </c>
      <c r="I288" t="str">
        <f t="shared" si="27"/>
        <v>pos_trend</v>
      </c>
      <c r="J288">
        <f t="shared" si="28"/>
        <v>385920000</v>
      </c>
      <c r="K288">
        <f t="shared" si="29"/>
        <v>440350000</v>
      </c>
      <c r="L288">
        <f t="shared" si="30"/>
        <v>540260000</v>
      </c>
      <c r="M288">
        <f t="shared" si="31"/>
        <v>603030000</v>
      </c>
      <c r="N288">
        <f t="shared" si="32"/>
        <v>664210000</v>
      </c>
    </row>
    <row r="289" spans="1:14" x14ac:dyDescent="0.3">
      <c r="A289" s="1">
        <v>42</v>
      </c>
      <c r="B289" t="s">
        <v>805</v>
      </c>
      <c r="C289" t="s">
        <v>4694</v>
      </c>
      <c r="D289" t="s">
        <v>4695</v>
      </c>
      <c r="E289" t="s">
        <v>4696</v>
      </c>
      <c r="F289" t="s">
        <v>4697</v>
      </c>
      <c r="G289" t="s">
        <v>1515</v>
      </c>
      <c r="I289" t="str">
        <f t="shared" si="27"/>
        <v>pos_trend</v>
      </c>
      <c r="J289">
        <f t="shared" si="28"/>
        <v>565330000</v>
      </c>
      <c r="K289">
        <f t="shared" si="29"/>
        <v>607130000</v>
      </c>
      <c r="L289">
        <f t="shared" si="30"/>
        <v>1080000000</v>
      </c>
      <c r="M289">
        <f t="shared" si="31"/>
        <v>1120000000</v>
      </c>
      <c r="N289">
        <f t="shared" si="32"/>
        <v>1340000000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4561</v>
      </c>
      <c r="D292" t="s">
        <v>2815</v>
      </c>
      <c r="E292" t="s">
        <v>4562</v>
      </c>
      <c r="F292" t="s">
        <v>4563</v>
      </c>
      <c r="G292" t="s">
        <v>4564</v>
      </c>
      <c r="I292" t="str">
        <f t="shared" si="27"/>
        <v>N/A</v>
      </c>
      <c r="J292">
        <f t="shared" si="28"/>
        <v>154960000</v>
      </c>
      <c r="K292">
        <f t="shared" si="29"/>
        <v>16440000.000000002</v>
      </c>
      <c r="L292">
        <f t="shared" si="30"/>
        <v>17670000</v>
      </c>
      <c r="M292">
        <f t="shared" si="31"/>
        <v>11060000</v>
      </c>
      <c r="N292">
        <f t="shared" si="32"/>
        <v>-35600000</v>
      </c>
    </row>
    <row r="293" spans="1:14" x14ac:dyDescent="0.3">
      <c r="A293" s="1">
        <v>1</v>
      </c>
      <c r="B293" t="s">
        <v>424</v>
      </c>
      <c r="C293" t="s">
        <v>254</v>
      </c>
      <c r="D293" t="s">
        <v>4567</v>
      </c>
      <c r="E293" t="s">
        <v>4568</v>
      </c>
      <c r="F293" t="s">
        <v>4569</v>
      </c>
      <c r="G293" t="s">
        <v>4791</v>
      </c>
      <c r="I293" t="str">
        <f t="shared" si="27"/>
        <v>N/A</v>
      </c>
      <c r="J293" t="str">
        <f t="shared" si="28"/>
        <v>N/A</v>
      </c>
      <c r="K293">
        <f t="shared" si="29"/>
        <v>-0.89390000000000003</v>
      </c>
      <c r="L293">
        <f t="shared" si="30"/>
        <v>7.4900000000000008E-2</v>
      </c>
      <c r="M293">
        <f t="shared" si="31"/>
        <v>-0.37430000000000002</v>
      </c>
      <c r="N293">
        <f t="shared" si="32"/>
        <v>-4.2197000000000005</v>
      </c>
    </row>
    <row r="294" spans="1:14" x14ac:dyDescent="0.3">
      <c r="A294" s="1">
        <v>2</v>
      </c>
      <c r="B294" t="s">
        <v>807</v>
      </c>
      <c r="C294" t="s">
        <v>4475</v>
      </c>
      <c r="D294" t="s">
        <v>4476</v>
      </c>
      <c r="E294" t="s">
        <v>4477</v>
      </c>
      <c r="F294" t="s">
        <v>3355</v>
      </c>
      <c r="G294" t="s">
        <v>4478</v>
      </c>
      <c r="I294" t="str">
        <f t="shared" si="27"/>
        <v>pos_trend</v>
      </c>
      <c r="J294">
        <f t="shared" si="28"/>
        <v>4660000</v>
      </c>
      <c r="K294">
        <f t="shared" si="29"/>
        <v>7000000</v>
      </c>
      <c r="L294">
        <f t="shared" si="30"/>
        <v>8470000</v>
      </c>
      <c r="M294">
        <f t="shared" si="31"/>
        <v>15010000</v>
      </c>
      <c r="N294">
        <f t="shared" si="32"/>
        <v>21580000</v>
      </c>
    </row>
    <row r="295" spans="1:14" x14ac:dyDescent="0.3">
      <c r="A295" s="1">
        <v>3</v>
      </c>
      <c r="B295" t="s">
        <v>808</v>
      </c>
      <c r="C295" t="s">
        <v>1664</v>
      </c>
      <c r="D295" t="s">
        <v>4479</v>
      </c>
      <c r="E295" t="s">
        <v>4480</v>
      </c>
      <c r="F295" t="s">
        <v>4481</v>
      </c>
      <c r="G295" t="s">
        <v>4482</v>
      </c>
      <c r="I295" t="str">
        <f t="shared" si="27"/>
        <v>pos_trend</v>
      </c>
      <c r="J295">
        <f t="shared" si="28"/>
        <v>2600000</v>
      </c>
      <c r="K295">
        <f t="shared" si="29"/>
        <v>4600000</v>
      </c>
      <c r="L295">
        <f t="shared" si="30"/>
        <v>5170000</v>
      </c>
      <c r="M295">
        <f t="shared" si="31"/>
        <v>11910000</v>
      </c>
      <c r="N295">
        <f t="shared" si="32"/>
        <v>12480000</v>
      </c>
    </row>
    <row r="296" spans="1:14" x14ac:dyDescent="0.3">
      <c r="A296" s="1">
        <v>4</v>
      </c>
      <c r="B296" t="s">
        <v>809</v>
      </c>
      <c r="C296" t="s">
        <v>4483</v>
      </c>
      <c r="D296" t="s">
        <v>2575</v>
      </c>
      <c r="E296" t="s">
        <v>4484</v>
      </c>
      <c r="F296" t="s">
        <v>956</v>
      </c>
      <c r="G296" t="s">
        <v>4485</v>
      </c>
      <c r="I296" t="str">
        <f t="shared" si="27"/>
        <v>N/A</v>
      </c>
      <c r="J296">
        <f t="shared" si="28"/>
        <v>2060000</v>
      </c>
      <c r="K296">
        <f t="shared" si="29"/>
        <v>2400000</v>
      </c>
      <c r="L296">
        <f t="shared" si="30"/>
        <v>3300000</v>
      </c>
      <c r="M296">
        <f t="shared" si="31"/>
        <v>3100000</v>
      </c>
      <c r="N296">
        <f t="shared" si="32"/>
        <v>9100000</v>
      </c>
    </row>
    <row r="297" spans="1:14" x14ac:dyDescent="0.3">
      <c r="A297" s="1">
        <v>5</v>
      </c>
      <c r="B297" t="s">
        <v>810</v>
      </c>
      <c r="C297" t="s">
        <v>4557</v>
      </c>
      <c r="D297" t="s">
        <v>3704</v>
      </c>
      <c r="E297" t="s">
        <v>4559</v>
      </c>
      <c r="F297" t="s">
        <v>2810</v>
      </c>
      <c r="G297" t="s">
        <v>4792</v>
      </c>
      <c r="I297" t="str">
        <f t="shared" si="27"/>
        <v>N/A</v>
      </c>
      <c r="J297">
        <f t="shared" si="28"/>
        <v>-133039999.99999999</v>
      </c>
      <c r="K297">
        <f t="shared" si="29"/>
        <v>9520000</v>
      </c>
      <c r="L297">
        <f t="shared" si="30"/>
        <v>6680000</v>
      </c>
      <c r="M297">
        <f t="shared" si="31"/>
        <v>3980000</v>
      </c>
      <c r="N297">
        <f t="shared" si="32"/>
        <v>-11190000</v>
      </c>
    </row>
    <row r="298" spans="1:14" x14ac:dyDescent="0.3">
      <c r="A298" s="1">
        <v>6</v>
      </c>
      <c r="B298" t="s">
        <v>714</v>
      </c>
      <c r="C298" t="s">
        <v>4557</v>
      </c>
      <c r="D298" t="s">
        <v>3704</v>
      </c>
      <c r="E298" t="s">
        <v>4559</v>
      </c>
      <c r="F298" t="s">
        <v>2810</v>
      </c>
      <c r="G298" t="s">
        <v>4792</v>
      </c>
      <c r="I298" t="str">
        <f t="shared" si="27"/>
        <v>N/A</v>
      </c>
      <c r="J298">
        <f t="shared" si="28"/>
        <v>-133039999.99999999</v>
      </c>
      <c r="K298">
        <f t="shared" si="29"/>
        <v>9520000</v>
      </c>
      <c r="L298">
        <f t="shared" si="30"/>
        <v>6680000</v>
      </c>
      <c r="M298">
        <f t="shared" si="31"/>
        <v>3980000</v>
      </c>
      <c r="N298">
        <f t="shared" si="32"/>
        <v>-11190000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3720</v>
      </c>
      <c r="D300" t="s">
        <v>4793</v>
      </c>
      <c r="E300" t="s">
        <v>4794</v>
      </c>
      <c r="F300" t="s">
        <v>656</v>
      </c>
      <c r="G300" t="s">
        <v>4795</v>
      </c>
      <c r="I300" t="str">
        <f t="shared" si="27"/>
        <v>N/A</v>
      </c>
      <c r="J300">
        <f t="shared" si="28"/>
        <v>25830000</v>
      </c>
      <c r="K300">
        <f t="shared" si="29"/>
        <v>27440000</v>
      </c>
      <c r="L300">
        <f t="shared" si="30"/>
        <v>46370000</v>
      </c>
      <c r="M300">
        <f t="shared" si="31"/>
        <v>33930000</v>
      </c>
      <c r="N300">
        <f t="shared" si="32"/>
        <v>45330000</v>
      </c>
    </row>
    <row r="301" spans="1:14" x14ac:dyDescent="0.3">
      <c r="A301" s="1">
        <v>9</v>
      </c>
      <c r="B301" t="s">
        <v>823</v>
      </c>
      <c r="C301" t="s">
        <v>4796</v>
      </c>
      <c r="D301" t="s">
        <v>4797</v>
      </c>
      <c r="E301" t="s">
        <v>4798</v>
      </c>
      <c r="F301" t="s">
        <v>4799</v>
      </c>
      <c r="G301" t="s">
        <v>4800</v>
      </c>
      <c r="I301" t="str">
        <f t="shared" si="27"/>
        <v>N/A</v>
      </c>
      <c r="J301">
        <f t="shared" si="28"/>
        <v>52410000</v>
      </c>
      <c r="K301">
        <f t="shared" si="29"/>
        <v>60400000</v>
      </c>
      <c r="L301">
        <f t="shared" si="30"/>
        <v>79200000</v>
      </c>
      <c r="M301">
        <f t="shared" si="31"/>
        <v>63980000</v>
      </c>
      <c r="N301">
        <f t="shared" si="32"/>
        <v>20120000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4801</v>
      </c>
      <c r="D303" t="s">
        <v>4802</v>
      </c>
      <c r="E303" t="s">
        <v>4803</v>
      </c>
      <c r="F303" t="s">
        <v>4804</v>
      </c>
      <c r="G303" t="s">
        <v>4805</v>
      </c>
      <c r="I303" t="str">
        <f t="shared" si="27"/>
        <v>N/A</v>
      </c>
      <c r="J303">
        <f t="shared" si="28"/>
        <v>-213000</v>
      </c>
      <c r="K303">
        <f t="shared" si="29"/>
        <v>-21220000</v>
      </c>
      <c r="L303">
        <f t="shared" si="30"/>
        <v>-4250000</v>
      </c>
      <c r="M303">
        <f t="shared" si="31"/>
        <v>-20290000</v>
      </c>
      <c r="N303">
        <f t="shared" si="32"/>
        <v>9530000</v>
      </c>
    </row>
    <row r="304" spans="1:14" x14ac:dyDescent="0.3">
      <c r="A304" s="1">
        <v>12</v>
      </c>
      <c r="B304" t="s">
        <v>836</v>
      </c>
      <c r="C304" t="s">
        <v>4806</v>
      </c>
      <c r="D304" t="s">
        <v>523</v>
      </c>
      <c r="E304" t="s">
        <v>4807</v>
      </c>
      <c r="F304" t="s">
        <v>4808</v>
      </c>
      <c r="G304" t="s">
        <v>4809</v>
      </c>
      <c r="I304" t="str">
        <f t="shared" si="27"/>
        <v>N/A</v>
      </c>
      <c r="J304">
        <f t="shared" si="28"/>
        <v>-3500000</v>
      </c>
      <c r="K304">
        <f t="shared" si="29"/>
        <v>-4460000</v>
      </c>
      <c r="L304">
        <f t="shared" si="30"/>
        <v>-1430000</v>
      </c>
      <c r="M304">
        <f t="shared" si="31"/>
        <v>744000</v>
      </c>
      <c r="N304">
        <f t="shared" si="32"/>
        <v>-19970000</v>
      </c>
    </row>
    <row r="305" spans="1:14" x14ac:dyDescent="0.3">
      <c r="A305" s="1">
        <v>13</v>
      </c>
      <c r="B305" t="s">
        <v>655</v>
      </c>
      <c r="C305" t="s">
        <v>2322</v>
      </c>
      <c r="D305" t="s">
        <v>4810</v>
      </c>
      <c r="E305" t="s">
        <v>4811</v>
      </c>
      <c r="F305" t="s">
        <v>254</v>
      </c>
      <c r="G305" t="s">
        <v>4812</v>
      </c>
      <c r="I305" t="str">
        <f t="shared" si="27"/>
        <v>N/A</v>
      </c>
      <c r="J305">
        <f t="shared" si="28"/>
        <v>11740000</v>
      </c>
      <c r="K305">
        <f t="shared" si="29"/>
        <v>-5790000</v>
      </c>
      <c r="L305">
        <f t="shared" si="30"/>
        <v>13180000</v>
      </c>
      <c r="M305" t="str">
        <f t="shared" si="31"/>
        <v>N/A</v>
      </c>
      <c r="N305">
        <f t="shared" si="32"/>
        <v>37630000</v>
      </c>
    </row>
    <row r="306" spans="1:14" x14ac:dyDescent="0.3">
      <c r="A306" s="1">
        <v>14</v>
      </c>
      <c r="B306" t="s">
        <v>847</v>
      </c>
      <c r="C306" t="s">
        <v>4813</v>
      </c>
      <c r="D306" t="s">
        <v>4814</v>
      </c>
      <c r="E306" t="s">
        <v>4815</v>
      </c>
      <c r="F306" t="s">
        <v>4816</v>
      </c>
      <c r="G306" t="s">
        <v>2394</v>
      </c>
      <c r="I306" t="str">
        <f t="shared" si="27"/>
        <v>N/A</v>
      </c>
      <c r="J306">
        <f t="shared" si="28"/>
        <v>-15880000</v>
      </c>
      <c r="K306">
        <f t="shared" si="29"/>
        <v>-5850000</v>
      </c>
      <c r="L306">
        <f t="shared" si="30"/>
        <v>-15340000</v>
      </c>
      <c r="M306">
        <f t="shared" si="31"/>
        <v>-11400000</v>
      </c>
      <c r="N306">
        <f t="shared" si="32"/>
        <v>-1470000</v>
      </c>
    </row>
    <row r="307" spans="1:14" x14ac:dyDescent="0.3">
      <c r="A307" s="1">
        <v>15</v>
      </c>
      <c r="B307" t="s">
        <v>853</v>
      </c>
      <c r="C307" t="s">
        <v>4817</v>
      </c>
      <c r="D307" t="s">
        <v>4818</v>
      </c>
      <c r="E307" t="s">
        <v>4819</v>
      </c>
      <c r="F307" t="s">
        <v>4820</v>
      </c>
      <c r="G307" t="s">
        <v>4821</v>
      </c>
      <c r="I307" t="str">
        <f t="shared" si="27"/>
        <v>N/A</v>
      </c>
      <c r="J307">
        <f t="shared" si="28"/>
        <v>52200000</v>
      </c>
      <c r="K307">
        <f t="shared" si="29"/>
        <v>39180000</v>
      </c>
      <c r="L307">
        <f t="shared" si="30"/>
        <v>74950000</v>
      </c>
      <c r="M307">
        <f t="shared" si="31"/>
        <v>43680000</v>
      </c>
      <c r="N307">
        <f t="shared" si="32"/>
        <v>29650000</v>
      </c>
    </row>
    <row r="308" spans="1:14" x14ac:dyDescent="0.3">
      <c r="A308" s="1">
        <v>16</v>
      </c>
      <c r="B308" t="s">
        <v>859</v>
      </c>
      <c r="C308" t="s">
        <v>254</v>
      </c>
      <c r="D308" t="s">
        <v>4822</v>
      </c>
      <c r="E308" t="s">
        <v>4823</v>
      </c>
      <c r="F308" t="s">
        <v>4824</v>
      </c>
      <c r="G308" t="s">
        <v>4825</v>
      </c>
      <c r="I308" t="str">
        <f t="shared" si="27"/>
        <v>N/A</v>
      </c>
      <c r="J308" t="str">
        <f t="shared" si="28"/>
        <v>N/A</v>
      </c>
      <c r="K308">
        <f t="shared" si="29"/>
        <v>-0.24929999999999999</v>
      </c>
      <c r="L308">
        <f t="shared" si="30"/>
        <v>0.91280000000000006</v>
      </c>
      <c r="M308">
        <f t="shared" si="31"/>
        <v>-0.41720000000000002</v>
      </c>
      <c r="N308">
        <f t="shared" si="32"/>
        <v>-0.32119999999999999</v>
      </c>
    </row>
    <row r="309" spans="1:14" x14ac:dyDescent="0.3">
      <c r="A309" s="1">
        <v>17</v>
      </c>
      <c r="B309" t="s">
        <v>864</v>
      </c>
      <c r="C309" t="s">
        <v>4826</v>
      </c>
      <c r="D309" t="s">
        <v>4827</v>
      </c>
      <c r="E309" t="s">
        <v>4828</v>
      </c>
      <c r="F309" t="s">
        <v>4829</v>
      </c>
      <c r="G309" t="s">
        <v>4830</v>
      </c>
      <c r="I309" t="str">
        <f t="shared" si="27"/>
        <v>N/A</v>
      </c>
      <c r="J309">
        <f t="shared" si="28"/>
        <v>0.17070000000000002</v>
      </c>
      <c r="K309">
        <f t="shared" si="29"/>
        <v>0.11650000000000001</v>
      </c>
      <c r="L309">
        <f t="shared" si="30"/>
        <v>0.18670000000000003</v>
      </c>
      <c r="M309">
        <f t="shared" si="31"/>
        <v>8.8699999999999987E-2</v>
      </c>
      <c r="N309">
        <f t="shared" si="32"/>
        <v>5.7099999999999998E-2</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4831</v>
      </c>
      <c r="D312" t="s">
        <v>4832</v>
      </c>
      <c r="E312" t="s">
        <v>4833</v>
      </c>
      <c r="F312" t="s">
        <v>4834</v>
      </c>
      <c r="G312" t="s">
        <v>4835</v>
      </c>
      <c r="I312" t="str">
        <f t="shared" si="27"/>
        <v>N/A</v>
      </c>
      <c r="J312">
        <f t="shared" si="28"/>
        <v>-13580000</v>
      </c>
      <c r="K312">
        <f t="shared" si="29"/>
        <v>-7160000</v>
      </c>
      <c r="L312">
        <f t="shared" si="30"/>
        <v>-7780000</v>
      </c>
      <c r="M312">
        <f t="shared" si="31"/>
        <v>-7070000</v>
      </c>
      <c r="N312">
        <f t="shared" si="32"/>
        <v>-7090000</v>
      </c>
    </row>
    <row r="313" spans="1:14" x14ac:dyDescent="0.3">
      <c r="A313" s="1">
        <v>1</v>
      </c>
      <c r="B313" t="s">
        <v>876</v>
      </c>
      <c r="C313" t="s">
        <v>4836</v>
      </c>
      <c r="D313" t="s">
        <v>4837</v>
      </c>
      <c r="E313" t="s">
        <v>4838</v>
      </c>
      <c r="F313" t="s">
        <v>4839</v>
      </c>
      <c r="G313" t="s">
        <v>4840</v>
      </c>
      <c r="I313" t="str">
        <f t="shared" si="27"/>
        <v>N/A</v>
      </c>
      <c r="J313">
        <f t="shared" si="28"/>
        <v>-10380000</v>
      </c>
      <c r="K313">
        <f t="shared" si="29"/>
        <v>-4040000</v>
      </c>
      <c r="L313">
        <f t="shared" si="30"/>
        <v>-5080000</v>
      </c>
      <c r="M313">
        <f t="shared" si="31"/>
        <v>-5920000</v>
      </c>
      <c r="N313">
        <f t="shared" si="32"/>
        <v>-6190000</v>
      </c>
    </row>
    <row r="314" spans="1:14" x14ac:dyDescent="0.3">
      <c r="A314" s="1">
        <v>2</v>
      </c>
      <c r="B314" t="s">
        <v>882</v>
      </c>
      <c r="C314" t="s">
        <v>4841</v>
      </c>
      <c r="D314" t="s">
        <v>4842</v>
      </c>
      <c r="E314" t="s">
        <v>4843</v>
      </c>
      <c r="F314" t="s">
        <v>2718</v>
      </c>
      <c r="G314" t="s">
        <v>4844</v>
      </c>
      <c r="I314" t="str">
        <f t="shared" si="27"/>
        <v>pos_trend</v>
      </c>
      <c r="J314">
        <f t="shared" si="28"/>
        <v>-3190000</v>
      </c>
      <c r="K314">
        <f t="shared" si="29"/>
        <v>-3120000</v>
      </c>
      <c r="L314">
        <f t="shared" si="30"/>
        <v>-2700000</v>
      </c>
      <c r="M314">
        <f t="shared" si="31"/>
        <v>-1150000</v>
      </c>
      <c r="N314">
        <f t="shared" si="32"/>
        <v>-893000</v>
      </c>
    </row>
    <row r="315" spans="1:14" x14ac:dyDescent="0.3">
      <c r="A315" s="1">
        <v>3</v>
      </c>
      <c r="B315" t="s">
        <v>888</v>
      </c>
      <c r="C315" t="s">
        <v>254</v>
      </c>
      <c r="D315" t="s">
        <v>4845</v>
      </c>
      <c r="E315" t="s">
        <v>4846</v>
      </c>
      <c r="F315" t="s">
        <v>4847</v>
      </c>
      <c r="G315" t="s">
        <v>4848</v>
      </c>
      <c r="I315" t="str">
        <f t="shared" si="27"/>
        <v>N/A</v>
      </c>
      <c r="J315" t="str">
        <f t="shared" si="28"/>
        <v>N/A</v>
      </c>
      <c r="K315">
        <f t="shared" si="29"/>
        <v>0.47240000000000004</v>
      </c>
      <c r="L315">
        <f t="shared" si="30"/>
        <v>-8.6400000000000005E-2</v>
      </c>
      <c r="M315">
        <f t="shared" si="31"/>
        <v>9.2100000000000015E-2</v>
      </c>
      <c r="N315">
        <f t="shared" si="32"/>
        <v>-2.7000000000000001E-3</v>
      </c>
    </row>
    <row r="316" spans="1:14" x14ac:dyDescent="0.3">
      <c r="A316" s="1">
        <v>4</v>
      </c>
      <c r="B316" t="s">
        <v>893</v>
      </c>
      <c r="C316" t="s">
        <v>4849</v>
      </c>
      <c r="D316" t="s">
        <v>4850</v>
      </c>
      <c r="E316" t="s">
        <v>4851</v>
      </c>
      <c r="F316" t="s">
        <v>4852</v>
      </c>
      <c r="G316" t="s">
        <v>4853</v>
      </c>
      <c r="I316" t="str">
        <f t="shared" ref="I316:I379" si="33">IF(AND(K316&gt; J316, L316&gt; K316, M316&gt; L316, N316&gt; M316), "pos_trend", IF(AND(K316&lt; J316, L316&lt; K316, M316&lt; L316, N316&lt; M316), "neg_trend", "N/A"))</f>
        <v>pos_trend</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-4.4400000000000002E-2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-2.1299999999999999E-2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-1.9400000000000001E-2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-1.43E-2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-1.3600000000000001E-2</v>
      </c>
    </row>
    <row r="317" spans="1:14" x14ac:dyDescent="0.3">
      <c r="A317" s="1">
        <v>5</v>
      </c>
      <c r="B317" t="s">
        <v>899</v>
      </c>
      <c r="C317" t="s">
        <v>254</v>
      </c>
      <c r="D317" t="s">
        <v>4854</v>
      </c>
      <c r="E317" t="s">
        <v>4855</v>
      </c>
      <c r="F317" t="s">
        <v>254</v>
      </c>
      <c r="G317" t="s">
        <v>4856</v>
      </c>
      <c r="I317" t="str">
        <f t="shared" si="33"/>
        <v>N/A</v>
      </c>
      <c r="J317" t="str">
        <f t="shared" si="34"/>
        <v>N/A</v>
      </c>
      <c r="K317">
        <f t="shared" si="35"/>
        <v>-7500000</v>
      </c>
      <c r="L317">
        <f t="shared" si="36"/>
        <v>-476150000</v>
      </c>
      <c r="M317" t="str">
        <f t="shared" si="37"/>
        <v>N/A</v>
      </c>
      <c r="N317">
        <f t="shared" si="38"/>
        <v>-294400000</v>
      </c>
    </row>
    <row r="318" spans="1:14" x14ac:dyDescent="0.3">
      <c r="A318" s="1">
        <v>6</v>
      </c>
      <c r="B318" t="s">
        <v>904</v>
      </c>
      <c r="C318" t="s">
        <v>254</v>
      </c>
      <c r="D318" t="s">
        <v>254</v>
      </c>
      <c r="E318" t="s">
        <v>254</v>
      </c>
      <c r="F318" t="s">
        <v>254</v>
      </c>
      <c r="G318" t="s">
        <v>254</v>
      </c>
      <c r="I318" t="str">
        <f t="shared" si="33"/>
        <v>N/A</v>
      </c>
      <c r="J318" t="str">
        <f t="shared" si="34"/>
        <v>N/A</v>
      </c>
      <c r="K318" t="str">
        <f t="shared" si="35"/>
        <v>N/A</v>
      </c>
      <c r="L318" t="str">
        <f t="shared" si="36"/>
        <v>N/A</v>
      </c>
      <c r="M318" t="str">
        <f t="shared" si="37"/>
        <v>N/A</v>
      </c>
      <c r="N318" t="str">
        <f t="shared" si="38"/>
        <v>N/A</v>
      </c>
    </row>
    <row r="319" spans="1:14" x14ac:dyDescent="0.3">
      <c r="A319" s="1">
        <v>7</v>
      </c>
      <c r="B319" t="s">
        <v>906</v>
      </c>
      <c r="C319" t="s">
        <v>3672</v>
      </c>
      <c r="D319" t="s">
        <v>4857</v>
      </c>
      <c r="E319" t="s">
        <v>4858</v>
      </c>
      <c r="F319" t="s">
        <v>4859</v>
      </c>
      <c r="G319" t="s">
        <v>4860</v>
      </c>
      <c r="I319" t="str">
        <f t="shared" si="33"/>
        <v>N/A</v>
      </c>
      <c r="J319">
        <f t="shared" si="34"/>
        <v>-57710000</v>
      </c>
      <c r="K319">
        <f t="shared" si="35"/>
        <v>-30430000</v>
      </c>
      <c r="L319">
        <f t="shared" si="36"/>
        <v>190110000</v>
      </c>
      <c r="M319">
        <f t="shared" si="37"/>
        <v>-78170000</v>
      </c>
      <c r="N319">
        <f t="shared" si="38"/>
        <v>199750000</v>
      </c>
    </row>
    <row r="320" spans="1:14" x14ac:dyDescent="0.3">
      <c r="A320" s="1">
        <v>8</v>
      </c>
      <c r="B320" t="s">
        <v>908</v>
      </c>
      <c r="C320" t="s">
        <v>4861</v>
      </c>
      <c r="D320" t="s">
        <v>4862</v>
      </c>
      <c r="E320" t="s">
        <v>4863</v>
      </c>
      <c r="F320" t="s">
        <v>4864</v>
      </c>
      <c r="G320" t="s">
        <v>4865</v>
      </c>
      <c r="I320" t="str">
        <f t="shared" si="33"/>
        <v>N/A</v>
      </c>
      <c r="J320">
        <f t="shared" si="34"/>
        <v>-322460000</v>
      </c>
      <c r="K320">
        <f t="shared" si="35"/>
        <v>-221430000</v>
      </c>
      <c r="L320">
        <f t="shared" si="36"/>
        <v>-580380000</v>
      </c>
      <c r="M320">
        <f t="shared" si="37"/>
        <v>-434670000</v>
      </c>
      <c r="N320">
        <f t="shared" si="38"/>
        <v>-40220000</v>
      </c>
    </row>
    <row r="321" spans="1:14" x14ac:dyDescent="0.3">
      <c r="A321" s="1">
        <v>9</v>
      </c>
      <c r="B321" t="s">
        <v>909</v>
      </c>
      <c r="C321" t="s">
        <v>4866</v>
      </c>
      <c r="D321" t="s">
        <v>4867</v>
      </c>
      <c r="E321" t="s">
        <v>4868</v>
      </c>
      <c r="F321" t="s">
        <v>4869</v>
      </c>
      <c r="G321" t="s">
        <v>4870</v>
      </c>
      <c r="I321" t="str">
        <f t="shared" si="33"/>
        <v>N/A</v>
      </c>
      <c r="J321">
        <f t="shared" si="34"/>
        <v>264750000</v>
      </c>
      <c r="K321">
        <f t="shared" si="35"/>
        <v>191000000</v>
      </c>
      <c r="L321">
        <f t="shared" si="36"/>
        <v>770490000</v>
      </c>
      <c r="M321">
        <f t="shared" si="37"/>
        <v>356500000</v>
      </c>
      <c r="N321">
        <f t="shared" si="38"/>
        <v>239970000</v>
      </c>
    </row>
    <row r="322" spans="1:14" x14ac:dyDescent="0.3">
      <c r="A322" s="1">
        <v>10</v>
      </c>
      <c r="B322" t="s">
        <v>910</v>
      </c>
      <c r="C322" t="s">
        <v>254</v>
      </c>
      <c r="D322" t="s">
        <v>254</v>
      </c>
      <c r="E322" t="s">
        <v>254</v>
      </c>
      <c r="F322" t="s">
        <v>254</v>
      </c>
      <c r="G322" t="s">
        <v>254</v>
      </c>
      <c r="I322" t="str">
        <f t="shared" si="33"/>
        <v>N/A</v>
      </c>
      <c r="J322" t="str">
        <f t="shared" si="34"/>
        <v>N/A</v>
      </c>
      <c r="K322" t="str">
        <f t="shared" si="35"/>
        <v>N/A</v>
      </c>
      <c r="L322" t="str">
        <f t="shared" si="36"/>
        <v>N/A</v>
      </c>
      <c r="M322" t="str">
        <f t="shared" si="37"/>
        <v>N/A</v>
      </c>
      <c r="N322" t="str">
        <f t="shared" si="38"/>
        <v>N/A</v>
      </c>
    </row>
    <row r="323" spans="1:14" x14ac:dyDescent="0.3">
      <c r="A323" s="1">
        <v>11</v>
      </c>
      <c r="B323" t="s">
        <v>914</v>
      </c>
      <c r="C323" t="s">
        <v>254</v>
      </c>
      <c r="D323" t="s">
        <v>254</v>
      </c>
      <c r="E323" t="s">
        <v>254</v>
      </c>
      <c r="F323" t="s">
        <v>254</v>
      </c>
      <c r="G323" t="s">
        <v>254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915</v>
      </c>
      <c r="C324" t="s">
        <v>4871</v>
      </c>
      <c r="D324" t="s">
        <v>4872</v>
      </c>
      <c r="E324" t="s">
        <v>4873</v>
      </c>
      <c r="F324" t="s">
        <v>4874</v>
      </c>
      <c r="G324" t="s">
        <v>4875</v>
      </c>
      <c r="I324" t="str">
        <f t="shared" si="33"/>
        <v>N/A</v>
      </c>
      <c r="J324">
        <f t="shared" si="34"/>
        <v>-71280000</v>
      </c>
      <c r="K324">
        <f t="shared" si="35"/>
        <v>-45090000</v>
      </c>
      <c r="L324">
        <f t="shared" si="36"/>
        <v>-293830000</v>
      </c>
      <c r="M324">
        <f t="shared" si="37"/>
        <v>-85240000</v>
      </c>
      <c r="N324">
        <f t="shared" si="38"/>
        <v>-101730000</v>
      </c>
    </row>
    <row r="325" spans="1:14" x14ac:dyDescent="0.3">
      <c r="A325" s="1">
        <v>13</v>
      </c>
      <c r="B325" t="s">
        <v>921</v>
      </c>
      <c r="C325" t="s">
        <v>254</v>
      </c>
      <c r="D325" t="s">
        <v>4876</v>
      </c>
      <c r="E325" t="s">
        <v>4877</v>
      </c>
      <c r="F325" t="s">
        <v>4878</v>
      </c>
      <c r="G325" t="s">
        <v>4879</v>
      </c>
      <c r="I325" t="str">
        <f t="shared" si="33"/>
        <v>N/A</v>
      </c>
      <c r="J325" t="str">
        <f t="shared" si="34"/>
        <v>N/A</v>
      </c>
      <c r="K325">
        <f t="shared" si="35"/>
        <v>0.3674</v>
      </c>
      <c r="L325">
        <f t="shared" si="36"/>
        <v>-5.5161000000000007</v>
      </c>
      <c r="M325">
        <f t="shared" si="37"/>
        <v>0.70989999999999998</v>
      </c>
      <c r="N325">
        <f t="shared" si="38"/>
        <v>-0.19350000000000001</v>
      </c>
    </row>
    <row r="326" spans="1:14" x14ac:dyDescent="0.3">
      <c r="A326" s="1">
        <v>14</v>
      </c>
      <c r="B326" t="s">
        <v>926</v>
      </c>
      <c r="C326" t="s">
        <v>4880</v>
      </c>
      <c r="D326" t="s">
        <v>4881</v>
      </c>
      <c r="E326" t="s">
        <v>4882</v>
      </c>
      <c r="F326" t="s">
        <v>4883</v>
      </c>
      <c r="G326" t="s">
        <v>4884</v>
      </c>
      <c r="I326" t="str">
        <f t="shared" si="33"/>
        <v>N/A</v>
      </c>
      <c r="J326">
        <f t="shared" si="34"/>
        <v>-0.2331</v>
      </c>
      <c r="K326">
        <f t="shared" si="35"/>
        <v>-0.13400000000000001</v>
      </c>
      <c r="L326">
        <f t="shared" si="36"/>
        <v>-0.7319</v>
      </c>
      <c r="M326">
        <f t="shared" si="37"/>
        <v>-0.17300000000000001</v>
      </c>
      <c r="N326">
        <f t="shared" si="38"/>
        <v>-0.19579999999999997</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4885</v>
      </c>
      <c r="D332" t="s">
        <v>4886</v>
      </c>
      <c r="E332" t="s">
        <v>2052</v>
      </c>
      <c r="F332" t="s">
        <v>4887</v>
      </c>
      <c r="G332" t="s">
        <v>4888</v>
      </c>
      <c r="I332" t="str">
        <f t="shared" si="33"/>
        <v>pos_trend</v>
      </c>
      <c r="J332">
        <f t="shared" si="34"/>
        <v>4340000</v>
      </c>
      <c r="K332">
        <f t="shared" si="35"/>
        <v>12790000</v>
      </c>
      <c r="L332">
        <f t="shared" si="36"/>
        <v>16020000</v>
      </c>
      <c r="M332">
        <f t="shared" si="37"/>
        <v>18100000</v>
      </c>
      <c r="N332">
        <f t="shared" si="38"/>
        <v>75520000</v>
      </c>
    </row>
    <row r="333" spans="1:14" x14ac:dyDescent="0.3">
      <c r="A333" s="1">
        <v>4</v>
      </c>
      <c r="B333" t="s">
        <v>940</v>
      </c>
      <c r="C333" t="s">
        <v>254</v>
      </c>
      <c r="D333" t="s">
        <v>254</v>
      </c>
      <c r="E333" t="s">
        <v>254</v>
      </c>
      <c r="F333" t="s">
        <v>254</v>
      </c>
      <c r="G333" t="s">
        <v>254</v>
      </c>
      <c r="I333" t="str">
        <f t="shared" si="33"/>
        <v>N/A</v>
      </c>
      <c r="J333" t="str">
        <f t="shared" si="34"/>
        <v>N/A</v>
      </c>
      <c r="K333" t="str">
        <f t="shared" si="35"/>
        <v>N/A</v>
      </c>
      <c r="L333" t="str">
        <f t="shared" si="36"/>
        <v>N/A</v>
      </c>
      <c r="M333" t="str">
        <f t="shared" si="37"/>
        <v>N/A</v>
      </c>
      <c r="N333" t="str">
        <f t="shared" si="38"/>
        <v>N/A</v>
      </c>
    </row>
    <row r="334" spans="1:14" x14ac:dyDescent="0.3">
      <c r="A334" s="1">
        <v>5</v>
      </c>
      <c r="B334" t="s">
        <v>946</v>
      </c>
      <c r="C334" t="s">
        <v>4885</v>
      </c>
      <c r="D334" t="s">
        <v>4886</v>
      </c>
      <c r="E334" t="s">
        <v>2052</v>
      </c>
      <c r="F334" t="s">
        <v>4887</v>
      </c>
      <c r="G334" t="s">
        <v>4888</v>
      </c>
      <c r="I334" t="str">
        <f t="shared" si="33"/>
        <v>pos_trend</v>
      </c>
      <c r="J334">
        <f t="shared" si="34"/>
        <v>4340000</v>
      </c>
      <c r="K334">
        <f t="shared" si="35"/>
        <v>12790000</v>
      </c>
      <c r="L334">
        <f t="shared" si="36"/>
        <v>16020000</v>
      </c>
      <c r="M334">
        <f t="shared" si="37"/>
        <v>18100000</v>
      </c>
      <c r="N334">
        <f t="shared" si="38"/>
        <v>75520000</v>
      </c>
    </row>
    <row r="335" spans="1:14" x14ac:dyDescent="0.3">
      <c r="A335" s="1">
        <v>6</v>
      </c>
      <c r="B335" t="s">
        <v>952</v>
      </c>
      <c r="C335" t="s">
        <v>4885</v>
      </c>
      <c r="D335" t="s">
        <v>4886</v>
      </c>
      <c r="E335" t="s">
        <v>2052</v>
      </c>
      <c r="F335" t="s">
        <v>254</v>
      </c>
      <c r="G335" t="s">
        <v>254</v>
      </c>
      <c r="I335" t="str">
        <f t="shared" si="33"/>
        <v>N/A</v>
      </c>
      <c r="J335">
        <f t="shared" si="34"/>
        <v>4340000</v>
      </c>
      <c r="K335">
        <f t="shared" si="35"/>
        <v>12790000</v>
      </c>
      <c r="L335">
        <f t="shared" si="36"/>
        <v>16020000</v>
      </c>
      <c r="M335" t="str">
        <f t="shared" si="37"/>
        <v>N/A</v>
      </c>
      <c r="N335" t="str">
        <f t="shared" si="38"/>
        <v>N/A</v>
      </c>
    </row>
    <row r="336" spans="1:14" x14ac:dyDescent="0.3">
      <c r="A336" s="1">
        <v>7</v>
      </c>
      <c r="B336" t="s">
        <v>958</v>
      </c>
      <c r="C336" t="s">
        <v>254</v>
      </c>
      <c r="D336" t="s">
        <v>254</v>
      </c>
      <c r="E336" t="s">
        <v>254</v>
      </c>
      <c r="F336" t="s">
        <v>4887</v>
      </c>
      <c r="G336" t="s">
        <v>4888</v>
      </c>
      <c r="I336" t="str">
        <f t="shared" si="33"/>
        <v>N/A</v>
      </c>
      <c r="J336" t="str">
        <f t="shared" si="34"/>
        <v>N/A</v>
      </c>
      <c r="K336" t="str">
        <f t="shared" si="35"/>
        <v>N/A</v>
      </c>
      <c r="L336" t="str">
        <f t="shared" si="36"/>
        <v>N/A</v>
      </c>
      <c r="M336">
        <f t="shared" si="37"/>
        <v>18100000</v>
      </c>
      <c r="N336">
        <f t="shared" si="38"/>
        <v>75520000</v>
      </c>
    </row>
    <row r="337" spans="1:14" x14ac:dyDescent="0.3">
      <c r="A337" s="1">
        <v>8</v>
      </c>
      <c r="B337" t="s">
        <v>964</v>
      </c>
      <c r="C337" t="s">
        <v>4889</v>
      </c>
      <c r="D337" t="s">
        <v>4890</v>
      </c>
      <c r="E337" t="s">
        <v>4891</v>
      </c>
      <c r="F337" t="s">
        <v>4892</v>
      </c>
      <c r="G337" t="s">
        <v>4893</v>
      </c>
      <c r="I337" t="str">
        <f t="shared" si="33"/>
        <v>N/A</v>
      </c>
      <c r="J337">
        <f t="shared" si="34"/>
        <v>-1250000</v>
      </c>
      <c r="K337">
        <f t="shared" si="35"/>
        <v>-909000</v>
      </c>
      <c r="L337">
        <f t="shared" si="36"/>
        <v>336920000</v>
      </c>
      <c r="M337">
        <f t="shared" si="37"/>
        <v>-875000</v>
      </c>
      <c r="N337">
        <f t="shared" si="38"/>
        <v>-1590000</v>
      </c>
    </row>
    <row r="338" spans="1:14" x14ac:dyDescent="0.3">
      <c r="A338" s="1">
        <v>9</v>
      </c>
      <c r="B338" t="s">
        <v>970</v>
      </c>
      <c r="C338" t="s">
        <v>254</v>
      </c>
      <c r="D338" t="s">
        <v>254</v>
      </c>
      <c r="E338" t="s">
        <v>254</v>
      </c>
      <c r="F338" t="s">
        <v>4894</v>
      </c>
      <c r="G338" t="s">
        <v>254</v>
      </c>
      <c r="I338" t="str">
        <f t="shared" si="33"/>
        <v>N/A</v>
      </c>
      <c r="J338" t="str">
        <f t="shared" si="34"/>
        <v>N/A</v>
      </c>
      <c r="K338" t="str">
        <f t="shared" si="35"/>
        <v>N/A</v>
      </c>
      <c r="L338" t="str">
        <f t="shared" si="36"/>
        <v>N/A</v>
      </c>
      <c r="M338">
        <f t="shared" si="37"/>
        <v>-374000</v>
      </c>
      <c r="N338" t="str">
        <f t="shared" si="38"/>
        <v>N/A</v>
      </c>
    </row>
    <row r="339" spans="1:14" x14ac:dyDescent="0.3">
      <c r="A339" s="1">
        <v>10</v>
      </c>
      <c r="B339" t="s">
        <v>971</v>
      </c>
      <c r="C339" t="s">
        <v>4889</v>
      </c>
      <c r="D339" t="s">
        <v>4890</v>
      </c>
      <c r="E339" t="s">
        <v>4891</v>
      </c>
      <c r="F339" t="s">
        <v>4895</v>
      </c>
      <c r="G339" t="s">
        <v>4893</v>
      </c>
      <c r="I339" t="str">
        <f t="shared" si="33"/>
        <v>N/A</v>
      </c>
      <c r="J339">
        <f t="shared" si="34"/>
        <v>-1250000</v>
      </c>
      <c r="K339">
        <f t="shared" si="35"/>
        <v>-909000</v>
      </c>
      <c r="L339">
        <f t="shared" si="36"/>
        <v>336920000</v>
      </c>
      <c r="M339">
        <f t="shared" si="37"/>
        <v>-501000</v>
      </c>
      <c r="N339">
        <f t="shared" si="38"/>
        <v>-1590000</v>
      </c>
    </row>
    <row r="340" spans="1:14" x14ac:dyDescent="0.3">
      <c r="A340" s="1">
        <v>11</v>
      </c>
      <c r="B340" t="s">
        <v>972</v>
      </c>
      <c r="C340" t="s">
        <v>254</v>
      </c>
      <c r="D340" t="s">
        <v>254</v>
      </c>
      <c r="E340" t="s">
        <v>4896</v>
      </c>
      <c r="F340" t="s">
        <v>254</v>
      </c>
      <c r="G340" t="s">
        <v>4893</v>
      </c>
      <c r="I340" t="str">
        <f t="shared" si="33"/>
        <v>N/A</v>
      </c>
      <c r="J340" t="str">
        <f t="shared" si="34"/>
        <v>N/A</v>
      </c>
      <c r="K340" t="str">
        <f t="shared" si="35"/>
        <v>N/A</v>
      </c>
      <c r="L340">
        <f t="shared" si="36"/>
        <v>337480000</v>
      </c>
      <c r="M340" t="str">
        <f t="shared" si="37"/>
        <v>N/A</v>
      </c>
      <c r="N340">
        <f t="shared" si="38"/>
        <v>-1590000</v>
      </c>
    </row>
    <row r="341" spans="1:14" x14ac:dyDescent="0.3">
      <c r="A341" s="1">
        <v>12</v>
      </c>
      <c r="B341" t="s">
        <v>978</v>
      </c>
      <c r="C341" t="s">
        <v>4889</v>
      </c>
      <c r="D341" t="s">
        <v>4890</v>
      </c>
      <c r="E341" t="s">
        <v>4897</v>
      </c>
      <c r="F341" t="s">
        <v>4895</v>
      </c>
      <c r="G341" t="s">
        <v>254</v>
      </c>
      <c r="I341" t="str">
        <f t="shared" si="33"/>
        <v>pos_trend</v>
      </c>
      <c r="J341">
        <f t="shared" si="34"/>
        <v>-1250000</v>
      </c>
      <c r="K341">
        <f t="shared" si="35"/>
        <v>-909000</v>
      </c>
      <c r="L341">
        <f t="shared" si="36"/>
        <v>-562000</v>
      </c>
      <c r="M341">
        <f t="shared" si="37"/>
        <v>-501000</v>
      </c>
      <c r="N341" t="str">
        <f t="shared" si="38"/>
        <v>N/A</v>
      </c>
    </row>
    <row r="342" spans="1:14" x14ac:dyDescent="0.3">
      <c r="A342" s="1">
        <v>13</v>
      </c>
      <c r="B342" t="s">
        <v>817</v>
      </c>
      <c r="C342" t="s">
        <v>254</v>
      </c>
      <c r="D342" t="s">
        <v>4898</v>
      </c>
      <c r="E342" t="s">
        <v>254</v>
      </c>
      <c r="F342" t="s">
        <v>4899</v>
      </c>
      <c r="G342" t="s">
        <v>2704</v>
      </c>
      <c r="I342" t="str">
        <f t="shared" si="33"/>
        <v>N/A</v>
      </c>
      <c r="J342" t="str">
        <f t="shared" si="34"/>
        <v>N/A</v>
      </c>
      <c r="K342">
        <f t="shared" si="35"/>
        <v>91000</v>
      </c>
      <c r="L342" t="str">
        <f t="shared" si="36"/>
        <v>N/A</v>
      </c>
      <c r="M342">
        <f t="shared" si="37"/>
        <v>194000</v>
      </c>
      <c r="N342">
        <f t="shared" si="38"/>
        <v>-56000</v>
      </c>
    </row>
    <row r="343" spans="1:14" x14ac:dyDescent="0.3">
      <c r="A343" s="1">
        <v>14</v>
      </c>
      <c r="B343" t="s">
        <v>910</v>
      </c>
      <c r="C343" t="s">
        <v>254</v>
      </c>
      <c r="D343" t="s">
        <v>254</v>
      </c>
      <c r="E343" t="s">
        <v>254</v>
      </c>
      <c r="F343" t="s">
        <v>254</v>
      </c>
      <c r="G343" t="s">
        <v>2704</v>
      </c>
      <c r="I343" t="str">
        <f t="shared" si="33"/>
        <v>N/A</v>
      </c>
      <c r="J343" t="str">
        <f t="shared" si="34"/>
        <v>N/A</v>
      </c>
      <c r="K343" t="str">
        <f t="shared" si="35"/>
        <v>N/A</v>
      </c>
      <c r="L343" t="str">
        <f t="shared" si="36"/>
        <v>N/A</v>
      </c>
      <c r="M343" t="str">
        <f t="shared" si="37"/>
        <v>N/A</v>
      </c>
      <c r="N343">
        <f t="shared" si="38"/>
        <v>-56000</v>
      </c>
    </row>
    <row r="344" spans="1:14" x14ac:dyDescent="0.3">
      <c r="A344" s="1">
        <v>15</v>
      </c>
      <c r="B344" t="s">
        <v>914</v>
      </c>
      <c r="C344" t="s">
        <v>254</v>
      </c>
      <c r="D344" t="s">
        <v>4898</v>
      </c>
      <c r="E344" t="s">
        <v>254</v>
      </c>
      <c r="F344" t="s">
        <v>4899</v>
      </c>
      <c r="G344" t="s">
        <v>254</v>
      </c>
      <c r="I344" t="str">
        <f t="shared" si="33"/>
        <v>N/A</v>
      </c>
      <c r="J344" t="str">
        <f t="shared" si="34"/>
        <v>N/A</v>
      </c>
      <c r="K344">
        <f t="shared" si="35"/>
        <v>91000</v>
      </c>
      <c r="L344" t="str">
        <f t="shared" si="36"/>
        <v>N/A</v>
      </c>
      <c r="M344">
        <f t="shared" si="37"/>
        <v>194000</v>
      </c>
      <c r="N344" t="str">
        <f t="shared" si="38"/>
        <v>N/A</v>
      </c>
    </row>
    <row r="345" spans="1:14" x14ac:dyDescent="0.3">
      <c r="A345" s="1">
        <v>16</v>
      </c>
      <c r="B345" t="s">
        <v>990</v>
      </c>
      <c r="C345" t="s">
        <v>4900</v>
      </c>
      <c r="D345" t="s">
        <v>3530</v>
      </c>
      <c r="E345" t="s">
        <v>4901</v>
      </c>
      <c r="F345" t="s">
        <v>4902</v>
      </c>
      <c r="G345" t="s">
        <v>4903</v>
      </c>
      <c r="I345" t="str">
        <f t="shared" si="33"/>
        <v>N/A</v>
      </c>
      <c r="J345">
        <f t="shared" si="34"/>
        <v>3090000</v>
      </c>
      <c r="K345">
        <f t="shared" si="35"/>
        <v>11970000</v>
      </c>
      <c r="L345">
        <f t="shared" si="36"/>
        <v>352940000</v>
      </c>
      <c r="M345">
        <f t="shared" si="37"/>
        <v>17420000</v>
      </c>
      <c r="N345">
        <f t="shared" si="38"/>
        <v>73880000</v>
      </c>
    </row>
    <row r="346" spans="1:14" x14ac:dyDescent="0.3">
      <c r="A346" s="1">
        <v>17</v>
      </c>
      <c r="B346" t="s">
        <v>996</v>
      </c>
      <c r="C346" t="s">
        <v>254</v>
      </c>
      <c r="D346" t="s">
        <v>4904</v>
      </c>
      <c r="E346" t="s">
        <v>4905</v>
      </c>
      <c r="F346" t="s">
        <v>4906</v>
      </c>
      <c r="G346" t="s">
        <v>4907</v>
      </c>
      <c r="I346" t="str">
        <f t="shared" si="33"/>
        <v>N/A</v>
      </c>
      <c r="J346" t="str">
        <f t="shared" si="34"/>
        <v>N/A</v>
      </c>
      <c r="K346">
        <f t="shared" si="35"/>
        <v>2.8782000000000001</v>
      </c>
      <c r="L346">
        <f t="shared" si="36"/>
        <v>28.490100000000002</v>
      </c>
      <c r="M346">
        <f t="shared" si="37"/>
        <v>-0.95069999999999999</v>
      </c>
      <c r="N346">
        <f t="shared" si="38"/>
        <v>3.2420999999999998</v>
      </c>
    </row>
    <row r="347" spans="1:14" x14ac:dyDescent="0.3">
      <c r="A347" s="1">
        <v>18</v>
      </c>
      <c r="B347" t="s">
        <v>1001</v>
      </c>
      <c r="C347" t="s">
        <v>2580</v>
      </c>
      <c r="D347" t="s">
        <v>4908</v>
      </c>
      <c r="E347" t="s">
        <v>4909</v>
      </c>
      <c r="F347" t="s">
        <v>4910</v>
      </c>
      <c r="G347" t="s">
        <v>4911</v>
      </c>
      <c r="I347" t="str">
        <f t="shared" si="33"/>
        <v>N/A</v>
      </c>
      <c r="J347">
        <f t="shared" si="34"/>
        <v>1.01E-2</v>
      </c>
      <c r="K347">
        <f t="shared" si="35"/>
        <v>3.56E-2</v>
      </c>
      <c r="L347">
        <f t="shared" si="36"/>
        <v>0.87909999999999999</v>
      </c>
      <c r="M347">
        <f t="shared" si="37"/>
        <v>3.5299999999999998E-2</v>
      </c>
      <c r="N347">
        <f t="shared" si="38"/>
        <v>0.14220000000000002</v>
      </c>
    </row>
    <row r="348" spans="1:14" x14ac:dyDescent="0.3">
      <c r="A348" s="1">
        <v>19</v>
      </c>
      <c r="B348" t="s">
        <v>1007</v>
      </c>
      <c r="C348" t="s">
        <v>254</v>
      </c>
      <c r="D348" t="s">
        <v>254</v>
      </c>
      <c r="E348" t="s">
        <v>4912</v>
      </c>
      <c r="F348" t="s">
        <v>254</v>
      </c>
      <c r="G348" t="s">
        <v>4913</v>
      </c>
      <c r="I348" t="str">
        <f t="shared" si="33"/>
        <v>N/A</v>
      </c>
      <c r="J348" t="str">
        <f t="shared" si="34"/>
        <v>N/A</v>
      </c>
      <c r="K348" t="str">
        <f t="shared" si="35"/>
        <v>N/A</v>
      </c>
      <c r="L348">
        <f t="shared" si="36"/>
        <v>1000</v>
      </c>
      <c r="M348" t="str">
        <f t="shared" si="37"/>
        <v>N/A</v>
      </c>
      <c r="N348">
        <f t="shared" si="38"/>
        <v>-2160000</v>
      </c>
    </row>
    <row r="349" spans="1:14" x14ac:dyDescent="0.3">
      <c r="A349" s="1">
        <v>20</v>
      </c>
      <c r="B349" t="s">
        <v>1013</v>
      </c>
      <c r="C349" t="s">
        <v>1014</v>
      </c>
      <c r="D349" t="s">
        <v>1014</v>
      </c>
      <c r="E349" t="s">
        <v>1014</v>
      </c>
      <c r="F349" t="s">
        <v>1014</v>
      </c>
      <c r="G349" t="s">
        <v>1014</v>
      </c>
      <c r="I349" t="str">
        <f t="shared" si="33"/>
        <v>N/A</v>
      </c>
      <c r="J349">
        <f t="shared" si="34"/>
        <v>0</v>
      </c>
      <c r="K349">
        <f t="shared" si="35"/>
        <v>0</v>
      </c>
      <c r="L349">
        <f t="shared" si="36"/>
        <v>0</v>
      </c>
      <c r="M349">
        <f t="shared" si="37"/>
        <v>0</v>
      </c>
      <c r="N349">
        <f t="shared" si="38"/>
        <v>0</v>
      </c>
    </row>
    <row r="350" spans="1:14" x14ac:dyDescent="0.3">
      <c r="A350" s="1">
        <v>21</v>
      </c>
      <c r="B350" t="s">
        <v>1015</v>
      </c>
      <c r="C350" t="s">
        <v>4914</v>
      </c>
      <c r="D350" t="s">
        <v>4915</v>
      </c>
      <c r="E350" t="s">
        <v>4916</v>
      </c>
      <c r="F350" t="s">
        <v>4917</v>
      </c>
      <c r="G350" t="s">
        <v>4918</v>
      </c>
      <c r="I350" t="str">
        <f t="shared" si="33"/>
        <v>N/A</v>
      </c>
      <c r="J350">
        <f t="shared" si="34"/>
        <v>-16000000</v>
      </c>
      <c r="K350">
        <f t="shared" si="35"/>
        <v>6060000</v>
      </c>
      <c r="L350">
        <f t="shared" si="36"/>
        <v>134060000</v>
      </c>
      <c r="M350">
        <f t="shared" si="37"/>
        <v>-24140000</v>
      </c>
      <c r="N350">
        <f t="shared" si="38"/>
        <v>-365000</v>
      </c>
    </row>
    <row r="351" spans="1:14" x14ac:dyDescent="0.3">
      <c r="A351" s="1">
        <v>22</v>
      </c>
      <c r="B351" t="s">
        <v>1021</v>
      </c>
      <c r="C351" t="s">
        <v>4919</v>
      </c>
      <c r="D351" t="s">
        <v>4920</v>
      </c>
      <c r="E351" t="s">
        <v>4921</v>
      </c>
      <c r="F351" t="s">
        <v>4922</v>
      </c>
      <c r="G351" t="s">
        <v>4923</v>
      </c>
      <c r="I351" t="str">
        <f t="shared" si="33"/>
        <v>N/A</v>
      </c>
      <c r="J351">
        <f t="shared" si="34"/>
        <v>41810000</v>
      </c>
      <c r="K351">
        <f t="shared" si="35"/>
        <v>35140000</v>
      </c>
      <c r="L351">
        <f t="shared" si="36"/>
        <v>69870000</v>
      </c>
      <c r="M351">
        <f t="shared" si="37"/>
        <v>37760000</v>
      </c>
      <c r="N351">
        <f t="shared" si="38"/>
        <v>23460000</v>
      </c>
    </row>
    <row r="352" spans="1:14" x14ac:dyDescent="0.3">
      <c r="A352" s="1">
        <v>23</v>
      </c>
      <c r="B352" t="s">
        <v>1027</v>
      </c>
      <c r="C352" t="s">
        <v>254</v>
      </c>
      <c r="D352" t="s">
        <v>4924</v>
      </c>
      <c r="E352" t="s">
        <v>4925</v>
      </c>
      <c r="F352" t="s">
        <v>4926</v>
      </c>
      <c r="G352" t="s">
        <v>4927</v>
      </c>
      <c r="I352" t="str">
        <f t="shared" si="33"/>
        <v>N/A</v>
      </c>
      <c r="J352" t="str">
        <f t="shared" si="34"/>
        <v>N/A</v>
      </c>
      <c r="K352">
        <f t="shared" si="35"/>
        <v>-0.15960000000000002</v>
      </c>
      <c r="L352">
        <f t="shared" si="36"/>
        <v>0.98819999999999997</v>
      </c>
      <c r="M352">
        <f t="shared" si="37"/>
        <v>-0.45950000000000002</v>
      </c>
      <c r="N352">
        <f t="shared" si="38"/>
        <v>-0.37880000000000003</v>
      </c>
    </row>
    <row r="353" spans="1:14" x14ac:dyDescent="0.3">
      <c r="A353" s="1">
        <v>24</v>
      </c>
      <c r="B353" t="s">
        <v>1032</v>
      </c>
      <c r="C353" t="s">
        <v>254</v>
      </c>
      <c r="D353" t="s">
        <v>254</v>
      </c>
      <c r="E353" t="s">
        <v>254</v>
      </c>
      <c r="F353" t="s">
        <v>254</v>
      </c>
      <c r="G353" t="s">
        <v>1295</v>
      </c>
      <c r="I353" t="str">
        <f t="shared" si="33"/>
        <v>N/A</v>
      </c>
      <c r="J353" t="str">
        <f t="shared" si="34"/>
        <v>N/A</v>
      </c>
      <c r="K353" t="str">
        <f t="shared" si="35"/>
        <v>N/A</v>
      </c>
      <c r="L353" t="str">
        <f t="shared" si="36"/>
        <v>N/A</v>
      </c>
      <c r="M353" t="str">
        <f t="shared" si="37"/>
        <v>N/A</v>
      </c>
      <c r="N353">
        <f t="shared" si="38"/>
        <v>2.76E-2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4928</v>
      </c>
      <c r="C355" t="s">
        <v>4929</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4930</v>
      </c>
      <c r="C356" t="s">
        <v>4931</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4932</v>
      </c>
      <c r="C357" t="s">
        <v>4933</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4934</v>
      </c>
      <c r="C358" t="s">
        <v>4935</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4936</v>
      </c>
      <c r="C359" t="s">
        <v>4937</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4938</v>
      </c>
      <c r="C360" t="s">
        <v>4939</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4940</v>
      </c>
      <c r="I363" t="str">
        <f t="shared" si="33"/>
        <v>N/A</v>
      </c>
      <c r="J363">
        <f t="shared" si="34"/>
        <v>330850000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4941</v>
      </c>
      <c r="I365" t="str">
        <f t="shared" si="33"/>
        <v>N/A</v>
      </c>
      <c r="J365">
        <f t="shared" si="34"/>
        <v>-14.52</v>
      </c>
      <c r="K365" t="str">
        <f t="shared" si="35"/>
        <v>N/A</v>
      </c>
      <c r="L365" t="str">
        <f t="shared" si="36"/>
        <v>N/A</v>
      </c>
      <c r="M365" t="str">
        <f t="shared" si="37"/>
        <v>N/A</v>
      </c>
      <c r="N365" t="str">
        <f t="shared" si="38"/>
        <v>N/A</v>
      </c>
    </row>
    <row r="366" spans="1:14" x14ac:dyDescent="0.3">
      <c r="A366" s="1">
        <v>3</v>
      </c>
      <c r="B366" t="s">
        <v>124</v>
      </c>
      <c r="C366" t="s">
        <v>4942</v>
      </c>
      <c r="I366" t="str">
        <f t="shared" si="33"/>
        <v>N/A</v>
      </c>
      <c r="J366">
        <f t="shared" si="34"/>
        <v>37.67</v>
      </c>
      <c r="K366" t="str">
        <f t="shared" si="35"/>
        <v>N/A</v>
      </c>
      <c r="L366" t="str">
        <f t="shared" si="36"/>
        <v>N/A</v>
      </c>
      <c r="M366" t="str">
        <f t="shared" si="37"/>
        <v>N/A</v>
      </c>
      <c r="N366" t="str">
        <f t="shared" si="38"/>
        <v>N/A</v>
      </c>
    </row>
    <row r="367" spans="1:14" x14ac:dyDescent="0.3">
      <c r="A367" s="1">
        <v>4</v>
      </c>
      <c r="B367" t="s">
        <v>126</v>
      </c>
      <c r="C367" t="s">
        <v>4943</v>
      </c>
      <c r="I367" t="str">
        <f t="shared" si="33"/>
        <v>N/A</v>
      </c>
      <c r="J367">
        <f t="shared" si="34"/>
        <v>4.71</v>
      </c>
      <c r="K367" t="str">
        <f t="shared" si="35"/>
        <v>N/A</v>
      </c>
      <c r="L367" t="str">
        <f t="shared" si="36"/>
        <v>N/A</v>
      </c>
      <c r="M367" t="str">
        <f t="shared" si="37"/>
        <v>N/A</v>
      </c>
      <c r="N367" t="str">
        <f t="shared" si="38"/>
        <v>N/A</v>
      </c>
    </row>
    <row r="368" spans="1:14" x14ac:dyDescent="0.3">
      <c r="A368" s="1">
        <v>5</v>
      </c>
      <c r="B368" t="s">
        <v>128</v>
      </c>
      <c r="C368" t="s">
        <v>4944</v>
      </c>
      <c r="I368" t="str">
        <f t="shared" si="33"/>
        <v>N/A</v>
      </c>
      <c r="J368">
        <f t="shared" si="34"/>
        <v>1.2</v>
      </c>
      <c r="K368" t="str">
        <f t="shared" si="35"/>
        <v>N/A</v>
      </c>
      <c r="L368" t="str">
        <f t="shared" si="36"/>
        <v>N/A</v>
      </c>
      <c r="M368" t="str">
        <f t="shared" si="37"/>
        <v>N/A</v>
      </c>
      <c r="N368" t="str">
        <f t="shared" si="38"/>
        <v>N/A</v>
      </c>
    </row>
    <row r="369" spans="1:14" x14ac:dyDescent="0.3">
      <c r="A369" s="1">
        <v>6</v>
      </c>
      <c r="B369" t="s">
        <v>130</v>
      </c>
      <c r="C369" t="s">
        <v>4945</v>
      </c>
      <c r="I369" t="str">
        <f t="shared" si="33"/>
        <v>N/A</v>
      </c>
      <c r="J369">
        <f t="shared" si="34"/>
        <v>2.0099999999999998</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4946</v>
      </c>
      <c r="I374" t="str">
        <f t="shared" si="33"/>
        <v>N/A</v>
      </c>
      <c r="J374">
        <f t="shared" si="34"/>
        <v>509480000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4947</v>
      </c>
      <c r="I376" t="str">
        <f t="shared" si="33"/>
        <v>N/A</v>
      </c>
      <c r="J376">
        <f t="shared" si="34"/>
        <v>-4.05</v>
      </c>
      <c r="K376" t="str">
        <f t="shared" si="35"/>
        <v>N/A</v>
      </c>
      <c r="L376" t="str">
        <f t="shared" si="36"/>
        <v>N/A</v>
      </c>
      <c r="M376" t="str">
        <f t="shared" si="37"/>
        <v>N/A</v>
      </c>
      <c r="N376" t="str">
        <f t="shared" si="38"/>
        <v>N/A</v>
      </c>
    </row>
    <row r="377" spans="1:14" x14ac:dyDescent="0.3">
      <c r="A377" s="1">
        <v>3</v>
      </c>
      <c r="B377" t="s">
        <v>124</v>
      </c>
      <c r="C377" t="s">
        <v>4948</v>
      </c>
      <c r="I377" t="str">
        <f t="shared" si="33"/>
        <v>N/A</v>
      </c>
      <c r="J377">
        <f t="shared" si="34"/>
        <v>-3.7</v>
      </c>
      <c r="K377" t="str">
        <f t="shared" si="35"/>
        <v>N/A</v>
      </c>
      <c r="L377" t="str">
        <f t="shared" si="36"/>
        <v>N/A</v>
      </c>
      <c r="M377" t="str">
        <f t="shared" si="37"/>
        <v>N/A</v>
      </c>
      <c r="N377" t="str">
        <f t="shared" si="38"/>
        <v>N/A</v>
      </c>
    </row>
    <row r="378" spans="1:14" x14ac:dyDescent="0.3">
      <c r="A378" s="1">
        <v>4</v>
      </c>
      <c r="B378" t="s">
        <v>126</v>
      </c>
      <c r="I378" t="str">
        <f t="shared" si="33"/>
        <v>N/A</v>
      </c>
      <c r="J378" t="str">
        <f t="shared" si="34"/>
        <v>N/A</v>
      </c>
      <c r="K378" t="str">
        <f t="shared" si="35"/>
        <v>N/A</v>
      </c>
      <c r="L378" t="str">
        <f t="shared" si="36"/>
        <v>N/A</v>
      </c>
      <c r="M378" t="str">
        <f t="shared" si="37"/>
        <v>N/A</v>
      </c>
      <c r="N378" t="str">
        <f t="shared" si="38"/>
        <v>N/A</v>
      </c>
    </row>
    <row r="379" spans="1:14" x14ac:dyDescent="0.3">
      <c r="A379" s="1">
        <v>5</v>
      </c>
      <c r="B379" t="s">
        <v>128</v>
      </c>
      <c r="C379" t="s">
        <v>4949</v>
      </c>
      <c r="I379" t="str">
        <f t="shared" si="33"/>
        <v>N/A</v>
      </c>
      <c r="J379">
        <f t="shared" si="34"/>
        <v>11.69</v>
      </c>
      <c r="K379" t="str">
        <f t="shared" si="35"/>
        <v>N/A</v>
      </c>
      <c r="L379" t="str">
        <f t="shared" si="36"/>
        <v>N/A</v>
      </c>
      <c r="M379" t="str">
        <f t="shared" si="37"/>
        <v>N/A</v>
      </c>
      <c r="N379" t="str">
        <f t="shared" si="38"/>
        <v>N/A</v>
      </c>
    </row>
    <row r="380" spans="1:14" x14ac:dyDescent="0.3">
      <c r="A380" s="1">
        <v>6</v>
      </c>
      <c r="B380" t="s">
        <v>130</v>
      </c>
      <c r="C380" t="s">
        <v>4950</v>
      </c>
      <c r="I380" t="str">
        <f t="shared" ref="I380:I399"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57.11</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3546</v>
      </c>
      <c r="I385" t="str">
        <f t="shared" si="39"/>
        <v>N/A</v>
      </c>
      <c r="J385">
        <f t="shared" si="40"/>
        <v>9150000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4951</v>
      </c>
      <c r="I387" t="str">
        <f t="shared" si="39"/>
        <v>N/A</v>
      </c>
      <c r="J387">
        <f t="shared" si="40"/>
        <v>-4.75</v>
      </c>
      <c r="K387" t="str">
        <f t="shared" si="41"/>
        <v>N/A</v>
      </c>
      <c r="L387" t="str">
        <f t="shared" si="42"/>
        <v>N/A</v>
      </c>
      <c r="M387" t="str">
        <f t="shared" si="43"/>
        <v>N/A</v>
      </c>
      <c r="N387" t="str">
        <f t="shared" si="44"/>
        <v>N/A</v>
      </c>
    </row>
    <row r="388" spans="1:14" x14ac:dyDescent="0.3">
      <c r="A388" s="1">
        <v>3</v>
      </c>
      <c r="B388" t="s">
        <v>124</v>
      </c>
      <c r="I388" t="str">
        <f t="shared" si="39"/>
        <v>N/A</v>
      </c>
      <c r="J388" t="str">
        <f t="shared" si="40"/>
        <v>N/A</v>
      </c>
      <c r="K388" t="str">
        <f t="shared" si="41"/>
        <v>N/A</v>
      </c>
      <c r="L388" t="str">
        <f t="shared" si="42"/>
        <v>N/A</v>
      </c>
      <c r="M388" t="str">
        <f t="shared" si="43"/>
        <v>N/A</v>
      </c>
      <c r="N388" t="str">
        <f t="shared" si="44"/>
        <v>N/A</v>
      </c>
    </row>
    <row r="389" spans="1:14" x14ac:dyDescent="0.3">
      <c r="A389" s="1">
        <v>4</v>
      </c>
      <c r="B389" t="s">
        <v>126</v>
      </c>
      <c r="I389" t="str">
        <f t="shared" si="39"/>
        <v>N/A</v>
      </c>
      <c r="J389" t="str">
        <f t="shared" si="40"/>
        <v>N/A</v>
      </c>
      <c r="K389" t="str">
        <f t="shared" si="41"/>
        <v>N/A</v>
      </c>
      <c r="L389" t="str">
        <f t="shared" si="42"/>
        <v>N/A</v>
      </c>
      <c r="M389" t="str">
        <f t="shared" si="43"/>
        <v>N/A</v>
      </c>
      <c r="N389" t="str">
        <f t="shared" si="44"/>
        <v>N/A</v>
      </c>
    </row>
    <row r="390" spans="1:14" x14ac:dyDescent="0.3">
      <c r="A390" s="1">
        <v>5</v>
      </c>
      <c r="B390" t="s">
        <v>128</v>
      </c>
      <c r="C390" t="s">
        <v>4574</v>
      </c>
      <c r="I390" t="str">
        <f t="shared" si="39"/>
        <v>N/A</v>
      </c>
      <c r="J390">
        <f t="shared" si="40"/>
        <v>0.26</v>
      </c>
      <c r="K390" t="str">
        <f t="shared" si="41"/>
        <v>N/A</v>
      </c>
      <c r="L390" t="str">
        <f t="shared" si="42"/>
        <v>N/A</v>
      </c>
      <c r="M390" t="str">
        <f t="shared" si="43"/>
        <v>N/A</v>
      </c>
      <c r="N390" t="str">
        <f t="shared" si="44"/>
        <v>N/A</v>
      </c>
    </row>
    <row r="391" spans="1:14" x14ac:dyDescent="0.3">
      <c r="A391" s="1">
        <v>6</v>
      </c>
      <c r="B391" t="s">
        <v>130</v>
      </c>
      <c r="C391" t="s">
        <v>3785</v>
      </c>
      <c r="I391" t="str">
        <f t="shared" si="39"/>
        <v>N/A</v>
      </c>
      <c r="J391">
        <f t="shared" si="40"/>
        <v>0.55000000000000004</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4952</v>
      </c>
      <c r="I396" t="str">
        <f t="shared" si="39"/>
        <v>N/A</v>
      </c>
      <c r="J396">
        <f t="shared" si="40"/>
        <v>879170000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4953</v>
      </c>
      <c r="I398" t="str">
        <f t="shared" si="39"/>
        <v>N/A</v>
      </c>
      <c r="J398">
        <f t="shared" si="40"/>
        <v>-21.45</v>
      </c>
      <c r="K398" t="str">
        <f t="shared" si="41"/>
        <v>N/A</v>
      </c>
      <c r="L398" t="str">
        <f t="shared" si="42"/>
        <v>N/A</v>
      </c>
      <c r="M398" t="str">
        <f t="shared" si="43"/>
        <v>N/A</v>
      </c>
      <c r="N398" t="str">
        <f t="shared" si="44"/>
        <v>N/A</v>
      </c>
    </row>
    <row r="399" spans="1:14" x14ac:dyDescent="0.3">
      <c r="A399" s="1">
        <v>3</v>
      </c>
      <c r="B399" t="s">
        <v>124</v>
      </c>
      <c r="C399" t="s">
        <v>4954</v>
      </c>
      <c r="I399" t="str">
        <f t="shared" si="39"/>
        <v>N/A</v>
      </c>
      <c r="J399">
        <f t="shared" si="40"/>
        <v>24.56</v>
      </c>
      <c r="K399" t="str">
        <f t="shared" si="41"/>
        <v>N/A</v>
      </c>
      <c r="L399" t="str">
        <f t="shared" si="42"/>
        <v>N/A</v>
      </c>
      <c r="M399" t="str">
        <f t="shared" si="43"/>
        <v>N/A</v>
      </c>
      <c r="N399" t="str">
        <f t="shared" si="44"/>
        <v>N/A</v>
      </c>
    </row>
    <row r="400" spans="1:14" x14ac:dyDescent="0.3">
      <c r="A400" s="1">
        <v>4</v>
      </c>
      <c r="B400" t="s">
        <v>126</v>
      </c>
      <c r="C400" t="s">
        <v>4955</v>
      </c>
    </row>
    <row r="401" spans="1:3" x14ac:dyDescent="0.3">
      <c r="A401" s="1">
        <v>5</v>
      </c>
      <c r="B401" t="s">
        <v>128</v>
      </c>
      <c r="C401" t="s">
        <v>4956</v>
      </c>
    </row>
    <row r="402" spans="1:3" x14ac:dyDescent="0.3">
      <c r="A402" s="1">
        <v>6</v>
      </c>
      <c r="B402" t="s">
        <v>130</v>
      </c>
      <c r="C402" t="s">
        <v>4957</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-9.5967932742142548E-3</v>
      </c>
      <c r="AL454">
        <f ca="1">Z455-Y455</f>
        <v>-2.7022679048611664E-3</v>
      </c>
      <c r="AM454">
        <f ca="1">AA455-Z455</f>
        <v>1.215303138870083E-2</v>
      </c>
      <c r="AN454">
        <f ca="1">AB455-AA455</f>
        <v>-1.9434820485746962E-2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0.81151695497204146</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0.80192016169782721</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0.79921789379296604</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0.81137092518166687</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0.79193610469591991</v>
      </c>
      <c r="AK455" t="str">
        <f>"Max " &amp; AK452</f>
        <v>Max Change in Gross Margin / Sales</v>
      </c>
      <c r="AL455">
        <f ca="1">MAX(AK454:AN454)</f>
        <v>1.215303138870083E-2</v>
      </c>
    </row>
    <row r="456" spans="2:40" x14ac:dyDescent="0.3">
      <c r="X456" t="str">
        <f>"Max " &amp; X453</f>
        <v>Max Gross Margin</v>
      </c>
      <c r="Y456">
        <f ca="1">MAX(X455:AB455)</f>
        <v>0.81151695497204146</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2012</v>
      </c>
      <c r="AK457" t="str">
        <f>"Min " &amp; AK452</f>
        <v>Min Change in Gross Margin / Sales</v>
      </c>
      <c r="AL457">
        <f ca="1">MIN(AK454:AN454)</f>
        <v>-1.9434820485746962E-2</v>
      </c>
    </row>
    <row r="458" spans="2:40" x14ac:dyDescent="0.3">
      <c r="X458" t="str">
        <f>"Min " &amp; X453</f>
        <v>Min Gross Margin</v>
      </c>
      <c r="Y458">
        <f ca="1">MIN(X455:AB455)</f>
        <v>0.79193610469591991</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2016</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6.8343088846015476E-2</v>
      </c>
      <c r="R462">
        <f ca="1">Y455-Y463-Y471</f>
        <v>7.1991201735873728E-2</v>
      </c>
      <c r="S462">
        <f ca="1">Z455-Z463-Z471</f>
        <v>0.10942014546179141</v>
      </c>
      <c r="T462">
        <f ca="1">AA455-AA463-AA471</f>
        <v>6.0650347095359908E-2</v>
      </c>
      <c r="U462">
        <f ca="1">AB455-AB463-AB471</f>
        <v>-6.0354118552732858E-2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0.10942014546179141</v>
      </c>
      <c r="S463" t="str">
        <f>"GM Effect on Max"</f>
        <v>GM Effect on Max</v>
      </c>
      <c r="T463" t="str">
        <f ca="1">IF(R464=Y457,"Max OM in same year as Max GM","Inconclusive Effect")</f>
        <v>Inconclusive Effect</v>
      </c>
      <c r="X463">
        <f ca="1">(INDIRECT("J" &amp; MATCH("SG&amp;A Expense",B145:B403,0) +144))/(INDIRECT("J" &amp; MATCH("Sales/Revenue",B145:B403,0) +144))</f>
        <v>0.72793564631634022</v>
      </c>
      <c r="Y463">
        <f ca="1">(INDIRECT("K" &amp; MATCH("SG&amp;A Expense",B145:B403,0) +144))/(INDIRECT("K" &amp; MATCH("Sales/Revenue",B145:B403,0) +144))</f>
        <v>0.70912225425794373</v>
      </c>
      <c r="Z463">
        <f ca="1">(INDIRECT("L" &amp; MATCH("SG&amp;A Expense",B145:B403,0) +144))/(INDIRECT("L" &amp; MATCH("Sales/Revenue",B145:B403,0) +144))</f>
        <v>0.66870080701404799</v>
      </c>
      <c r="AA463">
        <f ca="1">(INDIRECT("M" &amp; MATCH("SG&amp;A Expense",B145:B403,0) +144))/(INDIRECT("M" &amp; MATCH("Sales/Revenue",B145:B403,0) +144))</f>
        <v>0.72025331871879184</v>
      </c>
      <c r="AB463">
        <f ca="1">(INDIRECT("N" &amp; MATCH("SG&amp;A Expense",B145:B403,0) +144))/(INDIRECT("N" &amp; MATCH("Sales/Revenue",B145:B403,0) +144))</f>
        <v>0.81075827559661273</v>
      </c>
      <c r="AE463">
        <f ca="1">R462-Q462</f>
        <v>3.6481128898582516E-3</v>
      </c>
      <c r="AF463">
        <f ca="1">S462-R462</f>
        <v>3.7428943725917679E-2</v>
      </c>
      <c r="AG463">
        <f ca="1">T462-S462</f>
        <v>-4.8769798366431499E-2</v>
      </c>
      <c r="AH463">
        <f ca="1">U462-T462</f>
        <v>-0.12100446564809277</v>
      </c>
      <c r="AK463">
        <f ca="1">Y463-X463</f>
        <v>-1.8813392058396494E-2</v>
      </c>
      <c r="AL463">
        <f ca="1">Z463-Y463</f>
        <v>-4.0421447243895736E-2</v>
      </c>
      <c r="AM463">
        <f ca="1">AA463-Z463</f>
        <v>5.1552511704743842E-2</v>
      </c>
      <c r="AN463">
        <f ca="1">AB463-AA463</f>
        <v>9.0504956877820897E-2</v>
      </c>
    </row>
    <row r="464" spans="2:40" x14ac:dyDescent="0.3">
      <c r="Q464" t="str">
        <f>Q463 &amp; " Year"</f>
        <v>Max Operating Margin Year</v>
      </c>
      <c r="R464">
        <f ca="1">VALUE(Q461)+MATCH(R463,Q462:U462,0)-1</f>
        <v>2014</v>
      </c>
      <c r="S464" t="str">
        <f>"SGA Effect on Max"</f>
        <v>SGA Effect on Max</v>
      </c>
      <c r="T464" t="str">
        <f ca="1">IF(R464=Y467,"Max OM in same year as Min SGA","Inconclusive Effect")</f>
        <v>Max OM in same year as Min SGA</v>
      </c>
      <c r="X464" t="str">
        <f>"Max " &amp; X461</f>
        <v>Max SGA / Sales</v>
      </c>
      <c r="Y464">
        <f ca="1">MAX(X463:AB463)</f>
        <v>0.81075827559661273</v>
      </c>
      <c r="AE464" t="str">
        <f>"Max " &amp; AE461</f>
        <v>Max Change in Operating Margin</v>
      </c>
      <c r="AF464">
        <f ca="1">MAX(AE463:AH463)</f>
        <v>3.7428943725917679E-2</v>
      </c>
      <c r="AK464" t="str">
        <f>"Max " &amp; AK461</f>
        <v>Max Change in SGA / Sales</v>
      </c>
      <c r="AL464">
        <f ca="1">MAX(AK463:AN463)</f>
        <v>9.0504956877820897E-2</v>
      </c>
    </row>
    <row r="465" spans="4:40" x14ac:dyDescent="0.3">
      <c r="J465" t="str">
        <f>"EOY Pretax ROIC"</f>
        <v>EOY Pretax ROIC</v>
      </c>
      <c r="Q465" t="str">
        <f>"Min " &amp; Q460</f>
        <v>Min Operating Margin</v>
      </c>
      <c r="R465">
        <f ca="1">MIN(Q462:U462)</f>
        <v>-6.0354118552732858E-2</v>
      </c>
      <c r="S465" t="str">
        <f>"Dep Effect on Max"</f>
        <v>Dep Effect on Max</v>
      </c>
      <c r="T465" t="str">
        <f ca="1">IF(R464=Y475,"Max OM in same year as Min Depr","Inconclusive Effect")</f>
        <v>Inconclusive Effect</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13-14</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Min OM in same year as Min GM</v>
      </c>
      <c r="X466" t="str">
        <f>"Min " &amp; X461</f>
        <v>Min SGA / Sales</v>
      </c>
      <c r="Y466">
        <f ca="1">MIN(X463:AB463)</f>
        <v>0.66870080701404799</v>
      </c>
      <c r="AE466" t="str">
        <f>"Min " &amp; AE461</f>
        <v>Min Change in Operating Margin</v>
      </c>
      <c r="AF466">
        <f ca="1">MIN(AE463:AH463)</f>
        <v>-0.12100446564809277</v>
      </c>
      <c r="AK466" t="str">
        <f>"Min " &amp; AK461</f>
        <v>Min Change in SGA / Sales</v>
      </c>
      <c r="AL466">
        <f ca="1">MIN(AK463:AN463)</f>
        <v>-4.0421447243895736E-2</v>
      </c>
    </row>
    <row r="467" spans="4:40" x14ac:dyDescent="0.3">
      <c r="J467">
        <f ca="1">Q462*(1/Q490)</f>
        <v>8.0316655137960158E-2</v>
      </c>
      <c r="K467">
        <f ca="1">R462*(1/R490)</f>
        <v>7.949323880792962E-2</v>
      </c>
      <c r="L467">
        <f ca="1">S462*(1/S490)</f>
        <v>4.5922100729652332E-2</v>
      </c>
      <c r="M467">
        <f ca="1">T462*(1/T490)</f>
        <v>2.9426247267140698E-2</v>
      </c>
      <c r="N467">
        <f ca="1">U462*(1/U490)</f>
        <v>-2.6597233412774465E-2</v>
      </c>
      <c r="S467" t="str">
        <f>"SGA Effect on Min"</f>
        <v>SGA Effect on Min</v>
      </c>
      <c r="T467" t="str">
        <f ca="1">IF(R466=Y465,"Min OM in same year as Max SGA","Inconclusive Effect")</f>
        <v>Min OM in same year as Max SGA</v>
      </c>
      <c r="X467" t="str">
        <f>X466 &amp; " Year"</f>
        <v>Min SGA / Sales Year</v>
      </c>
      <c r="Y467">
        <f ca="1">VALUE(X462)+MATCH(Y466,X463:AB463,0)-1</f>
        <v>2014</v>
      </c>
      <c r="AE467" t="str">
        <f>AE466 &amp; " Year"</f>
        <v>Min Change in Operating Margin Year</v>
      </c>
      <c r="AF467" t="str">
        <f ca="1">IF(MATCH(AF466,AE463:AH463,0)=1,AE462,IF(MATCH(AF466,AE463:AH463,0)=2,AF462,IF(MATCH(AF466,AE463:AH463,0)=3,AG462,AH462)))</f>
        <v>15-16</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8.0316655137960158E-2</v>
      </c>
      <c r="L468" t="str">
        <f>"OM Effect on Max"</f>
        <v>OM Effect on Max</v>
      </c>
      <c r="M468" t="str">
        <f ca="1">IF(K469=R464,"Max ROIC in same year as Max OM","Inconclusive Effect")</f>
        <v>Inconclusive Effect</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2012</v>
      </c>
      <c r="L469" t="str">
        <f>"IC Effect on Max"</f>
        <v>IC Effect on Max</v>
      </c>
      <c r="M469" t="str">
        <f ca="1">IF(K469=R494,"Max ROIC in same year as Min IC","Inconclusive Effect")</f>
        <v>Max ROIC in same year as Min IC</v>
      </c>
      <c r="X469" t="str">
        <f>"Depreciation / Sales"</f>
        <v>Depreciation / Sales</v>
      </c>
    </row>
    <row r="470" spans="4:40" x14ac:dyDescent="0.3">
      <c r="J470" t="str">
        <f>"Min " &amp; J465</f>
        <v>Min EOY Pretax ROIC</v>
      </c>
      <c r="K470">
        <f ca="1">MIN(J467:N467)</f>
        <v>-2.6597233412774465E-2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2016</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1.5238219809685753E-2</v>
      </c>
      <c r="Y471">
        <f ca="1">(INDIRECT("K" &amp; MATCH("Depreciation &amp; Amortization Expense",B145:B403,0) +144))/(INDIRECT("K" &amp; MATCH("Sales/Revenue",B145:B403,0) +144))</f>
        <v>2.0806705704009748E-2</v>
      </c>
      <c r="Z471">
        <f ca="1">(INDIRECT("L" &amp; MATCH("Depreciation &amp; Amortization Expense",B145:B403,0) +144))/(INDIRECT("L" &amp; MATCH("Sales/Revenue",B145:B403,0) +144))</f>
        <v>2.1096941317126632E-2</v>
      </c>
      <c r="AA471">
        <f ca="1">(INDIRECT("M" &amp; MATCH("Depreciation &amp; Amortization Expense",B145:B403,0) +144))/(INDIRECT("M" &amp; MATCH("Sales/Revenue",B145:B403,0) +144))</f>
        <v>3.0467259367515123E-2</v>
      </c>
      <c r="AB471">
        <f ca="1">(INDIRECT("N" &amp; MATCH("Depreciation &amp; Amortization Expense",B145:B403,0) +144))/(INDIRECT("N" &amp; MATCH("Sales/Revenue",B145:B403,0) +144))</f>
        <v>4.1531947652040033E-2</v>
      </c>
    </row>
    <row r="472" spans="4:40" x14ac:dyDescent="0.3">
      <c r="Q472">
        <f ca="1">K467-J467</f>
        <v>-8.2341633003053805E-4</v>
      </c>
      <c r="R472">
        <f ca="1">L467-K467</f>
        <v>-3.3571138078277288E-2</v>
      </c>
      <c r="S472">
        <f ca="1">M467-L467</f>
        <v>-1.6495853462511634E-2</v>
      </c>
      <c r="T472">
        <f ca="1">N467-M467</f>
        <v>-5.6023480679915166E-2</v>
      </c>
      <c r="X472" t="str">
        <f>"Max " &amp; X469</f>
        <v>Max Depreciation / Sales</v>
      </c>
      <c r="Y472">
        <f ca="1">MAX(X471:AB471)</f>
        <v>4.1531947652040033E-2</v>
      </c>
      <c r="AK472" t="str">
        <f>"Change in Depreciation / Sales"</f>
        <v>Change in Depreciation / Sales</v>
      </c>
    </row>
    <row r="473" spans="4:40" x14ac:dyDescent="0.3">
      <c r="Q473" t="str">
        <f>"Max " &amp; Q470</f>
        <v>Max Change in EOY Pretax ROIC</v>
      </c>
      <c r="R473">
        <f ca="1">MAX(Q472:T472)</f>
        <v>-8.2341633003053805E-4</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1.5238219809685753E-2</v>
      </c>
      <c r="AK474">
        <f ca="1">Y471-X471</f>
        <v>5.5684858943239948E-3</v>
      </c>
      <c r="AL474">
        <f ca="1">Z471-Y471</f>
        <v>2.9023561311688345E-4</v>
      </c>
      <c r="AM474">
        <f ca="1">AA471-Z471</f>
        <v>9.370318050388491E-3</v>
      </c>
      <c r="AN474">
        <f ca="1">AB471-AA471</f>
        <v>1.106468828452491E-2</v>
      </c>
    </row>
    <row r="475" spans="4:40" x14ac:dyDescent="0.3">
      <c r="D475" t="str">
        <f>"EOY ROIC"</f>
        <v>EOY ROIC</v>
      </c>
      <c r="K475" t="str">
        <f>"Change in EOY ROIC"</f>
        <v>Change in EOY ROIC</v>
      </c>
      <c r="Q475" t="str">
        <f>"Min " &amp; Q470</f>
        <v>Min Change in EOY Pretax ROIC</v>
      </c>
      <c r="R475">
        <f ca="1">MIN(Q472:T472)</f>
        <v>-5.6023480679915166E-2</v>
      </c>
      <c r="X475" t="str">
        <f>X474 &amp; " Year"</f>
        <v>Min Depreciation / Sales Year</v>
      </c>
      <c r="Y475">
        <f ca="1">VALUE(X470)+MATCH(Y474,X471:AB471,0)-1</f>
        <v>2012</v>
      </c>
      <c r="AK475" t="str">
        <f>"Max " &amp; AK472</f>
        <v>Max Change in Depreciation / Sales</v>
      </c>
      <c r="AL475">
        <f ca="1">MAX(AK474:AN474)</f>
        <v>1.106468828452491E-2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15-16</v>
      </c>
      <c r="AK476" t="str">
        <f>AK475 &amp; " Year"</f>
        <v>Max Change in Depreciation / Sales Year</v>
      </c>
      <c r="AL476" t="str">
        <f ca="1">IF(MATCH(AL475,AK474:AN474,0)=1,AK473,IF(MATCH(AL475,AK474:AN474,0)=2,AL473,IF(MATCH(AL475,AK474:AN474,0)=3,AM473,AN473)))</f>
        <v>15-16</v>
      </c>
    </row>
    <row r="477" spans="4:40" x14ac:dyDescent="0.3">
      <c r="D477">
        <f ca="1">J467*(1-J487)</f>
        <v>0.51280877132996727</v>
      </c>
      <c r="E477">
        <f ca="1">K467*(1-K487)</f>
        <v>4.5283050797032667E-2</v>
      </c>
      <c r="F477">
        <f ca="1">L467*(1-L487)</f>
        <v>2.8969779360691065E-2</v>
      </c>
      <c r="G477">
        <f ca="1">M467*(1-M487)</f>
        <v>1.6801977014691591E-2</v>
      </c>
      <c r="H477">
        <f ca="1">N467*(1-N487)</f>
        <v>-2.2400319600065555E-2</v>
      </c>
      <c r="K477">
        <f ca="1">E477-D477</f>
        <v>-0.46752572053293462</v>
      </c>
      <c r="L477">
        <f ca="1">F477-E477</f>
        <v>-1.6313271436341602E-2</v>
      </c>
      <c r="M477">
        <f ca="1">G477-F477</f>
        <v>-1.2167802345999474E-2</v>
      </c>
      <c r="N477">
        <f ca="1">H477-G477</f>
        <v>-3.9202296614757146E-2</v>
      </c>
      <c r="AK477" t="str">
        <f>"Min " &amp; AK472</f>
        <v>Min Change in Depreciation / Sales</v>
      </c>
      <c r="AL477">
        <f ca="1">MIN(AK474:AN474)</f>
        <v>2.9023561311688345E-4</v>
      </c>
    </row>
    <row r="478" spans="4:40" x14ac:dyDescent="0.3">
      <c r="D478" t="str">
        <f>"Max " &amp; D475</f>
        <v>Max EOY ROIC</v>
      </c>
      <c r="E478">
        <f ca="1">MAX(D477:H477)</f>
        <v>0.51280877132996727</v>
      </c>
      <c r="F478" t="str">
        <f>"Cash Tax  Effect on Max"</f>
        <v>Cash Tax  Effect on Max</v>
      </c>
      <c r="G478" t="str">
        <f ca="1">IF(E479=K491,"Max ROIC in same year as Min Cash Tax","Inconclusive Effect")</f>
        <v>Max ROIC in same year as Min Cash Tax</v>
      </c>
      <c r="K478" t="str">
        <f>"Max " &amp; K475</f>
        <v>Max Change in EOY ROIC</v>
      </c>
      <c r="L478">
        <f ca="1">MAX(K477:N477)</f>
        <v>-1.2167802345999474E-2</v>
      </c>
      <c r="AK478" t="str">
        <f>AK477 &amp; " Year"</f>
        <v>Min Change in Depreciation / Sales Year</v>
      </c>
      <c r="AL478" t="str">
        <f ca="1">IF(MATCH(AL477,AK474:AN474,0)=1,AK473,IF(MATCH(AL477,AK474:AN474,0)=2,AL473,IF(MATCH(AL477,AK474:AN474,0)=3,AM473,AN473)))</f>
        <v>13-14</v>
      </c>
    </row>
    <row r="479" spans="4:40" x14ac:dyDescent="0.3">
      <c r="D479" t="str">
        <f>D478 &amp; " Year"</f>
        <v>Max EOY ROIC Year</v>
      </c>
      <c r="E479">
        <f ca="1">VALUE(D476)+MATCH(E478,D477:H477,0)-1</f>
        <v>2012</v>
      </c>
      <c r="K479" t="str">
        <f>K478 &amp; " Year"</f>
        <v>Max Change in EOY ROIC Year</v>
      </c>
      <c r="L479" t="str">
        <f ca="1">IF(MATCH(L478,K477:N477,0)=1,K476,IF(MATCH(L478,K477:N477,0)=2,L476,IF(MATCH(L478,K477:N477,0)=3,M476,N476)))</f>
        <v>14-15</v>
      </c>
      <c r="Q479" t="str">
        <f>"Change in Cash Tax Rate"</f>
        <v>Change in Cash Tax Rate</v>
      </c>
    </row>
    <row r="480" spans="4:40" x14ac:dyDescent="0.3">
      <c r="D480" t="str">
        <f>"Min " &amp; D475</f>
        <v>Min EOY ROIC</v>
      </c>
      <c r="E480">
        <f ca="1">MIN(D477:H477)</f>
        <v>-2.2400319600065555E-2</v>
      </c>
      <c r="F480" t="str">
        <f>"Cash Tax  Effect on Min"</f>
        <v>Cash Tax  Effect on Min</v>
      </c>
      <c r="G480" t="str">
        <f ca="1">IF(E481=K489,"Min ROIC in same year as Max Cash Tax","Inconclusive Effect")</f>
        <v>Inconclusive Effect</v>
      </c>
      <c r="K480" t="str">
        <f>"Min " &amp; K475</f>
        <v>Min Change in EOY ROIC</v>
      </c>
      <c r="L480">
        <f ca="1">MIN(K477:N477)</f>
        <v>-0.46752572053293462</v>
      </c>
      <c r="Q480" t="str">
        <f>K476</f>
        <v>12-13</v>
      </c>
      <c r="R480" t="str">
        <f>L476</f>
        <v>13-14</v>
      </c>
      <c r="S480" t="str">
        <f>M476</f>
        <v>14-15</v>
      </c>
      <c r="T480" t="str">
        <f>N476</f>
        <v>15-16</v>
      </c>
    </row>
    <row r="481" spans="4:40" x14ac:dyDescent="0.3">
      <c r="D481" t="str">
        <f>D480 &amp; " Year"</f>
        <v>Min EOY ROIC Year</v>
      </c>
      <c r="E481">
        <f ca="1">VALUE(D476)+MATCH(E480,D477:H477,0)-1</f>
        <v>2016</v>
      </c>
      <c r="K481" t="str">
        <f>K480 &amp; " Year"</f>
        <v>Min Change in EOY ROIC Year</v>
      </c>
      <c r="L481" t="str">
        <f ca="1">IF(MATCH(L480,K477:N477,0)=1,K476,IF(MATCH(L480,K477:N477,0)=2,L476,IF(MATCH(L480,K477:N477,0)=3,M476,N476)))</f>
        <v>12-13</v>
      </c>
      <c r="Q481">
        <f ca="1">K487-J487</f>
        <v>5.8151906779842504</v>
      </c>
      <c r="R481">
        <f ca="1">L487-K487</f>
        <v>-6.1199556736864891E-2</v>
      </c>
      <c r="S481">
        <f ca="1">M487-L487</f>
        <v>5.9860065464487744E-2</v>
      </c>
      <c r="T481">
        <f ca="1">N487-M487</f>
        <v>-0.2712188125137478</v>
      </c>
      <c r="X481" t="str">
        <f>"Op WC / Sales"</f>
        <v>Op WC / Sales</v>
      </c>
    </row>
    <row r="482" spans="4:40" x14ac:dyDescent="0.3">
      <c r="Q482" t="str">
        <f>"Max " &amp; Q479</f>
        <v>Max Change in Cash Tax Rate</v>
      </c>
      <c r="R482">
        <f ca="1">MAX(Q481:T481)</f>
        <v>5.8151906779842504</v>
      </c>
      <c r="X482" t="str">
        <f>D476</f>
        <v>2012</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str">
        <f ca="1">IF(MATCH(R482,Q481:T481,0)=1,Q480,IF(MATCH(R482,Q481:T481,0)=2,R480,IF(MATCH(R482,Q481:T481,0)=3,S480,T480)))</f>
        <v>12-13</v>
      </c>
      <c r="X483">
        <f ca="1">(INDIRECT("J" &amp; MATCH("Total Current Assets",B145:B403,0) +144) - INDIRECT("J" &amp; MATCH("Total Current Liabilities",B145:B403,0) +144))/(INDIRECT("J" &amp; MATCH("Sales/Revenue",B145:B403,0) +144))</f>
        <v>0.76580229554298418</v>
      </c>
      <c r="Y483">
        <f ca="1">(INDIRECT("K" &amp; MATCH("Total Current Assets",B145:B403,0) +144) - INDIRECT("K" &amp; MATCH("Total Current Liabilities",B145:B403,0) +144))/(INDIRECT("K" &amp; MATCH("Sales/Revenue",B145:B403,0) +144))</f>
        <v>0.804595309574057</v>
      </c>
      <c r="Z483">
        <f ca="1">(INDIRECT("L" &amp; MATCH("Total Current Assets",B145:B403,0) +144) - INDIRECT("L" &amp; MATCH("Total Current Liabilities",B145:B403,0) +144))/(INDIRECT("L" &amp; MATCH("Sales/Revenue",B145:B403,0) +144))</f>
        <v>0.73418352097240214</v>
      </c>
      <c r="AA483">
        <f ca="1">(INDIRECT("M" &amp; MATCH("Total Current Assets",B145:B403,0) +144) - INDIRECT("M" &amp; MATCH("Total Current Liabilities",B145:B403,0) +144))/(INDIRECT("M" &amp; MATCH("Sales/Revenue",B145:B403,0) +144))</f>
        <v>0.73220882555920919</v>
      </c>
      <c r="AB483">
        <f ca="1">(INDIRECT("N" &amp; MATCH("Total Current Assets",B145:B403,0) +144) - INDIRECT("N" &amp; MATCH("Total Current Liabilities",B145:B403,0) +144))/(INDIRECT("N" &amp; MATCH("Sales/Revenue",B145:B403,0) +144))</f>
        <v>0.24010777521170132</v>
      </c>
      <c r="AK483" t="str">
        <f>K476</f>
        <v>12-13</v>
      </c>
      <c r="AL483" t="str">
        <f>L476</f>
        <v>13-14</v>
      </c>
      <c r="AM483" t="str">
        <f>M476</f>
        <v>14-15</v>
      </c>
      <c r="AN483" t="str">
        <f>N476</f>
        <v>15-16</v>
      </c>
    </row>
    <row r="484" spans="4:40" x14ac:dyDescent="0.3">
      <c r="Q484" t="str">
        <f>"Min " &amp; Q479</f>
        <v>Min Change in Cash Tax Rate</v>
      </c>
      <c r="R484">
        <f ca="1">MIN(Q481:T481)</f>
        <v>-0.2712188125137478</v>
      </c>
      <c r="X484" t="str">
        <f>"Max " &amp; X481</f>
        <v>Max Op WC / Sales</v>
      </c>
      <c r="Y484">
        <f ca="1">MAX(X483:AB483)</f>
        <v>0.804595309574057</v>
      </c>
      <c r="AK484">
        <f ca="1">Y483-X483</f>
        <v>3.8793014031072826E-2</v>
      </c>
      <c r="AL484">
        <f ca="1">Z483-Y483</f>
        <v>-7.0411788601654868E-2</v>
      </c>
      <c r="AM484">
        <f ca="1">AA483-Z483</f>
        <v>-1.9746954131929506E-3</v>
      </c>
      <c r="AN484">
        <f ca="1">AB483-AA483</f>
        <v>-0.49210105034750784</v>
      </c>
    </row>
    <row r="485" spans="4:40" x14ac:dyDescent="0.3">
      <c r="J485" t="str">
        <f>"Cash Tax Rate"</f>
        <v>Cash Tax Rate</v>
      </c>
      <c r="Q485" t="str">
        <f>Q484 &amp; " Year"</f>
        <v>Min Change in Cash Tax Rate Year</v>
      </c>
      <c r="R485" t="str">
        <f ca="1">IF(MATCH(R484,Q481:T481,0)=1,Q480,IF(MATCH(R484,Q481:T481,0)=2,R480,IF(MATCH(R484,Q481:T481,0)=3,S480,T480)))</f>
        <v>15-16</v>
      </c>
      <c r="X485" t="str">
        <f>X484 &amp; " Year"</f>
        <v>Max Op WC / Sales Year</v>
      </c>
      <c r="Y485">
        <f ca="1">VALUE(X482)+MATCH(Y484,X483:AB483,0)-1</f>
        <v>2013</v>
      </c>
      <c r="AK485" t="str">
        <f>"Max " &amp; AK482</f>
        <v>Max Change in Op WC / Sales</v>
      </c>
      <c r="AL485">
        <f ca="1">MAX(AK484:AN484)</f>
        <v>3.8793014031072826E-2</v>
      </c>
    </row>
    <row r="486" spans="4:40" x14ac:dyDescent="0.3">
      <c r="J486" t="str">
        <f>D476</f>
        <v>2012</v>
      </c>
      <c r="K486" t="str">
        <f>E476</f>
        <v>2013</v>
      </c>
      <c r="L486" t="str">
        <f>F476</f>
        <v>2014</v>
      </c>
      <c r="M486" t="str">
        <f>G476</f>
        <v>2015</v>
      </c>
      <c r="N486" t="str">
        <f>H476</f>
        <v>2016</v>
      </c>
      <c r="X486" t="str">
        <f>"Min " &amp; X481</f>
        <v>Min Op WC / Sales</v>
      </c>
      <c r="Y486">
        <f ca="1">MIN(X483:AB483)</f>
        <v>0.24010777521170132</v>
      </c>
      <c r="AK486" t="str">
        <f>AK485 &amp; " Year"</f>
        <v>Max Change in Op WC / Sales Year</v>
      </c>
      <c r="AL486" t="str">
        <f ca="1">IF(MATCH(AL485,AK484:AN484,0)=1,AK483,IF(MATCH(AL485,AK484:AN484,0)=2,AL483,IF(MATCH(AL485,AK484:AN484,0)=3,AM483,AN483)))</f>
        <v>12-13</v>
      </c>
    </row>
    <row r="487" spans="4:40" x14ac:dyDescent="0.3">
      <c r="J487">
        <f ca="1">(INDIRECT("J" &amp; MATCH("Income Tax",B145:B403,0) +144))/(INDIRECT("J" &amp; MATCH("Pretax Income",B145:B403,0) +144))</f>
        <v>-5.3848372476308199</v>
      </c>
      <c r="K487">
        <f ca="1">(INDIRECT("K" &amp; MATCH("Income Tax",B145:B403,0) +144))/(INDIRECT("K" &amp; MATCH("Pretax Income",B145:B403,0) +144))</f>
        <v>0.43035343035343038</v>
      </c>
      <c r="L487">
        <f ca="1">(INDIRECT("L" &amp; MATCH("Income Tax",B145:B403,0) +144))/(INDIRECT("L" &amp; MATCH("Pretax Income",B145:B403,0) +144))</f>
        <v>0.36915387361656549</v>
      </c>
      <c r="M487">
        <f ca="1">(INDIRECT("M" &amp; MATCH("Income Tax",B145:B403,0) +144))/(INDIRECT("M" &amp; MATCH("Pretax Income",B145:B403,0) +144))</f>
        <v>0.42901393908105323</v>
      </c>
      <c r="N487">
        <f ca="1">(INDIRECT("N" &amp; MATCH("Income Tax",B145:B403,0) +144))/(INDIRECT("N" &amp; MATCH("Pretax Income",B145:B403,0) +144))</f>
        <v>0.1577951265673054</v>
      </c>
      <c r="X487" t="str">
        <f>X486 &amp; " Year"</f>
        <v>Min Op WC / Sales Year</v>
      </c>
      <c r="Y487">
        <f ca="1">VALUE(X482)+MATCH(Y486,X483:AB483,0)-1</f>
        <v>2016</v>
      </c>
      <c r="AK487" t="str">
        <f>"Min " &amp; AK482</f>
        <v>Min Change in Op WC / Sales</v>
      </c>
      <c r="AL487">
        <f ca="1">MIN(AK484:AN484)</f>
        <v>-0.49210105034750784</v>
      </c>
    </row>
    <row r="488" spans="4:40" x14ac:dyDescent="0.3">
      <c r="J488" t="str">
        <f>"Max " &amp; J485</f>
        <v>Max Cash Tax Rate</v>
      </c>
      <c r="K488">
        <f ca="1">MAX(J487:N487)</f>
        <v>0.43035343035343038</v>
      </c>
      <c r="Q488" t="str">
        <f>"Invested Capital / Sales"</f>
        <v>Invested Capital / Sales</v>
      </c>
      <c r="AK488" t="str">
        <f>AK487 &amp; " Year"</f>
        <v>Min Change in Op WC / Sales Year</v>
      </c>
      <c r="AL488" t="str">
        <f ca="1">IF(MATCH(AL487,AK484:AN484,0)=1,AK483,IF(MATCH(AL487,AK484:AN484,0)=2,AL483,IF(MATCH(AL487,AK484:AN484,0)=3,AM483,AN483)))</f>
        <v>15-16</v>
      </c>
    </row>
    <row r="489" spans="4:40" x14ac:dyDescent="0.3">
      <c r="J489" t="str">
        <f>J488 &amp; " Year"</f>
        <v>Max Cash Tax Rate Year</v>
      </c>
      <c r="K489">
        <f ca="1">VALUE(J486)+MATCH(K488,J487:N487,0)-1</f>
        <v>2013</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-5.3848372476308199</v>
      </c>
      <c r="Q490">
        <f ca="1">SUM(X483,X491,X499)</f>
        <v>0.85092050619665804</v>
      </c>
      <c r="R490">
        <f ca="1">SUM(Y483,Y491,Y499)</f>
        <v>0.90562672769967001</v>
      </c>
      <c r="S490">
        <f ca="1">SUM(Z483,Z491,Z499)</f>
        <v>2.3827338846268806</v>
      </c>
      <c r="T490">
        <f ca="1">SUM(AA483,AA491,AA499)</f>
        <v>2.0610969025291279</v>
      </c>
      <c r="U490">
        <f ca="1">SUM(AB483,AB491,AB499)</f>
        <v>2.2691878367975367</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2012</v>
      </c>
      <c r="Q491" t="str">
        <f>"Max " &amp; Q488</f>
        <v>Max Invested Capital / Sales</v>
      </c>
      <c r="R491">
        <f ca="1">MAX(Q490:U490)</f>
        <v>2.3827338846268806</v>
      </c>
      <c r="S491" t="str">
        <f>"Op WC Effect on Max"</f>
        <v>Op WC Effect on Max</v>
      </c>
      <c r="T491" t="str">
        <f ca="1">IF(R492=Y485,"Max IC in same year as Max Op WC","Inconclusive Effect")</f>
        <v>Inconclusive Effect</v>
      </c>
      <c r="X491">
        <f ca="1">(INDIRECT("J" &amp; MATCH("Net Property, Plant &amp; Equipment",B145:B403,0) +144))/(INDIRECT("J" &amp; MATCH("Sales/Revenue",B145:B403,0) +144))</f>
        <v>5.4641771034302344E-2</v>
      </c>
      <c r="Y491">
        <f ca="1">(INDIRECT("K" &amp; MATCH("Net Property, Plant &amp; Equipment",B145:B403,0) +144))/(INDIRECT("K" &amp; MATCH("Sales/Revenue",B145:B403,0) +144))</f>
        <v>4.9133549326754455E-2</v>
      </c>
      <c r="Z491">
        <f ca="1">(INDIRECT("L" &amp; MATCH("Net Property, Plant &amp; Equipment",B145:B403,0) +144))/(INDIRECT("L" &amp; MATCH("Sales/Revenue",B145:B403,0) +144))</f>
        <v>0.11480023911527348</v>
      </c>
      <c r="AA491">
        <f ca="1">(INDIRECT("M" &amp; MATCH("Net Property, Plant &amp; Equipment",B145:B403,0) +144))/(INDIRECT("M" &amp; MATCH("Sales/Revenue",B145:B403,0) +144))</f>
        <v>8.159785653391792E-2</v>
      </c>
      <c r="AB491">
        <f ca="1">(INDIRECT("N" &amp; MATCH("Net Property, Plant &amp; Equipment",B145:B403,0) +144))/(INDIRECT("N" &amp; MATCH("Sales/Revenue",B145:B403,0) +144))</f>
        <v>6.6031562740569663E-2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2014</v>
      </c>
      <c r="S492" t="str">
        <f>"PPE Effect on Max"</f>
        <v>PPE Effect on Max</v>
      </c>
      <c r="T492" t="str">
        <f ca="1">IF(R492=Y493,"Max IC in same year as Max PPE","Inconclusive Effect")</f>
        <v>Max IC in same year as Max PPE</v>
      </c>
      <c r="X492" t="str">
        <f>"Max " &amp; X489</f>
        <v>Max PPE / Sales</v>
      </c>
      <c r="Y492">
        <f ca="1">MAX(X491:AB491)</f>
        <v>0.11480023911527348</v>
      </c>
      <c r="AE492">
        <f ca="1">R490-Q490</f>
        <v>5.4706221503011965E-2</v>
      </c>
      <c r="AF492">
        <f ca="1">S490-R490</f>
        <v>1.4771071569272105</v>
      </c>
      <c r="AG492">
        <f ca="1">T490-S490</f>
        <v>-0.32163698209775271</v>
      </c>
      <c r="AH492">
        <f ca="1">U490-T490</f>
        <v>0.20809093426840874</v>
      </c>
      <c r="AK492">
        <f ca="1">Y491-X491</f>
        <v>-5.508221707547889E-3</v>
      </c>
      <c r="AL492">
        <f ca="1">Z491-Y491</f>
        <v>6.5666689788519028E-2</v>
      </c>
      <c r="AM492">
        <f ca="1">AA491-Z491</f>
        <v>-3.3202382581355563E-2</v>
      </c>
      <c r="AN492">
        <f ca="1">AB491-AA491</f>
        <v>-1.5566293793348257E-2</v>
      </c>
    </row>
    <row r="493" spans="4:40" x14ac:dyDescent="0.3">
      <c r="Q493" t="str">
        <f>"Min " &amp; Q488</f>
        <v>Min Invested Capital / Sales</v>
      </c>
      <c r="R493">
        <f ca="1">MIN(Q490:U490)</f>
        <v>0.85092050619665804</v>
      </c>
      <c r="S493" t="str">
        <f>"Intangibles Effect on Max"</f>
        <v>Intangibles Effect on Max</v>
      </c>
      <c r="T493" t="str">
        <f ca="1">IF(R492=Y501,"Max IC in same year as Max Intangibles","Inconclusive Effect")</f>
        <v>Inconclusive Effect</v>
      </c>
      <c r="X493" t="str">
        <f>X492 &amp; " Year"</f>
        <v>Max PPE / Sales Year</v>
      </c>
      <c r="Y493">
        <f ca="1">VALUE(X490)+MATCH(Y492,X491:AB491,0)-1</f>
        <v>2014</v>
      </c>
      <c r="AE493" t="str">
        <f>"Max " &amp; AE490</f>
        <v>Max Change in Invested Capital / Sales</v>
      </c>
      <c r="AF493">
        <f ca="1">MAX(AE492:AH492)</f>
        <v>1.4771071569272105</v>
      </c>
      <c r="AK493" t="str">
        <f>"Max " &amp; AK490</f>
        <v>Max Change in PPE / Sales</v>
      </c>
      <c r="AL493">
        <f ca="1">MAX(AK492:AN492)</f>
        <v>6.5666689788519028E-2</v>
      </c>
    </row>
    <row r="494" spans="4:40" x14ac:dyDescent="0.3">
      <c r="Q494" t="str">
        <f>Q493 &amp; " Year"</f>
        <v>Min Invested Capital / Sales Year</v>
      </c>
      <c r="R494">
        <f ca="1">VALUE(Q489)+MATCH(R493,Q490:U490,0)-1</f>
        <v>2012</v>
      </c>
      <c r="S494" t="str">
        <f>"Op WC Effect on Min"</f>
        <v>Op WC Effect on Min</v>
      </c>
      <c r="T494" t="str">
        <f ca="1">IF(R494=Y487,"Min IC in same year as Min Op WC","Inconclusive Effect")</f>
        <v>Inconclusive Effect</v>
      </c>
      <c r="X494" t="str">
        <f>"Min " &amp; X489</f>
        <v>Min PPE / Sales</v>
      </c>
      <c r="Y494">
        <f ca="1">MIN(X491:AB491)</f>
        <v>4.9133549326754455E-2</v>
      </c>
      <c r="AE494" t="str">
        <f>AE493 &amp; " Year"</f>
        <v>Max Change in Invested Capital / Sales Year</v>
      </c>
      <c r="AF494" t="str">
        <f ca="1">IF(MATCH(AF493,AE492:AH492,0)=1,AE491,IF(MATCH(AF493,AE492:AH492,0)=2,AF491,IF(MATCH(AF493,AE492:AH492,0)=3,AG491,AH491)))</f>
        <v>13-14</v>
      </c>
      <c r="AK494" t="str">
        <f>AK493 &amp; " Year"</f>
        <v>Max Change in PPE / Sales Year</v>
      </c>
      <c r="AL494" t="str">
        <f ca="1">IF(MATCH(AL493,AK492:AN492,0)=1,AK491,IF(MATCH(AL493,AK492:AN492,0)=2,AL491,IF(MATCH(AL493,AK492:AN492,0)=3,AM491,AN491)))</f>
        <v>13-14</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2013</v>
      </c>
      <c r="AE495" t="str">
        <f>"Min " &amp; AE490</f>
        <v>Min Change in Invested Capital / Sales</v>
      </c>
      <c r="AF495">
        <f ca="1">MIN(AE492:AH492)</f>
        <v>-0.32163698209775271</v>
      </c>
      <c r="AK495" t="str">
        <f>"Min " &amp; AK490</f>
        <v>Min Change in PPE / Sales</v>
      </c>
      <c r="AL495">
        <f ca="1">MIN(AK492:AN492)</f>
        <v>-3.3202382581355563E-2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14-15</v>
      </c>
      <c r="AK496" t="str">
        <f>AK495 &amp; " Year"</f>
        <v>Min Change in PPE / Sales Year</v>
      </c>
      <c r="AL496" t="str">
        <f ca="1">IF(MATCH(AL495,AK492:AN492,0)=1,AK491,IF(MATCH(AL495,AK492:AN492,0)=2,AL491,IF(MATCH(AL495,AK492:AN492,0)=3,AM491,AN491)))</f>
        <v>14-15</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3.0476439619371506E-2</v>
      </c>
      <c r="Y499">
        <f ca="1">(INDIRECT("K" &amp; MATCH("Intangible Assets",B145:B403,0) +144))/(INDIRECT("K" &amp; MATCH("Sales/Revenue",B145:B403,0) +144))</f>
        <v>5.1897868798858604E-2</v>
      </c>
      <c r="Z499">
        <f ca="1">(INDIRECT("L" &amp; MATCH("Intangible Assets",B145:B403,0) +144))/(INDIRECT("L" &amp; MATCH("Sales/Revenue",B145:B403,0) +144))</f>
        <v>1.5337501245392049</v>
      </c>
      <c r="AA499">
        <f ca="1">(INDIRECT("M" &amp; MATCH("Intangible Assets",B145:B403,0) +144))/(INDIRECT("M" &amp; MATCH("Sales/Revenue",B145:B403,0) +144))</f>
        <v>1.2472902204360006</v>
      </c>
      <c r="AB499">
        <f ca="1">(INDIRECT("N" &amp; MATCH("Intangible Assets",B145:B403,0) +144))/(INDIRECT("N" &amp; MATCH("Sales/Revenue",B145:B403,0) +144))</f>
        <v>1.9630484988452657</v>
      </c>
      <c r="AK499" t="str">
        <f>K476</f>
        <v>12-13</v>
      </c>
      <c r="AL499" t="str">
        <f>L476</f>
        <v>13-14</v>
      </c>
      <c r="AM499" t="str">
        <f>M476</f>
        <v>14-15</v>
      </c>
      <c r="AN499" t="str">
        <f>N476</f>
        <v>15-16</v>
      </c>
    </row>
    <row r="500" spans="3:40" x14ac:dyDescent="0.3">
      <c r="C500" t="s">
        <v>4958</v>
      </c>
      <c r="X500" t="str">
        <f>"Max " &amp; X497</f>
        <v>Max Intangibles / Sales</v>
      </c>
      <c r="Y500">
        <f ca="1">MAX(X499:AB499)</f>
        <v>1.9630484988452657</v>
      </c>
      <c r="AK500">
        <f ca="1">Y499-X499</f>
        <v>2.1421429179487098E-2</v>
      </c>
      <c r="AL500">
        <f ca="1">Z499-Y499</f>
        <v>1.4818522557403462</v>
      </c>
      <c r="AM500">
        <f ca="1">AA499-Z499</f>
        <v>-0.28645990410320432</v>
      </c>
      <c r="AN500">
        <f ca="1">AB499-AA499</f>
        <v>0.71575827840926509</v>
      </c>
    </row>
    <row r="501" spans="3:40" x14ac:dyDescent="0.3">
      <c r="C501" t="s">
        <v>3750</v>
      </c>
      <c r="X501" t="str">
        <f>X500 &amp; " Year"</f>
        <v>Max Intangibles / Sales Year</v>
      </c>
      <c r="Y501">
        <f ca="1">VALUE(X498)+MATCH(Y500,X499:AB499,0)-1</f>
        <v>2016</v>
      </c>
      <c r="AK501" t="str">
        <f>"Max " &amp; AK498</f>
        <v>Max Change in Intagibles / Sales</v>
      </c>
      <c r="AL501">
        <f ca="1">MAX(AK500:AN500)</f>
        <v>1.4818522557403462</v>
      </c>
    </row>
    <row r="502" spans="3:40" x14ac:dyDescent="0.3">
      <c r="C502" t="s">
        <v>3753</v>
      </c>
      <c r="X502" t="str">
        <f>"Min " &amp; X497</f>
        <v>Min Intangibles / Sales</v>
      </c>
      <c r="Y502">
        <f ca="1">MIN(X499:AB499)</f>
        <v>3.0476439619371506E-2</v>
      </c>
      <c r="AK502" t="str">
        <f>AK501 &amp; " Year"</f>
        <v>Max Change in Intagibles / Sales Year</v>
      </c>
      <c r="AL502" t="str">
        <f ca="1">IF(MATCH(AL501,AK500:AN500,0)=1,AK499,IF(MATCH(AL501,AK500:AN500,0)=2,AL499,IF(MATCH(AL501,AK500:AN500,0)=3,AM499,AN499)))</f>
        <v>13-14</v>
      </c>
    </row>
    <row r="503" spans="3:40" x14ac:dyDescent="0.3">
      <c r="C503" t="s">
        <v>1076</v>
      </c>
      <c r="X503" t="str">
        <f>X502 &amp; " Year"</f>
        <v>Min Intangibles / Sales Year</v>
      </c>
      <c r="Y503">
        <f ca="1">VALUE(X498)+MATCH(Y502,X499:AB499,0)-1</f>
        <v>2012</v>
      </c>
      <c r="AK503" t="str">
        <f>"Min " &amp; AK498</f>
        <v>Min Change in Intagibles / Sales</v>
      </c>
      <c r="AL503">
        <f ca="1">MIN(AK500:AN500)</f>
        <v>-0.28645990410320432</v>
      </c>
    </row>
    <row r="504" spans="3:40" x14ac:dyDescent="0.3">
      <c r="C504" t="s">
        <v>4959</v>
      </c>
      <c r="AK504" t="str">
        <f>AK503 &amp; " Year"</f>
        <v>Min Change in Intagibles / Sales Year</v>
      </c>
      <c r="AL504" t="str">
        <f ca="1">IF(MATCH(AL503,AK500:AN500,0)=1,AK499,IF(MATCH(AL503,AK500:AN500,0)=2,AL499,IF(MATCH(AL503,AK500:AN500,0)=3,AM499,AN499)))</f>
        <v>14-15</v>
      </c>
    </row>
    <row r="505" spans="3:40" x14ac:dyDescent="0.3">
      <c r="C505" t="s">
        <v>4356</v>
      </c>
    </row>
    <row r="506" spans="3:40" x14ac:dyDescent="0.3">
      <c r="C506" t="s">
        <v>1783</v>
      </c>
    </row>
    <row r="507" spans="3:40" x14ac:dyDescent="0.3">
      <c r="C507" t="s">
        <v>4960</v>
      </c>
    </row>
    <row r="508" spans="3:40" x14ac:dyDescent="0.3">
      <c r="C508" t="s">
        <v>4357</v>
      </c>
    </row>
    <row r="509" spans="3:40" x14ac:dyDescent="0.3">
      <c r="C509" t="s">
        <v>1075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4"/>
  <sheetViews>
    <sheetView topLeftCell="B1" workbookViewId="0"/>
  </sheetViews>
  <sheetFormatPr defaultRowHeight="14.4" x14ac:dyDescent="0.3"/>
  <cols>
    <col min="1" max="1" width="0" hidden="1" customWidth="1"/>
    <col min="2" max="7" width="20.6640625" customWidth="1"/>
  </cols>
  <sheetData>
    <row r="1" spans="1:16" x14ac:dyDescent="0.3">
      <c r="B1" t="s">
        <v>0</v>
      </c>
      <c r="C1" t="s">
        <v>4961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PT Alam Sutera Realty Tbk</v>
      </c>
    </row>
    <row r="2" spans="1:16" x14ac:dyDescent="0.3">
      <c r="B2" t="s">
        <v>2</v>
      </c>
      <c r="C2" t="s">
        <v>4962</v>
      </c>
      <c r="K2" t="str">
        <f>LEFT(C1,FIND("(",C1) - 2)</f>
        <v>PT Alam Sutera Realty Tbk</v>
      </c>
    </row>
    <row r="3" spans="1:16" x14ac:dyDescent="0.3">
      <c r="J3">
        <f ca="1">RANDBETWEEN(1,6)</f>
        <v>4</v>
      </c>
      <c r="K3" t="str">
        <f>" is scheduled to report earnings "&amp;IFERROR("between "&amp;LEFT(C20,FIND("-",C20)-2)&amp;" and "&amp;RIGHT(C20,FIND("-",C20)-2),"on "&amp;C20)</f>
        <v xml:space="preserve"> is scheduled to report earnings on </v>
      </c>
      <c r="L3" t="str">
        <f>" is slated to report earnings "&amp;IFERROR("between "&amp;LEFT(C20,FIND("-",C20)-2)&amp;" and "&amp;RIGHT(C20,FIND("-",C20)-2),"on "&amp;C20)</f>
        <v xml:space="preserve"> is slated to report earnings on </v>
      </c>
      <c r="M3" t="str">
        <f>" will report earnings "&amp;IFERROR("between "&amp;LEFT(C20,FIND("-",C20)-2)&amp;" and "&amp;RIGHT(C20,FIND("-",C20)-2),"on "&amp;C20)</f>
        <v xml:space="preserve"> will report earnings on </v>
      </c>
      <c r="N3" t="str">
        <f>" reports earnings "&amp;IFERROR("between "&amp;LEFT(C20,FIND("-",C20)-2)&amp;" and "&amp;RIGHT(C20,FIND("-",C20)-2),"on "&amp;C20)</f>
        <v xml:space="preserve"> reports earnings on </v>
      </c>
      <c r="O3" t="str">
        <f>" plans to report earnings "&amp;IFERROR("between "&amp;LEFT(C20,FIND("-",C20)-2)&amp;" and "&amp;RIGHT(C20,FIND("-",C20)-2),"on "&amp;C20)</f>
        <v xml:space="preserve"> plans to report earnings on </v>
      </c>
      <c r="P3" t="str">
        <f>" is going to report earnings "&amp;IFERROR("between "&amp;LEFT(C20,FIND("-",C20)-2)&amp;" and "&amp;RIGHT(C20,FIND("-",C20)-2),"on "&amp;C20)</f>
        <v xml:space="preserve"> is going to report earnings on </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$304.00, down 1.94%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$304.00, down 1.94% after opening up a fraction over yesterday's closing price</v>
      </c>
    </row>
    <row r="5" spans="1:16" x14ac:dyDescent="0.3">
      <c r="J5">
        <f ca="1">RANDBETWEEN(1,2)</f>
        <v>2</v>
      </c>
      <c r="K5" t="str">
        <f>"The one year target estimate for " &amp; D1 &amp; " is " &amp; TEXT(C23,"$####.00")</f>
        <v>The one year target estimate for PT Alam Sutera Realty Tbk is $414.50</v>
      </c>
      <c r="L5" t="str">
        <f>D1 &amp; " is expected to be trading at " &amp; TEXT(C23, "$####.00") &amp; ", based on target estimates"</f>
        <v>PT Alam Sutera Realty Tbk is expected to be trading at $414.50, based on target estimates</v>
      </c>
    </row>
    <row r="6" spans="1:16" x14ac:dyDescent="0.3">
      <c r="K6" t="str">
        <f>" which would be " &amp; IF(OR(LEFT(ABS((C23-C2)/C2*100),1)="8",LEFT(ABS((C23-C2)/C2*100),2)="18"), "an ", "a ")  &amp;TEXT(ABS((C23-C2)/C2),"####.00%")&amp;IF((C23-C2)&gt;0," increase over"," decrease from")&amp;" the current price"</f>
        <v xml:space="preserve"> which would be a 36.35% increase over the current price</v>
      </c>
    </row>
    <row r="7" spans="1:16" x14ac:dyDescent="0.3">
      <c r="A7" s="1">
        <v>0</v>
      </c>
      <c r="B7" t="s">
        <v>5</v>
      </c>
      <c r="C7" t="s">
        <v>4963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66.67% over last quarter based on the average of 1 analyst estimates (Yahoo Finance)</v>
      </c>
    </row>
    <row r="8" spans="1:16" x14ac:dyDescent="0.3">
      <c r="A8" s="1">
        <v>1</v>
      </c>
      <c r="B8" t="s">
        <v>7</v>
      </c>
      <c r="C8" t="s">
        <v>4964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4965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4965</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$2.97 in the 2 months leading up to the earnings report</v>
      </c>
    </row>
    <row r="11" spans="1:16" x14ac:dyDescent="0.3">
      <c r="A11" s="1">
        <v>4</v>
      </c>
      <c r="B11" t="s">
        <v>13</v>
      </c>
      <c r="C11" t="s">
        <v>4966</v>
      </c>
      <c r="K11" t="str">
        <f>IF(B145="Interest Income",U42, K42)</f>
        <v>No positive trends</v>
      </c>
    </row>
    <row r="12" spans="1:16" x14ac:dyDescent="0.3">
      <c r="A12" s="1">
        <v>5</v>
      </c>
      <c r="B12" t="s">
        <v>15</v>
      </c>
      <c r="C12" t="s">
        <v>4967</v>
      </c>
      <c r="D12" t="str">
        <f>LEFT(C12,FIND("-",C12)-2)</f>
        <v>302.00</v>
      </c>
      <c r="E12" t="str">
        <f>TRIM(RIGHT(C12,FIND("-",C12)-1))</f>
        <v>585.00</v>
      </c>
      <c r="K12" t="str">
        <f ca="1">D78</f>
        <v>Inconclusive</v>
      </c>
    </row>
    <row r="13" spans="1:16" x14ac:dyDescent="0.3">
      <c r="A13" s="1">
        <v>6</v>
      </c>
      <c r="B13" t="s">
        <v>17</v>
      </c>
      <c r="C13" t="s">
        <v>4968</v>
      </c>
      <c r="K13" t="str">
        <f ca="1">D89</f>
        <v>Inconclusive</v>
      </c>
    </row>
    <row r="14" spans="1:16" x14ac:dyDescent="0.3">
      <c r="A14" s="1">
        <v>7</v>
      </c>
      <c r="B14" t="s">
        <v>19</v>
      </c>
      <c r="C14" t="s">
        <v>4969</v>
      </c>
    </row>
    <row r="16" spans="1:16" x14ac:dyDescent="0.3">
      <c r="A16" s="1">
        <v>0</v>
      </c>
      <c r="B16" t="s">
        <v>21</v>
      </c>
      <c r="C16" t="s">
        <v>4970</v>
      </c>
    </row>
    <row r="17" spans="1:23" x14ac:dyDescent="0.3">
      <c r="A17" s="1">
        <v>1</v>
      </c>
      <c r="B17" t="s">
        <v>23</v>
      </c>
      <c r="K17" t="str">
        <f ca="1">K2 &amp; IF(J3=1, K3,IF(J3=2,L3,IF(J3=3,M3,IF(J3=4,N3,IF(J3=5,O3,IF(J3=6,P3)))))) &amp; ". " &amp; IF(J4=1,K4,IF(J4=2,L4)) &amp; ". " &amp; IF(J5=1,K5,IF(J5=2,L5)) &amp; K6 &amp; ". " &amp; K7 &amp; ". " &amp; K8 &amp; ". " &amp; K9 &amp; "."</f>
        <v>PT Alam Sutera Realty Tbk reports earnings on . The current stock price is $304.00, down 1.94% after opening up a fraction over yesterday's closing price. PT Alam Sutera Realty Tbk is expected to be trading at $414.50, based on target estimates which would be a 36.35% increase over the current price. Earnings are expected to increase by 66.67% over last quarter based on the average of 1 analyst estimates (Yahoo Finance). The stock is trading in the low end of its 52-week range. Over the last 4 quarters, there have been positive earnings surprises 2 times, and a negative earnings surprise 2 times.</v>
      </c>
    </row>
    <row r="18" spans="1:23" x14ac:dyDescent="0.3">
      <c r="A18" s="1">
        <v>2</v>
      </c>
      <c r="B18" t="s">
        <v>25</v>
      </c>
    </row>
    <row r="19" spans="1:23" x14ac:dyDescent="0.3">
      <c r="A19" s="1">
        <v>3</v>
      </c>
      <c r="B19" t="s">
        <v>27</v>
      </c>
    </row>
    <row r="20" spans="1:23" x14ac:dyDescent="0.3">
      <c r="A20" s="1">
        <v>4</v>
      </c>
      <c r="B20" t="s">
        <v>29</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4971</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v>
      </c>
      <c r="D27">
        <v>1</v>
      </c>
      <c r="E27">
        <v>7</v>
      </c>
      <c r="F27">
        <v>8</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8.67</v>
      </c>
      <c r="D28">
        <v>14.45</v>
      </c>
      <c r="E28">
        <v>42.55</v>
      </c>
      <c r="F28">
        <v>54.22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8.67</v>
      </c>
      <c r="D29">
        <v>14.45</v>
      </c>
      <c r="E29">
        <v>12.57</v>
      </c>
      <c r="F29">
        <v>37.840000000000003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8.67</v>
      </c>
      <c r="D30">
        <v>14.45</v>
      </c>
      <c r="E30">
        <v>57.82</v>
      </c>
      <c r="F30">
        <v>90</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E31">
        <v>25.89</v>
      </c>
      <c r="F31">
        <v>42.55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E34" t="s">
        <v>4972</v>
      </c>
      <c r="F34" t="s">
        <v>2514</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E35" t="s">
        <v>4973</v>
      </c>
      <c r="F35" t="s">
        <v>4974</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E36" t="s">
        <v>1440</v>
      </c>
      <c r="F36" t="s">
        <v>1568</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E37" t="s">
        <v>4975</v>
      </c>
      <c r="F37" t="s">
        <v>4976</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E38" t="s">
        <v>4977</v>
      </c>
      <c r="F38" t="s">
        <v>4973</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E39" t="s">
        <v>4978</v>
      </c>
      <c r="F39" t="s">
        <v>2532</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4979</v>
      </c>
      <c r="D41" s="1" t="s">
        <v>4980</v>
      </c>
      <c r="E41" s="1" t="s">
        <v>4981</v>
      </c>
      <c r="F41" s="1" t="s">
        <v>4982</v>
      </c>
    </row>
    <row r="42" spans="1:23" x14ac:dyDescent="0.3">
      <c r="A42" s="1">
        <v>0</v>
      </c>
      <c r="B42" t="s">
        <v>73</v>
      </c>
      <c r="E42" t="s">
        <v>4338</v>
      </c>
      <c r="F42" t="s">
        <v>4983</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E43" t="s">
        <v>4984</v>
      </c>
      <c r="F43" t="s">
        <v>4985</v>
      </c>
    </row>
    <row r="44" spans="1:23" x14ac:dyDescent="0.3">
      <c r="A44" s="1">
        <v>2</v>
      </c>
      <c r="B44" t="s">
        <v>82</v>
      </c>
      <c r="E44" t="s">
        <v>4986</v>
      </c>
      <c r="F44" t="s">
        <v>4987</v>
      </c>
    </row>
    <row r="45" spans="1:23" x14ac:dyDescent="0.3">
      <c r="A45" s="1">
        <v>3</v>
      </c>
      <c r="B45" t="s">
        <v>87</v>
      </c>
      <c r="E45" t="s">
        <v>4988</v>
      </c>
      <c r="F45" t="s">
        <v>4989</v>
      </c>
    </row>
    <row r="47" spans="1:23" x14ac:dyDescent="0.3">
      <c r="B47" s="1" t="s">
        <v>92</v>
      </c>
      <c r="C47" s="1" t="s">
        <v>37</v>
      </c>
      <c r="D47" s="1" t="s">
        <v>38</v>
      </c>
      <c r="E47" s="1" t="s">
        <v>39</v>
      </c>
      <c r="F47" s="1" t="s">
        <v>40</v>
      </c>
    </row>
    <row r="48" spans="1:23" x14ac:dyDescent="0.3">
      <c r="A48" s="1">
        <v>0</v>
      </c>
      <c r="B48" t="s">
        <v>93</v>
      </c>
      <c r="C48">
        <v>8.67</v>
      </c>
      <c r="D48">
        <v>14.45</v>
      </c>
      <c r="E48">
        <v>42.55</v>
      </c>
      <c r="F48">
        <v>54.22</v>
      </c>
    </row>
    <row r="49" spans="1:14" x14ac:dyDescent="0.3">
      <c r="A49" s="1">
        <v>1</v>
      </c>
      <c r="B49" t="s">
        <v>94</v>
      </c>
      <c r="C49">
        <v>8.67</v>
      </c>
      <c r="D49">
        <v>14.45</v>
      </c>
      <c r="E49">
        <v>42.55</v>
      </c>
      <c r="F49">
        <v>54.22</v>
      </c>
    </row>
    <row r="50" spans="1:14" x14ac:dyDescent="0.3">
      <c r="A50" s="1">
        <v>2</v>
      </c>
      <c r="B50" t="s">
        <v>95</v>
      </c>
      <c r="C50">
        <v>8.67</v>
      </c>
      <c r="D50">
        <v>14.45</v>
      </c>
      <c r="E50">
        <v>42.55</v>
      </c>
      <c r="F50">
        <v>54.22</v>
      </c>
    </row>
    <row r="51" spans="1:14" x14ac:dyDescent="0.3">
      <c r="A51" s="1">
        <v>3</v>
      </c>
      <c r="B51" t="s">
        <v>96</v>
      </c>
      <c r="C51">
        <v>8.67</v>
      </c>
      <c r="D51">
        <v>14.45</v>
      </c>
      <c r="E51">
        <v>44.48</v>
      </c>
      <c r="F51">
        <v>54.1</v>
      </c>
    </row>
    <row r="52" spans="1:14" x14ac:dyDescent="0.3">
      <c r="A52" s="1">
        <v>4</v>
      </c>
      <c r="B52" t="s">
        <v>97</v>
      </c>
      <c r="C52">
        <v>12.96</v>
      </c>
      <c r="D52">
        <v>12.96</v>
      </c>
      <c r="E52">
        <v>44.48</v>
      </c>
      <c r="F52">
        <v>57.19</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4990</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F62">
        <v>0.22</v>
      </c>
      <c r="I62" t="str">
        <f t="shared" si="4"/>
        <v>N/A</v>
      </c>
      <c r="J62" t="str">
        <f t="shared" si="5"/>
        <v>N/A</v>
      </c>
      <c r="K62" t="str">
        <f t="shared" si="6"/>
        <v>N/A</v>
      </c>
      <c r="L62" t="str">
        <f t="shared" si="7"/>
        <v>N/A</v>
      </c>
      <c r="M62">
        <f t="shared" si="8"/>
        <v>0.22</v>
      </c>
      <c r="N62" t="str">
        <f t="shared" si="9"/>
        <v>N/A</v>
      </c>
    </row>
    <row r="63" spans="1:14" x14ac:dyDescent="0.3">
      <c r="A63" s="1">
        <v>2</v>
      </c>
      <c r="B63" t="s">
        <v>112</v>
      </c>
      <c r="C63" t="s">
        <v>4991</v>
      </c>
      <c r="F63">
        <v>0.08</v>
      </c>
      <c r="I63" t="str">
        <f t="shared" si="4"/>
        <v>N/A</v>
      </c>
      <c r="J63">
        <f t="shared" si="5"/>
        <v>0.64300000000000002</v>
      </c>
      <c r="K63" t="str">
        <f t="shared" si="6"/>
        <v>N/A</v>
      </c>
      <c r="L63" t="str">
        <f t="shared" si="7"/>
        <v>N/A</v>
      </c>
      <c r="M63">
        <f t="shared" si="8"/>
        <v>0.08</v>
      </c>
      <c r="N63" t="str">
        <f t="shared" si="9"/>
        <v>N/A</v>
      </c>
    </row>
    <row r="64" spans="1:14" x14ac:dyDescent="0.3">
      <c r="A64" s="1">
        <v>3</v>
      </c>
      <c r="B64" t="s">
        <v>114</v>
      </c>
      <c r="C64" t="s">
        <v>4992</v>
      </c>
      <c r="F64">
        <v>0.12</v>
      </c>
      <c r="I64" t="str">
        <f t="shared" si="4"/>
        <v>N/A</v>
      </c>
      <c r="J64">
        <f t="shared" si="5"/>
        <v>0.27399999999999997</v>
      </c>
      <c r="K64" t="str">
        <f t="shared" si="6"/>
        <v>N/A</v>
      </c>
      <c r="L64" t="str">
        <f t="shared" si="7"/>
        <v>N/A</v>
      </c>
      <c r="M64">
        <f t="shared" si="8"/>
        <v>0.12</v>
      </c>
      <c r="N64" t="str">
        <f t="shared" si="9"/>
        <v>N/A</v>
      </c>
    </row>
    <row r="65" spans="1:14" x14ac:dyDescent="0.3">
      <c r="A65" s="1">
        <v>4</v>
      </c>
      <c r="B65" t="s">
        <v>116</v>
      </c>
      <c r="C65" t="s">
        <v>4993</v>
      </c>
      <c r="F65">
        <v>0.09</v>
      </c>
      <c r="I65" t="str">
        <f t="shared" si="4"/>
        <v>N/A</v>
      </c>
      <c r="J65">
        <f t="shared" si="5"/>
        <v>5.7300000000000004E-2</v>
      </c>
      <c r="K65" t="str">
        <f t="shared" si="6"/>
        <v>N/A</v>
      </c>
      <c r="L65" t="str">
        <f t="shared" si="7"/>
        <v>N/A</v>
      </c>
      <c r="M65">
        <f t="shared" si="8"/>
        <v>0.09</v>
      </c>
      <c r="N65" t="str">
        <f t="shared" si="9"/>
        <v>N/A</v>
      </c>
    </row>
    <row r="66" spans="1:14" x14ac:dyDescent="0.3">
      <c r="A66" s="1">
        <v>5</v>
      </c>
      <c r="B66" t="s">
        <v>118</v>
      </c>
      <c r="C66" t="s">
        <v>4994</v>
      </c>
      <c r="I66" t="str">
        <f t="shared" si="4"/>
        <v>N/A</v>
      </c>
      <c r="J66">
        <f t="shared" si="5"/>
        <v>-9.4399999999999998E-2</v>
      </c>
      <c r="K66" t="str">
        <f t="shared" si="6"/>
        <v>N/A</v>
      </c>
      <c r="L66" t="str">
        <f t="shared" si="7"/>
        <v>N/A</v>
      </c>
      <c r="M66" t="str">
        <f t="shared" si="8"/>
        <v>N/A</v>
      </c>
      <c r="N66" t="str">
        <f t="shared" si="9"/>
        <v>N/A</v>
      </c>
    </row>
    <row r="67" spans="1:14" x14ac:dyDescent="0.3">
      <c r="D67" t="s">
        <v>120</v>
      </c>
      <c r="E67" t="str">
        <f>C1</f>
        <v>PT Alam Sutera Realty Tbk (ASRI.JK)</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4970</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5970000000000</v>
      </c>
      <c r="K68" t="str">
        <f t="shared" ca="1" si="6"/>
        <v>N/A</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t="str">
        <f t="shared" si="5"/>
        <v>N/A</v>
      </c>
      <c r="K70" t="str">
        <f t="shared" ca="1" si="6"/>
        <v>N/A</v>
      </c>
      <c r="L70" t="str">
        <f t="shared" ca="1" si="7"/>
        <v>N/A</v>
      </c>
      <c r="M70" t="str">
        <f t="shared" ca="1" si="8"/>
        <v>N/A</v>
      </c>
      <c r="N70" t="str">
        <f t="shared" ca="1" si="9"/>
        <v>N/A</v>
      </c>
    </row>
    <row r="71" spans="1:14" x14ac:dyDescent="0.3">
      <c r="A71" s="1">
        <v>3</v>
      </c>
      <c r="B71" t="s">
        <v>124</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t="str">
        <f t="shared" si="5"/>
        <v>N/A</v>
      </c>
      <c r="K71" t="str">
        <f t="shared" ca="1" si="6"/>
        <v>N/A</v>
      </c>
      <c r="L71" t="str">
        <f t="shared" ca="1" si="7"/>
        <v>N/A</v>
      </c>
      <c r="M71" t="str">
        <f t="shared" ca="1" si="8"/>
        <v>N/A</v>
      </c>
      <c r="N71" t="str">
        <f t="shared" ca="1" si="9"/>
        <v>N/A</v>
      </c>
    </row>
    <row r="72" spans="1:14" x14ac:dyDescent="0.3">
      <c r="A72" s="1">
        <v>4</v>
      </c>
      <c r="B72" t="s">
        <v>126</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t="str">
        <f t="shared" si="5"/>
        <v>N/A</v>
      </c>
      <c r="K72" t="str">
        <f t="shared" ca="1" si="6"/>
        <v>N/A</v>
      </c>
      <c r="L72" t="str">
        <f t="shared" ca="1" si="7"/>
        <v>N/A</v>
      </c>
      <c r="M72" t="str">
        <f t="shared" ca="1" si="8"/>
        <v>N/A</v>
      </c>
      <c r="N72" t="str">
        <f t="shared" ca="1" si="9"/>
        <v>N/A</v>
      </c>
    </row>
    <row r="73" spans="1:14" x14ac:dyDescent="0.3">
      <c r="A73" s="1">
        <v>5</v>
      </c>
      <c r="B73" t="s">
        <v>128</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t="str">
        <f t="shared" si="5"/>
        <v>N/A</v>
      </c>
      <c r="K73" t="str">
        <f t="shared" ca="1" si="6"/>
        <v>N/A</v>
      </c>
      <c r="L73" t="str">
        <f t="shared" ca="1" si="7"/>
        <v>N/A</v>
      </c>
      <c r="M73" t="str">
        <f t="shared" ca="1" si="8"/>
        <v>N/A</v>
      </c>
      <c r="N73" t="str">
        <f t="shared" ca="1" si="9"/>
        <v>N/A</v>
      </c>
    </row>
    <row r="74" spans="1:14" x14ac:dyDescent="0.3">
      <c r="A74" s="1">
        <v>6</v>
      </c>
      <c r="B74" t="s">
        <v>130</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t="str">
        <f t="shared" si="5"/>
        <v>N/A</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F81" t="str">
        <f t="shared" ref="F81:F87" ca="1" si="13">IF(E70="below average",LOWER(TRIM(IF(ISNUMBER(VALUE(RIGHT(B70,1))),REPLACE(B70,LEN(B70),1,""),B70))),"")</f>
        <v/>
      </c>
      <c r="G81" t="str">
        <f ca="1">IFERROR(LEFT(F81,FIND("(",F81) - 2),F81)</f>
        <v/>
      </c>
      <c r="I81" t="str">
        <f t="shared" ca="1" si="4"/>
        <v>N/A</v>
      </c>
      <c r="J81" t="str">
        <f t="shared" si="5"/>
        <v>N/A</v>
      </c>
      <c r="K81" t="str">
        <f t="shared" si="6"/>
        <v>N/A</v>
      </c>
      <c r="L81" t="str">
        <f t="shared" si="7"/>
        <v>N/A</v>
      </c>
      <c r="M81" t="str">
        <f t="shared" ca="1" si="8"/>
        <v>N/A</v>
      </c>
      <c r="N81" t="str">
        <f t="shared" ca="1" si="9"/>
        <v>N/A</v>
      </c>
    </row>
    <row r="82" spans="1:14" x14ac:dyDescent="0.3">
      <c r="A82" s="1">
        <v>1</v>
      </c>
      <c r="B82" t="s">
        <v>140</v>
      </c>
      <c r="F82" t="str">
        <f t="shared" ca="1" si="13"/>
        <v/>
      </c>
      <c r="G82" t="str">
        <f t="shared" ref="G82:G87" ca="1" si="14">IF(F82&lt;&gt;"", G81 &amp; ", " &amp; IFERROR(LEFT(F82,FIND("(",F82) - 2),F82),G81)</f>
        <v/>
      </c>
      <c r="I82" t="str">
        <f t="shared" ca="1" si="4"/>
        <v>N/A</v>
      </c>
      <c r="J82" t="str">
        <f t="shared" si="5"/>
        <v>N/A</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F84" t="str">
        <f t="shared" ca="1" si="13"/>
        <v/>
      </c>
      <c r="G84" t="str">
        <f t="shared" ca="1" si="14"/>
        <v/>
      </c>
      <c r="I84" t="str">
        <f t="shared" ca="1" si="4"/>
        <v>N/A</v>
      </c>
      <c r="J84" t="str">
        <f t="shared" si="5"/>
        <v>N/A</v>
      </c>
      <c r="K84" t="str">
        <f t="shared" si="6"/>
        <v>N/A</v>
      </c>
      <c r="L84" t="str">
        <f t="shared" si="7"/>
        <v>N/A</v>
      </c>
      <c r="M84" t="str">
        <f t="shared" ca="1" si="8"/>
        <v>N/A</v>
      </c>
      <c r="N84" t="str">
        <f t="shared" ca="1" si="9"/>
        <v>N/A</v>
      </c>
    </row>
    <row r="85" spans="1:14" x14ac:dyDescent="0.3">
      <c r="A85" s="1">
        <v>1</v>
      </c>
      <c r="B85" t="s">
        <v>144</v>
      </c>
      <c r="F85" t="str">
        <f t="shared" ca="1" si="13"/>
        <v/>
      </c>
      <c r="G85" t="str">
        <f t="shared" ca="1" si="14"/>
        <v/>
      </c>
      <c r="I85" t="str">
        <f t="shared" ca="1" si="4"/>
        <v>N/A</v>
      </c>
      <c r="J85" t="str">
        <f t="shared" si="5"/>
        <v>N/A</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F87" t="str">
        <f t="shared" ca="1" si="13"/>
        <v/>
      </c>
      <c r="G87" t="str">
        <f t="shared" ca="1" si="14"/>
        <v/>
      </c>
      <c r="I87" t="str">
        <f t="shared" ca="1" si="4"/>
        <v>N/A</v>
      </c>
      <c r="J87" t="str">
        <f t="shared" si="5"/>
        <v>N/A</v>
      </c>
      <c r="K87" t="str">
        <f t="shared" si="6"/>
        <v>N/A</v>
      </c>
      <c r="L87" t="str">
        <f t="shared" si="7"/>
        <v>N/A</v>
      </c>
      <c r="M87" t="str">
        <f t="shared" ca="1" si="8"/>
        <v>N/A</v>
      </c>
      <c r="N87" t="str">
        <f t="shared" ca="1" si="9"/>
        <v>N/A</v>
      </c>
    </row>
    <row r="88" spans="1:14" x14ac:dyDescent="0.3">
      <c r="A88" s="1">
        <v>1</v>
      </c>
      <c r="B88" t="s">
        <v>147</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t="str">
        <f t="shared" si="5"/>
        <v>N/A</v>
      </c>
      <c r="K88" t="str">
        <f t="shared" si="6"/>
        <v>N/A</v>
      </c>
      <c r="L88" t="str">
        <f t="shared" si="7"/>
        <v>N/A</v>
      </c>
      <c r="M88" t="str">
        <f t="shared" ca="1" si="8"/>
        <v>N/A</v>
      </c>
      <c r="N88" t="str">
        <f t="shared" ca="1" si="9"/>
        <v>N/A</v>
      </c>
    </row>
    <row r="89" spans="1:14" x14ac:dyDescent="0.3">
      <c r="A89" s="1">
        <v>2</v>
      </c>
      <c r="B89" t="s">
        <v>149</v>
      </c>
      <c r="D89" t="str">
        <f ca="1">IF(COUNTIF(E70:E76,"=below average")&gt;0,"There are some indications that "&amp;D1&amp;" may be undervalued. The company has a lower " &amp; G88 &amp; " than the comparable average", "Inconclusive")</f>
        <v>Inconclusive</v>
      </c>
      <c r="I89" t="str">
        <f t="shared" ca="1" si="4"/>
        <v>N/A</v>
      </c>
      <c r="J89" t="str">
        <f t="shared" si="5"/>
        <v>N/A</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I91" t="str">
        <f t="shared" si="4"/>
        <v>N/A</v>
      </c>
      <c r="J91" t="str">
        <f t="shared" si="5"/>
        <v>N/A</v>
      </c>
      <c r="K91" t="str">
        <f t="shared" si="6"/>
        <v>N/A</v>
      </c>
      <c r="L91" t="str">
        <f t="shared" si="7"/>
        <v>N/A</v>
      </c>
      <c r="M91" t="str">
        <f t="shared" si="8"/>
        <v>N/A</v>
      </c>
      <c r="N91" t="str">
        <f t="shared" si="9"/>
        <v>N/A</v>
      </c>
    </row>
    <row r="92" spans="1:14" x14ac:dyDescent="0.3">
      <c r="A92" s="1">
        <v>5</v>
      </c>
      <c r="B92" t="s">
        <v>155</v>
      </c>
      <c r="I92" t="str">
        <f t="shared" si="4"/>
        <v>N/A</v>
      </c>
      <c r="J92" t="str">
        <f t="shared" si="5"/>
        <v>N/A</v>
      </c>
      <c r="K92" t="str">
        <f t="shared" si="6"/>
        <v>N/A</v>
      </c>
      <c r="L92" t="str">
        <f t="shared" si="7"/>
        <v>N/A</v>
      </c>
      <c r="M92" t="str">
        <f t="shared" si="8"/>
        <v>N/A</v>
      </c>
      <c r="N92" t="str">
        <f t="shared" si="9"/>
        <v>N/A</v>
      </c>
    </row>
    <row r="93" spans="1:14" x14ac:dyDescent="0.3">
      <c r="A93" s="1">
        <v>6</v>
      </c>
      <c r="B93" t="s">
        <v>157</v>
      </c>
      <c r="I93" t="str">
        <f t="shared" si="4"/>
        <v>N/A</v>
      </c>
      <c r="J93" t="str">
        <f t="shared" si="5"/>
        <v>N/A</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I96" t="str">
        <f t="shared" si="4"/>
        <v>N/A</v>
      </c>
      <c r="J96" t="str">
        <f t="shared" si="5"/>
        <v>N/A</v>
      </c>
      <c r="K96" t="str">
        <f t="shared" si="6"/>
        <v>N/A</v>
      </c>
      <c r="L96" t="str">
        <f t="shared" si="7"/>
        <v>N/A</v>
      </c>
      <c r="M96" t="str">
        <f t="shared" si="8"/>
        <v>N/A</v>
      </c>
      <c r="N96" t="str">
        <f t="shared" si="9"/>
        <v>N/A</v>
      </c>
    </row>
    <row r="97" spans="1:14" x14ac:dyDescent="0.3">
      <c r="A97" s="1">
        <v>1</v>
      </c>
      <c r="B97" t="s">
        <v>161</v>
      </c>
      <c r="I97" t="str">
        <f t="shared" si="4"/>
        <v>N/A</v>
      </c>
      <c r="J97" t="str">
        <f t="shared" si="5"/>
        <v>N/A</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I100" t="str">
        <f t="shared" si="4"/>
        <v>N/A</v>
      </c>
      <c r="J100" t="str">
        <f t="shared" si="5"/>
        <v>N/A</v>
      </c>
      <c r="K100" t="str">
        <f t="shared" si="6"/>
        <v>N/A</v>
      </c>
      <c r="L100" t="str">
        <f t="shared" si="7"/>
        <v>N/A</v>
      </c>
      <c r="M100" t="str">
        <f t="shared" si="8"/>
        <v>N/A</v>
      </c>
      <c r="N100" t="str">
        <f t="shared" si="9"/>
        <v>N/A</v>
      </c>
    </row>
    <row r="101" spans="1:14" x14ac:dyDescent="0.3">
      <c r="A101" s="1">
        <v>5</v>
      </c>
      <c r="B101" t="s">
        <v>169</v>
      </c>
      <c r="I101" t="str">
        <f t="shared" si="4"/>
        <v>N/A</v>
      </c>
      <c r="J101" t="str">
        <f t="shared" si="5"/>
        <v>N/A</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I103" t="str">
        <f t="shared" si="4"/>
        <v>N/A</v>
      </c>
      <c r="J103" t="str">
        <f t="shared" si="5"/>
        <v>N/A</v>
      </c>
      <c r="K103" t="str">
        <f t="shared" si="6"/>
        <v>N/A</v>
      </c>
      <c r="L103" t="str">
        <f t="shared" si="7"/>
        <v>N/A</v>
      </c>
      <c r="M103" t="str">
        <f t="shared" si="8"/>
        <v>N/A</v>
      </c>
      <c r="N103" t="str">
        <f t="shared" si="9"/>
        <v>N/A</v>
      </c>
    </row>
    <row r="104" spans="1:14" x14ac:dyDescent="0.3">
      <c r="A104" s="1">
        <v>1</v>
      </c>
      <c r="B104" t="s">
        <v>173</v>
      </c>
      <c r="I104" t="str">
        <f t="shared" si="4"/>
        <v>N/A</v>
      </c>
      <c r="J104" t="str">
        <f t="shared" si="5"/>
        <v>N/A</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I106" t="str">
        <f t="shared" si="4"/>
        <v>N/A</v>
      </c>
      <c r="J106" t="str">
        <f t="shared" si="5"/>
        <v>N/A</v>
      </c>
      <c r="K106" t="str">
        <f t="shared" si="6"/>
        <v>N/A</v>
      </c>
      <c r="L106" t="str">
        <f t="shared" si="7"/>
        <v>N/A</v>
      </c>
      <c r="M106" t="str">
        <f t="shared" si="8"/>
        <v>N/A</v>
      </c>
      <c r="N106" t="str">
        <f t="shared" si="9"/>
        <v>N/A</v>
      </c>
    </row>
    <row r="107" spans="1:14" x14ac:dyDescent="0.3">
      <c r="A107" s="1">
        <v>1</v>
      </c>
      <c r="B107" t="s">
        <v>175</v>
      </c>
      <c r="I107" t="str">
        <f t="shared" si="4"/>
        <v>N/A</v>
      </c>
      <c r="J107" t="str">
        <f t="shared" si="5"/>
        <v>N/A</v>
      </c>
      <c r="K107" t="str">
        <f t="shared" si="6"/>
        <v>N/A</v>
      </c>
      <c r="L107" t="str">
        <f t="shared" si="7"/>
        <v>N/A</v>
      </c>
      <c r="M107" t="str">
        <f t="shared" si="8"/>
        <v>N/A</v>
      </c>
      <c r="N107" t="str">
        <f t="shared" si="9"/>
        <v>N/A</v>
      </c>
    </row>
    <row r="108" spans="1:14" x14ac:dyDescent="0.3">
      <c r="A108" s="1">
        <v>2</v>
      </c>
      <c r="B108" t="s">
        <v>177</v>
      </c>
      <c r="I108" t="str">
        <f t="shared" si="4"/>
        <v>N/A</v>
      </c>
      <c r="J108" t="str">
        <f t="shared" si="5"/>
        <v>N/A</v>
      </c>
      <c r="K108" t="str">
        <f t="shared" si="6"/>
        <v>N/A</v>
      </c>
      <c r="L108" t="str">
        <f t="shared" si="7"/>
        <v>N/A</v>
      </c>
      <c r="M108" t="str">
        <f t="shared" si="8"/>
        <v>N/A</v>
      </c>
      <c r="N108" t="str">
        <f t="shared" si="9"/>
        <v>N/A</v>
      </c>
    </row>
    <row r="109" spans="1:14" x14ac:dyDescent="0.3">
      <c r="A109" s="1">
        <v>3</v>
      </c>
      <c r="B109" t="s">
        <v>179</v>
      </c>
      <c r="C109">
        <v>585</v>
      </c>
      <c r="I109" t="str">
        <f t="shared" si="4"/>
        <v>N/A</v>
      </c>
      <c r="J109">
        <f t="shared" si="5"/>
        <v>585</v>
      </c>
      <c r="K109" t="str">
        <f t="shared" si="6"/>
        <v>N/A</v>
      </c>
      <c r="L109" t="str">
        <f t="shared" si="7"/>
        <v>N/A</v>
      </c>
      <c r="M109" t="str">
        <f t="shared" si="8"/>
        <v>N/A</v>
      </c>
      <c r="N109" t="str">
        <f t="shared" si="9"/>
        <v>N/A</v>
      </c>
    </row>
    <row r="110" spans="1:14" x14ac:dyDescent="0.3">
      <c r="A110" s="1">
        <v>4</v>
      </c>
      <c r="B110" t="s">
        <v>181</v>
      </c>
      <c r="C110">
        <v>302</v>
      </c>
      <c r="I110" t="str">
        <f t="shared" si="4"/>
        <v>N/A</v>
      </c>
      <c r="J110">
        <f t="shared" si="5"/>
        <v>302</v>
      </c>
      <c r="K110" t="str">
        <f t="shared" si="6"/>
        <v>N/A</v>
      </c>
      <c r="L110" t="str">
        <f t="shared" si="7"/>
        <v>N/A</v>
      </c>
      <c r="M110" t="str">
        <f t="shared" si="8"/>
        <v>N/A</v>
      </c>
      <c r="N110" t="str">
        <f t="shared" si="9"/>
        <v>N/A</v>
      </c>
    </row>
    <row r="111" spans="1:14" x14ac:dyDescent="0.3">
      <c r="A111" s="1">
        <v>5</v>
      </c>
      <c r="B111" t="s">
        <v>183</v>
      </c>
      <c r="C111">
        <v>320.22000000000003</v>
      </c>
      <c r="I111" t="str">
        <f t="shared" si="4"/>
        <v>N/A</v>
      </c>
      <c r="J111">
        <f t="shared" si="5"/>
        <v>320.22000000000003</v>
      </c>
      <c r="K111" t="str">
        <f t="shared" si="6"/>
        <v>N/A</v>
      </c>
      <c r="L111" t="str">
        <f t="shared" si="7"/>
        <v>N/A</v>
      </c>
      <c r="M111" t="str">
        <f t="shared" si="8"/>
        <v>N/A</v>
      </c>
      <c r="N111" t="str">
        <f t="shared" si="9"/>
        <v>N/A</v>
      </c>
    </row>
    <row r="112" spans="1:14" x14ac:dyDescent="0.3">
      <c r="A112" s="1">
        <v>6</v>
      </c>
      <c r="B112" t="s">
        <v>185</v>
      </c>
      <c r="C112">
        <v>351.29</v>
      </c>
      <c r="I112" t="str">
        <f t="shared" si="4"/>
        <v>N/A</v>
      </c>
      <c r="J112">
        <f t="shared" si="5"/>
        <v>351.29</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2813</v>
      </c>
      <c r="I114" t="str">
        <f t="shared" si="4"/>
        <v>N/A</v>
      </c>
      <c r="J114">
        <f t="shared" si="5"/>
        <v>12620000</v>
      </c>
      <c r="K114" t="str">
        <f t="shared" si="6"/>
        <v>N/A</v>
      </c>
      <c r="L114" t="str">
        <f t="shared" si="7"/>
        <v>N/A</v>
      </c>
      <c r="M114" t="str">
        <f t="shared" si="8"/>
        <v>N/A</v>
      </c>
      <c r="N114" t="str">
        <f t="shared" si="9"/>
        <v>N/A</v>
      </c>
    </row>
    <row r="115" spans="1:14" x14ac:dyDescent="0.3">
      <c r="A115" s="1">
        <v>1</v>
      </c>
      <c r="B115" t="s">
        <v>189</v>
      </c>
      <c r="C115" t="s">
        <v>4995</v>
      </c>
      <c r="I115" t="str">
        <f t="shared" si="4"/>
        <v>N/A</v>
      </c>
      <c r="J115">
        <f t="shared" si="5"/>
        <v>15180000</v>
      </c>
      <c r="K115" t="str">
        <f t="shared" si="6"/>
        <v>N/A</v>
      </c>
      <c r="L115" t="str">
        <f t="shared" si="7"/>
        <v>N/A</v>
      </c>
      <c r="M115" t="str">
        <f t="shared" si="8"/>
        <v>N/A</v>
      </c>
      <c r="N115" t="str">
        <f t="shared" si="9"/>
        <v>N/A</v>
      </c>
    </row>
    <row r="116" spans="1:14" x14ac:dyDescent="0.3">
      <c r="A116" s="1">
        <v>2</v>
      </c>
      <c r="B116" t="s">
        <v>191</v>
      </c>
      <c r="I116" t="str">
        <f t="shared" si="4"/>
        <v>N/A</v>
      </c>
      <c r="J116" t="str">
        <f t="shared" si="5"/>
        <v>N/A</v>
      </c>
      <c r="K116" t="str">
        <f t="shared" si="6"/>
        <v>N/A</v>
      </c>
      <c r="L116" t="str">
        <f t="shared" si="7"/>
        <v>N/A</v>
      </c>
      <c r="M116" t="str">
        <f t="shared" si="8"/>
        <v>N/A</v>
      </c>
      <c r="N116" t="str">
        <f t="shared" si="9"/>
        <v>N/A</v>
      </c>
    </row>
    <row r="117" spans="1:14" x14ac:dyDescent="0.3">
      <c r="A117" s="1">
        <v>3</v>
      </c>
      <c r="B117" t="s">
        <v>193</v>
      </c>
      <c r="I117" t="str">
        <f t="shared" si="4"/>
        <v>N/A</v>
      </c>
      <c r="J117" t="str">
        <f t="shared" si="5"/>
        <v>N/A</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I120" t="str">
        <f t="shared" si="4"/>
        <v>N/A</v>
      </c>
      <c r="J120" t="str">
        <f t="shared" si="5"/>
        <v>N/A</v>
      </c>
      <c r="K120" t="str">
        <f t="shared" si="6"/>
        <v>N/A</v>
      </c>
      <c r="L120" t="str">
        <f t="shared" si="7"/>
        <v>N/A</v>
      </c>
      <c r="M120" t="str">
        <f t="shared" si="8"/>
        <v>N/A</v>
      </c>
      <c r="N120" t="str">
        <f t="shared" si="9"/>
        <v>N/A</v>
      </c>
    </row>
    <row r="121" spans="1:14" x14ac:dyDescent="0.3">
      <c r="A121" s="1">
        <v>7</v>
      </c>
      <c r="B121" t="s">
        <v>201</v>
      </c>
      <c r="I121" t="str">
        <f t="shared" si="4"/>
        <v>N/A</v>
      </c>
      <c r="J121" t="str">
        <f t="shared" si="5"/>
        <v>N/A</v>
      </c>
      <c r="K121" t="str">
        <f t="shared" si="6"/>
        <v>N/A</v>
      </c>
      <c r="L121" t="str">
        <f t="shared" si="7"/>
        <v>N/A</v>
      </c>
      <c r="M121" t="str">
        <f t="shared" si="8"/>
        <v>N/A</v>
      </c>
      <c r="N121" t="str">
        <f t="shared" si="9"/>
        <v>N/A</v>
      </c>
    </row>
    <row r="122" spans="1:14" x14ac:dyDescent="0.3">
      <c r="A122" s="1">
        <v>8</v>
      </c>
      <c r="B122" t="s">
        <v>203</v>
      </c>
      <c r="I122" t="str">
        <f t="shared" si="4"/>
        <v>N/A</v>
      </c>
      <c r="J122" t="str">
        <f t="shared" si="5"/>
        <v>N/A</v>
      </c>
      <c r="K122" t="str">
        <f t="shared" si="6"/>
        <v>N/A</v>
      </c>
      <c r="L122" t="str">
        <f t="shared" si="7"/>
        <v>N/A</v>
      </c>
      <c r="M122" t="str">
        <f t="shared" si="8"/>
        <v>N/A</v>
      </c>
      <c r="N122" t="str">
        <f t="shared" si="9"/>
        <v>N/A</v>
      </c>
    </row>
    <row r="123" spans="1:14" x14ac:dyDescent="0.3">
      <c r="A123" s="1">
        <v>9</v>
      </c>
      <c r="B123" t="s">
        <v>205</v>
      </c>
      <c r="I123" t="str">
        <f t="shared" si="4"/>
        <v>N/A</v>
      </c>
      <c r="J123" t="str">
        <f t="shared" si="5"/>
        <v>N/A</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I137" t="str">
        <f t="shared" si="15"/>
        <v>N/A</v>
      </c>
      <c r="J137" t="str">
        <f t="shared" si="16"/>
        <v>N/A</v>
      </c>
      <c r="K137" t="str">
        <f t="shared" si="17"/>
        <v>N/A</v>
      </c>
      <c r="L137" t="str">
        <f t="shared" si="18"/>
        <v>N/A</v>
      </c>
      <c r="M137" t="str">
        <f t="shared" si="19"/>
        <v>N/A</v>
      </c>
      <c r="N137" t="str">
        <f t="shared" si="20"/>
        <v>N/A</v>
      </c>
    </row>
    <row r="138" spans="1:14" x14ac:dyDescent="0.3">
      <c r="I138" t="str">
        <f t="shared" si="15"/>
        <v>N/A</v>
      </c>
      <c r="J138" t="str">
        <f t="shared" si="16"/>
        <v>N/A</v>
      </c>
      <c r="K138" t="str">
        <f t="shared" si="17"/>
        <v>N/A</v>
      </c>
      <c r="L138" t="str">
        <f t="shared" si="18"/>
        <v>N/A</v>
      </c>
      <c r="M138" t="str">
        <f t="shared" si="19"/>
        <v>N/A</v>
      </c>
      <c r="N138" t="str">
        <f t="shared" si="20"/>
        <v>N/A</v>
      </c>
    </row>
    <row r="139" spans="1:14" x14ac:dyDescent="0.3">
      <c r="I139" t="str">
        <f t="shared" si="15"/>
        <v>N/A</v>
      </c>
      <c r="J139" t="str">
        <f t="shared" si="16"/>
        <v>N/A</v>
      </c>
      <c r="K139" t="str">
        <f t="shared" si="17"/>
        <v>N/A</v>
      </c>
      <c r="L139" t="str">
        <f t="shared" si="18"/>
        <v>N/A</v>
      </c>
      <c r="M139" t="str">
        <f t="shared" si="19"/>
        <v>N/A</v>
      </c>
      <c r="N139" t="str">
        <f t="shared" si="20"/>
        <v>N/A</v>
      </c>
    </row>
    <row r="140" spans="1:14" x14ac:dyDescent="0.3">
      <c r="I140" t="str">
        <f t="shared" si="15"/>
        <v>N/A</v>
      </c>
      <c r="J140" t="str">
        <f t="shared" si="16"/>
        <v>N/A</v>
      </c>
      <c r="K140" t="str">
        <f t="shared" si="17"/>
        <v>N/A</v>
      </c>
      <c r="L140" t="str">
        <f t="shared" si="18"/>
        <v>N/A</v>
      </c>
      <c r="M140" t="str">
        <f t="shared" si="19"/>
        <v>N/A</v>
      </c>
      <c r="N140" t="str">
        <f t="shared" si="20"/>
        <v>N/A</v>
      </c>
    </row>
    <row r="141" spans="1:14" x14ac:dyDescent="0.3">
      <c r="I141" t="str">
        <f t="shared" si="15"/>
        <v>N/A</v>
      </c>
      <c r="J141" t="str">
        <f t="shared" si="16"/>
        <v>N/A</v>
      </c>
      <c r="K141" t="str">
        <f t="shared" si="17"/>
        <v>N/A</v>
      </c>
      <c r="L141" t="str">
        <f t="shared" si="18"/>
        <v>N/A</v>
      </c>
      <c r="M141" t="str">
        <f t="shared" si="19"/>
        <v>N/A</v>
      </c>
      <c r="N141" t="str">
        <f t="shared" si="20"/>
        <v>N/A</v>
      </c>
    </row>
    <row r="142" spans="1:14" x14ac:dyDescent="0.3">
      <c r="I142" t="str">
        <f t="shared" si="15"/>
        <v>N/A</v>
      </c>
      <c r="J142" t="str">
        <f t="shared" si="16"/>
        <v>N/A</v>
      </c>
      <c r="K142" t="str">
        <f t="shared" si="17"/>
        <v>N/A</v>
      </c>
      <c r="L142" t="str">
        <f t="shared" si="18"/>
        <v>N/A</v>
      </c>
      <c r="M142" t="str">
        <f t="shared" si="19"/>
        <v>N/A</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I144" t="str">
        <f t="shared" si="15"/>
        <v>N/A</v>
      </c>
      <c r="J144" t="str">
        <f t="shared" si="16"/>
        <v>N/A</v>
      </c>
      <c r="K144" t="str">
        <f t="shared" si="17"/>
        <v>N/A</v>
      </c>
      <c r="L144" t="str">
        <f t="shared" si="18"/>
        <v>N/A</v>
      </c>
      <c r="M144" t="str">
        <f t="shared" si="19"/>
        <v>N/A</v>
      </c>
      <c r="N144" t="str">
        <f t="shared" si="20"/>
        <v>N/A</v>
      </c>
    </row>
    <row r="145" spans="9:14" x14ac:dyDescent="0.3">
      <c r="I145" t="str">
        <f t="shared" si="15"/>
        <v>N/A</v>
      </c>
      <c r="J145" t="str">
        <f t="shared" si="16"/>
        <v>N/A</v>
      </c>
      <c r="K145" t="str">
        <f t="shared" si="17"/>
        <v>N/A</v>
      </c>
      <c r="L145" t="str">
        <f t="shared" si="18"/>
        <v>N/A</v>
      </c>
      <c r="M145" t="str">
        <f t="shared" si="19"/>
        <v>N/A</v>
      </c>
      <c r="N145" t="str">
        <f t="shared" si="20"/>
        <v>N/A</v>
      </c>
    </row>
    <row r="146" spans="9:14" x14ac:dyDescent="0.3">
      <c r="I146" t="str">
        <f t="shared" si="15"/>
        <v>N/A</v>
      </c>
      <c r="J146" t="str">
        <f t="shared" si="16"/>
        <v>N/A</v>
      </c>
      <c r="K146" t="str">
        <f t="shared" si="17"/>
        <v>N/A</v>
      </c>
      <c r="L146" t="str">
        <f t="shared" si="18"/>
        <v>N/A</v>
      </c>
      <c r="M146" t="str">
        <f t="shared" si="19"/>
        <v>N/A</v>
      </c>
      <c r="N146" t="str">
        <f t="shared" si="20"/>
        <v>N/A</v>
      </c>
    </row>
    <row r="147" spans="9:14" x14ac:dyDescent="0.3">
      <c r="I147" t="str">
        <f t="shared" si="15"/>
        <v>N/A</v>
      </c>
      <c r="J147" t="str">
        <f t="shared" si="16"/>
        <v>N/A</v>
      </c>
      <c r="K147" t="str">
        <f t="shared" si="17"/>
        <v>N/A</v>
      </c>
      <c r="L147" t="str">
        <f t="shared" si="18"/>
        <v>N/A</v>
      </c>
      <c r="M147" t="str">
        <f t="shared" si="19"/>
        <v>N/A</v>
      </c>
      <c r="N147" t="str">
        <f t="shared" si="20"/>
        <v>N/A</v>
      </c>
    </row>
    <row r="148" spans="9:14" x14ac:dyDescent="0.3">
      <c r="I148" t="str">
        <f t="shared" si="15"/>
        <v>N/A</v>
      </c>
      <c r="J148" t="str">
        <f t="shared" si="16"/>
        <v>N/A</v>
      </c>
      <c r="K148" t="str">
        <f t="shared" si="17"/>
        <v>N/A</v>
      </c>
      <c r="L148" t="str">
        <f t="shared" si="18"/>
        <v>N/A</v>
      </c>
      <c r="M148" t="str">
        <f t="shared" si="19"/>
        <v>N/A</v>
      </c>
      <c r="N148" t="str">
        <f t="shared" si="20"/>
        <v>N/A</v>
      </c>
    </row>
    <row r="149" spans="9:14" x14ac:dyDescent="0.3">
      <c r="I149" t="str">
        <f t="shared" si="15"/>
        <v>N/A</v>
      </c>
      <c r="J149" t="str">
        <f t="shared" si="16"/>
        <v>N/A</v>
      </c>
      <c r="K149" t="str">
        <f t="shared" si="17"/>
        <v>N/A</v>
      </c>
      <c r="L149" t="str">
        <f t="shared" si="18"/>
        <v>N/A</v>
      </c>
      <c r="M149" t="str">
        <f t="shared" si="19"/>
        <v>N/A</v>
      </c>
      <c r="N149" t="str">
        <f t="shared" si="20"/>
        <v>N/A</v>
      </c>
    </row>
    <row r="150" spans="9:14" x14ac:dyDescent="0.3">
      <c r="I150" t="str">
        <f t="shared" si="15"/>
        <v>N/A</v>
      </c>
      <c r="J150" t="str">
        <f t="shared" si="16"/>
        <v>N/A</v>
      </c>
      <c r="K150" t="str">
        <f t="shared" si="17"/>
        <v>N/A</v>
      </c>
      <c r="L150" t="str">
        <f t="shared" si="18"/>
        <v>N/A</v>
      </c>
      <c r="M150" t="str">
        <f t="shared" si="19"/>
        <v>N/A</v>
      </c>
      <c r="N150" t="str">
        <f t="shared" si="20"/>
        <v>N/A</v>
      </c>
    </row>
    <row r="151" spans="9:14" x14ac:dyDescent="0.3">
      <c r="I151" t="str">
        <f t="shared" si="15"/>
        <v>N/A</v>
      </c>
      <c r="J151" t="str">
        <f t="shared" si="16"/>
        <v>N/A</v>
      </c>
      <c r="K151" t="str">
        <f t="shared" si="17"/>
        <v>N/A</v>
      </c>
      <c r="L151" t="str">
        <f t="shared" si="18"/>
        <v>N/A</v>
      </c>
      <c r="M151" t="str">
        <f t="shared" si="19"/>
        <v>N/A</v>
      </c>
      <c r="N151" t="str">
        <f t="shared" si="20"/>
        <v>N/A</v>
      </c>
    </row>
    <row r="152" spans="9:14" x14ac:dyDescent="0.3">
      <c r="I152" t="str">
        <f t="shared" si="15"/>
        <v>N/A</v>
      </c>
      <c r="J152" t="str">
        <f t="shared" si="16"/>
        <v>N/A</v>
      </c>
      <c r="K152" t="str">
        <f t="shared" si="17"/>
        <v>N/A</v>
      </c>
      <c r="L152" t="str">
        <f t="shared" si="18"/>
        <v>N/A</v>
      </c>
      <c r="M152" t="str">
        <f t="shared" si="19"/>
        <v>N/A</v>
      </c>
      <c r="N152" t="str">
        <f t="shared" si="20"/>
        <v>N/A</v>
      </c>
    </row>
    <row r="153" spans="9:14" x14ac:dyDescent="0.3">
      <c r="I153" t="str">
        <f t="shared" si="15"/>
        <v>N/A</v>
      </c>
      <c r="J153" t="str">
        <f t="shared" si="16"/>
        <v>N/A</v>
      </c>
      <c r="K153" t="str">
        <f t="shared" si="17"/>
        <v>N/A</v>
      </c>
      <c r="L153" t="str">
        <f t="shared" si="18"/>
        <v>N/A</v>
      </c>
      <c r="M153" t="str">
        <f t="shared" si="19"/>
        <v>N/A</v>
      </c>
      <c r="N153" t="str">
        <f t="shared" si="20"/>
        <v>N/A</v>
      </c>
    </row>
    <row r="154" spans="9:14" x14ac:dyDescent="0.3">
      <c r="I154" t="str">
        <f t="shared" si="15"/>
        <v>N/A</v>
      </c>
      <c r="J154" t="str">
        <f t="shared" si="16"/>
        <v>N/A</v>
      </c>
      <c r="K154" t="str">
        <f t="shared" si="17"/>
        <v>N/A</v>
      </c>
      <c r="L154" t="str">
        <f t="shared" si="18"/>
        <v>N/A</v>
      </c>
      <c r="M154" t="str">
        <f t="shared" si="19"/>
        <v>N/A</v>
      </c>
      <c r="N154" t="str">
        <f t="shared" si="20"/>
        <v>N/A</v>
      </c>
    </row>
    <row r="155" spans="9:14" x14ac:dyDescent="0.3">
      <c r="I155" t="str">
        <f t="shared" si="15"/>
        <v>N/A</v>
      </c>
      <c r="J155" t="str">
        <f t="shared" si="16"/>
        <v>N/A</v>
      </c>
      <c r="K155" t="str">
        <f t="shared" si="17"/>
        <v>N/A</v>
      </c>
      <c r="L155" t="str">
        <f t="shared" si="18"/>
        <v>N/A</v>
      </c>
      <c r="M155" t="str">
        <f t="shared" si="19"/>
        <v>N/A</v>
      </c>
      <c r="N155" t="str">
        <f t="shared" si="20"/>
        <v>N/A</v>
      </c>
    </row>
    <row r="156" spans="9:14" x14ac:dyDescent="0.3">
      <c r="I156" t="str">
        <f t="shared" si="15"/>
        <v>N/A</v>
      </c>
      <c r="J156" t="str">
        <f t="shared" si="16"/>
        <v>N/A</v>
      </c>
      <c r="K156" t="str">
        <f t="shared" si="17"/>
        <v>N/A</v>
      </c>
      <c r="L156" t="str">
        <f t="shared" si="18"/>
        <v>N/A</v>
      </c>
      <c r="M156" t="str">
        <f t="shared" si="19"/>
        <v>N/A</v>
      </c>
      <c r="N156" t="str">
        <f t="shared" si="20"/>
        <v>N/A</v>
      </c>
    </row>
    <row r="157" spans="9:14" x14ac:dyDescent="0.3">
      <c r="I157" t="str">
        <f t="shared" si="15"/>
        <v>N/A</v>
      </c>
      <c r="J157" t="str">
        <f t="shared" si="16"/>
        <v>N/A</v>
      </c>
      <c r="K157" t="str">
        <f t="shared" si="17"/>
        <v>N/A</v>
      </c>
      <c r="L157" t="str">
        <f t="shared" si="18"/>
        <v>N/A</v>
      </c>
      <c r="M157" t="str">
        <f t="shared" si="19"/>
        <v>N/A</v>
      </c>
      <c r="N157" t="str">
        <f t="shared" si="20"/>
        <v>N/A</v>
      </c>
    </row>
    <row r="158" spans="9:14" x14ac:dyDescent="0.3">
      <c r="I158" t="str">
        <f t="shared" si="15"/>
        <v>N/A</v>
      </c>
      <c r="J158" t="str">
        <f t="shared" si="16"/>
        <v>N/A</v>
      </c>
      <c r="K158" t="str">
        <f t="shared" si="17"/>
        <v>N/A</v>
      </c>
      <c r="L158" t="str">
        <f t="shared" si="18"/>
        <v>N/A</v>
      </c>
      <c r="M158" t="str">
        <f t="shared" si="19"/>
        <v>N/A</v>
      </c>
      <c r="N158" t="str">
        <f t="shared" si="20"/>
        <v>N/A</v>
      </c>
    </row>
    <row r="159" spans="9:14" x14ac:dyDescent="0.3">
      <c r="I159" t="str">
        <f t="shared" si="15"/>
        <v>N/A</v>
      </c>
      <c r="J159" t="str">
        <f t="shared" si="16"/>
        <v>N/A</v>
      </c>
      <c r="K159" t="str">
        <f t="shared" si="17"/>
        <v>N/A</v>
      </c>
      <c r="L159" t="str">
        <f t="shared" si="18"/>
        <v>N/A</v>
      </c>
      <c r="M159" t="str">
        <f t="shared" si="19"/>
        <v>N/A</v>
      </c>
      <c r="N159" t="str">
        <f t="shared" si="20"/>
        <v>N/A</v>
      </c>
    </row>
    <row r="160" spans="9:14" x14ac:dyDescent="0.3">
      <c r="I160" t="str">
        <f t="shared" si="15"/>
        <v>N/A</v>
      </c>
      <c r="J160" t="str">
        <f t="shared" si="16"/>
        <v>N/A</v>
      </c>
      <c r="K160" t="str">
        <f t="shared" si="17"/>
        <v>N/A</v>
      </c>
      <c r="L160" t="str">
        <f t="shared" si="18"/>
        <v>N/A</v>
      </c>
      <c r="M160" t="str">
        <f t="shared" si="19"/>
        <v>N/A</v>
      </c>
      <c r="N160" t="str">
        <f t="shared" si="20"/>
        <v>N/A</v>
      </c>
    </row>
    <row r="161" spans="9:14" x14ac:dyDescent="0.3">
      <c r="I161" t="str">
        <f t="shared" si="15"/>
        <v>N/A</v>
      </c>
      <c r="J161" t="str">
        <f t="shared" si="16"/>
        <v>N/A</v>
      </c>
      <c r="K161" t="str">
        <f t="shared" si="17"/>
        <v>N/A</v>
      </c>
      <c r="L161" t="str">
        <f t="shared" si="18"/>
        <v>N/A</v>
      </c>
      <c r="M161" t="str">
        <f t="shared" si="19"/>
        <v>N/A</v>
      </c>
      <c r="N161" t="str">
        <f t="shared" si="20"/>
        <v>N/A</v>
      </c>
    </row>
    <row r="162" spans="9:14" x14ac:dyDescent="0.3">
      <c r="I162" t="str">
        <f t="shared" si="15"/>
        <v>N/A</v>
      </c>
      <c r="J162" t="str">
        <f t="shared" si="16"/>
        <v>N/A</v>
      </c>
      <c r="K162" t="str">
        <f t="shared" si="17"/>
        <v>N/A</v>
      </c>
      <c r="L162" t="str">
        <f t="shared" si="18"/>
        <v>N/A</v>
      </c>
      <c r="M162" t="str">
        <f t="shared" si="19"/>
        <v>N/A</v>
      </c>
      <c r="N162" t="str">
        <f t="shared" si="20"/>
        <v>N/A</v>
      </c>
    </row>
    <row r="163" spans="9:14" x14ac:dyDescent="0.3">
      <c r="I163" t="str">
        <f t="shared" si="15"/>
        <v>N/A</v>
      </c>
      <c r="J163" t="str">
        <f t="shared" si="16"/>
        <v>N/A</v>
      </c>
      <c r="K163" t="str">
        <f t="shared" si="17"/>
        <v>N/A</v>
      </c>
      <c r="L163" t="str">
        <f t="shared" si="18"/>
        <v>N/A</v>
      </c>
      <c r="M163" t="str">
        <f t="shared" si="19"/>
        <v>N/A</v>
      </c>
      <c r="N163" t="str">
        <f t="shared" si="20"/>
        <v>N/A</v>
      </c>
    </row>
    <row r="164" spans="9:14" x14ac:dyDescent="0.3">
      <c r="I164" t="str">
        <f t="shared" si="15"/>
        <v>N/A</v>
      </c>
      <c r="J164" t="str">
        <f t="shared" si="16"/>
        <v>N/A</v>
      </c>
      <c r="K164" t="str">
        <f t="shared" si="17"/>
        <v>N/A</v>
      </c>
      <c r="L164" t="str">
        <f t="shared" si="18"/>
        <v>N/A</v>
      </c>
      <c r="M164" t="str">
        <f t="shared" si="19"/>
        <v>N/A</v>
      </c>
      <c r="N164" t="str">
        <f t="shared" si="20"/>
        <v>N/A</v>
      </c>
    </row>
    <row r="165" spans="9:14" x14ac:dyDescent="0.3">
      <c r="I165" t="str">
        <f t="shared" si="15"/>
        <v>N/A</v>
      </c>
      <c r="J165" t="str">
        <f t="shared" si="16"/>
        <v>N/A</v>
      </c>
      <c r="K165" t="str">
        <f t="shared" si="17"/>
        <v>N/A</v>
      </c>
      <c r="L165" t="str">
        <f t="shared" si="18"/>
        <v>N/A</v>
      </c>
      <c r="M165" t="str">
        <f t="shared" si="19"/>
        <v>N/A</v>
      </c>
      <c r="N165" t="str">
        <f t="shared" si="20"/>
        <v>N/A</v>
      </c>
    </row>
    <row r="166" spans="9:14" x14ac:dyDescent="0.3">
      <c r="I166" t="str">
        <f t="shared" si="15"/>
        <v>N/A</v>
      </c>
      <c r="J166" t="str">
        <f t="shared" si="16"/>
        <v>N/A</v>
      </c>
      <c r="K166" t="str">
        <f t="shared" si="17"/>
        <v>N/A</v>
      </c>
      <c r="L166" t="str">
        <f t="shared" si="18"/>
        <v>N/A</v>
      </c>
      <c r="M166" t="str">
        <f t="shared" si="19"/>
        <v>N/A</v>
      </c>
      <c r="N166" t="str">
        <f t="shared" si="20"/>
        <v>N/A</v>
      </c>
    </row>
    <row r="167" spans="9:14" x14ac:dyDescent="0.3">
      <c r="I167" t="str">
        <f t="shared" si="15"/>
        <v>N/A</v>
      </c>
      <c r="J167" t="str">
        <f t="shared" si="16"/>
        <v>N/A</v>
      </c>
      <c r="K167" t="str">
        <f t="shared" si="17"/>
        <v>N/A</v>
      </c>
      <c r="L167" t="str">
        <f t="shared" si="18"/>
        <v>N/A</v>
      </c>
      <c r="M167" t="str">
        <f t="shared" si="19"/>
        <v>N/A</v>
      </c>
      <c r="N167" t="str">
        <f t="shared" si="20"/>
        <v>N/A</v>
      </c>
    </row>
    <row r="168" spans="9:14" x14ac:dyDescent="0.3">
      <c r="I168" t="str">
        <f t="shared" si="15"/>
        <v>N/A</v>
      </c>
      <c r="J168" t="str">
        <f t="shared" si="16"/>
        <v>N/A</v>
      </c>
      <c r="K168" t="str">
        <f t="shared" si="17"/>
        <v>N/A</v>
      </c>
      <c r="L168" t="str">
        <f t="shared" si="18"/>
        <v>N/A</v>
      </c>
      <c r="M168" t="str">
        <f t="shared" si="19"/>
        <v>N/A</v>
      </c>
      <c r="N168" t="str">
        <f t="shared" si="20"/>
        <v>N/A</v>
      </c>
    </row>
    <row r="169" spans="9:14" x14ac:dyDescent="0.3">
      <c r="I169" t="str">
        <f t="shared" si="15"/>
        <v>N/A</v>
      </c>
      <c r="J169" t="str">
        <f t="shared" si="16"/>
        <v>N/A</v>
      </c>
      <c r="K169" t="str">
        <f t="shared" si="17"/>
        <v>N/A</v>
      </c>
      <c r="L169" t="str">
        <f t="shared" si="18"/>
        <v>N/A</v>
      </c>
      <c r="M169" t="str">
        <f t="shared" si="19"/>
        <v>N/A</v>
      </c>
      <c r="N169" t="str">
        <f t="shared" si="20"/>
        <v>N/A</v>
      </c>
    </row>
    <row r="170" spans="9:14" x14ac:dyDescent="0.3">
      <c r="I170" t="str">
        <f t="shared" si="15"/>
        <v>N/A</v>
      </c>
      <c r="J170" t="str">
        <f t="shared" si="16"/>
        <v>N/A</v>
      </c>
      <c r="K170" t="str">
        <f t="shared" si="17"/>
        <v>N/A</v>
      </c>
      <c r="L170" t="str">
        <f t="shared" si="18"/>
        <v>N/A</v>
      </c>
      <c r="M170" t="str">
        <f t="shared" si="19"/>
        <v>N/A</v>
      </c>
      <c r="N170" t="str">
        <f t="shared" si="20"/>
        <v>N/A</v>
      </c>
    </row>
    <row r="171" spans="9:14" x14ac:dyDescent="0.3">
      <c r="I171" t="str">
        <f t="shared" si="15"/>
        <v>N/A</v>
      </c>
      <c r="J171" t="str">
        <f t="shared" si="16"/>
        <v>N/A</v>
      </c>
      <c r="K171" t="str">
        <f t="shared" si="17"/>
        <v>N/A</v>
      </c>
      <c r="L171" t="str">
        <f t="shared" si="18"/>
        <v>N/A</v>
      </c>
      <c r="M171" t="str">
        <f t="shared" si="19"/>
        <v>N/A</v>
      </c>
      <c r="N171" t="str">
        <f t="shared" si="20"/>
        <v>N/A</v>
      </c>
    </row>
    <row r="172" spans="9:14" x14ac:dyDescent="0.3">
      <c r="I172" t="str">
        <f t="shared" si="15"/>
        <v>N/A</v>
      </c>
      <c r="J172" t="str">
        <f t="shared" si="16"/>
        <v>N/A</v>
      </c>
      <c r="K172" t="str">
        <f t="shared" si="17"/>
        <v>N/A</v>
      </c>
      <c r="L172" t="str">
        <f t="shared" si="18"/>
        <v>N/A</v>
      </c>
      <c r="M172" t="str">
        <f t="shared" si="19"/>
        <v>N/A</v>
      </c>
      <c r="N172" t="str">
        <f t="shared" si="20"/>
        <v>N/A</v>
      </c>
    </row>
    <row r="173" spans="9:14" x14ac:dyDescent="0.3">
      <c r="I173" t="str">
        <f t="shared" si="15"/>
        <v>N/A</v>
      </c>
      <c r="J173" t="str">
        <f t="shared" si="16"/>
        <v>N/A</v>
      </c>
      <c r="K173" t="str">
        <f t="shared" si="17"/>
        <v>N/A</v>
      </c>
      <c r="L173" t="str">
        <f t="shared" si="18"/>
        <v>N/A</v>
      </c>
      <c r="M173" t="str">
        <f t="shared" si="19"/>
        <v>N/A</v>
      </c>
      <c r="N173" t="str">
        <f t="shared" si="20"/>
        <v>N/A</v>
      </c>
    </row>
    <row r="174" spans="9:14" x14ac:dyDescent="0.3">
      <c r="I174" t="str">
        <f t="shared" si="15"/>
        <v>N/A</v>
      </c>
      <c r="J174" t="str">
        <f t="shared" si="16"/>
        <v>N/A</v>
      </c>
      <c r="K174" t="str">
        <f t="shared" si="17"/>
        <v>N/A</v>
      </c>
      <c r="L174" t="str">
        <f t="shared" si="18"/>
        <v>N/A</v>
      </c>
      <c r="M174" t="str">
        <f t="shared" si="19"/>
        <v>N/A</v>
      </c>
      <c r="N174" t="str">
        <f t="shared" si="20"/>
        <v>N/A</v>
      </c>
    </row>
    <row r="175" spans="9:14" x14ac:dyDescent="0.3">
      <c r="I175" t="str">
        <f t="shared" si="15"/>
        <v>N/A</v>
      </c>
      <c r="J175" t="str">
        <f t="shared" si="16"/>
        <v>N/A</v>
      </c>
      <c r="K175" t="str">
        <f t="shared" si="17"/>
        <v>N/A</v>
      </c>
      <c r="L175" t="str">
        <f t="shared" si="18"/>
        <v>N/A</v>
      </c>
      <c r="M175" t="str">
        <f t="shared" si="19"/>
        <v>N/A</v>
      </c>
      <c r="N175" t="str">
        <f t="shared" si="20"/>
        <v>N/A</v>
      </c>
    </row>
    <row r="176" spans="9:14" x14ac:dyDescent="0.3">
      <c r="I176" t="str">
        <f t="shared" si="15"/>
        <v>N/A</v>
      </c>
      <c r="J176" t="str">
        <f t="shared" si="16"/>
        <v>N/A</v>
      </c>
      <c r="K176" t="str">
        <f t="shared" si="17"/>
        <v>N/A</v>
      </c>
      <c r="L176" t="str">
        <f t="shared" si="18"/>
        <v>N/A</v>
      </c>
      <c r="M176" t="str">
        <f t="shared" si="19"/>
        <v>N/A</v>
      </c>
      <c r="N176" t="str">
        <f t="shared" si="20"/>
        <v>N/A</v>
      </c>
    </row>
    <row r="177" spans="9:14" x14ac:dyDescent="0.3">
      <c r="I177" t="str">
        <f t="shared" si="15"/>
        <v>N/A</v>
      </c>
      <c r="J177" t="str">
        <f t="shared" si="16"/>
        <v>N/A</v>
      </c>
      <c r="K177" t="str">
        <f t="shared" si="17"/>
        <v>N/A</v>
      </c>
      <c r="L177" t="str">
        <f t="shared" si="18"/>
        <v>N/A</v>
      </c>
      <c r="M177" t="str">
        <f t="shared" si="19"/>
        <v>N/A</v>
      </c>
      <c r="N177" t="str">
        <f t="shared" si="20"/>
        <v>N/A</v>
      </c>
    </row>
    <row r="178" spans="9:14" x14ac:dyDescent="0.3">
      <c r="I178" t="str">
        <f t="shared" si="15"/>
        <v>N/A</v>
      </c>
      <c r="J178" t="str">
        <f t="shared" si="16"/>
        <v>N/A</v>
      </c>
      <c r="K178" t="str">
        <f t="shared" si="17"/>
        <v>N/A</v>
      </c>
      <c r="L178" t="str">
        <f t="shared" si="18"/>
        <v>N/A</v>
      </c>
      <c r="M178" t="str">
        <f t="shared" si="19"/>
        <v>N/A</v>
      </c>
      <c r="N178" t="str">
        <f t="shared" si="20"/>
        <v>N/A</v>
      </c>
    </row>
    <row r="179" spans="9:14" x14ac:dyDescent="0.3">
      <c r="I179" t="str">
        <f t="shared" si="15"/>
        <v>N/A</v>
      </c>
      <c r="J179" t="str">
        <f t="shared" si="16"/>
        <v>N/A</v>
      </c>
      <c r="K179" t="str">
        <f t="shared" si="17"/>
        <v>N/A</v>
      </c>
      <c r="L179" t="str">
        <f t="shared" si="18"/>
        <v>N/A</v>
      </c>
      <c r="M179" t="str">
        <f t="shared" si="19"/>
        <v>N/A</v>
      </c>
      <c r="N179" t="str">
        <f t="shared" si="20"/>
        <v>N/A</v>
      </c>
    </row>
    <row r="180" spans="9:14" x14ac:dyDescent="0.3">
      <c r="I180" t="str">
        <f t="shared" si="15"/>
        <v>N/A</v>
      </c>
      <c r="J180" t="str">
        <f t="shared" si="16"/>
        <v>N/A</v>
      </c>
      <c r="K180" t="str">
        <f t="shared" si="17"/>
        <v>N/A</v>
      </c>
      <c r="L180" t="str">
        <f t="shared" si="18"/>
        <v>N/A</v>
      </c>
      <c r="M180" t="str">
        <f t="shared" si="19"/>
        <v>N/A</v>
      </c>
      <c r="N180" t="str">
        <f t="shared" si="20"/>
        <v>N/A</v>
      </c>
    </row>
    <row r="181" spans="9:14" x14ac:dyDescent="0.3">
      <c r="I181" t="str">
        <f t="shared" si="15"/>
        <v>N/A</v>
      </c>
      <c r="J181" t="str">
        <f t="shared" si="16"/>
        <v>N/A</v>
      </c>
      <c r="K181" t="str">
        <f t="shared" si="17"/>
        <v>N/A</v>
      </c>
      <c r="L181" t="str">
        <f t="shared" si="18"/>
        <v>N/A</v>
      </c>
      <c r="M181" t="str">
        <f t="shared" si="19"/>
        <v>N/A</v>
      </c>
      <c r="N181" t="str">
        <f t="shared" si="20"/>
        <v>N/A</v>
      </c>
    </row>
    <row r="182" spans="9:14" x14ac:dyDescent="0.3">
      <c r="I182" t="str">
        <f t="shared" si="15"/>
        <v>N/A</v>
      </c>
      <c r="J182" t="str">
        <f t="shared" si="16"/>
        <v>N/A</v>
      </c>
      <c r="K182" t="str">
        <f t="shared" si="17"/>
        <v>N/A</v>
      </c>
      <c r="L182" t="str">
        <f t="shared" si="18"/>
        <v>N/A</v>
      </c>
      <c r="M182" t="str">
        <f t="shared" si="19"/>
        <v>N/A</v>
      </c>
      <c r="N182" t="str">
        <f t="shared" si="20"/>
        <v>N/A</v>
      </c>
    </row>
    <row r="183" spans="9:14" x14ac:dyDescent="0.3">
      <c r="I183" t="str">
        <f t="shared" si="15"/>
        <v>N/A</v>
      </c>
      <c r="J183" t="str">
        <f t="shared" si="16"/>
        <v>N/A</v>
      </c>
      <c r="K183" t="str">
        <f t="shared" si="17"/>
        <v>N/A</v>
      </c>
      <c r="L183" t="str">
        <f t="shared" si="18"/>
        <v>N/A</v>
      </c>
      <c r="M183" t="str">
        <f t="shared" si="19"/>
        <v>N/A</v>
      </c>
      <c r="N183" t="str">
        <f t="shared" si="20"/>
        <v>N/A</v>
      </c>
    </row>
    <row r="184" spans="9:14" x14ac:dyDescent="0.3">
      <c r="I184" t="str">
        <f t="shared" si="15"/>
        <v>N/A</v>
      </c>
      <c r="J184" t="str">
        <f t="shared" si="16"/>
        <v>N/A</v>
      </c>
      <c r="K184" t="str">
        <f t="shared" si="17"/>
        <v>N/A</v>
      </c>
      <c r="L184" t="str">
        <f t="shared" si="18"/>
        <v>N/A</v>
      </c>
      <c r="M184" t="str">
        <f t="shared" si="19"/>
        <v>N/A</v>
      </c>
      <c r="N184" t="str">
        <f t="shared" si="20"/>
        <v>N/A</v>
      </c>
    </row>
    <row r="185" spans="9:14" x14ac:dyDescent="0.3">
      <c r="I185" t="str">
        <f t="shared" si="15"/>
        <v>N/A</v>
      </c>
      <c r="J185" t="str">
        <f t="shared" si="16"/>
        <v>N/A</v>
      </c>
      <c r="K185" t="str">
        <f t="shared" si="17"/>
        <v>N/A</v>
      </c>
      <c r="L185" t="str">
        <f t="shared" si="18"/>
        <v>N/A</v>
      </c>
      <c r="M185" t="str">
        <f t="shared" si="19"/>
        <v>N/A</v>
      </c>
      <c r="N185" t="str">
        <f t="shared" si="20"/>
        <v>N/A</v>
      </c>
    </row>
    <row r="186" spans="9:14" x14ac:dyDescent="0.3">
      <c r="I186" t="str">
        <f t="shared" si="15"/>
        <v>N/A</v>
      </c>
      <c r="J186" t="str">
        <f t="shared" si="16"/>
        <v>N/A</v>
      </c>
      <c r="K186" t="str">
        <f t="shared" si="17"/>
        <v>N/A</v>
      </c>
      <c r="L186" t="str">
        <f t="shared" si="18"/>
        <v>N/A</v>
      </c>
      <c r="M186" t="str">
        <f t="shared" si="19"/>
        <v>N/A</v>
      </c>
      <c r="N186" t="str">
        <f t="shared" si="20"/>
        <v>N/A</v>
      </c>
    </row>
    <row r="187" spans="9:14" x14ac:dyDescent="0.3">
      <c r="I187" t="str">
        <f t="shared" si="15"/>
        <v>N/A</v>
      </c>
      <c r="J187" t="str">
        <f t="shared" si="16"/>
        <v>N/A</v>
      </c>
      <c r="K187" t="str">
        <f t="shared" si="17"/>
        <v>N/A</v>
      </c>
      <c r="L187" t="str">
        <f t="shared" si="18"/>
        <v>N/A</v>
      </c>
      <c r="M187" t="str">
        <f t="shared" si="19"/>
        <v>N/A</v>
      </c>
      <c r="N187" t="str">
        <f t="shared" si="20"/>
        <v>N/A</v>
      </c>
    </row>
    <row r="188" spans="9:14" x14ac:dyDescent="0.3">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9:14" x14ac:dyDescent="0.3">
      <c r="I189" t="str">
        <f t="shared" si="21"/>
        <v>N/A</v>
      </c>
      <c r="J189" t="str">
        <f t="shared" si="22"/>
        <v>N/A</v>
      </c>
      <c r="K189" t="str">
        <f t="shared" si="23"/>
        <v>N/A</v>
      </c>
      <c r="L189" t="str">
        <f t="shared" si="24"/>
        <v>N/A</v>
      </c>
      <c r="M189" t="str">
        <f t="shared" si="25"/>
        <v>N/A</v>
      </c>
      <c r="N189" t="str">
        <f t="shared" si="26"/>
        <v>N/A</v>
      </c>
    </row>
    <row r="190" spans="9:14" x14ac:dyDescent="0.3">
      <c r="I190" t="str">
        <f t="shared" si="21"/>
        <v>N/A</v>
      </c>
      <c r="J190" t="str">
        <f t="shared" si="22"/>
        <v>N/A</v>
      </c>
      <c r="K190" t="str">
        <f t="shared" si="23"/>
        <v>N/A</v>
      </c>
      <c r="L190" t="str">
        <f t="shared" si="24"/>
        <v>N/A</v>
      </c>
      <c r="M190" t="str">
        <f t="shared" si="25"/>
        <v>N/A</v>
      </c>
      <c r="N190" t="str">
        <f t="shared" si="26"/>
        <v>N/A</v>
      </c>
    </row>
    <row r="191" spans="9:14" x14ac:dyDescent="0.3">
      <c r="I191" t="str">
        <f t="shared" si="21"/>
        <v>N/A</v>
      </c>
      <c r="J191" t="str">
        <f t="shared" si="22"/>
        <v>N/A</v>
      </c>
      <c r="K191" t="str">
        <f t="shared" si="23"/>
        <v>N/A</v>
      </c>
      <c r="L191" t="str">
        <f t="shared" si="24"/>
        <v>N/A</v>
      </c>
      <c r="M191" t="str">
        <f t="shared" si="25"/>
        <v>N/A</v>
      </c>
      <c r="N191" t="str">
        <f t="shared" si="26"/>
        <v>N/A</v>
      </c>
    </row>
    <row r="192" spans="9:14" x14ac:dyDescent="0.3">
      <c r="I192" t="str">
        <f t="shared" si="21"/>
        <v>N/A</v>
      </c>
      <c r="J192" t="str">
        <f t="shared" si="22"/>
        <v>N/A</v>
      </c>
      <c r="K192" t="str">
        <f t="shared" si="23"/>
        <v>N/A</v>
      </c>
      <c r="L192" t="str">
        <f t="shared" si="24"/>
        <v>N/A</v>
      </c>
      <c r="M192" t="str">
        <f t="shared" si="25"/>
        <v>N/A</v>
      </c>
      <c r="N192" t="str">
        <f t="shared" si="26"/>
        <v>N/A</v>
      </c>
    </row>
    <row r="193" spans="9:14" x14ac:dyDescent="0.3">
      <c r="I193" t="str">
        <f t="shared" si="21"/>
        <v>N/A</v>
      </c>
      <c r="J193" t="str">
        <f t="shared" si="22"/>
        <v>N/A</v>
      </c>
      <c r="K193" t="str">
        <f t="shared" si="23"/>
        <v>N/A</v>
      </c>
      <c r="L193" t="str">
        <f t="shared" si="24"/>
        <v>N/A</v>
      </c>
      <c r="M193" t="str">
        <f t="shared" si="25"/>
        <v>N/A</v>
      </c>
      <c r="N193" t="str">
        <f t="shared" si="26"/>
        <v>N/A</v>
      </c>
    </row>
    <row r="194" spans="9:14" x14ac:dyDescent="0.3">
      <c r="I194" t="str">
        <f t="shared" si="21"/>
        <v>N/A</v>
      </c>
      <c r="J194" t="str">
        <f t="shared" si="22"/>
        <v>N/A</v>
      </c>
      <c r="K194" t="str">
        <f t="shared" si="23"/>
        <v>N/A</v>
      </c>
      <c r="L194" t="str">
        <f t="shared" si="24"/>
        <v>N/A</v>
      </c>
      <c r="M194" t="str">
        <f t="shared" si="25"/>
        <v>N/A</v>
      </c>
      <c r="N194" t="str">
        <f t="shared" si="26"/>
        <v>N/A</v>
      </c>
    </row>
    <row r="195" spans="9:14" x14ac:dyDescent="0.3">
      <c r="I195" t="str">
        <f t="shared" si="21"/>
        <v>N/A</v>
      </c>
      <c r="J195" t="str">
        <f t="shared" si="22"/>
        <v>N/A</v>
      </c>
      <c r="K195" t="str">
        <f t="shared" si="23"/>
        <v>N/A</v>
      </c>
      <c r="L195" t="str">
        <f t="shared" si="24"/>
        <v>N/A</v>
      </c>
      <c r="M195" t="str">
        <f t="shared" si="25"/>
        <v>N/A</v>
      </c>
      <c r="N195" t="str">
        <f t="shared" si="26"/>
        <v>N/A</v>
      </c>
    </row>
    <row r="196" spans="9:14" x14ac:dyDescent="0.3">
      <c r="I196" t="str">
        <f t="shared" si="21"/>
        <v>N/A</v>
      </c>
      <c r="J196" t="str">
        <f t="shared" si="22"/>
        <v>N/A</v>
      </c>
      <c r="K196" t="str">
        <f t="shared" si="23"/>
        <v>N/A</v>
      </c>
      <c r="L196" t="str">
        <f t="shared" si="24"/>
        <v>N/A</v>
      </c>
      <c r="M196" t="str">
        <f t="shared" si="25"/>
        <v>N/A</v>
      </c>
      <c r="N196" t="str">
        <f t="shared" si="26"/>
        <v>N/A</v>
      </c>
    </row>
    <row r="197" spans="9:14" x14ac:dyDescent="0.3">
      <c r="I197" t="str">
        <f t="shared" si="21"/>
        <v>N/A</v>
      </c>
      <c r="J197" t="str">
        <f t="shared" si="22"/>
        <v>N/A</v>
      </c>
      <c r="K197" t="str">
        <f t="shared" si="23"/>
        <v>N/A</v>
      </c>
      <c r="L197" t="str">
        <f t="shared" si="24"/>
        <v>N/A</v>
      </c>
      <c r="M197" t="str">
        <f t="shared" si="25"/>
        <v>N/A</v>
      </c>
      <c r="N197" t="str">
        <f t="shared" si="26"/>
        <v>N/A</v>
      </c>
    </row>
    <row r="198" spans="9:14" x14ac:dyDescent="0.3">
      <c r="I198" t="str">
        <f t="shared" si="21"/>
        <v>N/A</v>
      </c>
      <c r="J198" t="str">
        <f t="shared" si="22"/>
        <v>N/A</v>
      </c>
      <c r="K198" t="str">
        <f t="shared" si="23"/>
        <v>N/A</v>
      </c>
      <c r="L198" t="str">
        <f t="shared" si="24"/>
        <v>N/A</v>
      </c>
      <c r="M198" t="str">
        <f t="shared" si="25"/>
        <v>N/A</v>
      </c>
      <c r="N198" t="str">
        <f t="shared" si="26"/>
        <v>N/A</v>
      </c>
    </row>
    <row r="199" spans="9:14" x14ac:dyDescent="0.3">
      <c r="I199" t="str">
        <f t="shared" si="21"/>
        <v>N/A</v>
      </c>
      <c r="J199" t="str">
        <f t="shared" si="22"/>
        <v>N/A</v>
      </c>
      <c r="K199" t="str">
        <f t="shared" si="23"/>
        <v>N/A</v>
      </c>
      <c r="L199" t="str">
        <f t="shared" si="24"/>
        <v>N/A</v>
      </c>
      <c r="M199" t="str">
        <f t="shared" si="25"/>
        <v>N/A</v>
      </c>
      <c r="N199" t="str">
        <f t="shared" si="26"/>
        <v>N/A</v>
      </c>
    </row>
    <row r="200" spans="9:14" x14ac:dyDescent="0.3">
      <c r="I200" t="str">
        <f t="shared" si="21"/>
        <v>N/A</v>
      </c>
      <c r="J200" t="str">
        <f t="shared" si="22"/>
        <v>N/A</v>
      </c>
      <c r="K200" t="str">
        <f t="shared" si="23"/>
        <v>N/A</v>
      </c>
      <c r="L200" t="str">
        <f t="shared" si="24"/>
        <v>N/A</v>
      </c>
      <c r="M200" t="str">
        <f t="shared" si="25"/>
        <v>N/A</v>
      </c>
      <c r="N200" t="str">
        <f t="shared" si="26"/>
        <v>N/A</v>
      </c>
    </row>
    <row r="201" spans="9:14" x14ac:dyDescent="0.3">
      <c r="I201" t="str">
        <f t="shared" si="21"/>
        <v>N/A</v>
      </c>
      <c r="J201" t="str">
        <f t="shared" si="22"/>
        <v>N/A</v>
      </c>
      <c r="K201" t="str">
        <f t="shared" si="23"/>
        <v>N/A</v>
      </c>
      <c r="L201" t="str">
        <f t="shared" si="24"/>
        <v>N/A</v>
      </c>
      <c r="M201" t="str">
        <f t="shared" si="25"/>
        <v>N/A</v>
      </c>
      <c r="N201" t="str">
        <f t="shared" si="26"/>
        <v>N/A</v>
      </c>
    </row>
    <row r="202" spans="9:14" x14ac:dyDescent="0.3">
      <c r="I202" t="str">
        <f t="shared" si="21"/>
        <v>N/A</v>
      </c>
      <c r="J202" t="str">
        <f t="shared" si="22"/>
        <v>N/A</v>
      </c>
      <c r="K202" t="str">
        <f t="shared" si="23"/>
        <v>N/A</v>
      </c>
      <c r="L202" t="str">
        <f t="shared" si="24"/>
        <v>N/A</v>
      </c>
      <c r="M202" t="str">
        <f t="shared" si="25"/>
        <v>N/A</v>
      </c>
      <c r="N202" t="str">
        <f t="shared" si="26"/>
        <v>N/A</v>
      </c>
    </row>
    <row r="203" spans="9:14" x14ac:dyDescent="0.3">
      <c r="I203" t="str">
        <f t="shared" si="21"/>
        <v>N/A</v>
      </c>
      <c r="J203" t="str">
        <f t="shared" si="22"/>
        <v>N/A</v>
      </c>
      <c r="K203" t="str">
        <f t="shared" si="23"/>
        <v>N/A</v>
      </c>
      <c r="L203" t="str">
        <f t="shared" si="24"/>
        <v>N/A</v>
      </c>
      <c r="M203" t="str">
        <f t="shared" si="25"/>
        <v>N/A</v>
      </c>
      <c r="N203" t="str">
        <f t="shared" si="26"/>
        <v>N/A</v>
      </c>
    </row>
    <row r="204" spans="9:14" x14ac:dyDescent="0.3">
      <c r="I204" t="str">
        <f t="shared" si="21"/>
        <v>N/A</v>
      </c>
      <c r="J204" t="str">
        <f t="shared" si="22"/>
        <v>N/A</v>
      </c>
      <c r="K204" t="str">
        <f t="shared" si="23"/>
        <v>N/A</v>
      </c>
      <c r="L204" t="str">
        <f t="shared" si="24"/>
        <v>N/A</v>
      </c>
      <c r="M204" t="str">
        <f t="shared" si="25"/>
        <v>N/A</v>
      </c>
      <c r="N204" t="str">
        <f t="shared" si="26"/>
        <v>N/A</v>
      </c>
    </row>
    <row r="205" spans="9:14" x14ac:dyDescent="0.3">
      <c r="I205" t="str">
        <f t="shared" si="21"/>
        <v>N/A</v>
      </c>
      <c r="J205" t="str">
        <f t="shared" si="22"/>
        <v>N/A</v>
      </c>
      <c r="K205" t="str">
        <f t="shared" si="23"/>
        <v>N/A</v>
      </c>
      <c r="L205" t="str">
        <f t="shared" si="24"/>
        <v>N/A</v>
      </c>
      <c r="M205" t="str">
        <f t="shared" si="25"/>
        <v>N/A</v>
      </c>
      <c r="N205" t="str">
        <f t="shared" si="26"/>
        <v>N/A</v>
      </c>
    </row>
    <row r="206" spans="9:14" x14ac:dyDescent="0.3">
      <c r="I206" t="str">
        <f t="shared" si="21"/>
        <v>N/A</v>
      </c>
      <c r="J206" t="str">
        <f t="shared" si="22"/>
        <v>N/A</v>
      </c>
      <c r="K206" t="str">
        <f t="shared" si="23"/>
        <v>N/A</v>
      </c>
      <c r="L206" t="str">
        <f t="shared" si="24"/>
        <v>N/A</v>
      </c>
      <c r="M206" t="str">
        <f t="shared" si="25"/>
        <v>N/A</v>
      </c>
      <c r="N206" t="str">
        <f t="shared" si="26"/>
        <v>N/A</v>
      </c>
    </row>
    <row r="207" spans="9:14" x14ac:dyDescent="0.3">
      <c r="I207" t="str">
        <f t="shared" si="21"/>
        <v>N/A</v>
      </c>
      <c r="J207" t="str">
        <f t="shared" si="22"/>
        <v>N/A</v>
      </c>
      <c r="K207" t="str">
        <f t="shared" si="23"/>
        <v>N/A</v>
      </c>
      <c r="L207" t="str">
        <f t="shared" si="24"/>
        <v>N/A</v>
      </c>
      <c r="M207" t="str">
        <f t="shared" si="25"/>
        <v>N/A</v>
      </c>
      <c r="N207" t="str">
        <f t="shared" si="26"/>
        <v>N/A</v>
      </c>
    </row>
    <row r="208" spans="9:14" x14ac:dyDescent="0.3">
      <c r="I208" t="str">
        <f t="shared" si="21"/>
        <v>N/A</v>
      </c>
      <c r="J208" t="str">
        <f t="shared" si="22"/>
        <v>N/A</v>
      </c>
      <c r="K208" t="str">
        <f t="shared" si="23"/>
        <v>N/A</v>
      </c>
      <c r="L208" t="str">
        <f t="shared" si="24"/>
        <v>N/A</v>
      </c>
      <c r="M208" t="str">
        <f t="shared" si="25"/>
        <v>N/A</v>
      </c>
      <c r="N208" t="str">
        <f t="shared" si="26"/>
        <v>N/A</v>
      </c>
    </row>
    <row r="209" spans="9:14" x14ac:dyDescent="0.3">
      <c r="I209" t="str">
        <f t="shared" si="21"/>
        <v>N/A</v>
      </c>
      <c r="J209" t="str">
        <f t="shared" si="22"/>
        <v>N/A</v>
      </c>
      <c r="K209" t="str">
        <f t="shared" si="23"/>
        <v>N/A</v>
      </c>
      <c r="L209" t="str">
        <f t="shared" si="24"/>
        <v>N/A</v>
      </c>
      <c r="M209" t="str">
        <f t="shared" si="25"/>
        <v>N/A</v>
      </c>
      <c r="N209" t="str">
        <f t="shared" si="26"/>
        <v>N/A</v>
      </c>
    </row>
    <row r="210" spans="9:14" x14ac:dyDescent="0.3">
      <c r="I210" t="str">
        <f t="shared" si="21"/>
        <v>N/A</v>
      </c>
      <c r="J210" t="str">
        <f t="shared" si="22"/>
        <v>N/A</v>
      </c>
      <c r="K210" t="str">
        <f t="shared" si="23"/>
        <v>N/A</v>
      </c>
      <c r="L210" t="str">
        <f t="shared" si="24"/>
        <v>N/A</v>
      </c>
      <c r="M210" t="str">
        <f t="shared" si="25"/>
        <v>N/A</v>
      </c>
      <c r="N210" t="str">
        <f t="shared" si="26"/>
        <v>N/A</v>
      </c>
    </row>
    <row r="211" spans="9:14" x14ac:dyDescent="0.3">
      <c r="I211" t="str">
        <f t="shared" si="21"/>
        <v>N/A</v>
      </c>
      <c r="J211" t="str">
        <f t="shared" si="22"/>
        <v>N/A</v>
      </c>
      <c r="K211" t="str">
        <f t="shared" si="23"/>
        <v>N/A</v>
      </c>
      <c r="L211" t="str">
        <f t="shared" si="24"/>
        <v>N/A</v>
      </c>
      <c r="M211" t="str">
        <f t="shared" si="25"/>
        <v>N/A</v>
      </c>
      <c r="N211" t="str">
        <f t="shared" si="26"/>
        <v>N/A</v>
      </c>
    </row>
    <row r="212" spans="9:14" x14ac:dyDescent="0.3">
      <c r="I212" t="str">
        <f t="shared" si="21"/>
        <v>N/A</v>
      </c>
      <c r="J212" t="str">
        <f t="shared" si="22"/>
        <v>N/A</v>
      </c>
      <c r="K212" t="str">
        <f t="shared" si="23"/>
        <v>N/A</v>
      </c>
      <c r="L212" t="str">
        <f t="shared" si="24"/>
        <v>N/A</v>
      </c>
      <c r="M212" t="str">
        <f t="shared" si="25"/>
        <v>N/A</v>
      </c>
      <c r="N212" t="str">
        <f t="shared" si="26"/>
        <v>N/A</v>
      </c>
    </row>
    <row r="213" spans="9:14" x14ac:dyDescent="0.3">
      <c r="I213" t="str">
        <f t="shared" si="21"/>
        <v>N/A</v>
      </c>
      <c r="J213" t="str">
        <f t="shared" si="22"/>
        <v>N/A</v>
      </c>
      <c r="K213" t="str">
        <f t="shared" si="23"/>
        <v>N/A</v>
      </c>
      <c r="L213" t="str">
        <f t="shared" si="24"/>
        <v>N/A</v>
      </c>
      <c r="M213" t="str">
        <f t="shared" si="25"/>
        <v>N/A</v>
      </c>
      <c r="N213" t="str">
        <f t="shared" si="26"/>
        <v>N/A</v>
      </c>
    </row>
    <row r="214" spans="9:14" x14ac:dyDescent="0.3">
      <c r="I214" t="str">
        <f t="shared" si="21"/>
        <v>N/A</v>
      </c>
      <c r="J214" t="str">
        <f t="shared" si="22"/>
        <v>N/A</v>
      </c>
      <c r="K214" t="str">
        <f t="shared" si="23"/>
        <v>N/A</v>
      </c>
      <c r="L214" t="str">
        <f t="shared" si="24"/>
        <v>N/A</v>
      </c>
      <c r="M214" t="str">
        <f t="shared" si="25"/>
        <v>N/A</v>
      </c>
      <c r="N214" t="str">
        <f t="shared" si="26"/>
        <v>N/A</v>
      </c>
    </row>
    <row r="215" spans="9:14" x14ac:dyDescent="0.3">
      <c r="I215" t="str">
        <f t="shared" si="21"/>
        <v>N/A</v>
      </c>
      <c r="J215" t="str">
        <f t="shared" si="22"/>
        <v>N/A</v>
      </c>
      <c r="K215" t="str">
        <f t="shared" si="23"/>
        <v>N/A</v>
      </c>
      <c r="L215" t="str">
        <f t="shared" si="24"/>
        <v>N/A</v>
      </c>
      <c r="M215" t="str">
        <f t="shared" si="25"/>
        <v>N/A</v>
      </c>
      <c r="N215" t="str">
        <f t="shared" si="26"/>
        <v>N/A</v>
      </c>
    </row>
    <row r="216" spans="9:14" x14ac:dyDescent="0.3">
      <c r="I216" t="str">
        <f t="shared" si="21"/>
        <v>N/A</v>
      </c>
      <c r="J216" t="str">
        <f t="shared" si="22"/>
        <v>N/A</v>
      </c>
      <c r="K216" t="str">
        <f t="shared" si="23"/>
        <v>N/A</v>
      </c>
      <c r="L216" t="str">
        <f t="shared" si="24"/>
        <v>N/A</v>
      </c>
      <c r="M216" t="str">
        <f t="shared" si="25"/>
        <v>N/A</v>
      </c>
      <c r="N216" t="str">
        <f t="shared" si="26"/>
        <v>N/A</v>
      </c>
    </row>
    <row r="217" spans="9:14" x14ac:dyDescent="0.3">
      <c r="I217" t="str">
        <f t="shared" si="21"/>
        <v>N/A</v>
      </c>
      <c r="J217" t="str">
        <f t="shared" si="22"/>
        <v>N/A</v>
      </c>
      <c r="K217" t="str">
        <f t="shared" si="23"/>
        <v>N/A</v>
      </c>
      <c r="L217" t="str">
        <f t="shared" si="24"/>
        <v>N/A</v>
      </c>
      <c r="M217" t="str">
        <f t="shared" si="25"/>
        <v>N/A</v>
      </c>
      <c r="N217" t="str">
        <f t="shared" si="26"/>
        <v>N/A</v>
      </c>
    </row>
    <row r="218" spans="9:14" x14ac:dyDescent="0.3">
      <c r="I218" t="str">
        <f t="shared" si="21"/>
        <v>N/A</v>
      </c>
      <c r="J218" t="str">
        <f t="shared" si="22"/>
        <v>N/A</v>
      </c>
      <c r="K218" t="str">
        <f t="shared" si="23"/>
        <v>N/A</v>
      </c>
      <c r="L218" t="str">
        <f t="shared" si="24"/>
        <v>N/A</v>
      </c>
      <c r="M218" t="str">
        <f t="shared" si="25"/>
        <v>N/A</v>
      </c>
      <c r="N218" t="str">
        <f t="shared" si="26"/>
        <v>N/A</v>
      </c>
    </row>
    <row r="219" spans="9:14" x14ac:dyDescent="0.3">
      <c r="I219" t="str">
        <f t="shared" si="21"/>
        <v>N/A</v>
      </c>
      <c r="J219" t="str">
        <f t="shared" si="22"/>
        <v>N/A</v>
      </c>
      <c r="K219" t="str">
        <f t="shared" si="23"/>
        <v>N/A</v>
      </c>
      <c r="L219" t="str">
        <f t="shared" si="24"/>
        <v>N/A</v>
      </c>
      <c r="M219" t="str">
        <f t="shared" si="25"/>
        <v>N/A</v>
      </c>
      <c r="N219" t="str">
        <f t="shared" si="26"/>
        <v>N/A</v>
      </c>
    </row>
    <row r="220" spans="9:14" x14ac:dyDescent="0.3">
      <c r="I220" t="str">
        <f t="shared" si="21"/>
        <v>N/A</v>
      </c>
      <c r="J220" t="str">
        <f t="shared" si="22"/>
        <v>N/A</v>
      </c>
      <c r="K220" t="str">
        <f t="shared" si="23"/>
        <v>N/A</v>
      </c>
      <c r="L220" t="str">
        <f t="shared" si="24"/>
        <v>N/A</v>
      </c>
      <c r="M220" t="str">
        <f t="shared" si="25"/>
        <v>N/A</v>
      </c>
      <c r="N220" t="str">
        <f t="shared" si="26"/>
        <v>N/A</v>
      </c>
    </row>
    <row r="221" spans="9:14" x14ac:dyDescent="0.3">
      <c r="I221" t="str">
        <f t="shared" si="21"/>
        <v>N/A</v>
      </c>
      <c r="J221" t="str">
        <f t="shared" si="22"/>
        <v>N/A</v>
      </c>
      <c r="K221" t="str">
        <f t="shared" si="23"/>
        <v>N/A</v>
      </c>
      <c r="L221" t="str">
        <f t="shared" si="24"/>
        <v>N/A</v>
      </c>
      <c r="M221" t="str">
        <f t="shared" si="25"/>
        <v>N/A</v>
      </c>
      <c r="N221" t="str">
        <f t="shared" si="26"/>
        <v>N/A</v>
      </c>
    </row>
    <row r="222" spans="9:14" x14ac:dyDescent="0.3">
      <c r="I222" t="str">
        <f t="shared" si="21"/>
        <v>N/A</v>
      </c>
      <c r="J222" t="str">
        <f t="shared" si="22"/>
        <v>N/A</v>
      </c>
      <c r="K222" t="str">
        <f t="shared" si="23"/>
        <v>N/A</v>
      </c>
      <c r="L222" t="str">
        <f t="shared" si="24"/>
        <v>N/A</v>
      </c>
      <c r="M222" t="str">
        <f t="shared" si="25"/>
        <v>N/A</v>
      </c>
      <c r="N222" t="str">
        <f t="shared" si="26"/>
        <v>N/A</v>
      </c>
    </row>
    <row r="223" spans="9:14" x14ac:dyDescent="0.3">
      <c r="I223" t="str">
        <f t="shared" si="21"/>
        <v>N/A</v>
      </c>
      <c r="J223" t="str">
        <f t="shared" si="22"/>
        <v>N/A</v>
      </c>
      <c r="K223" t="str">
        <f t="shared" si="23"/>
        <v>N/A</v>
      </c>
      <c r="L223" t="str">
        <f t="shared" si="24"/>
        <v>N/A</v>
      </c>
      <c r="M223" t="str">
        <f t="shared" si="25"/>
        <v>N/A</v>
      </c>
      <c r="N223" t="str">
        <f t="shared" si="26"/>
        <v>N/A</v>
      </c>
    </row>
    <row r="224" spans="9:14" x14ac:dyDescent="0.3">
      <c r="I224" t="str">
        <f t="shared" si="21"/>
        <v>N/A</v>
      </c>
      <c r="J224" t="str">
        <f t="shared" si="22"/>
        <v>N/A</v>
      </c>
      <c r="K224" t="str">
        <f t="shared" si="23"/>
        <v>N/A</v>
      </c>
      <c r="L224" t="str">
        <f t="shared" si="24"/>
        <v>N/A</v>
      </c>
      <c r="M224" t="str">
        <f t="shared" si="25"/>
        <v>N/A</v>
      </c>
      <c r="N224" t="str">
        <f t="shared" si="26"/>
        <v>N/A</v>
      </c>
    </row>
    <row r="225" spans="9:14" x14ac:dyDescent="0.3">
      <c r="I225" t="str">
        <f t="shared" si="21"/>
        <v>N/A</v>
      </c>
      <c r="J225" t="str">
        <f t="shared" si="22"/>
        <v>N/A</v>
      </c>
      <c r="K225" t="str">
        <f t="shared" si="23"/>
        <v>N/A</v>
      </c>
      <c r="L225" t="str">
        <f t="shared" si="24"/>
        <v>N/A</v>
      </c>
      <c r="M225" t="str">
        <f t="shared" si="25"/>
        <v>N/A</v>
      </c>
      <c r="N225" t="str">
        <f t="shared" si="26"/>
        <v>N/A</v>
      </c>
    </row>
    <row r="226" spans="9:14" x14ac:dyDescent="0.3">
      <c r="I226" t="str">
        <f t="shared" si="21"/>
        <v>N/A</v>
      </c>
      <c r="J226" t="str">
        <f t="shared" si="22"/>
        <v>N/A</v>
      </c>
      <c r="K226" t="str">
        <f t="shared" si="23"/>
        <v>N/A</v>
      </c>
      <c r="L226" t="str">
        <f t="shared" si="24"/>
        <v>N/A</v>
      </c>
      <c r="M226" t="str">
        <f t="shared" si="25"/>
        <v>N/A</v>
      </c>
      <c r="N226" t="str">
        <f t="shared" si="26"/>
        <v>N/A</v>
      </c>
    </row>
    <row r="227" spans="9:14" x14ac:dyDescent="0.3">
      <c r="I227" t="str">
        <f t="shared" si="21"/>
        <v>N/A</v>
      </c>
      <c r="J227" t="str">
        <f t="shared" si="22"/>
        <v>N/A</v>
      </c>
      <c r="K227" t="str">
        <f t="shared" si="23"/>
        <v>N/A</v>
      </c>
      <c r="L227" t="str">
        <f t="shared" si="24"/>
        <v>N/A</v>
      </c>
      <c r="M227" t="str">
        <f t="shared" si="25"/>
        <v>N/A</v>
      </c>
      <c r="N227" t="str">
        <f t="shared" si="26"/>
        <v>N/A</v>
      </c>
    </row>
    <row r="228" spans="9:14" x14ac:dyDescent="0.3">
      <c r="I228" t="str">
        <f t="shared" si="21"/>
        <v>N/A</v>
      </c>
      <c r="J228" t="str">
        <f t="shared" si="22"/>
        <v>N/A</v>
      </c>
      <c r="K228" t="str">
        <f t="shared" si="23"/>
        <v>N/A</v>
      </c>
      <c r="L228" t="str">
        <f t="shared" si="24"/>
        <v>N/A</v>
      </c>
      <c r="M228" t="str">
        <f t="shared" si="25"/>
        <v>N/A</v>
      </c>
      <c r="N228" t="str">
        <f t="shared" si="26"/>
        <v>N/A</v>
      </c>
    </row>
    <row r="229" spans="9:14" x14ac:dyDescent="0.3">
      <c r="I229" t="str">
        <f t="shared" si="21"/>
        <v>N/A</v>
      </c>
      <c r="J229" t="str">
        <f t="shared" si="22"/>
        <v>N/A</v>
      </c>
      <c r="K229" t="str">
        <f t="shared" si="23"/>
        <v>N/A</v>
      </c>
      <c r="L229" t="str">
        <f t="shared" si="24"/>
        <v>N/A</v>
      </c>
      <c r="M229" t="str">
        <f t="shared" si="25"/>
        <v>N/A</v>
      </c>
      <c r="N229" t="str">
        <f t="shared" si="26"/>
        <v>N/A</v>
      </c>
    </row>
    <row r="230" spans="9:14" x14ac:dyDescent="0.3">
      <c r="I230" t="str">
        <f t="shared" si="21"/>
        <v>N/A</v>
      </c>
      <c r="J230" t="str">
        <f t="shared" si="22"/>
        <v>N/A</v>
      </c>
      <c r="K230" t="str">
        <f t="shared" si="23"/>
        <v>N/A</v>
      </c>
      <c r="L230" t="str">
        <f t="shared" si="24"/>
        <v>N/A</v>
      </c>
      <c r="M230" t="str">
        <f t="shared" si="25"/>
        <v>N/A</v>
      </c>
      <c r="N230" t="str">
        <f t="shared" si="26"/>
        <v>N/A</v>
      </c>
    </row>
    <row r="231" spans="9:14" x14ac:dyDescent="0.3">
      <c r="I231" t="str">
        <f t="shared" si="21"/>
        <v>N/A</v>
      </c>
      <c r="J231" t="str">
        <f t="shared" si="22"/>
        <v>N/A</v>
      </c>
      <c r="K231" t="str">
        <f t="shared" si="23"/>
        <v>N/A</v>
      </c>
      <c r="L231" t="str">
        <f t="shared" si="24"/>
        <v>N/A</v>
      </c>
      <c r="M231" t="str">
        <f t="shared" si="25"/>
        <v>N/A</v>
      </c>
      <c r="N231" t="str">
        <f t="shared" si="26"/>
        <v>N/A</v>
      </c>
    </row>
    <row r="232" spans="9:14" x14ac:dyDescent="0.3">
      <c r="I232" t="str">
        <f t="shared" si="21"/>
        <v>N/A</v>
      </c>
      <c r="J232" t="str">
        <f t="shared" si="22"/>
        <v>N/A</v>
      </c>
      <c r="K232" t="str">
        <f t="shared" si="23"/>
        <v>N/A</v>
      </c>
      <c r="L232" t="str">
        <f t="shared" si="24"/>
        <v>N/A</v>
      </c>
      <c r="M232" t="str">
        <f t="shared" si="25"/>
        <v>N/A</v>
      </c>
      <c r="N232" t="str">
        <f t="shared" si="26"/>
        <v>N/A</v>
      </c>
    </row>
    <row r="233" spans="9:14" x14ac:dyDescent="0.3">
      <c r="I233" t="str">
        <f t="shared" si="21"/>
        <v>N/A</v>
      </c>
      <c r="J233" t="str">
        <f t="shared" si="22"/>
        <v>N/A</v>
      </c>
      <c r="K233" t="str">
        <f t="shared" si="23"/>
        <v>N/A</v>
      </c>
      <c r="L233" t="str">
        <f t="shared" si="24"/>
        <v>N/A</v>
      </c>
      <c r="M233" t="str">
        <f t="shared" si="25"/>
        <v>N/A</v>
      </c>
      <c r="N233" t="str">
        <f t="shared" si="26"/>
        <v>N/A</v>
      </c>
    </row>
    <row r="234" spans="9:14" x14ac:dyDescent="0.3">
      <c r="I234" t="str">
        <f t="shared" si="21"/>
        <v>N/A</v>
      </c>
      <c r="J234" t="str">
        <f t="shared" si="22"/>
        <v>N/A</v>
      </c>
      <c r="K234" t="str">
        <f t="shared" si="23"/>
        <v>N/A</v>
      </c>
      <c r="L234" t="str">
        <f t="shared" si="24"/>
        <v>N/A</v>
      </c>
      <c r="M234" t="str">
        <f t="shared" si="25"/>
        <v>N/A</v>
      </c>
      <c r="N234" t="str">
        <f t="shared" si="26"/>
        <v>N/A</v>
      </c>
    </row>
    <row r="235" spans="9:14" x14ac:dyDescent="0.3">
      <c r="I235" t="str">
        <f t="shared" si="21"/>
        <v>N/A</v>
      </c>
      <c r="J235" t="str">
        <f t="shared" si="22"/>
        <v>N/A</v>
      </c>
      <c r="K235" t="str">
        <f t="shared" si="23"/>
        <v>N/A</v>
      </c>
      <c r="L235" t="str">
        <f t="shared" si="24"/>
        <v>N/A</v>
      </c>
      <c r="M235" t="str">
        <f t="shared" si="25"/>
        <v>N/A</v>
      </c>
      <c r="N235" t="str">
        <f t="shared" si="26"/>
        <v>N/A</v>
      </c>
    </row>
    <row r="236" spans="9:14" x14ac:dyDescent="0.3">
      <c r="I236" t="str">
        <f t="shared" si="21"/>
        <v>N/A</v>
      </c>
      <c r="J236" t="str">
        <f t="shared" si="22"/>
        <v>N/A</v>
      </c>
      <c r="K236" t="str">
        <f t="shared" si="23"/>
        <v>N/A</v>
      </c>
      <c r="L236" t="str">
        <f t="shared" si="24"/>
        <v>N/A</v>
      </c>
      <c r="M236" t="str">
        <f t="shared" si="25"/>
        <v>N/A</v>
      </c>
      <c r="N236" t="str">
        <f t="shared" si="26"/>
        <v>N/A</v>
      </c>
    </row>
    <row r="237" spans="9:14" x14ac:dyDescent="0.3">
      <c r="I237" t="str">
        <f t="shared" si="21"/>
        <v>N/A</v>
      </c>
      <c r="J237" t="str">
        <f t="shared" si="22"/>
        <v>N/A</v>
      </c>
      <c r="K237" t="str">
        <f t="shared" si="23"/>
        <v>N/A</v>
      </c>
      <c r="L237" t="str">
        <f t="shared" si="24"/>
        <v>N/A</v>
      </c>
      <c r="M237" t="str">
        <f t="shared" si="25"/>
        <v>N/A</v>
      </c>
      <c r="N237" t="str">
        <f t="shared" si="26"/>
        <v>N/A</v>
      </c>
    </row>
    <row r="238" spans="9:14" x14ac:dyDescent="0.3">
      <c r="I238" t="str">
        <f t="shared" si="21"/>
        <v>N/A</v>
      </c>
      <c r="J238" t="str">
        <f t="shared" si="22"/>
        <v>N/A</v>
      </c>
      <c r="K238" t="str">
        <f t="shared" si="23"/>
        <v>N/A</v>
      </c>
      <c r="L238" t="str">
        <f t="shared" si="24"/>
        <v>N/A</v>
      </c>
      <c r="M238" t="str">
        <f t="shared" si="25"/>
        <v>N/A</v>
      </c>
      <c r="N238" t="str">
        <f t="shared" si="26"/>
        <v>N/A</v>
      </c>
    </row>
    <row r="239" spans="9:14" x14ac:dyDescent="0.3">
      <c r="I239" t="str">
        <f t="shared" si="21"/>
        <v>N/A</v>
      </c>
      <c r="J239" t="str">
        <f t="shared" si="22"/>
        <v>N/A</v>
      </c>
      <c r="K239" t="str">
        <f t="shared" si="23"/>
        <v>N/A</v>
      </c>
      <c r="L239" t="str">
        <f t="shared" si="24"/>
        <v>N/A</v>
      </c>
      <c r="M239" t="str">
        <f t="shared" si="25"/>
        <v>N/A</v>
      </c>
      <c r="N239" t="str">
        <f t="shared" si="26"/>
        <v>N/A</v>
      </c>
    </row>
    <row r="240" spans="9:14" x14ac:dyDescent="0.3">
      <c r="I240" t="str">
        <f t="shared" si="21"/>
        <v>N/A</v>
      </c>
      <c r="J240" t="str">
        <f t="shared" si="22"/>
        <v>N/A</v>
      </c>
      <c r="K240" t="str">
        <f t="shared" si="23"/>
        <v>N/A</v>
      </c>
      <c r="L240" t="str">
        <f t="shared" si="24"/>
        <v>N/A</v>
      </c>
      <c r="M240" t="str">
        <f t="shared" si="25"/>
        <v>N/A</v>
      </c>
      <c r="N240" t="str">
        <f t="shared" si="26"/>
        <v>N/A</v>
      </c>
    </row>
    <row r="241" spans="9:14" x14ac:dyDescent="0.3">
      <c r="I241" t="str">
        <f t="shared" si="21"/>
        <v>N/A</v>
      </c>
      <c r="J241" t="str">
        <f t="shared" si="22"/>
        <v>N/A</v>
      </c>
      <c r="K241" t="str">
        <f t="shared" si="23"/>
        <v>N/A</v>
      </c>
      <c r="L241" t="str">
        <f t="shared" si="24"/>
        <v>N/A</v>
      </c>
      <c r="M241" t="str">
        <f t="shared" si="25"/>
        <v>N/A</v>
      </c>
      <c r="N241" t="str">
        <f t="shared" si="26"/>
        <v>N/A</v>
      </c>
    </row>
    <row r="242" spans="9:14" x14ac:dyDescent="0.3">
      <c r="I242" t="str">
        <f t="shared" si="21"/>
        <v>N/A</v>
      </c>
      <c r="J242" t="str">
        <f t="shared" si="22"/>
        <v>N/A</v>
      </c>
      <c r="K242" t="str">
        <f t="shared" si="23"/>
        <v>N/A</v>
      </c>
      <c r="L242" t="str">
        <f t="shared" si="24"/>
        <v>N/A</v>
      </c>
      <c r="M242" t="str">
        <f t="shared" si="25"/>
        <v>N/A</v>
      </c>
      <c r="N242" t="str">
        <f t="shared" si="26"/>
        <v>N/A</v>
      </c>
    </row>
    <row r="243" spans="9:14" x14ac:dyDescent="0.3">
      <c r="I243" t="str">
        <f t="shared" si="21"/>
        <v>N/A</v>
      </c>
      <c r="J243" t="str">
        <f t="shared" si="22"/>
        <v>N/A</v>
      </c>
      <c r="K243" t="str">
        <f t="shared" si="23"/>
        <v>N/A</v>
      </c>
      <c r="L243" t="str">
        <f t="shared" si="24"/>
        <v>N/A</v>
      </c>
      <c r="M243" t="str">
        <f t="shared" si="25"/>
        <v>N/A</v>
      </c>
      <c r="N243" t="str">
        <f t="shared" si="26"/>
        <v>N/A</v>
      </c>
    </row>
    <row r="244" spans="9:14" x14ac:dyDescent="0.3">
      <c r="I244" t="str">
        <f t="shared" si="21"/>
        <v>N/A</v>
      </c>
      <c r="J244" t="str">
        <f t="shared" si="22"/>
        <v>N/A</v>
      </c>
      <c r="K244" t="str">
        <f t="shared" si="23"/>
        <v>N/A</v>
      </c>
      <c r="L244" t="str">
        <f t="shared" si="24"/>
        <v>N/A</v>
      </c>
      <c r="M244" t="str">
        <f t="shared" si="25"/>
        <v>N/A</v>
      </c>
      <c r="N244" t="str">
        <f t="shared" si="26"/>
        <v>N/A</v>
      </c>
    </row>
    <row r="245" spans="9:14" x14ac:dyDescent="0.3">
      <c r="I245" t="str">
        <f t="shared" si="21"/>
        <v>N/A</v>
      </c>
      <c r="J245" t="str">
        <f t="shared" si="22"/>
        <v>N/A</v>
      </c>
      <c r="K245" t="str">
        <f t="shared" si="23"/>
        <v>N/A</v>
      </c>
      <c r="L245" t="str">
        <f t="shared" si="24"/>
        <v>N/A</v>
      </c>
      <c r="M245" t="str">
        <f t="shared" si="25"/>
        <v>N/A</v>
      </c>
      <c r="N245" t="str">
        <f t="shared" si="26"/>
        <v>N/A</v>
      </c>
    </row>
    <row r="246" spans="9:14" x14ac:dyDescent="0.3">
      <c r="I246" t="str">
        <f t="shared" si="21"/>
        <v>N/A</v>
      </c>
      <c r="J246" t="str">
        <f t="shared" si="22"/>
        <v>N/A</v>
      </c>
      <c r="K246" t="str">
        <f t="shared" si="23"/>
        <v>N/A</v>
      </c>
      <c r="L246" t="str">
        <f t="shared" si="24"/>
        <v>N/A</v>
      </c>
      <c r="M246" t="str">
        <f t="shared" si="25"/>
        <v>N/A</v>
      </c>
      <c r="N246" t="str">
        <f t="shared" si="26"/>
        <v>N/A</v>
      </c>
    </row>
    <row r="247" spans="9:14" x14ac:dyDescent="0.3">
      <c r="I247" t="str">
        <f t="shared" si="21"/>
        <v>N/A</v>
      </c>
      <c r="J247" t="str">
        <f t="shared" si="22"/>
        <v>N/A</v>
      </c>
      <c r="K247" t="str">
        <f t="shared" si="23"/>
        <v>N/A</v>
      </c>
      <c r="L247" t="str">
        <f t="shared" si="24"/>
        <v>N/A</v>
      </c>
      <c r="M247" t="str">
        <f t="shared" si="25"/>
        <v>N/A</v>
      </c>
      <c r="N247" t="str">
        <f t="shared" si="26"/>
        <v>N/A</v>
      </c>
    </row>
    <row r="248" spans="9:14" x14ac:dyDescent="0.3">
      <c r="I248" t="str">
        <f t="shared" si="21"/>
        <v>N/A</v>
      </c>
      <c r="J248" t="str">
        <f t="shared" si="22"/>
        <v>N/A</v>
      </c>
      <c r="K248" t="str">
        <f t="shared" si="23"/>
        <v>N/A</v>
      </c>
      <c r="L248" t="str">
        <f t="shared" si="24"/>
        <v>N/A</v>
      </c>
      <c r="M248" t="str">
        <f t="shared" si="25"/>
        <v>N/A</v>
      </c>
      <c r="N248" t="str">
        <f t="shared" si="26"/>
        <v>N/A</v>
      </c>
    </row>
    <row r="249" spans="9:14" x14ac:dyDescent="0.3">
      <c r="I249" t="str">
        <f t="shared" si="21"/>
        <v>N/A</v>
      </c>
      <c r="J249" t="str">
        <f t="shared" si="22"/>
        <v>N/A</v>
      </c>
      <c r="K249" t="str">
        <f t="shared" si="23"/>
        <v>N/A</v>
      </c>
      <c r="L249" t="str">
        <f t="shared" si="24"/>
        <v>N/A</v>
      </c>
      <c r="M249" t="str">
        <f t="shared" si="25"/>
        <v>N/A</v>
      </c>
      <c r="N249" t="str">
        <f t="shared" si="26"/>
        <v>N/A</v>
      </c>
    </row>
    <row r="250" spans="9:14" x14ac:dyDescent="0.3">
      <c r="I250" t="str">
        <f t="shared" si="21"/>
        <v>N/A</v>
      </c>
      <c r="J250" t="str">
        <f t="shared" si="22"/>
        <v>N/A</v>
      </c>
      <c r="K250" t="str">
        <f t="shared" si="23"/>
        <v>N/A</v>
      </c>
      <c r="L250" t="str">
        <f t="shared" si="24"/>
        <v>N/A</v>
      </c>
      <c r="M250" t="str">
        <f t="shared" si="25"/>
        <v>N/A</v>
      </c>
      <c r="N250" t="str">
        <f t="shared" si="26"/>
        <v>N/A</v>
      </c>
    </row>
    <row r="251" spans="9:14" x14ac:dyDescent="0.3">
      <c r="I251" t="str">
        <f t="shared" si="21"/>
        <v>N/A</v>
      </c>
      <c r="J251" t="str">
        <f t="shared" si="22"/>
        <v>N/A</v>
      </c>
      <c r="K251" t="str">
        <f t="shared" si="23"/>
        <v>N/A</v>
      </c>
      <c r="L251" t="str">
        <f t="shared" si="24"/>
        <v>N/A</v>
      </c>
      <c r="M251" t="str">
        <f t="shared" si="25"/>
        <v>N/A</v>
      </c>
      <c r="N251" t="str">
        <f t="shared" si="26"/>
        <v>N/A</v>
      </c>
    </row>
    <row r="252" spans="9:14" x14ac:dyDescent="0.3">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row>
    <row r="253" spans="9:14" x14ac:dyDescent="0.3">
      <c r="I253" t="str">
        <f t="shared" si="27"/>
        <v>N/A</v>
      </c>
      <c r="J253" t="str">
        <f t="shared" si="28"/>
        <v>N/A</v>
      </c>
      <c r="K253" t="str">
        <f t="shared" si="29"/>
        <v>N/A</v>
      </c>
      <c r="L253" t="str">
        <f t="shared" si="30"/>
        <v>N/A</v>
      </c>
      <c r="M253" t="str">
        <f t="shared" si="31"/>
        <v>N/A</v>
      </c>
      <c r="N253" t="str">
        <f t="shared" si="32"/>
        <v>N/A</v>
      </c>
    </row>
    <row r="254" spans="9:14" x14ac:dyDescent="0.3">
      <c r="I254" t="str">
        <f t="shared" si="27"/>
        <v>N/A</v>
      </c>
      <c r="J254" t="str">
        <f t="shared" si="28"/>
        <v>N/A</v>
      </c>
      <c r="K254" t="str">
        <f t="shared" si="29"/>
        <v>N/A</v>
      </c>
      <c r="L254" t="str">
        <f t="shared" si="30"/>
        <v>N/A</v>
      </c>
      <c r="M254" t="str">
        <f t="shared" si="31"/>
        <v>N/A</v>
      </c>
      <c r="N254" t="str">
        <f t="shared" si="32"/>
        <v>N/A</v>
      </c>
    </row>
    <row r="255" spans="9:14" x14ac:dyDescent="0.3">
      <c r="I255" t="str">
        <f t="shared" si="27"/>
        <v>N/A</v>
      </c>
      <c r="J255" t="str">
        <f t="shared" si="28"/>
        <v>N/A</v>
      </c>
      <c r="K255" t="str">
        <f t="shared" si="29"/>
        <v>N/A</v>
      </c>
      <c r="L255" t="str">
        <f t="shared" si="30"/>
        <v>N/A</v>
      </c>
      <c r="M255" t="str">
        <f t="shared" si="31"/>
        <v>N/A</v>
      </c>
      <c r="N255" t="str">
        <f t="shared" si="32"/>
        <v>N/A</v>
      </c>
    </row>
    <row r="256" spans="9:14" x14ac:dyDescent="0.3">
      <c r="I256" t="str">
        <f t="shared" si="27"/>
        <v>N/A</v>
      </c>
      <c r="J256" t="str">
        <f t="shared" si="28"/>
        <v>N/A</v>
      </c>
      <c r="K256" t="str">
        <f t="shared" si="29"/>
        <v>N/A</v>
      </c>
      <c r="L256" t="str">
        <f t="shared" si="30"/>
        <v>N/A</v>
      </c>
      <c r="M256" t="str">
        <f t="shared" si="31"/>
        <v>N/A</v>
      </c>
      <c r="N256" t="str">
        <f t="shared" si="32"/>
        <v>N/A</v>
      </c>
    </row>
    <row r="257" spans="9:14" x14ac:dyDescent="0.3">
      <c r="I257" t="str">
        <f t="shared" si="27"/>
        <v>N/A</v>
      </c>
      <c r="J257" t="str">
        <f t="shared" si="28"/>
        <v>N/A</v>
      </c>
      <c r="K257" t="str">
        <f t="shared" si="29"/>
        <v>N/A</v>
      </c>
      <c r="L257" t="str">
        <f t="shared" si="30"/>
        <v>N/A</v>
      </c>
      <c r="M257" t="str">
        <f t="shared" si="31"/>
        <v>N/A</v>
      </c>
      <c r="N257" t="str">
        <f t="shared" si="32"/>
        <v>N/A</v>
      </c>
    </row>
    <row r="258" spans="9:14" x14ac:dyDescent="0.3">
      <c r="I258" t="str">
        <f t="shared" si="27"/>
        <v>N/A</v>
      </c>
      <c r="J258" t="str">
        <f t="shared" si="28"/>
        <v>N/A</v>
      </c>
      <c r="K258" t="str">
        <f t="shared" si="29"/>
        <v>N/A</v>
      </c>
      <c r="L258" t="str">
        <f t="shared" si="30"/>
        <v>N/A</v>
      </c>
      <c r="M258" t="str">
        <f t="shared" si="31"/>
        <v>N/A</v>
      </c>
      <c r="N258" t="str">
        <f t="shared" si="32"/>
        <v>N/A</v>
      </c>
    </row>
    <row r="259" spans="9:14" x14ac:dyDescent="0.3">
      <c r="I259" t="str">
        <f t="shared" si="27"/>
        <v>N/A</v>
      </c>
      <c r="J259" t="str">
        <f t="shared" si="28"/>
        <v>N/A</v>
      </c>
      <c r="K259" t="str">
        <f t="shared" si="29"/>
        <v>N/A</v>
      </c>
      <c r="L259" t="str">
        <f t="shared" si="30"/>
        <v>N/A</v>
      </c>
      <c r="M259" t="str">
        <f t="shared" si="31"/>
        <v>N/A</v>
      </c>
      <c r="N259" t="str">
        <f t="shared" si="32"/>
        <v>N/A</v>
      </c>
    </row>
    <row r="260" spans="9:14" x14ac:dyDescent="0.3">
      <c r="I260" t="str">
        <f t="shared" si="27"/>
        <v>N/A</v>
      </c>
      <c r="J260" t="str">
        <f t="shared" si="28"/>
        <v>N/A</v>
      </c>
      <c r="K260" t="str">
        <f t="shared" si="29"/>
        <v>N/A</v>
      </c>
      <c r="L260" t="str">
        <f t="shared" si="30"/>
        <v>N/A</v>
      </c>
      <c r="M260" t="str">
        <f t="shared" si="31"/>
        <v>N/A</v>
      </c>
      <c r="N260" t="str">
        <f t="shared" si="32"/>
        <v>N/A</v>
      </c>
    </row>
    <row r="261" spans="9:14" x14ac:dyDescent="0.3">
      <c r="I261" t="str">
        <f t="shared" si="27"/>
        <v>N/A</v>
      </c>
      <c r="J261" t="str">
        <f t="shared" si="28"/>
        <v>N/A</v>
      </c>
      <c r="K261" t="str">
        <f t="shared" si="29"/>
        <v>N/A</v>
      </c>
      <c r="L261" t="str">
        <f t="shared" si="30"/>
        <v>N/A</v>
      </c>
      <c r="M261" t="str">
        <f t="shared" si="31"/>
        <v>N/A</v>
      </c>
      <c r="N261" t="str">
        <f t="shared" si="32"/>
        <v>N/A</v>
      </c>
    </row>
    <row r="262" spans="9:14" x14ac:dyDescent="0.3">
      <c r="I262" t="str">
        <f t="shared" si="27"/>
        <v>N/A</v>
      </c>
      <c r="J262" t="str">
        <f t="shared" si="28"/>
        <v>N/A</v>
      </c>
      <c r="K262" t="str">
        <f t="shared" si="29"/>
        <v>N/A</v>
      </c>
      <c r="L262" t="str">
        <f t="shared" si="30"/>
        <v>N/A</v>
      </c>
      <c r="M262" t="str">
        <f t="shared" si="31"/>
        <v>N/A</v>
      </c>
      <c r="N262" t="str">
        <f t="shared" si="32"/>
        <v>N/A</v>
      </c>
    </row>
    <row r="263" spans="9:14" x14ac:dyDescent="0.3">
      <c r="I263" t="str">
        <f t="shared" si="27"/>
        <v>N/A</v>
      </c>
      <c r="J263" t="str">
        <f t="shared" si="28"/>
        <v>N/A</v>
      </c>
      <c r="K263" t="str">
        <f t="shared" si="29"/>
        <v>N/A</v>
      </c>
      <c r="L263" t="str">
        <f t="shared" si="30"/>
        <v>N/A</v>
      </c>
      <c r="M263" t="str">
        <f t="shared" si="31"/>
        <v>N/A</v>
      </c>
      <c r="N263" t="str">
        <f t="shared" si="32"/>
        <v>N/A</v>
      </c>
    </row>
    <row r="264" spans="9:14" x14ac:dyDescent="0.3">
      <c r="I264" t="str">
        <f t="shared" si="27"/>
        <v>N/A</v>
      </c>
      <c r="J264" t="str">
        <f t="shared" si="28"/>
        <v>N/A</v>
      </c>
      <c r="K264" t="str">
        <f t="shared" si="29"/>
        <v>N/A</v>
      </c>
      <c r="L264" t="str">
        <f t="shared" si="30"/>
        <v>N/A</v>
      </c>
      <c r="M264" t="str">
        <f t="shared" si="31"/>
        <v>N/A</v>
      </c>
      <c r="N264" t="str">
        <f t="shared" si="32"/>
        <v>N/A</v>
      </c>
    </row>
    <row r="265" spans="9:14" x14ac:dyDescent="0.3">
      <c r="I265" t="str">
        <f t="shared" si="27"/>
        <v>N/A</v>
      </c>
      <c r="J265" t="str">
        <f t="shared" si="28"/>
        <v>N/A</v>
      </c>
      <c r="K265" t="str">
        <f t="shared" si="29"/>
        <v>N/A</v>
      </c>
      <c r="L265" t="str">
        <f t="shared" si="30"/>
        <v>N/A</v>
      </c>
      <c r="M265" t="str">
        <f t="shared" si="31"/>
        <v>N/A</v>
      </c>
      <c r="N265" t="str">
        <f t="shared" si="32"/>
        <v>N/A</v>
      </c>
    </row>
    <row r="266" spans="9:14" x14ac:dyDescent="0.3">
      <c r="I266" t="str">
        <f t="shared" si="27"/>
        <v>N/A</v>
      </c>
      <c r="J266" t="str">
        <f t="shared" si="28"/>
        <v>N/A</v>
      </c>
      <c r="K266" t="str">
        <f t="shared" si="29"/>
        <v>N/A</v>
      </c>
      <c r="L266" t="str">
        <f t="shared" si="30"/>
        <v>N/A</v>
      </c>
      <c r="M266" t="str">
        <f t="shared" si="31"/>
        <v>N/A</v>
      </c>
      <c r="N266" t="str">
        <f t="shared" si="32"/>
        <v>N/A</v>
      </c>
    </row>
    <row r="267" spans="9:14" x14ac:dyDescent="0.3">
      <c r="I267" t="str">
        <f t="shared" si="27"/>
        <v>N/A</v>
      </c>
      <c r="J267" t="str">
        <f t="shared" si="28"/>
        <v>N/A</v>
      </c>
      <c r="K267" t="str">
        <f t="shared" si="29"/>
        <v>N/A</v>
      </c>
      <c r="L267" t="str">
        <f t="shared" si="30"/>
        <v>N/A</v>
      </c>
      <c r="M267" t="str">
        <f t="shared" si="31"/>
        <v>N/A</v>
      </c>
      <c r="N267" t="str">
        <f t="shared" si="32"/>
        <v>N/A</v>
      </c>
    </row>
    <row r="268" spans="9:14" x14ac:dyDescent="0.3">
      <c r="I268" t="str">
        <f t="shared" si="27"/>
        <v>N/A</v>
      </c>
      <c r="J268" t="str">
        <f t="shared" si="28"/>
        <v>N/A</v>
      </c>
      <c r="K268" t="str">
        <f t="shared" si="29"/>
        <v>N/A</v>
      </c>
      <c r="L268" t="str">
        <f t="shared" si="30"/>
        <v>N/A</v>
      </c>
      <c r="M268" t="str">
        <f t="shared" si="31"/>
        <v>N/A</v>
      </c>
      <c r="N268" t="str">
        <f t="shared" si="32"/>
        <v>N/A</v>
      </c>
    </row>
    <row r="269" spans="9:14" x14ac:dyDescent="0.3">
      <c r="I269" t="str">
        <f t="shared" si="27"/>
        <v>N/A</v>
      </c>
      <c r="J269" t="str">
        <f t="shared" si="28"/>
        <v>N/A</v>
      </c>
      <c r="K269" t="str">
        <f t="shared" si="29"/>
        <v>N/A</v>
      </c>
      <c r="L269" t="str">
        <f t="shared" si="30"/>
        <v>N/A</v>
      </c>
      <c r="M269" t="str">
        <f t="shared" si="31"/>
        <v>N/A</v>
      </c>
      <c r="N269" t="str">
        <f t="shared" si="32"/>
        <v>N/A</v>
      </c>
    </row>
    <row r="270" spans="9:14" x14ac:dyDescent="0.3">
      <c r="I270" t="str">
        <f t="shared" si="27"/>
        <v>N/A</v>
      </c>
      <c r="J270" t="str">
        <f t="shared" si="28"/>
        <v>N/A</v>
      </c>
      <c r="K270" t="str">
        <f t="shared" si="29"/>
        <v>N/A</v>
      </c>
      <c r="L270" t="str">
        <f t="shared" si="30"/>
        <v>N/A</v>
      </c>
      <c r="M270" t="str">
        <f t="shared" si="31"/>
        <v>N/A</v>
      </c>
      <c r="N270" t="str">
        <f t="shared" si="32"/>
        <v>N/A</v>
      </c>
    </row>
    <row r="271" spans="9:14" x14ac:dyDescent="0.3">
      <c r="I271" t="str">
        <f t="shared" si="27"/>
        <v>N/A</v>
      </c>
      <c r="J271" t="str">
        <f t="shared" si="28"/>
        <v>N/A</v>
      </c>
      <c r="K271" t="str">
        <f t="shared" si="29"/>
        <v>N/A</v>
      </c>
      <c r="L271" t="str">
        <f t="shared" si="30"/>
        <v>N/A</v>
      </c>
      <c r="M271" t="str">
        <f t="shared" si="31"/>
        <v>N/A</v>
      </c>
      <c r="N271" t="str">
        <f t="shared" si="32"/>
        <v>N/A</v>
      </c>
    </row>
    <row r="272" spans="9:14" x14ac:dyDescent="0.3">
      <c r="I272" t="str">
        <f t="shared" si="27"/>
        <v>N/A</v>
      </c>
      <c r="J272" t="str">
        <f t="shared" si="28"/>
        <v>N/A</v>
      </c>
      <c r="K272" t="str">
        <f t="shared" si="29"/>
        <v>N/A</v>
      </c>
      <c r="L272" t="str">
        <f t="shared" si="30"/>
        <v>N/A</v>
      </c>
      <c r="M272" t="str">
        <f t="shared" si="31"/>
        <v>N/A</v>
      </c>
      <c r="N272" t="str">
        <f t="shared" si="32"/>
        <v>N/A</v>
      </c>
    </row>
    <row r="273" spans="9:14" x14ac:dyDescent="0.3">
      <c r="I273" t="str">
        <f t="shared" si="27"/>
        <v>N/A</v>
      </c>
      <c r="J273" t="str">
        <f t="shared" si="28"/>
        <v>N/A</v>
      </c>
      <c r="K273" t="str">
        <f t="shared" si="29"/>
        <v>N/A</v>
      </c>
      <c r="L273" t="str">
        <f t="shared" si="30"/>
        <v>N/A</v>
      </c>
      <c r="M273" t="str">
        <f t="shared" si="31"/>
        <v>N/A</v>
      </c>
      <c r="N273" t="str">
        <f t="shared" si="32"/>
        <v>N/A</v>
      </c>
    </row>
    <row r="274" spans="9:14" x14ac:dyDescent="0.3">
      <c r="I274" t="str">
        <f t="shared" si="27"/>
        <v>N/A</v>
      </c>
      <c r="J274" t="str">
        <f t="shared" si="28"/>
        <v>N/A</v>
      </c>
      <c r="K274" t="str">
        <f t="shared" si="29"/>
        <v>N/A</v>
      </c>
      <c r="L274" t="str">
        <f t="shared" si="30"/>
        <v>N/A</v>
      </c>
      <c r="M274" t="str">
        <f t="shared" si="31"/>
        <v>N/A</v>
      </c>
      <c r="N274" t="str">
        <f t="shared" si="32"/>
        <v>N/A</v>
      </c>
    </row>
    <row r="275" spans="9:14" x14ac:dyDescent="0.3">
      <c r="I275" t="str">
        <f t="shared" si="27"/>
        <v>N/A</v>
      </c>
      <c r="J275" t="str">
        <f t="shared" si="28"/>
        <v>N/A</v>
      </c>
      <c r="K275" t="str">
        <f t="shared" si="29"/>
        <v>N/A</v>
      </c>
      <c r="L275" t="str">
        <f t="shared" si="30"/>
        <v>N/A</v>
      </c>
      <c r="M275" t="str">
        <f t="shared" si="31"/>
        <v>N/A</v>
      </c>
      <c r="N275" t="str">
        <f t="shared" si="32"/>
        <v>N/A</v>
      </c>
    </row>
    <row r="276" spans="9:14" x14ac:dyDescent="0.3">
      <c r="I276" t="str">
        <f t="shared" si="27"/>
        <v>N/A</v>
      </c>
      <c r="J276" t="str">
        <f t="shared" si="28"/>
        <v>N/A</v>
      </c>
      <c r="K276" t="str">
        <f t="shared" si="29"/>
        <v>N/A</v>
      </c>
      <c r="L276" t="str">
        <f t="shared" si="30"/>
        <v>N/A</v>
      </c>
      <c r="M276" t="str">
        <f t="shared" si="31"/>
        <v>N/A</v>
      </c>
      <c r="N276" t="str">
        <f t="shared" si="32"/>
        <v>N/A</v>
      </c>
    </row>
    <row r="277" spans="9:14" x14ac:dyDescent="0.3">
      <c r="I277" t="str">
        <f t="shared" si="27"/>
        <v>N/A</v>
      </c>
      <c r="J277" t="str">
        <f t="shared" si="28"/>
        <v>N/A</v>
      </c>
      <c r="K277" t="str">
        <f t="shared" si="29"/>
        <v>N/A</v>
      </c>
      <c r="L277" t="str">
        <f t="shared" si="30"/>
        <v>N/A</v>
      </c>
      <c r="M277" t="str">
        <f t="shared" si="31"/>
        <v>N/A</v>
      </c>
      <c r="N277" t="str">
        <f t="shared" si="32"/>
        <v>N/A</v>
      </c>
    </row>
    <row r="278" spans="9:14" x14ac:dyDescent="0.3">
      <c r="I278" t="str">
        <f t="shared" si="27"/>
        <v>N/A</v>
      </c>
      <c r="J278" t="str">
        <f t="shared" si="28"/>
        <v>N/A</v>
      </c>
      <c r="K278" t="str">
        <f t="shared" si="29"/>
        <v>N/A</v>
      </c>
      <c r="L278" t="str">
        <f t="shared" si="30"/>
        <v>N/A</v>
      </c>
      <c r="M278" t="str">
        <f t="shared" si="31"/>
        <v>N/A</v>
      </c>
      <c r="N278" t="str">
        <f t="shared" si="32"/>
        <v>N/A</v>
      </c>
    </row>
    <row r="279" spans="9:14" x14ac:dyDescent="0.3">
      <c r="I279" t="str">
        <f t="shared" si="27"/>
        <v>N/A</v>
      </c>
      <c r="J279" t="str">
        <f t="shared" si="28"/>
        <v>N/A</v>
      </c>
      <c r="K279" t="str">
        <f t="shared" si="29"/>
        <v>N/A</v>
      </c>
      <c r="L279" t="str">
        <f t="shared" si="30"/>
        <v>N/A</v>
      </c>
      <c r="M279" t="str">
        <f t="shared" si="31"/>
        <v>N/A</v>
      </c>
      <c r="N279" t="str">
        <f t="shared" si="32"/>
        <v>N/A</v>
      </c>
    </row>
    <row r="280" spans="9:14" x14ac:dyDescent="0.3">
      <c r="I280" t="str">
        <f t="shared" si="27"/>
        <v>N/A</v>
      </c>
      <c r="J280" t="str">
        <f t="shared" si="28"/>
        <v>N/A</v>
      </c>
      <c r="K280" t="str">
        <f t="shared" si="29"/>
        <v>N/A</v>
      </c>
      <c r="L280" t="str">
        <f t="shared" si="30"/>
        <v>N/A</v>
      </c>
      <c r="M280" t="str">
        <f t="shared" si="31"/>
        <v>N/A</v>
      </c>
      <c r="N280" t="str">
        <f t="shared" si="32"/>
        <v>N/A</v>
      </c>
    </row>
    <row r="281" spans="9:14" x14ac:dyDescent="0.3">
      <c r="I281" t="str">
        <f t="shared" si="27"/>
        <v>N/A</v>
      </c>
      <c r="J281" t="str">
        <f t="shared" si="28"/>
        <v>N/A</v>
      </c>
      <c r="K281" t="str">
        <f t="shared" si="29"/>
        <v>N/A</v>
      </c>
      <c r="L281" t="str">
        <f t="shared" si="30"/>
        <v>N/A</v>
      </c>
      <c r="M281" t="str">
        <f t="shared" si="31"/>
        <v>N/A</v>
      </c>
      <c r="N281" t="str">
        <f t="shared" si="32"/>
        <v>N/A</v>
      </c>
    </row>
    <row r="282" spans="9:14" x14ac:dyDescent="0.3">
      <c r="I282" t="str">
        <f t="shared" si="27"/>
        <v>N/A</v>
      </c>
      <c r="J282" t="str">
        <f t="shared" si="28"/>
        <v>N/A</v>
      </c>
      <c r="K282" t="str">
        <f t="shared" si="29"/>
        <v>N/A</v>
      </c>
      <c r="L282" t="str">
        <f t="shared" si="30"/>
        <v>N/A</v>
      </c>
      <c r="M282" t="str">
        <f t="shared" si="31"/>
        <v>N/A</v>
      </c>
      <c r="N282" t="str">
        <f t="shared" si="32"/>
        <v>N/A</v>
      </c>
    </row>
    <row r="283" spans="9:14" x14ac:dyDescent="0.3">
      <c r="I283" t="str">
        <f t="shared" si="27"/>
        <v>N/A</v>
      </c>
      <c r="J283" t="str">
        <f t="shared" si="28"/>
        <v>N/A</v>
      </c>
      <c r="K283" t="str">
        <f t="shared" si="29"/>
        <v>N/A</v>
      </c>
      <c r="L283" t="str">
        <f t="shared" si="30"/>
        <v>N/A</v>
      </c>
      <c r="M283" t="str">
        <f t="shared" si="31"/>
        <v>N/A</v>
      </c>
      <c r="N283" t="str">
        <f t="shared" si="32"/>
        <v>N/A</v>
      </c>
    </row>
    <row r="284" spans="9:14" x14ac:dyDescent="0.3">
      <c r="I284" t="str">
        <f t="shared" si="27"/>
        <v>N/A</v>
      </c>
      <c r="J284" t="str">
        <f t="shared" si="28"/>
        <v>N/A</v>
      </c>
      <c r="K284" t="str">
        <f t="shared" si="29"/>
        <v>N/A</v>
      </c>
      <c r="L284" t="str">
        <f t="shared" si="30"/>
        <v>N/A</v>
      </c>
      <c r="M284" t="str">
        <f t="shared" si="31"/>
        <v>N/A</v>
      </c>
      <c r="N284" t="str">
        <f t="shared" si="32"/>
        <v>N/A</v>
      </c>
    </row>
    <row r="285" spans="9:14" x14ac:dyDescent="0.3">
      <c r="I285" t="str">
        <f t="shared" si="27"/>
        <v>N/A</v>
      </c>
      <c r="J285" t="str">
        <f t="shared" si="28"/>
        <v>N/A</v>
      </c>
      <c r="K285" t="str">
        <f t="shared" si="29"/>
        <v>N/A</v>
      </c>
      <c r="L285" t="str">
        <f t="shared" si="30"/>
        <v>N/A</v>
      </c>
      <c r="M285" t="str">
        <f t="shared" si="31"/>
        <v>N/A</v>
      </c>
      <c r="N285" t="str">
        <f t="shared" si="32"/>
        <v>N/A</v>
      </c>
    </row>
    <row r="286" spans="9:14" x14ac:dyDescent="0.3">
      <c r="I286" t="str">
        <f t="shared" si="27"/>
        <v>N/A</v>
      </c>
      <c r="J286" t="str">
        <f t="shared" si="28"/>
        <v>N/A</v>
      </c>
      <c r="K286" t="str">
        <f t="shared" si="29"/>
        <v>N/A</v>
      </c>
      <c r="L286" t="str">
        <f t="shared" si="30"/>
        <v>N/A</v>
      </c>
      <c r="M286" t="str">
        <f t="shared" si="31"/>
        <v>N/A</v>
      </c>
      <c r="N286" t="str">
        <f t="shared" si="32"/>
        <v>N/A</v>
      </c>
    </row>
    <row r="287" spans="9:14" x14ac:dyDescent="0.3">
      <c r="I287" t="str">
        <f t="shared" si="27"/>
        <v>N/A</v>
      </c>
      <c r="J287" t="str">
        <f t="shared" si="28"/>
        <v>N/A</v>
      </c>
      <c r="K287" t="str">
        <f t="shared" si="29"/>
        <v>N/A</v>
      </c>
      <c r="L287" t="str">
        <f t="shared" si="30"/>
        <v>N/A</v>
      </c>
      <c r="M287" t="str">
        <f t="shared" si="31"/>
        <v>N/A</v>
      </c>
      <c r="N287" t="str">
        <f t="shared" si="32"/>
        <v>N/A</v>
      </c>
    </row>
    <row r="288" spans="9:14" x14ac:dyDescent="0.3">
      <c r="I288" t="str">
        <f t="shared" si="27"/>
        <v>N/A</v>
      </c>
      <c r="J288" t="str">
        <f t="shared" si="28"/>
        <v>N/A</v>
      </c>
      <c r="K288" t="str">
        <f t="shared" si="29"/>
        <v>N/A</v>
      </c>
      <c r="L288" t="str">
        <f t="shared" si="30"/>
        <v>N/A</v>
      </c>
      <c r="M288" t="str">
        <f t="shared" si="31"/>
        <v>N/A</v>
      </c>
      <c r="N288" t="str">
        <f t="shared" si="32"/>
        <v>N/A</v>
      </c>
    </row>
    <row r="289" spans="9:14" x14ac:dyDescent="0.3">
      <c r="I289" t="str">
        <f t="shared" si="27"/>
        <v>N/A</v>
      </c>
      <c r="J289" t="str">
        <f t="shared" si="28"/>
        <v>N/A</v>
      </c>
      <c r="K289" t="str">
        <f t="shared" si="29"/>
        <v>N/A</v>
      </c>
      <c r="L289" t="str">
        <f t="shared" si="30"/>
        <v>N/A</v>
      </c>
      <c r="M289" t="str">
        <f t="shared" si="31"/>
        <v>N/A</v>
      </c>
      <c r="N289" t="str">
        <f t="shared" si="32"/>
        <v>N/A</v>
      </c>
    </row>
    <row r="290" spans="9:14" x14ac:dyDescent="0.3">
      <c r="I290" t="str">
        <f t="shared" si="27"/>
        <v>N/A</v>
      </c>
      <c r="J290" t="str">
        <f t="shared" si="28"/>
        <v>N/A</v>
      </c>
      <c r="K290" t="str">
        <f t="shared" si="29"/>
        <v>N/A</v>
      </c>
      <c r="L290" t="str">
        <f t="shared" si="30"/>
        <v>N/A</v>
      </c>
      <c r="M290" t="str">
        <f t="shared" si="31"/>
        <v>N/A</v>
      </c>
      <c r="N290" t="str">
        <f t="shared" si="32"/>
        <v>N/A</v>
      </c>
    </row>
    <row r="291" spans="9:14" x14ac:dyDescent="0.3">
      <c r="I291" t="str">
        <f t="shared" si="27"/>
        <v>N/A</v>
      </c>
      <c r="J291" t="str">
        <f t="shared" si="28"/>
        <v>N/A</v>
      </c>
      <c r="K291" t="str">
        <f t="shared" si="29"/>
        <v>N/A</v>
      </c>
      <c r="L291" t="str">
        <f t="shared" si="30"/>
        <v>N/A</v>
      </c>
      <c r="M291" t="str">
        <f t="shared" si="31"/>
        <v>N/A</v>
      </c>
      <c r="N291" t="str">
        <f t="shared" si="32"/>
        <v>N/A</v>
      </c>
    </row>
    <row r="292" spans="9:14" x14ac:dyDescent="0.3">
      <c r="I292" t="str">
        <f t="shared" si="27"/>
        <v>N/A</v>
      </c>
      <c r="J292" t="str">
        <f t="shared" si="28"/>
        <v>N/A</v>
      </c>
      <c r="K292" t="str">
        <f t="shared" si="29"/>
        <v>N/A</v>
      </c>
      <c r="L292" t="str">
        <f t="shared" si="30"/>
        <v>N/A</v>
      </c>
      <c r="M292" t="str">
        <f t="shared" si="31"/>
        <v>N/A</v>
      </c>
      <c r="N292" t="str">
        <f t="shared" si="32"/>
        <v>N/A</v>
      </c>
    </row>
    <row r="293" spans="9:14" x14ac:dyDescent="0.3">
      <c r="I293" t="str">
        <f t="shared" si="27"/>
        <v>N/A</v>
      </c>
      <c r="J293" t="str">
        <f t="shared" si="28"/>
        <v>N/A</v>
      </c>
      <c r="K293" t="str">
        <f t="shared" si="29"/>
        <v>N/A</v>
      </c>
      <c r="L293" t="str">
        <f t="shared" si="30"/>
        <v>N/A</v>
      </c>
      <c r="M293" t="str">
        <f t="shared" si="31"/>
        <v>N/A</v>
      </c>
      <c r="N293" t="str">
        <f t="shared" si="32"/>
        <v>N/A</v>
      </c>
    </row>
    <row r="294" spans="9:14" x14ac:dyDescent="0.3">
      <c r="I294" t="str">
        <f t="shared" si="27"/>
        <v>N/A</v>
      </c>
      <c r="J294" t="str">
        <f t="shared" si="28"/>
        <v>N/A</v>
      </c>
      <c r="K294" t="str">
        <f t="shared" si="29"/>
        <v>N/A</v>
      </c>
      <c r="L294" t="str">
        <f t="shared" si="30"/>
        <v>N/A</v>
      </c>
      <c r="M294" t="str">
        <f t="shared" si="31"/>
        <v>N/A</v>
      </c>
      <c r="N294" t="str">
        <f t="shared" si="32"/>
        <v>N/A</v>
      </c>
    </row>
    <row r="295" spans="9:14" x14ac:dyDescent="0.3">
      <c r="I295" t="str">
        <f t="shared" si="27"/>
        <v>N/A</v>
      </c>
      <c r="J295" t="str">
        <f t="shared" si="28"/>
        <v>N/A</v>
      </c>
      <c r="K295" t="str">
        <f t="shared" si="29"/>
        <v>N/A</v>
      </c>
      <c r="L295" t="str">
        <f t="shared" si="30"/>
        <v>N/A</v>
      </c>
      <c r="M295" t="str">
        <f t="shared" si="31"/>
        <v>N/A</v>
      </c>
      <c r="N295" t="str">
        <f t="shared" si="32"/>
        <v>N/A</v>
      </c>
    </row>
    <row r="296" spans="9:14" x14ac:dyDescent="0.3">
      <c r="I296" t="str">
        <f t="shared" si="27"/>
        <v>N/A</v>
      </c>
      <c r="J296" t="str">
        <f t="shared" si="28"/>
        <v>N/A</v>
      </c>
      <c r="K296" t="str">
        <f t="shared" si="29"/>
        <v>N/A</v>
      </c>
      <c r="L296" t="str">
        <f t="shared" si="30"/>
        <v>N/A</v>
      </c>
      <c r="M296" t="str">
        <f t="shared" si="31"/>
        <v>N/A</v>
      </c>
      <c r="N296" t="str">
        <f t="shared" si="32"/>
        <v>N/A</v>
      </c>
    </row>
    <row r="297" spans="9:14" x14ac:dyDescent="0.3">
      <c r="I297" t="str">
        <f t="shared" si="27"/>
        <v>N/A</v>
      </c>
      <c r="J297" t="str">
        <f t="shared" si="28"/>
        <v>N/A</v>
      </c>
      <c r="K297" t="str">
        <f t="shared" si="29"/>
        <v>N/A</v>
      </c>
      <c r="L297" t="str">
        <f t="shared" si="30"/>
        <v>N/A</v>
      </c>
      <c r="M297" t="str">
        <f t="shared" si="31"/>
        <v>N/A</v>
      </c>
      <c r="N297" t="str">
        <f t="shared" si="32"/>
        <v>N/A</v>
      </c>
    </row>
    <row r="298" spans="9:14" x14ac:dyDescent="0.3">
      <c r="I298" t="str">
        <f t="shared" si="27"/>
        <v>N/A</v>
      </c>
      <c r="J298" t="str">
        <f t="shared" si="28"/>
        <v>N/A</v>
      </c>
      <c r="K298" t="str">
        <f t="shared" si="29"/>
        <v>N/A</v>
      </c>
      <c r="L298" t="str">
        <f t="shared" si="30"/>
        <v>N/A</v>
      </c>
      <c r="M298" t="str">
        <f t="shared" si="31"/>
        <v>N/A</v>
      </c>
      <c r="N298" t="str">
        <f t="shared" si="32"/>
        <v>N/A</v>
      </c>
    </row>
    <row r="299" spans="9:14" x14ac:dyDescent="0.3">
      <c r="I299" t="str">
        <f t="shared" si="27"/>
        <v>N/A</v>
      </c>
      <c r="J299" t="str">
        <f t="shared" si="28"/>
        <v>N/A</v>
      </c>
      <c r="K299" t="str">
        <f t="shared" si="29"/>
        <v>N/A</v>
      </c>
      <c r="L299" t="str">
        <f t="shared" si="30"/>
        <v>N/A</v>
      </c>
      <c r="M299" t="str">
        <f t="shared" si="31"/>
        <v>N/A</v>
      </c>
      <c r="N299" t="str">
        <f t="shared" si="32"/>
        <v>N/A</v>
      </c>
    </row>
    <row r="300" spans="9:14" x14ac:dyDescent="0.3">
      <c r="I300" t="str">
        <f t="shared" si="27"/>
        <v>N/A</v>
      </c>
      <c r="J300" t="str">
        <f t="shared" si="28"/>
        <v>N/A</v>
      </c>
      <c r="K300" t="str">
        <f t="shared" si="29"/>
        <v>N/A</v>
      </c>
      <c r="L300" t="str">
        <f t="shared" si="30"/>
        <v>N/A</v>
      </c>
      <c r="M300" t="str">
        <f t="shared" si="31"/>
        <v>N/A</v>
      </c>
      <c r="N300" t="str">
        <f t="shared" si="32"/>
        <v>N/A</v>
      </c>
    </row>
    <row r="301" spans="9:14" x14ac:dyDescent="0.3">
      <c r="I301" t="str">
        <f t="shared" si="27"/>
        <v>N/A</v>
      </c>
      <c r="J301" t="str">
        <f t="shared" si="28"/>
        <v>N/A</v>
      </c>
      <c r="K301" t="str">
        <f t="shared" si="29"/>
        <v>N/A</v>
      </c>
      <c r="L301" t="str">
        <f t="shared" si="30"/>
        <v>N/A</v>
      </c>
      <c r="M301" t="str">
        <f t="shared" si="31"/>
        <v>N/A</v>
      </c>
      <c r="N301" t="str">
        <f t="shared" si="32"/>
        <v>N/A</v>
      </c>
    </row>
    <row r="302" spans="9:14" x14ac:dyDescent="0.3">
      <c r="I302" t="str">
        <f t="shared" si="27"/>
        <v>N/A</v>
      </c>
      <c r="J302" t="str">
        <f t="shared" si="28"/>
        <v>N/A</v>
      </c>
      <c r="K302" t="str">
        <f t="shared" si="29"/>
        <v>N/A</v>
      </c>
      <c r="L302" t="str">
        <f t="shared" si="30"/>
        <v>N/A</v>
      </c>
      <c r="M302" t="str">
        <f t="shared" si="31"/>
        <v>N/A</v>
      </c>
      <c r="N302" t="str">
        <f t="shared" si="32"/>
        <v>N/A</v>
      </c>
    </row>
    <row r="303" spans="9:14" x14ac:dyDescent="0.3">
      <c r="I303" t="str">
        <f t="shared" si="27"/>
        <v>N/A</v>
      </c>
      <c r="J303" t="str">
        <f t="shared" si="28"/>
        <v>N/A</v>
      </c>
      <c r="K303" t="str">
        <f t="shared" si="29"/>
        <v>N/A</v>
      </c>
      <c r="L303" t="str">
        <f t="shared" si="30"/>
        <v>N/A</v>
      </c>
      <c r="M303" t="str">
        <f t="shared" si="31"/>
        <v>N/A</v>
      </c>
      <c r="N303" t="str">
        <f t="shared" si="32"/>
        <v>N/A</v>
      </c>
    </row>
    <row r="304" spans="9:14" x14ac:dyDescent="0.3">
      <c r="I304" t="str">
        <f t="shared" si="27"/>
        <v>N/A</v>
      </c>
      <c r="J304" t="str">
        <f t="shared" si="28"/>
        <v>N/A</v>
      </c>
      <c r="K304" t="str">
        <f t="shared" si="29"/>
        <v>N/A</v>
      </c>
      <c r="L304" t="str">
        <f t="shared" si="30"/>
        <v>N/A</v>
      </c>
      <c r="M304" t="str">
        <f t="shared" si="31"/>
        <v>N/A</v>
      </c>
      <c r="N304" t="str">
        <f t="shared" si="32"/>
        <v>N/A</v>
      </c>
    </row>
    <row r="305" spans="9:14" x14ac:dyDescent="0.3">
      <c r="I305" t="str">
        <f t="shared" si="27"/>
        <v>N/A</v>
      </c>
      <c r="J305" t="str">
        <f t="shared" si="28"/>
        <v>N/A</v>
      </c>
      <c r="K305" t="str">
        <f t="shared" si="29"/>
        <v>N/A</v>
      </c>
      <c r="L305" t="str">
        <f t="shared" si="30"/>
        <v>N/A</v>
      </c>
      <c r="M305" t="str">
        <f t="shared" si="31"/>
        <v>N/A</v>
      </c>
      <c r="N305" t="str">
        <f t="shared" si="32"/>
        <v>N/A</v>
      </c>
    </row>
    <row r="306" spans="9:14" x14ac:dyDescent="0.3">
      <c r="I306" t="str">
        <f t="shared" si="27"/>
        <v>N/A</v>
      </c>
      <c r="J306" t="str">
        <f t="shared" si="28"/>
        <v>N/A</v>
      </c>
      <c r="K306" t="str">
        <f t="shared" si="29"/>
        <v>N/A</v>
      </c>
      <c r="L306" t="str">
        <f t="shared" si="30"/>
        <v>N/A</v>
      </c>
      <c r="M306" t="str">
        <f t="shared" si="31"/>
        <v>N/A</v>
      </c>
      <c r="N306" t="str">
        <f t="shared" si="32"/>
        <v>N/A</v>
      </c>
    </row>
    <row r="307" spans="9:14" x14ac:dyDescent="0.3">
      <c r="I307" t="str">
        <f t="shared" si="27"/>
        <v>N/A</v>
      </c>
      <c r="J307" t="str">
        <f t="shared" si="28"/>
        <v>N/A</v>
      </c>
      <c r="K307" t="str">
        <f t="shared" si="29"/>
        <v>N/A</v>
      </c>
      <c r="L307" t="str">
        <f t="shared" si="30"/>
        <v>N/A</v>
      </c>
      <c r="M307" t="str">
        <f t="shared" si="31"/>
        <v>N/A</v>
      </c>
      <c r="N307" t="str">
        <f t="shared" si="32"/>
        <v>N/A</v>
      </c>
    </row>
    <row r="308" spans="9:14" x14ac:dyDescent="0.3">
      <c r="I308" t="str">
        <f t="shared" si="27"/>
        <v>N/A</v>
      </c>
      <c r="J308" t="str">
        <f t="shared" si="28"/>
        <v>N/A</v>
      </c>
      <c r="K308" t="str">
        <f t="shared" si="29"/>
        <v>N/A</v>
      </c>
      <c r="L308" t="str">
        <f t="shared" si="30"/>
        <v>N/A</v>
      </c>
      <c r="M308" t="str">
        <f t="shared" si="31"/>
        <v>N/A</v>
      </c>
      <c r="N308" t="str">
        <f t="shared" si="32"/>
        <v>N/A</v>
      </c>
    </row>
    <row r="309" spans="9:14" x14ac:dyDescent="0.3">
      <c r="I309" t="str">
        <f t="shared" si="27"/>
        <v>N/A</v>
      </c>
      <c r="J309" t="str">
        <f t="shared" si="28"/>
        <v>N/A</v>
      </c>
      <c r="K309" t="str">
        <f t="shared" si="29"/>
        <v>N/A</v>
      </c>
      <c r="L309" t="str">
        <f t="shared" si="30"/>
        <v>N/A</v>
      </c>
      <c r="M309" t="str">
        <f t="shared" si="31"/>
        <v>N/A</v>
      </c>
      <c r="N309" t="str">
        <f t="shared" si="32"/>
        <v>N/A</v>
      </c>
    </row>
    <row r="310" spans="9:14" x14ac:dyDescent="0.3">
      <c r="I310" t="str">
        <f t="shared" si="27"/>
        <v>N/A</v>
      </c>
      <c r="J310" t="str">
        <f t="shared" si="28"/>
        <v>N/A</v>
      </c>
      <c r="K310" t="str">
        <f t="shared" si="29"/>
        <v>N/A</v>
      </c>
      <c r="L310" t="str">
        <f t="shared" si="30"/>
        <v>N/A</v>
      </c>
      <c r="M310" t="str">
        <f t="shared" si="31"/>
        <v>N/A</v>
      </c>
      <c r="N310" t="str">
        <f t="shared" si="32"/>
        <v>N/A</v>
      </c>
    </row>
    <row r="311" spans="9:14" x14ac:dyDescent="0.3">
      <c r="I311" t="str">
        <f t="shared" si="27"/>
        <v>N/A</v>
      </c>
      <c r="J311" t="str">
        <f t="shared" si="28"/>
        <v>N/A</v>
      </c>
      <c r="K311" t="str">
        <f t="shared" si="29"/>
        <v>N/A</v>
      </c>
      <c r="L311" t="str">
        <f t="shared" si="30"/>
        <v>N/A</v>
      </c>
      <c r="M311" t="str">
        <f t="shared" si="31"/>
        <v>N/A</v>
      </c>
      <c r="N311" t="str">
        <f t="shared" si="32"/>
        <v>N/A</v>
      </c>
    </row>
    <row r="312" spans="9:14" x14ac:dyDescent="0.3">
      <c r="I312" t="str">
        <f t="shared" si="27"/>
        <v>N/A</v>
      </c>
      <c r="J312" t="str">
        <f t="shared" si="28"/>
        <v>N/A</v>
      </c>
      <c r="K312" t="str">
        <f t="shared" si="29"/>
        <v>N/A</v>
      </c>
      <c r="L312" t="str">
        <f t="shared" si="30"/>
        <v>N/A</v>
      </c>
      <c r="M312" t="str">
        <f t="shared" si="31"/>
        <v>N/A</v>
      </c>
      <c r="N312" t="str">
        <f t="shared" si="32"/>
        <v>N/A</v>
      </c>
    </row>
    <row r="313" spans="9:14" x14ac:dyDescent="0.3">
      <c r="I313" t="str">
        <f t="shared" si="27"/>
        <v>N/A</v>
      </c>
      <c r="J313" t="str">
        <f t="shared" si="28"/>
        <v>N/A</v>
      </c>
      <c r="K313" t="str">
        <f t="shared" si="29"/>
        <v>N/A</v>
      </c>
      <c r="L313" t="str">
        <f t="shared" si="30"/>
        <v>N/A</v>
      </c>
      <c r="M313" t="str">
        <f t="shared" si="31"/>
        <v>N/A</v>
      </c>
      <c r="N313" t="str">
        <f t="shared" si="32"/>
        <v>N/A</v>
      </c>
    </row>
    <row r="314" spans="9:14" x14ac:dyDescent="0.3">
      <c r="I314" t="str">
        <f t="shared" si="27"/>
        <v>N/A</v>
      </c>
      <c r="J314" t="str">
        <f t="shared" si="28"/>
        <v>N/A</v>
      </c>
      <c r="K314" t="str">
        <f t="shared" si="29"/>
        <v>N/A</v>
      </c>
      <c r="L314" t="str">
        <f t="shared" si="30"/>
        <v>N/A</v>
      </c>
      <c r="M314" t="str">
        <f t="shared" si="31"/>
        <v>N/A</v>
      </c>
      <c r="N314" t="str">
        <f t="shared" si="32"/>
        <v>N/A</v>
      </c>
    </row>
    <row r="315" spans="9:14" x14ac:dyDescent="0.3">
      <c r="I315" t="str">
        <f t="shared" si="27"/>
        <v>N/A</v>
      </c>
      <c r="J315" t="str">
        <f t="shared" si="28"/>
        <v>N/A</v>
      </c>
      <c r="K315" t="str">
        <f t="shared" si="29"/>
        <v>N/A</v>
      </c>
      <c r="L315" t="str">
        <f t="shared" si="30"/>
        <v>N/A</v>
      </c>
      <c r="M315" t="str">
        <f t="shared" si="31"/>
        <v>N/A</v>
      </c>
      <c r="N315" t="str">
        <f t="shared" si="32"/>
        <v>N/A</v>
      </c>
    </row>
    <row r="316" spans="9:14" x14ac:dyDescent="0.3">
      <c r="I316" t="str">
        <f t="shared" ref="I316:I379" si="33">IF(AND(K316&gt; J316, L316&gt; K316, M316&gt; L316, N316&gt; M316), "pos_trend", IF(AND(K316&lt; J316, L316&lt; K316, M316&lt; L316, N316&lt; M316), "neg_trend", "N/A"))</f>
        <v>N/A</v>
      </c>
      <c r="J316" t="str">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row>
    <row r="317" spans="9:14" x14ac:dyDescent="0.3">
      <c r="I317" t="str">
        <f t="shared" si="33"/>
        <v>N/A</v>
      </c>
      <c r="J317" t="str">
        <f t="shared" si="34"/>
        <v>N/A</v>
      </c>
      <c r="K317" t="str">
        <f t="shared" si="35"/>
        <v>N/A</v>
      </c>
      <c r="L317" t="str">
        <f t="shared" si="36"/>
        <v>N/A</v>
      </c>
      <c r="M317" t="str">
        <f t="shared" si="37"/>
        <v>N/A</v>
      </c>
      <c r="N317" t="str">
        <f t="shared" si="38"/>
        <v>N/A</v>
      </c>
    </row>
    <row r="318" spans="9:14" x14ac:dyDescent="0.3">
      <c r="I318" t="str">
        <f t="shared" si="33"/>
        <v>N/A</v>
      </c>
      <c r="J318" t="str">
        <f t="shared" si="34"/>
        <v>N/A</v>
      </c>
      <c r="K318" t="str">
        <f t="shared" si="35"/>
        <v>N/A</v>
      </c>
      <c r="L318" t="str">
        <f t="shared" si="36"/>
        <v>N/A</v>
      </c>
      <c r="M318" t="str">
        <f t="shared" si="37"/>
        <v>N/A</v>
      </c>
      <c r="N318" t="str">
        <f t="shared" si="38"/>
        <v>N/A</v>
      </c>
    </row>
    <row r="319" spans="9:14" x14ac:dyDescent="0.3">
      <c r="I319" t="str">
        <f t="shared" si="33"/>
        <v>N/A</v>
      </c>
      <c r="J319" t="str">
        <f t="shared" si="34"/>
        <v>N/A</v>
      </c>
      <c r="K319" t="str">
        <f t="shared" si="35"/>
        <v>N/A</v>
      </c>
      <c r="L319" t="str">
        <f t="shared" si="36"/>
        <v>N/A</v>
      </c>
      <c r="M319" t="str">
        <f t="shared" si="37"/>
        <v>N/A</v>
      </c>
      <c r="N319" t="str">
        <f t="shared" si="38"/>
        <v>N/A</v>
      </c>
    </row>
    <row r="320" spans="9:14" x14ac:dyDescent="0.3">
      <c r="I320" t="str">
        <f t="shared" si="33"/>
        <v>N/A</v>
      </c>
      <c r="J320" t="str">
        <f t="shared" si="34"/>
        <v>N/A</v>
      </c>
      <c r="K320" t="str">
        <f t="shared" si="35"/>
        <v>N/A</v>
      </c>
      <c r="L320" t="str">
        <f t="shared" si="36"/>
        <v>N/A</v>
      </c>
      <c r="M320" t="str">
        <f t="shared" si="37"/>
        <v>N/A</v>
      </c>
      <c r="N320" t="str">
        <f t="shared" si="38"/>
        <v>N/A</v>
      </c>
    </row>
    <row r="321" spans="9:14" x14ac:dyDescent="0.3">
      <c r="I321" t="str">
        <f t="shared" si="33"/>
        <v>N/A</v>
      </c>
      <c r="J321" t="str">
        <f t="shared" si="34"/>
        <v>N/A</v>
      </c>
      <c r="K321" t="str">
        <f t="shared" si="35"/>
        <v>N/A</v>
      </c>
      <c r="L321" t="str">
        <f t="shared" si="36"/>
        <v>N/A</v>
      </c>
      <c r="M321" t="str">
        <f t="shared" si="37"/>
        <v>N/A</v>
      </c>
      <c r="N321" t="str">
        <f t="shared" si="38"/>
        <v>N/A</v>
      </c>
    </row>
    <row r="322" spans="9:14" x14ac:dyDescent="0.3">
      <c r="I322" t="str">
        <f t="shared" si="33"/>
        <v>N/A</v>
      </c>
      <c r="J322" t="str">
        <f t="shared" si="34"/>
        <v>N/A</v>
      </c>
      <c r="K322" t="str">
        <f t="shared" si="35"/>
        <v>N/A</v>
      </c>
      <c r="L322" t="str">
        <f t="shared" si="36"/>
        <v>N/A</v>
      </c>
      <c r="M322" t="str">
        <f t="shared" si="37"/>
        <v>N/A</v>
      </c>
      <c r="N322" t="str">
        <f t="shared" si="38"/>
        <v>N/A</v>
      </c>
    </row>
    <row r="323" spans="9:14" x14ac:dyDescent="0.3">
      <c r="I323" t="str">
        <f t="shared" si="33"/>
        <v>N/A</v>
      </c>
      <c r="J323" t="str">
        <f t="shared" si="34"/>
        <v>N/A</v>
      </c>
      <c r="K323" t="str">
        <f t="shared" si="35"/>
        <v>N/A</v>
      </c>
      <c r="L323" t="str">
        <f t="shared" si="36"/>
        <v>N/A</v>
      </c>
      <c r="M323" t="str">
        <f t="shared" si="37"/>
        <v>N/A</v>
      </c>
      <c r="N323" t="str">
        <f t="shared" si="38"/>
        <v>N/A</v>
      </c>
    </row>
    <row r="324" spans="9:14" x14ac:dyDescent="0.3">
      <c r="I324" t="str">
        <f t="shared" si="33"/>
        <v>N/A</v>
      </c>
      <c r="J324" t="str">
        <f t="shared" si="34"/>
        <v>N/A</v>
      </c>
      <c r="K324" t="str">
        <f t="shared" si="35"/>
        <v>N/A</v>
      </c>
      <c r="L324" t="str">
        <f t="shared" si="36"/>
        <v>N/A</v>
      </c>
      <c r="M324" t="str">
        <f t="shared" si="37"/>
        <v>N/A</v>
      </c>
      <c r="N324" t="str">
        <f t="shared" si="38"/>
        <v>N/A</v>
      </c>
    </row>
    <row r="325" spans="9:14" x14ac:dyDescent="0.3">
      <c r="I325" t="str">
        <f t="shared" si="33"/>
        <v>N/A</v>
      </c>
      <c r="J325" t="str">
        <f t="shared" si="34"/>
        <v>N/A</v>
      </c>
      <c r="K325" t="str">
        <f t="shared" si="35"/>
        <v>N/A</v>
      </c>
      <c r="L325" t="str">
        <f t="shared" si="36"/>
        <v>N/A</v>
      </c>
      <c r="M325" t="str">
        <f t="shared" si="37"/>
        <v>N/A</v>
      </c>
      <c r="N325" t="str">
        <f t="shared" si="38"/>
        <v>N/A</v>
      </c>
    </row>
    <row r="326" spans="9:14" x14ac:dyDescent="0.3">
      <c r="I326" t="str">
        <f t="shared" si="33"/>
        <v>N/A</v>
      </c>
      <c r="J326" t="str">
        <f t="shared" si="34"/>
        <v>N/A</v>
      </c>
      <c r="K326" t="str">
        <f t="shared" si="35"/>
        <v>N/A</v>
      </c>
      <c r="L326" t="str">
        <f t="shared" si="36"/>
        <v>N/A</v>
      </c>
      <c r="M326" t="str">
        <f t="shared" si="37"/>
        <v>N/A</v>
      </c>
      <c r="N326" t="str">
        <f t="shared" si="38"/>
        <v>N/A</v>
      </c>
    </row>
    <row r="327" spans="9:14" x14ac:dyDescent="0.3">
      <c r="I327" t="str">
        <f t="shared" si="33"/>
        <v>N/A</v>
      </c>
      <c r="J327" t="str">
        <f t="shared" si="34"/>
        <v>N/A</v>
      </c>
      <c r="K327" t="str">
        <f t="shared" si="35"/>
        <v>N/A</v>
      </c>
      <c r="L327" t="str">
        <f t="shared" si="36"/>
        <v>N/A</v>
      </c>
      <c r="M327" t="str">
        <f t="shared" si="37"/>
        <v>N/A</v>
      </c>
      <c r="N327" t="str">
        <f t="shared" si="38"/>
        <v>N/A</v>
      </c>
    </row>
    <row r="328" spans="9:14" x14ac:dyDescent="0.3">
      <c r="I328" t="str">
        <f t="shared" si="33"/>
        <v>N/A</v>
      </c>
      <c r="J328" t="str">
        <f t="shared" si="34"/>
        <v>N/A</v>
      </c>
      <c r="K328" t="str">
        <f t="shared" si="35"/>
        <v>N/A</v>
      </c>
      <c r="L328" t="str">
        <f t="shared" si="36"/>
        <v>N/A</v>
      </c>
      <c r="M328" t="str">
        <f t="shared" si="37"/>
        <v>N/A</v>
      </c>
      <c r="N328" t="str">
        <f t="shared" si="38"/>
        <v>N/A</v>
      </c>
    </row>
    <row r="329" spans="9:14" x14ac:dyDescent="0.3">
      <c r="I329" t="str">
        <f t="shared" si="33"/>
        <v>N/A</v>
      </c>
      <c r="J329" t="str">
        <f t="shared" si="34"/>
        <v>N/A</v>
      </c>
      <c r="K329" t="str">
        <f t="shared" si="35"/>
        <v>N/A</v>
      </c>
      <c r="L329" t="str">
        <f t="shared" si="36"/>
        <v>N/A</v>
      </c>
      <c r="M329" t="str">
        <f t="shared" si="37"/>
        <v>N/A</v>
      </c>
      <c r="N329" t="str">
        <f t="shared" si="38"/>
        <v>N/A</v>
      </c>
    </row>
    <row r="330" spans="9:14" x14ac:dyDescent="0.3">
      <c r="I330" t="str">
        <f t="shared" si="33"/>
        <v>N/A</v>
      </c>
      <c r="J330" t="str">
        <f t="shared" si="34"/>
        <v>N/A</v>
      </c>
      <c r="K330" t="str">
        <f t="shared" si="35"/>
        <v>N/A</v>
      </c>
      <c r="L330" t="str">
        <f t="shared" si="36"/>
        <v>N/A</v>
      </c>
      <c r="M330" t="str">
        <f t="shared" si="37"/>
        <v>N/A</v>
      </c>
      <c r="N330" t="str">
        <f t="shared" si="38"/>
        <v>N/A</v>
      </c>
    </row>
    <row r="331" spans="9:14" x14ac:dyDescent="0.3">
      <c r="I331" t="str">
        <f t="shared" si="33"/>
        <v>N/A</v>
      </c>
      <c r="J331" t="str">
        <f t="shared" si="34"/>
        <v>N/A</v>
      </c>
      <c r="K331" t="str">
        <f t="shared" si="35"/>
        <v>N/A</v>
      </c>
      <c r="L331" t="str">
        <f t="shared" si="36"/>
        <v>N/A</v>
      </c>
      <c r="M331" t="str">
        <f t="shared" si="37"/>
        <v>N/A</v>
      </c>
      <c r="N331" t="str">
        <f t="shared" si="38"/>
        <v>N/A</v>
      </c>
    </row>
    <row r="332" spans="9:14" x14ac:dyDescent="0.3">
      <c r="I332" t="str">
        <f t="shared" si="33"/>
        <v>N/A</v>
      </c>
      <c r="J332" t="str">
        <f t="shared" si="34"/>
        <v>N/A</v>
      </c>
      <c r="K332" t="str">
        <f t="shared" si="35"/>
        <v>N/A</v>
      </c>
      <c r="L332" t="str">
        <f t="shared" si="36"/>
        <v>N/A</v>
      </c>
      <c r="M332" t="str">
        <f t="shared" si="37"/>
        <v>N/A</v>
      </c>
      <c r="N332" t="str">
        <f t="shared" si="38"/>
        <v>N/A</v>
      </c>
    </row>
    <row r="333" spans="9:14" x14ac:dyDescent="0.3">
      <c r="I333" t="str">
        <f t="shared" si="33"/>
        <v>N/A</v>
      </c>
      <c r="J333" t="str">
        <f t="shared" si="34"/>
        <v>N/A</v>
      </c>
      <c r="K333" t="str">
        <f t="shared" si="35"/>
        <v>N/A</v>
      </c>
      <c r="L333" t="str">
        <f t="shared" si="36"/>
        <v>N/A</v>
      </c>
      <c r="M333" t="str">
        <f t="shared" si="37"/>
        <v>N/A</v>
      </c>
      <c r="N333" t="str">
        <f t="shared" si="38"/>
        <v>N/A</v>
      </c>
    </row>
    <row r="334" spans="9:14" x14ac:dyDescent="0.3">
      <c r="I334" t="str">
        <f t="shared" si="33"/>
        <v>N/A</v>
      </c>
      <c r="J334" t="str">
        <f t="shared" si="34"/>
        <v>N/A</v>
      </c>
      <c r="K334" t="str">
        <f t="shared" si="35"/>
        <v>N/A</v>
      </c>
      <c r="L334" t="str">
        <f t="shared" si="36"/>
        <v>N/A</v>
      </c>
      <c r="M334" t="str">
        <f t="shared" si="37"/>
        <v>N/A</v>
      </c>
      <c r="N334" t="str">
        <f t="shared" si="38"/>
        <v>N/A</v>
      </c>
    </row>
    <row r="335" spans="9:14" x14ac:dyDescent="0.3">
      <c r="I335" t="str">
        <f t="shared" si="33"/>
        <v>N/A</v>
      </c>
      <c r="J335" t="str">
        <f t="shared" si="34"/>
        <v>N/A</v>
      </c>
      <c r="K335" t="str">
        <f t="shared" si="35"/>
        <v>N/A</v>
      </c>
      <c r="L335" t="str">
        <f t="shared" si="36"/>
        <v>N/A</v>
      </c>
      <c r="M335" t="str">
        <f t="shared" si="37"/>
        <v>N/A</v>
      </c>
      <c r="N335" t="str">
        <f t="shared" si="38"/>
        <v>N/A</v>
      </c>
    </row>
    <row r="336" spans="9:14" x14ac:dyDescent="0.3">
      <c r="I336" t="str">
        <f t="shared" si="33"/>
        <v>N/A</v>
      </c>
      <c r="J336" t="str">
        <f t="shared" si="34"/>
        <v>N/A</v>
      </c>
      <c r="K336" t="str">
        <f t="shared" si="35"/>
        <v>N/A</v>
      </c>
      <c r="L336" t="str">
        <f t="shared" si="36"/>
        <v>N/A</v>
      </c>
      <c r="M336" t="str">
        <f t="shared" si="37"/>
        <v>N/A</v>
      </c>
      <c r="N336" t="str">
        <f t="shared" si="38"/>
        <v>N/A</v>
      </c>
    </row>
    <row r="337" spans="9:14" x14ac:dyDescent="0.3">
      <c r="I337" t="str">
        <f t="shared" si="33"/>
        <v>N/A</v>
      </c>
      <c r="J337" t="str">
        <f t="shared" si="34"/>
        <v>N/A</v>
      </c>
      <c r="K337" t="str">
        <f t="shared" si="35"/>
        <v>N/A</v>
      </c>
      <c r="L337" t="str">
        <f t="shared" si="36"/>
        <v>N/A</v>
      </c>
      <c r="M337" t="str">
        <f t="shared" si="37"/>
        <v>N/A</v>
      </c>
      <c r="N337" t="str">
        <f t="shared" si="38"/>
        <v>N/A</v>
      </c>
    </row>
    <row r="338" spans="9:14" x14ac:dyDescent="0.3">
      <c r="I338" t="str">
        <f t="shared" si="33"/>
        <v>N/A</v>
      </c>
      <c r="J338" t="str">
        <f t="shared" si="34"/>
        <v>N/A</v>
      </c>
      <c r="K338" t="str">
        <f t="shared" si="35"/>
        <v>N/A</v>
      </c>
      <c r="L338" t="str">
        <f t="shared" si="36"/>
        <v>N/A</v>
      </c>
      <c r="M338" t="str">
        <f t="shared" si="37"/>
        <v>N/A</v>
      </c>
      <c r="N338" t="str">
        <f t="shared" si="38"/>
        <v>N/A</v>
      </c>
    </row>
    <row r="339" spans="9:14" x14ac:dyDescent="0.3">
      <c r="I339" t="str">
        <f t="shared" si="33"/>
        <v>N/A</v>
      </c>
      <c r="J339" t="str">
        <f t="shared" si="34"/>
        <v>N/A</v>
      </c>
      <c r="K339" t="str">
        <f t="shared" si="35"/>
        <v>N/A</v>
      </c>
      <c r="L339" t="str">
        <f t="shared" si="36"/>
        <v>N/A</v>
      </c>
      <c r="M339" t="str">
        <f t="shared" si="37"/>
        <v>N/A</v>
      </c>
      <c r="N339" t="str">
        <f t="shared" si="38"/>
        <v>N/A</v>
      </c>
    </row>
    <row r="340" spans="9:14" x14ac:dyDescent="0.3">
      <c r="I340" t="str">
        <f t="shared" si="33"/>
        <v>N/A</v>
      </c>
      <c r="J340" t="str">
        <f t="shared" si="34"/>
        <v>N/A</v>
      </c>
      <c r="K340" t="str">
        <f t="shared" si="35"/>
        <v>N/A</v>
      </c>
      <c r="L340" t="str">
        <f t="shared" si="36"/>
        <v>N/A</v>
      </c>
      <c r="M340" t="str">
        <f t="shared" si="37"/>
        <v>N/A</v>
      </c>
      <c r="N340" t="str">
        <f t="shared" si="38"/>
        <v>N/A</v>
      </c>
    </row>
    <row r="341" spans="9:14" x14ac:dyDescent="0.3">
      <c r="I341" t="str">
        <f t="shared" si="33"/>
        <v>N/A</v>
      </c>
      <c r="J341" t="str">
        <f t="shared" si="34"/>
        <v>N/A</v>
      </c>
      <c r="K341" t="str">
        <f t="shared" si="35"/>
        <v>N/A</v>
      </c>
      <c r="L341" t="str">
        <f t="shared" si="36"/>
        <v>N/A</v>
      </c>
      <c r="M341" t="str">
        <f t="shared" si="37"/>
        <v>N/A</v>
      </c>
      <c r="N341" t="str">
        <f t="shared" si="38"/>
        <v>N/A</v>
      </c>
    </row>
    <row r="342" spans="9:14" x14ac:dyDescent="0.3">
      <c r="I342" t="str">
        <f t="shared" si="33"/>
        <v>N/A</v>
      </c>
      <c r="J342" t="str">
        <f t="shared" si="34"/>
        <v>N/A</v>
      </c>
      <c r="K342" t="str">
        <f t="shared" si="35"/>
        <v>N/A</v>
      </c>
      <c r="L342" t="str">
        <f t="shared" si="36"/>
        <v>N/A</v>
      </c>
      <c r="M342" t="str">
        <f t="shared" si="37"/>
        <v>N/A</v>
      </c>
      <c r="N342" t="str">
        <f t="shared" si="38"/>
        <v>N/A</v>
      </c>
    </row>
    <row r="343" spans="9:14" x14ac:dyDescent="0.3">
      <c r="I343" t="str">
        <f t="shared" si="33"/>
        <v>N/A</v>
      </c>
      <c r="J343" t="str">
        <f t="shared" si="34"/>
        <v>N/A</v>
      </c>
      <c r="K343" t="str">
        <f t="shared" si="35"/>
        <v>N/A</v>
      </c>
      <c r="L343" t="str">
        <f t="shared" si="36"/>
        <v>N/A</v>
      </c>
      <c r="M343" t="str">
        <f t="shared" si="37"/>
        <v>N/A</v>
      </c>
      <c r="N343" t="str">
        <f t="shared" si="38"/>
        <v>N/A</v>
      </c>
    </row>
    <row r="344" spans="9:14" x14ac:dyDescent="0.3">
      <c r="I344" t="str">
        <f t="shared" si="33"/>
        <v>N/A</v>
      </c>
      <c r="J344" t="str">
        <f t="shared" si="34"/>
        <v>N/A</v>
      </c>
      <c r="K344" t="str">
        <f t="shared" si="35"/>
        <v>N/A</v>
      </c>
      <c r="L344" t="str">
        <f t="shared" si="36"/>
        <v>N/A</v>
      </c>
      <c r="M344" t="str">
        <f t="shared" si="37"/>
        <v>N/A</v>
      </c>
      <c r="N344" t="str">
        <f t="shared" si="38"/>
        <v>N/A</v>
      </c>
    </row>
    <row r="345" spans="9:14" x14ac:dyDescent="0.3">
      <c r="I345" t="str">
        <f t="shared" si="33"/>
        <v>N/A</v>
      </c>
      <c r="J345" t="str">
        <f t="shared" si="34"/>
        <v>N/A</v>
      </c>
      <c r="K345" t="str">
        <f t="shared" si="35"/>
        <v>N/A</v>
      </c>
      <c r="L345" t="str">
        <f t="shared" si="36"/>
        <v>N/A</v>
      </c>
      <c r="M345" t="str">
        <f t="shared" si="37"/>
        <v>N/A</v>
      </c>
      <c r="N345" t="str">
        <f t="shared" si="38"/>
        <v>N/A</v>
      </c>
    </row>
    <row r="346" spans="9:14" x14ac:dyDescent="0.3">
      <c r="I346" t="str">
        <f t="shared" si="33"/>
        <v>N/A</v>
      </c>
      <c r="J346" t="str">
        <f t="shared" si="34"/>
        <v>N/A</v>
      </c>
      <c r="K346" t="str">
        <f t="shared" si="35"/>
        <v>N/A</v>
      </c>
      <c r="L346" t="str">
        <f t="shared" si="36"/>
        <v>N/A</v>
      </c>
      <c r="M346" t="str">
        <f t="shared" si="37"/>
        <v>N/A</v>
      </c>
      <c r="N346" t="str">
        <f t="shared" si="38"/>
        <v>N/A</v>
      </c>
    </row>
    <row r="347" spans="9:14" x14ac:dyDescent="0.3">
      <c r="I347" t="str">
        <f t="shared" si="33"/>
        <v>N/A</v>
      </c>
      <c r="J347" t="str">
        <f t="shared" si="34"/>
        <v>N/A</v>
      </c>
      <c r="K347" t="str">
        <f t="shared" si="35"/>
        <v>N/A</v>
      </c>
      <c r="L347" t="str">
        <f t="shared" si="36"/>
        <v>N/A</v>
      </c>
      <c r="M347" t="str">
        <f t="shared" si="37"/>
        <v>N/A</v>
      </c>
      <c r="N347" t="str">
        <f t="shared" si="38"/>
        <v>N/A</v>
      </c>
    </row>
    <row r="348" spans="9:14" x14ac:dyDescent="0.3">
      <c r="I348" t="str">
        <f t="shared" si="33"/>
        <v>N/A</v>
      </c>
      <c r="J348" t="str">
        <f t="shared" si="34"/>
        <v>N/A</v>
      </c>
      <c r="K348" t="str">
        <f t="shared" si="35"/>
        <v>N/A</v>
      </c>
      <c r="L348" t="str">
        <f t="shared" si="36"/>
        <v>N/A</v>
      </c>
      <c r="M348" t="str">
        <f t="shared" si="37"/>
        <v>N/A</v>
      </c>
      <c r="N348" t="str">
        <f t="shared" si="38"/>
        <v>N/A</v>
      </c>
    </row>
    <row r="349" spans="9:14" x14ac:dyDescent="0.3">
      <c r="I349" t="str">
        <f t="shared" si="33"/>
        <v>N/A</v>
      </c>
      <c r="J349" t="str">
        <f t="shared" si="34"/>
        <v>N/A</v>
      </c>
      <c r="K349" t="str">
        <f t="shared" si="35"/>
        <v>N/A</v>
      </c>
      <c r="L349" t="str">
        <f t="shared" si="36"/>
        <v>N/A</v>
      </c>
      <c r="M349" t="str">
        <f t="shared" si="37"/>
        <v>N/A</v>
      </c>
      <c r="N349" t="str">
        <f t="shared" si="38"/>
        <v>N/A</v>
      </c>
    </row>
    <row r="350" spans="9:14" x14ac:dyDescent="0.3">
      <c r="I350" t="str">
        <f t="shared" si="33"/>
        <v>N/A</v>
      </c>
      <c r="J350" t="str">
        <f t="shared" si="34"/>
        <v>N/A</v>
      </c>
      <c r="K350" t="str">
        <f t="shared" si="35"/>
        <v>N/A</v>
      </c>
      <c r="L350" t="str">
        <f t="shared" si="36"/>
        <v>N/A</v>
      </c>
      <c r="M350" t="str">
        <f t="shared" si="37"/>
        <v>N/A</v>
      </c>
      <c r="N350" t="str">
        <f t="shared" si="38"/>
        <v>N/A</v>
      </c>
    </row>
    <row r="351" spans="9:14" x14ac:dyDescent="0.3">
      <c r="I351" t="str">
        <f t="shared" si="33"/>
        <v>N/A</v>
      </c>
      <c r="J351" t="str">
        <f t="shared" si="34"/>
        <v>N/A</v>
      </c>
      <c r="K351" t="str">
        <f t="shared" si="35"/>
        <v>N/A</v>
      </c>
      <c r="L351" t="str">
        <f t="shared" si="36"/>
        <v>N/A</v>
      </c>
      <c r="M351" t="str">
        <f t="shared" si="37"/>
        <v>N/A</v>
      </c>
      <c r="N351" t="str">
        <f t="shared" si="38"/>
        <v>N/A</v>
      </c>
    </row>
    <row r="352" spans="9:14" x14ac:dyDescent="0.3">
      <c r="I352" t="str">
        <f t="shared" si="33"/>
        <v>N/A</v>
      </c>
      <c r="J352" t="str">
        <f t="shared" si="34"/>
        <v>N/A</v>
      </c>
      <c r="K352" t="str">
        <f t="shared" si="35"/>
        <v>N/A</v>
      </c>
      <c r="L352" t="str">
        <f t="shared" si="36"/>
        <v>N/A</v>
      </c>
      <c r="M352" t="str">
        <f t="shared" si="37"/>
        <v>N/A</v>
      </c>
      <c r="N352" t="str">
        <f t="shared" si="38"/>
        <v>N/A</v>
      </c>
    </row>
    <row r="353" spans="9:14" x14ac:dyDescent="0.3">
      <c r="I353" t="str">
        <f t="shared" si="33"/>
        <v>N/A</v>
      </c>
      <c r="J353" t="str">
        <f t="shared" si="34"/>
        <v>N/A</v>
      </c>
      <c r="K353" t="str">
        <f t="shared" si="35"/>
        <v>N/A</v>
      </c>
      <c r="L353" t="str">
        <f t="shared" si="36"/>
        <v>N/A</v>
      </c>
      <c r="M353" t="str">
        <f t="shared" si="37"/>
        <v>N/A</v>
      </c>
      <c r="N353" t="str">
        <f t="shared" si="38"/>
        <v>N/A</v>
      </c>
    </row>
    <row r="354" spans="9:14" x14ac:dyDescent="0.3">
      <c r="I354" t="str">
        <f t="shared" si="33"/>
        <v>N/A</v>
      </c>
      <c r="J354" t="str">
        <f t="shared" si="34"/>
        <v>N/A</v>
      </c>
      <c r="K354" t="str">
        <f t="shared" si="35"/>
        <v>N/A</v>
      </c>
      <c r="L354" t="str">
        <f t="shared" si="36"/>
        <v>N/A</v>
      </c>
      <c r="M354" t="str">
        <f t="shared" si="37"/>
        <v>N/A</v>
      </c>
      <c r="N354" t="str">
        <f t="shared" si="38"/>
        <v>N/A</v>
      </c>
    </row>
    <row r="355" spans="9:14" x14ac:dyDescent="0.3">
      <c r="I355" t="str">
        <f t="shared" si="33"/>
        <v>N/A</v>
      </c>
      <c r="J355" t="str">
        <f t="shared" si="34"/>
        <v>N/A</v>
      </c>
      <c r="K355" t="str">
        <f t="shared" si="35"/>
        <v>N/A</v>
      </c>
      <c r="L355" t="str">
        <f t="shared" si="36"/>
        <v>N/A</v>
      </c>
      <c r="M355" t="str">
        <f t="shared" si="37"/>
        <v>N/A</v>
      </c>
      <c r="N355" t="str">
        <f t="shared" si="38"/>
        <v>N/A</v>
      </c>
    </row>
    <row r="356" spans="9:14" x14ac:dyDescent="0.3">
      <c r="I356" t="str">
        <f t="shared" si="33"/>
        <v>N/A</v>
      </c>
      <c r="J356" t="str">
        <f t="shared" si="34"/>
        <v>N/A</v>
      </c>
      <c r="K356" t="str">
        <f t="shared" si="35"/>
        <v>N/A</v>
      </c>
      <c r="L356" t="str">
        <f t="shared" si="36"/>
        <v>N/A</v>
      </c>
      <c r="M356" t="str">
        <f t="shared" si="37"/>
        <v>N/A</v>
      </c>
      <c r="N356" t="str">
        <f t="shared" si="38"/>
        <v>N/A</v>
      </c>
    </row>
    <row r="357" spans="9:14" x14ac:dyDescent="0.3">
      <c r="I357" t="str">
        <f t="shared" si="33"/>
        <v>N/A</v>
      </c>
      <c r="J357" t="str">
        <f t="shared" si="34"/>
        <v>N/A</v>
      </c>
      <c r="K357" t="str">
        <f t="shared" si="35"/>
        <v>N/A</v>
      </c>
      <c r="L357" t="str">
        <f t="shared" si="36"/>
        <v>N/A</v>
      </c>
      <c r="M357" t="str">
        <f t="shared" si="37"/>
        <v>N/A</v>
      </c>
      <c r="N357" t="str">
        <f t="shared" si="38"/>
        <v>N/A</v>
      </c>
    </row>
    <row r="358" spans="9:14" x14ac:dyDescent="0.3">
      <c r="I358" t="str">
        <f t="shared" si="33"/>
        <v>N/A</v>
      </c>
      <c r="J358" t="str">
        <f t="shared" si="34"/>
        <v>N/A</v>
      </c>
      <c r="K358" t="str">
        <f t="shared" si="35"/>
        <v>N/A</v>
      </c>
      <c r="L358" t="str">
        <f t="shared" si="36"/>
        <v>N/A</v>
      </c>
      <c r="M358" t="str">
        <f t="shared" si="37"/>
        <v>N/A</v>
      </c>
      <c r="N358" t="str">
        <f t="shared" si="38"/>
        <v>N/A</v>
      </c>
    </row>
    <row r="359" spans="9:14" x14ac:dyDescent="0.3">
      <c r="I359" t="str">
        <f t="shared" si="33"/>
        <v>N/A</v>
      </c>
      <c r="J359" t="str">
        <f t="shared" si="34"/>
        <v>N/A</v>
      </c>
      <c r="K359" t="str">
        <f t="shared" si="35"/>
        <v>N/A</v>
      </c>
      <c r="L359" t="str">
        <f t="shared" si="36"/>
        <v>N/A</v>
      </c>
      <c r="M359" t="str">
        <f t="shared" si="37"/>
        <v>N/A</v>
      </c>
      <c r="N359" t="str">
        <f t="shared" si="38"/>
        <v>N/A</v>
      </c>
    </row>
    <row r="360" spans="9:14" x14ac:dyDescent="0.3">
      <c r="I360" t="str">
        <f t="shared" si="33"/>
        <v>N/A</v>
      </c>
      <c r="J360" t="str">
        <f t="shared" si="34"/>
        <v>N/A</v>
      </c>
      <c r="K360" t="str">
        <f t="shared" si="35"/>
        <v>N/A</v>
      </c>
      <c r="L360" t="str">
        <f t="shared" si="36"/>
        <v>N/A</v>
      </c>
      <c r="M360" t="str">
        <f t="shared" si="37"/>
        <v>N/A</v>
      </c>
      <c r="N360" t="str">
        <f t="shared" si="38"/>
        <v>N/A</v>
      </c>
    </row>
    <row r="361" spans="9:14" x14ac:dyDescent="0.3">
      <c r="I361" t="str">
        <f t="shared" si="33"/>
        <v>N/A</v>
      </c>
      <c r="J361" t="str">
        <f t="shared" si="34"/>
        <v>N/A</v>
      </c>
      <c r="K361" t="str">
        <f t="shared" si="35"/>
        <v>N/A</v>
      </c>
      <c r="L361" t="str">
        <f t="shared" si="36"/>
        <v>N/A</v>
      </c>
      <c r="M361" t="str">
        <f t="shared" si="37"/>
        <v>N/A</v>
      </c>
      <c r="N361" t="str">
        <f t="shared" si="38"/>
        <v>N/A</v>
      </c>
    </row>
    <row r="362" spans="9:14" x14ac:dyDescent="0.3">
      <c r="I362" t="str">
        <f t="shared" si="33"/>
        <v>N/A</v>
      </c>
      <c r="J362" t="str">
        <f t="shared" si="34"/>
        <v>N/A</v>
      </c>
      <c r="K362" t="str">
        <f t="shared" si="35"/>
        <v>N/A</v>
      </c>
      <c r="L362" t="str">
        <f t="shared" si="36"/>
        <v>N/A</v>
      </c>
      <c r="M362" t="str">
        <f t="shared" si="37"/>
        <v>N/A</v>
      </c>
      <c r="N362" t="str">
        <f t="shared" si="38"/>
        <v>N/A</v>
      </c>
    </row>
    <row r="363" spans="9:14" x14ac:dyDescent="0.3">
      <c r="I363" t="str">
        <f t="shared" si="33"/>
        <v>N/A</v>
      </c>
      <c r="J363" t="str">
        <f t="shared" si="34"/>
        <v>N/A</v>
      </c>
      <c r="K363" t="str">
        <f t="shared" si="35"/>
        <v>N/A</v>
      </c>
      <c r="L363" t="str">
        <f t="shared" si="36"/>
        <v>N/A</v>
      </c>
      <c r="M363" t="str">
        <f t="shared" si="37"/>
        <v>N/A</v>
      </c>
      <c r="N363" t="str">
        <f t="shared" si="38"/>
        <v>N/A</v>
      </c>
    </row>
    <row r="364" spans="9:14" x14ac:dyDescent="0.3">
      <c r="I364" t="str">
        <f t="shared" si="33"/>
        <v>N/A</v>
      </c>
      <c r="J364" t="str">
        <f t="shared" si="34"/>
        <v>N/A</v>
      </c>
      <c r="K364" t="str">
        <f t="shared" si="35"/>
        <v>N/A</v>
      </c>
      <c r="L364" t="str">
        <f t="shared" si="36"/>
        <v>N/A</v>
      </c>
      <c r="M364" t="str">
        <f t="shared" si="37"/>
        <v>N/A</v>
      </c>
      <c r="N364" t="str">
        <f t="shared" si="38"/>
        <v>N/A</v>
      </c>
    </row>
    <row r="365" spans="9:14" x14ac:dyDescent="0.3">
      <c r="I365" t="str">
        <f t="shared" si="33"/>
        <v>N/A</v>
      </c>
      <c r="J365" t="str">
        <f t="shared" si="34"/>
        <v>N/A</v>
      </c>
      <c r="K365" t="str">
        <f t="shared" si="35"/>
        <v>N/A</v>
      </c>
      <c r="L365" t="str">
        <f t="shared" si="36"/>
        <v>N/A</v>
      </c>
      <c r="M365" t="str">
        <f t="shared" si="37"/>
        <v>N/A</v>
      </c>
      <c r="N365" t="str">
        <f t="shared" si="38"/>
        <v>N/A</v>
      </c>
    </row>
    <row r="366" spans="9:14" x14ac:dyDescent="0.3">
      <c r="I366" t="str">
        <f t="shared" si="33"/>
        <v>N/A</v>
      </c>
      <c r="J366" t="str">
        <f t="shared" si="34"/>
        <v>N/A</v>
      </c>
      <c r="K366" t="str">
        <f t="shared" si="35"/>
        <v>N/A</v>
      </c>
      <c r="L366" t="str">
        <f t="shared" si="36"/>
        <v>N/A</v>
      </c>
      <c r="M366" t="str">
        <f t="shared" si="37"/>
        <v>N/A</v>
      </c>
      <c r="N366" t="str">
        <f t="shared" si="38"/>
        <v>N/A</v>
      </c>
    </row>
    <row r="367" spans="9:14" x14ac:dyDescent="0.3">
      <c r="I367" t="str">
        <f t="shared" si="33"/>
        <v>N/A</v>
      </c>
      <c r="J367" t="str">
        <f t="shared" si="34"/>
        <v>N/A</v>
      </c>
      <c r="K367" t="str">
        <f t="shared" si="35"/>
        <v>N/A</v>
      </c>
      <c r="L367" t="str">
        <f t="shared" si="36"/>
        <v>N/A</v>
      </c>
      <c r="M367" t="str">
        <f t="shared" si="37"/>
        <v>N/A</v>
      </c>
      <c r="N367" t="str">
        <f t="shared" si="38"/>
        <v>N/A</v>
      </c>
    </row>
    <row r="368" spans="9:14" x14ac:dyDescent="0.3">
      <c r="I368" t="str">
        <f t="shared" si="33"/>
        <v>N/A</v>
      </c>
      <c r="J368" t="str">
        <f t="shared" si="34"/>
        <v>N/A</v>
      </c>
      <c r="K368" t="str">
        <f t="shared" si="35"/>
        <v>N/A</v>
      </c>
      <c r="L368" t="str">
        <f t="shared" si="36"/>
        <v>N/A</v>
      </c>
      <c r="M368" t="str">
        <f t="shared" si="37"/>
        <v>N/A</v>
      </c>
      <c r="N368" t="str">
        <f t="shared" si="38"/>
        <v>N/A</v>
      </c>
    </row>
    <row r="369" spans="9:14" x14ac:dyDescent="0.3">
      <c r="I369" t="str">
        <f t="shared" si="33"/>
        <v>N/A</v>
      </c>
      <c r="J369" t="str">
        <f t="shared" si="34"/>
        <v>N/A</v>
      </c>
      <c r="K369" t="str">
        <f t="shared" si="35"/>
        <v>N/A</v>
      </c>
      <c r="L369" t="str">
        <f t="shared" si="36"/>
        <v>N/A</v>
      </c>
      <c r="M369" t="str">
        <f t="shared" si="37"/>
        <v>N/A</v>
      </c>
      <c r="N369" t="str">
        <f t="shared" si="38"/>
        <v>N/A</v>
      </c>
    </row>
    <row r="370" spans="9:14" x14ac:dyDescent="0.3">
      <c r="I370" t="str">
        <f t="shared" si="33"/>
        <v>N/A</v>
      </c>
      <c r="J370" t="str">
        <f t="shared" si="34"/>
        <v>N/A</v>
      </c>
      <c r="K370" t="str">
        <f t="shared" si="35"/>
        <v>N/A</v>
      </c>
      <c r="L370" t="str">
        <f t="shared" si="36"/>
        <v>N/A</v>
      </c>
      <c r="M370" t="str">
        <f t="shared" si="37"/>
        <v>N/A</v>
      </c>
      <c r="N370" t="str">
        <f t="shared" si="38"/>
        <v>N/A</v>
      </c>
    </row>
    <row r="371" spans="9:14" x14ac:dyDescent="0.3">
      <c r="I371" t="str">
        <f t="shared" si="33"/>
        <v>N/A</v>
      </c>
      <c r="J371" t="str">
        <f t="shared" si="34"/>
        <v>N/A</v>
      </c>
      <c r="K371" t="str">
        <f t="shared" si="35"/>
        <v>N/A</v>
      </c>
      <c r="L371" t="str">
        <f t="shared" si="36"/>
        <v>N/A</v>
      </c>
      <c r="M371" t="str">
        <f t="shared" si="37"/>
        <v>N/A</v>
      </c>
      <c r="N371" t="str">
        <f t="shared" si="38"/>
        <v>N/A</v>
      </c>
    </row>
    <row r="372" spans="9:14" x14ac:dyDescent="0.3">
      <c r="I372" t="str">
        <f t="shared" si="33"/>
        <v>N/A</v>
      </c>
      <c r="J372" t="str">
        <f t="shared" si="34"/>
        <v>N/A</v>
      </c>
      <c r="K372" t="str">
        <f t="shared" si="35"/>
        <v>N/A</v>
      </c>
      <c r="L372" t="str">
        <f t="shared" si="36"/>
        <v>N/A</v>
      </c>
      <c r="M372" t="str">
        <f t="shared" si="37"/>
        <v>N/A</v>
      </c>
      <c r="N372" t="str">
        <f t="shared" si="38"/>
        <v>N/A</v>
      </c>
    </row>
    <row r="373" spans="9:14" x14ac:dyDescent="0.3">
      <c r="I373" t="str">
        <f t="shared" si="33"/>
        <v>N/A</v>
      </c>
      <c r="J373" t="str">
        <f t="shared" si="34"/>
        <v>N/A</v>
      </c>
      <c r="K373" t="str">
        <f t="shared" si="35"/>
        <v>N/A</v>
      </c>
      <c r="L373" t="str">
        <f t="shared" si="36"/>
        <v>N/A</v>
      </c>
      <c r="M373" t="str">
        <f t="shared" si="37"/>
        <v>N/A</v>
      </c>
      <c r="N373" t="str">
        <f t="shared" si="38"/>
        <v>N/A</v>
      </c>
    </row>
    <row r="374" spans="9:14" x14ac:dyDescent="0.3">
      <c r="I374" t="str">
        <f t="shared" si="33"/>
        <v>N/A</v>
      </c>
      <c r="J374" t="str">
        <f t="shared" si="34"/>
        <v>N/A</v>
      </c>
      <c r="K374" t="str">
        <f t="shared" si="35"/>
        <v>N/A</v>
      </c>
      <c r="L374" t="str">
        <f t="shared" si="36"/>
        <v>N/A</v>
      </c>
      <c r="M374" t="str">
        <f t="shared" si="37"/>
        <v>N/A</v>
      </c>
      <c r="N374" t="str">
        <f t="shared" si="38"/>
        <v>N/A</v>
      </c>
    </row>
    <row r="375" spans="9:14" x14ac:dyDescent="0.3">
      <c r="I375" t="str">
        <f t="shared" si="33"/>
        <v>N/A</v>
      </c>
      <c r="J375" t="str">
        <f t="shared" si="34"/>
        <v>N/A</v>
      </c>
      <c r="K375" t="str">
        <f t="shared" si="35"/>
        <v>N/A</v>
      </c>
      <c r="L375" t="str">
        <f t="shared" si="36"/>
        <v>N/A</v>
      </c>
      <c r="M375" t="str">
        <f t="shared" si="37"/>
        <v>N/A</v>
      </c>
      <c r="N375" t="str">
        <f t="shared" si="38"/>
        <v>N/A</v>
      </c>
    </row>
    <row r="376" spans="9:14" x14ac:dyDescent="0.3">
      <c r="I376" t="str">
        <f t="shared" si="33"/>
        <v>N/A</v>
      </c>
      <c r="J376" t="str">
        <f t="shared" si="34"/>
        <v>N/A</v>
      </c>
      <c r="K376" t="str">
        <f t="shared" si="35"/>
        <v>N/A</v>
      </c>
      <c r="L376" t="str">
        <f t="shared" si="36"/>
        <v>N/A</v>
      </c>
      <c r="M376" t="str">
        <f t="shared" si="37"/>
        <v>N/A</v>
      </c>
      <c r="N376" t="str">
        <f t="shared" si="38"/>
        <v>N/A</v>
      </c>
    </row>
    <row r="377" spans="9:14" x14ac:dyDescent="0.3">
      <c r="I377" t="str">
        <f t="shared" si="33"/>
        <v>N/A</v>
      </c>
      <c r="J377" t="str">
        <f t="shared" si="34"/>
        <v>N/A</v>
      </c>
      <c r="K377" t="str">
        <f t="shared" si="35"/>
        <v>N/A</v>
      </c>
      <c r="L377" t="str">
        <f t="shared" si="36"/>
        <v>N/A</v>
      </c>
      <c r="M377" t="str">
        <f t="shared" si="37"/>
        <v>N/A</v>
      </c>
      <c r="N377" t="str">
        <f t="shared" si="38"/>
        <v>N/A</v>
      </c>
    </row>
    <row r="378" spans="9:14" x14ac:dyDescent="0.3">
      <c r="I378" t="str">
        <f t="shared" si="33"/>
        <v>N/A</v>
      </c>
      <c r="J378" t="str">
        <f t="shared" si="34"/>
        <v>N/A</v>
      </c>
      <c r="K378" t="str">
        <f t="shared" si="35"/>
        <v>N/A</v>
      </c>
      <c r="L378" t="str">
        <f t="shared" si="36"/>
        <v>N/A</v>
      </c>
      <c r="M378" t="str">
        <f t="shared" si="37"/>
        <v>N/A</v>
      </c>
      <c r="N378" t="str">
        <f t="shared" si="38"/>
        <v>N/A</v>
      </c>
    </row>
    <row r="379" spans="9:14" x14ac:dyDescent="0.3">
      <c r="I379" t="str">
        <f t="shared" si="33"/>
        <v>N/A</v>
      </c>
      <c r="J379" t="str">
        <f t="shared" si="34"/>
        <v>N/A</v>
      </c>
      <c r="K379" t="str">
        <f t="shared" si="35"/>
        <v>N/A</v>
      </c>
      <c r="L379" t="str">
        <f t="shared" si="36"/>
        <v>N/A</v>
      </c>
      <c r="M379" t="str">
        <f t="shared" si="37"/>
        <v>N/A</v>
      </c>
      <c r="N379" t="str">
        <f t="shared" si="38"/>
        <v>N/A</v>
      </c>
    </row>
    <row r="380" spans="9:14" x14ac:dyDescent="0.3">
      <c r="I380" t="str">
        <f t="shared" ref="I380:I399" si="39">IF(AND(K380&gt; J380, L380&gt; K380, M380&gt; L380, N380&gt; M380), "pos_trend", IF(AND(K380&lt; J380, L380&lt; K380, M380&lt; L380, N380&lt; M380), "neg_trend", "N/A"))</f>
        <v>N/A</v>
      </c>
      <c r="J380" t="str">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39"/>
        <v>N/A</v>
      </c>
      <c r="J381" t="str">
        <f t="shared" si="40"/>
        <v>N/A</v>
      </c>
      <c r="K381" t="str">
        <f t="shared" si="41"/>
        <v>N/A</v>
      </c>
      <c r="L381" t="str">
        <f t="shared" si="42"/>
        <v>N/A</v>
      </c>
      <c r="M381" t="str">
        <f t="shared" si="43"/>
        <v>N/A</v>
      </c>
      <c r="N381" t="str">
        <f t="shared" si="44"/>
        <v>N/A</v>
      </c>
    </row>
    <row r="382" spans="9:14" x14ac:dyDescent="0.3">
      <c r="I382" t="str">
        <f t="shared" si="39"/>
        <v>N/A</v>
      </c>
      <c r="J382" t="str">
        <f t="shared" si="40"/>
        <v>N/A</v>
      </c>
      <c r="K382" t="str">
        <f t="shared" si="41"/>
        <v>N/A</v>
      </c>
      <c r="L382" t="str">
        <f t="shared" si="42"/>
        <v>N/A</v>
      </c>
      <c r="M382" t="str">
        <f t="shared" si="43"/>
        <v>N/A</v>
      </c>
      <c r="N382" t="str">
        <f t="shared" si="44"/>
        <v>N/A</v>
      </c>
    </row>
    <row r="383" spans="9:14" x14ac:dyDescent="0.3">
      <c r="I383" t="str">
        <f t="shared" si="39"/>
        <v>N/A</v>
      </c>
      <c r="J383" t="str">
        <f t="shared" si="40"/>
        <v>N/A</v>
      </c>
      <c r="K383" t="str">
        <f t="shared" si="41"/>
        <v>N/A</v>
      </c>
      <c r="L383" t="str">
        <f t="shared" si="42"/>
        <v>N/A</v>
      </c>
      <c r="M383" t="str">
        <f t="shared" si="43"/>
        <v>N/A</v>
      </c>
      <c r="N383" t="str">
        <f t="shared" si="44"/>
        <v>N/A</v>
      </c>
    </row>
    <row r="384" spans="9:14" x14ac:dyDescent="0.3">
      <c r="I384" t="str">
        <f t="shared" si="39"/>
        <v>N/A</v>
      </c>
      <c r="J384" t="str">
        <f t="shared" si="40"/>
        <v>N/A</v>
      </c>
      <c r="K384" t="str">
        <f t="shared" si="41"/>
        <v>N/A</v>
      </c>
      <c r="L384" t="str">
        <f t="shared" si="42"/>
        <v>N/A</v>
      </c>
      <c r="M384" t="str">
        <f t="shared" si="43"/>
        <v>N/A</v>
      </c>
      <c r="N384" t="str">
        <f t="shared" si="44"/>
        <v>N/A</v>
      </c>
    </row>
    <row r="385" spans="9:14" x14ac:dyDescent="0.3">
      <c r="I385" t="str">
        <f t="shared" si="39"/>
        <v>N/A</v>
      </c>
      <c r="J385" t="str">
        <f t="shared" si="40"/>
        <v>N/A</v>
      </c>
      <c r="K385" t="str">
        <f t="shared" si="41"/>
        <v>N/A</v>
      </c>
      <c r="L385" t="str">
        <f t="shared" si="42"/>
        <v>N/A</v>
      </c>
      <c r="M385" t="str">
        <f t="shared" si="43"/>
        <v>N/A</v>
      </c>
      <c r="N385" t="str">
        <f t="shared" si="44"/>
        <v>N/A</v>
      </c>
    </row>
    <row r="386" spans="9:14" x14ac:dyDescent="0.3">
      <c r="I386" t="str">
        <f t="shared" si="39"/>
        <v>N/A</v>
      </c>
      <c r="J386" t="str">
        <f t="shared" si="40"/>
        <v>N/A</v>
      </c>
      <c r="K386" t="str">
        <f t="shared" si="41"/>
        <v>N/A</v>
      </c>
      <c r="L386" t="str">
        <f t="shared" si="42"/>
        <v>N/A</v>
      </c>
      <c r="M386" t="str">
        <f t="shared" si="43"/>
        <v>N/A</v>
      </c>
      <c r="N386" t="str">
        <f t="shared" si="44"/>
        <v>N/A</v>
      </c>
    </row>
    <row r="387" spans="9:14" x14ac:dyDescent="0.3">
      <c r="I387" t="str">
        <f t="shared" si="39"/>
        <v>N/A</v>
      </c>
      <c r="J387" t="str">
        <f t="shared" si="40"/>
        <v>N/A</v>
      </c>
      <c r="K387" t="str">
        <f t="shared" si="41"/>
        <v>N/A</v>
      </c>
      <c r="L387" t="str">
        <f t="shared" si="42"/>
        <v>N/A</v>
      </c>
      <c r="M387" t="str">
        <f t="shared" si="43"/>
        <v>N/A</v>
      </c>
      <c r="N387" t="str">
        <f t="shared" si="44"/>
        <v>N/A</v>
      </c>
    </row>
    <row r="388" spans="9:14" x14ac:dyDescent="0.3">
      <c r="I388" t="str">
        <f t="shared" si="39"/>
        <v>N/A</v>
      </c>
      <c r="J388" t="str">
        <f t="shared" si="40"/>
        <v>N/A</v>
      </c>
      <c r="K388" t="str">
        <f t="shared" si="41"/>
        <v>N/A</v>
      </c>
      <c r="L388" t="str">
        <f t="shared" si="42"/>
        <v>N/A</v>
      </c>
      <c r="M388" t="str">
        <f t="shared" si="43"/>
        <v>N/A</v>
      </c>
      <c r="N388" t="str">
        <f t="shared" si="44"/>
        <v>N/A</v>
      </c>
    </row>
    <row r="389" spans="9:14" x14ac:dyDescent="0.3">
      <c r="I389" t="str">
        <f t="shared" si="39"/>
        <v>N/A</v>
      </c>
      <c r="J389" t="str">
        <f t="shared" si="40"/>
        <v>N/A</v>
      </c>
      <c r="K389" t="str">
        <f t="shared" si="41"/>
        <v>N/A</v>
      </c>
      <c r="L389" t="str">
        <f t="shared" si="42"/>
        <v>N/A</v>
      </c>
      <c r="M389" t="str">
        <f t="shared" si="43"/>
        <v>N/A</v>
      </c>
      <c r="N389" t="str">
        <f t="shared" si="44"/>
        <v>N/A</v>
      </c>
    </row>
    <row r="390" spans="9:14" x14ac:dyDescent="0.3">
      <c r="I390" t="str">
        <f t="shared" si="39"/>
        <v>N/A</v>
      </c>
      <c r="J390" t="str">
        <f t="shared" si="40"/>
        <v>N/A</v>
      </c>
      <c r="K390" t="str">
        <f t="shared" si="41"/>
        <v>N/A</v>
      </c>
      <c r="L390" t="str">
        <f t="shared" si="42"/>
        <v>N/A</v>
      </c>
      <c r="M390" t="str">
        <f t="shared" si="43"/>
        <v>N/A</v>
      </c>
      <c r="N390" t="str">
        <f t="shared" si="44"/>
        <v>N/A</v>
      </c>
    </row>
    <row r="391" spans="9:14" x14ac:dyDescent="0.3">
      <c r="I391" t="str">
        <f t="shared" si="39"/>
        <v>N/A</v>
      </c>
      <c r="J391" t="str">
        <f t="shared" si="40"/>
        <v>N/A</v>
      </c>
      <c r="K391" t="str">
        <f t="shared" si="41"/>
        <v>N/A</v>
      </c>
      <c r="L391" t="str">
        <f t="shared" si="42"/>
        <v>N/A</v>
      </c>
      <c r="M391" t="str">
        <f t="shared" si="43"/>
        <v>N/A</v>
      </c>
      <c r="N391" t="str">
        <f t="shared" si="44"/>
        <v>N/A</v>
      </c>
    </row>
    <row r="392" spans="9:14" x14ac:dyDescent="0.3">
      <c r="I392" t="str">
        <f t="shared" si="39"/>
        <v>N/A</v>
      </c>
      <c r="J392" t="str">
        <f t="shared" si="40"/>
        <v>N/A</v>
      </c>
      <c r="K392" t="str">
        <f t="shared" si="41"/>
        <v>N/A</v>
      </c>
      <c r="L392" t="str">
        <f t="shared" si="42"/>
        <v>N/A</v>
      </c>
      <c r="M392" t="str">
        <f t="shared" si="43"/>
        <v>N/A</v>
      </c>
      <c r="N392" t="str">
        <f t="shared" si="44"/>
        <v>N/A</v>
      </c>
    </row>
    <row r="393" spans="9:14" x14ac:dyDescent="0.3">
      <c r="I393" t="str">
        <f t="shared" si="39"/>
        <v>N/A</v>
      </c>
      <c r="J393" t="str">
        <f t="shared" si="40"/>
        <v>N/A</v>
      </c>
      <c r="K393" t="str">
        <f t="shared" si="41"/>
        <v>N/A</v>
      </c>
      <c r="L393" t="str">
        <f t="shared" si="42"/>
        <v>N/A</v>
      </c>
      <c r="M393" t="str">
        <f t="shared" si="43"/>
        <v>N/A</v>
      </c>
      <c r="N393" t="str">
        <f t="shared" si="44"/>
        <v>N/A</v>
      </c>
    </row>
    <row r="394" spans="9:14" x14ac:dyDescent="0.3">
      <c r="I394" t="str">
        <f t="shared" si="39"/>
        <v>N/A</v>
      </c>
      <c r="J394" t="str">
        <f t="shared" si="40"/>
        <v>N/A</v>
      </c>
      <c r="K394" t="str">
        <f t="shared" si="41"/>
        <v>N/A</v>
      </c>
      <c r="L394" t="str">
        <f t="shared" si="42"/>
        <v>N/A</v>
      </c>
      <c r="M394" t="str">
        <f t="shared" si="43"/>
        <v>N/A</v>
      </c>
      <c r="N394" t="str">
        <f t="shared" si="44"/>
        <v>N/A</v>
      </c>
    </row>
    <row r="395" spans="9:14" x14ac:dyDescent="0.3">
      <c r="I395" t="str">
        <f t="shared" si="39"/>
        <v>N/A</v>
      </c>
      <c r="J395" t="str">
        <f t="shared" si="40"/>
        <v>N/A</v>
      </c>
      <c r="K395" t="str">
        <f t="shared" si="41"/>
        <v>N/A</v>
      </c>
      <c r="L395" t="str">
        <f t="shared" si="42"/>
        <v>N/A</v>
      </c>
      <c r="M395" t="str">
        <f t="shared" si="43"/>
        <v>N/A</v>
      </c>
      <c r="N395" t="str">
        <f t="shared" si="44"/>
        <v>N/A</v>
      </c>
    </row>
    <row r="396" spans="9:14" x14ac:dyDescent="0.3">
      <c r="I396" t="str">
        <f t="shared" si="39"/>
        <v>N/A</v>
      </c>
      <c r="J396" t="str">
        <f t="shared" si="40"/>
        <v>N/A</v>
      </c>
      <c r="K396" t="str">
        <f t="shared" si="41"/>
        <v>N/A</v>
      </c>
      <c r="L396" t="str">
        <f t="shared" si="42"/>
        <v>N/A</v>
      </c>
      <c r="M396" t="str">
        <f t="shared" si="43"/>
        <v>N/A</v>
      </c>
      <c r="N396" t="str">
        <f t="shared" si="44"/>
        <v>N/A</v>
      </c>
    </row>
    <row r="397" spans="9:14" x14ac:dyDescent="0.3">
      <c r="I397" t="str">
        <f t="shared" si="39"/>
        <v>N/A</v>
      </c>
      <c r="J397" t="str">
        <f t="shared" si="40"/>
        <v>N/A</v>
      </c>
      <c r="K397" t="str">
        <f t="shared" si="41"/>
        <v>N/A</v>
      </c>
      <c r="L397" t="str">
        <f t="shared" si="42"/>
        <v>N/A</v>
      </c>
      <c r="M397" t="str">
        <f t="shared" si="43"/>
        <v>N/A</v>
      </c>
      <c r="N397" t="str">
        <f t="shared" si="44"/>
        <v>N/A</v>
      </c>
    </row>
    <row r="398" spans="9:14" x14ac:dyDescent="0.3">
      <c r="I398" t="str">
        <f t="shared" si="39"/>
        <v>N/A</v>
      </c>
      <c r="J398" t="str">
        <f t="shared" si="40"/>
        <v>N/A</v>
      </c>
      <c r="K398" t="str">
        <f t="shared" si="41"/>
        <v>N/A</v>
      </c>
      <c r="L398" t="str">
        <f t="shared" si="42"/>
        <v>N/A</v>
      </c>
      <c r="M398" t="str">
        <f t="shared" si="43"/>
        <v>N/A</v>
      </c>
      <c r="N398" t="str">
        <f t="shared" si="44"/>
        <v>N/A</v>
      </c>
    </row>
    <row r="399" spans="9:14" x14ac:dyDescent="0.3">
      <c r="I399" t="str">
        <f t="shared" si="39"/>
        <v>N/A</v>
      </c>
      <c r="J399" t="str">
        <f t="shared" si="40"/>
        <v>N/A</v>
      </c>
      <c r="K399" t="str">
        <f t="shared" si="41"/>
        <v>N/A</v>
      </c>
      <c r="L399" t="str">
        <f t="shared" si="42"/>
        <v>N/A</v>
      </c>
      <c r="M399" t="str">
        <f t="shared" si="43"/>
        <v>N/A</v>
      </c>
      <c r="N399" t="str">
        <f t="shared" si="4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0-0</v>
      </c>
      <c r="AL453" t="str">
        <f>L476</f>
        <v>0-0</v>
      </c>
      <c r="AM453" t="str">
        <f>M476</f>
        <v>0-0</v>
      </c>
      <c r="AN453" t="str">
        <f>N476</f>
        <v>0-0</v>
      </c>
    </row>
    <row r="454" spans="2:40" x14ac:dyDescent="0.3">
      <c r="X454">
        <f>D476</f>
        <v>0</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f>D476</f>
        <v>0</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0</v>
      </c>
      <c r="Y462">
        <f>E476</f>
        <v>0</v>
      </c>
      <c r="Z462">
        <f>F476</f>
        <v>0</v>
      </c>
      <c r="AA462">
        <f>G476</f>
        <v>0</v>
      </c>
      <c r="AB462">
        <f>H476</f>
        <v>0</v>
      </c>
      <c r="AE462" t="str">
        <f>K476</f>
        <v>0-0</v>
      </c>
      <c r="AF462" t="str">
        <f>L476</f>
        <v>0-0</v>
      </c>
      <c r="AG462" t="str">
        <f>M476</f>
        <v>0-0</v>
      </c>
      <c r="AH462" t="str">
        <f>N476</f>
        <v>0-0</v>
      </c>
      <c r="AK462" t="str">
        <f>K476</f>
        <v>0-0</v>
      </c>
      <c r="AL462" t="str">
        <f>L476</f>
        <v>0-0</v>
      </c>
      <c r="AM462" t="str">
        <f>M476</f>
        <v>0-0</v>
      </c>
      <c r="AN462" t="str">
        <f>N476</f>
        <v>0-0</v>
      </c>
    </row>
    <row r="463" spans="2:40" x14ac:dyDescent="0.3">
      <c r="Q463" t="str">
        <f>"Max " &amp; Q460</f>
        <v>Max Operating Margin</v>
      </c>
      <c r="R463" t="e">
        <f ca="1">MAX(Q462:U462)</f>
        <v>#N/A</v>
      </c>
      <c r="S463" t="str">
        <f>"GM Effect on Max"</f>
        <v>GM Effect on Max</v>
      </c>
      <c r="T463" t="e">
        <f ca="1">IF(R464=Y457,"Max OM in same year as Max GM","Inconclusive Effect")</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f>D476</f>
        <v>0</v>
      </c>
      <c r="K466">
        <f>E476</f>
        <v>0</v>
      </c>
      <c r="L466">
        <f>F476</f>
        <v>0</v>
      </c>
      <c r="M466">
        <f>G476</f>
        <v>0</v>
      </c>
      <c r="N466">
        <f>H476</f>
        <v>0</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f>D476</f>
        <v>0</v>
      </c>
      <c r="Y470">
        <f>E476</f>
        <v>0</v>
      </c>
      <c r="Z470">
        <f>F476</f>
        <v>0</v>
      </c>
      <c r="AA470">
        <f>G476</f>
        <v>0</v>
      </c>
      <c r="AB470">
        <f>H476</f>
        <v>0</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0-0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0-0</v>
      </c>
      <c r="AL473" t="str">
        <f>L476</f>
        <v>0-0</v>
      </c>
      <c r="AM473" t="str">
        <f>M476</f>
        <v>0-0</v>
      </c>
      <c r="AN473" t="str">
        <f>N476</f>
        <v>0-0</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f>C144</f>
        <v>0</v>
      </c>
      <c r="E476">
        <f>D144</f>
        <v>0</v>
      </c>
      <c r="F476">
        <f>E144</f>
        <v>0</v>
      </c>
      <c r="G476">
        <f>F144</f>
        <v>0</v>
      </c>
      <c r="H476">
        <f>G144</f>
        <v>0</v>
      </c>
      <c r="K476" t="str">
        <f>RIGHT(D476,2) &amp; "-" &amp; RIGHT(E476,2)</f>
        <v>0-0</v>
      </c>
      <c r="L476" t="str">
        <f>RIGHT(E476,2) &amp; "-" &amp; RIGHT(F476,2)</f>
        <v>0-0</v>
      </c>
      <c r="M476" t="str">
        <f>RIGHT(F476,2) &amp; "-" &amp; RIGHT(G476,2)</f>
        <v>0-0</v>
      </c>
      <c r="N476" t="str">
        <f>RIGHT(G476,2) &amp; "-" &amp; RIGHT(H476,2)</f>
        <v>0-0</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0-0</v>
      </c>
      <c r="R480" t="str">
        <f>L476</f>
        <v>0-0</v>
      </c>
      <c r="S480" t="str">
        <f>M476</f>
        <v>0-0</v>
      </c>
      <c r="T480" t="str">
        <f>N476</f>
        <v>0-0</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Q482" t="str">
        <f>"Max " &amp; Q479</f>
        <v>Max Change in Cash Tax Rate</v>
      </c>
      <c r="R482" t="e">
        <f ca="1">MAX(Q481:T481)</f>
        <v>#N/A</v>
      </c>
      <c r="X482">
        <f>D476</f>
        <v>0</v>
      </c>
      <c r="Y482">
        <f>E476</f>
        <v>0</v>
      </c>
      <c r="Z482">
        <f>F476</f>
        <v>0</v>
      </c>
      <c r="AA482">
        <f>G476</f>
        <v>0</v>
      </c>
      <c r="AB482">
        <f>H476</f>
        <v>0</v>
      </c>
      <c r="AK482" t="str">
        <f>"Change in Op WC / Sales"</f>
        <v>Change in Op WC / Sales</v>
      </c>
    </row>
    <row r="483" spans="4:40" x14ac:dyDescent="0.3">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0-0</v>
      </c>
      <c r="AL483" t="str">
        <f>L476</f>
        <v>0-0</v>
      </c>
      <c r="AM483" t="str">
        <f>M476</f>
        <v>0-0</v>
      </c>
      <c r="AN483" t="str">
        <f>N476</f>
        <v>0-0</v>
      </c>
    </row>
    <row r="484" spans="4:40" x14ac:dyDescent="0.3">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J486">
        <f>D476</f>
        <v>0</v>
      </c>
      <c r="K486">
        <f>E476</f>
        <v>0</v>
      </c>
      <c r="L486">
        <f>F476</f>
        <v>0</v>
      </c>
      <c r="M486">
        <f>G476</f>
        <v>0</v>
      </c>
      <c r="N486">
        <f>H476</f>
        <v>0</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J489" t="str">
        <f>J488 &amp; " Year"</f>
        <v>Max Cash Tax Rate Year</v>
      </c>
      <c r="K489" t="e">
        <f ca="1">VALUE(J486)+MATCH(K488,J487:N487,0)-1</f>
        <v>#N/A</v>
      </c>
      <c r="Q489">
        <f>D476</f>
        <v>0</v>
      </c>
      <c r="R489">
        <f>E476</f>
        <v>0</v>
      </c>
      <c r="S489">
        <f>F476</f>
        <v>0</v>
      </c>
      <c r="T489">
        <f>G476</f>
        <v>0</v>
      </c>
      <c r="U489">
        <f>H476</f>
        <v>0</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f>D476</f>
        <v>0</v>
      </c>
      <c r="Y490">
        <f>E476</f>
        <v>0</v>
      </c>
      <c r="Z490">
        <f>F476</f>
        <v>0</v>
      </c>
      <c r="AA490">
        <f>G476</f>
        <v>0</v>
      </c>
      <c r="AB490">
        <f>H476</f>
        <v>0</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0-0</v>
      </c>
      <c r="AF491" t="str">
        <f>L476</f>
        <v>0-0</v>
      </c>
      <c r="AG491" t="str">
        <f>M476</f>
        <v>0-0</v>
      </c>
      <c r="AH491" t="str">
        <f>N476</f>
        <v>0-0</v>
      </c>
      <c r="AK491" t="str">
        <f>K476</f>
        <v>0-0</v>
      </c>
      <c r="AL491" t="str">
        <f>L476</f>
        <v>0-0</v>
      </c>
      <c r="AM491" t="str">
        <f>M476</f>
        <v>0-0</v>
      </c>
      <c r="AN491" t="str">
        <f>N476</f>
        <v>0-0</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24:40" x14ac:dyDescent="0.3">
      <c r="X497" t="str">
        <f>"Intangibles / Sales"</f>
        <v>Intangibles / Sales</v>
      </c>
    </row>
    <row r="498" spans="24:40" x14ac:dyDescent="0.3">
      <c r="X498">
        <f>D476</f>
        <v>0</v>
      </c>
      <c r="Y498">
        <f>E476</f>
        <v>0</v>
      </c>
      <c r="Z498">
        <f>F476</f>
        <v>0</v>
      </c>
      <c r="AA498">
        <f>G476</f>
        <v>0</v>
      </c>
      <c r="AB498">
        <f>H476</f>
        <v>0</v>
      </c>
      <c r="AK498" t="str">
        <f>"Change in Intagibles / Sales"</f>
        <v>Change in Intagibles / Sales</v>
      </c>
    </row>
    <row r="499" spans="24: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0-0</v>
      </c>
      <c r="AL499" t="str">
        <f>L476</f>
        <v>0-0</v>
      </c>
      <c r="AM499" t="str">
        <f>M476</f>
        <v>0-0</v>
      </c>
      <c r="AN499" t="str">
        <f>N476</f>
        <v>0-0</v>
      </c>
    </row>
    <row r="500" spans="24:40" x14ac:dyDescent="0.3">
      <c r="X500" t="str">
        <f>"Max " &amp; X497</f>
        <v>Max Intangibles / Sales</v>
      </c>
      <c r="Y500" t="e">
        <f ca="1">MAX(X499:AB499)</f>
        <v>#N/A</v>
      </c>
      <c r="AK500" t="e">
        <f ca="1">Y499-X499</f>
        <v>#N/A</v>
      </c>
      <c r="AL500" t="e">
        <f ca="1">Z499-Y499</f>
        <v>#N/A</v>
      </c>
      <c r="AM500" t="e">
        <f ca="1">AA499-Z499</f>
        <v>#N/A</v>
      </c>
      <c r="AN500" t="e">
        <f ca="1">AB499-AA499</f>
        <v>#N/A</v>
      </c>
    </row>
    <row r="501" spans="24:40" x14ac:dyDescent="0.3">
      <c r="X501" t="str">
        <f>X500 &amp; " Year"</f>
        <v>Max Intangibles / Sales Year</v>
      </c>
      <c r="Y501" t="e">
        <f ca="1">VALUE(X498)+MATCH(Y500,X499:AB499,0)-1</f>
        <v>#N/A</v>
      </c>
      <c r="AK501" t="str">
        <f>"Max " &amp; AK498</f>
        <v>Max Change in Intagibles / Sales</v>
      </c>
      <c r="AL501" t="e">
        <f ca="1">MAX(AK500:AN500)</f>
        <v>#N/A</v>
      </c>
    </row>
    <row r="502" spans="24:40" x14ac:dyDescent="0.3">
      <c r="X502" t="str">
        <f>"Min " &amp; X497</f>
        <v>Min Intangibles / Sales</v>
      </c>
      <c r="Y502" t="e">
        <f ca="1">MIN(X499:AB499)</f>
        <v>#N/A</v>
      </c>
      <c r="AK502" t="str">
        <f>AK501 &amp; " Year"</f>
        <v>Max Change in Intagibles / Sales Year</v>
      </c>
      <c r="AL502" t="e">
        <f ca="1">IF(MATCH(AL501,AK500:AN500,0)=1,AK499,IF(MATCH(AL501,AK500:AN500,0)=2,AL499,IF(MATCH(AL501,AK500:AN500,0)=3,AM499,AN499)))</f>
        <v>#N/A</v>
      </c>
    </row>
    <row r="503" spans="24:40" x14ac:dyDescent="0.3">
      <c r="X503" t="str">
        <f>X502 &amp; " Year"</f>
        <v>Min Intangibles / Sales Year</v>
      </c>
      <c r="Y503" t="e">
        <f ca="1">VALUE(X498)+MATCH(Y502,X499:AB499,0)-1</f>
        <v>#N/A</v>
      </c>
      <c r="AK503" t="str">
        <f>"Min " &amp; AK498</f>
        <v>Min Change in Intagibles / Sales</v>
      </c>
      <c r="AL503" t="e">
        <f ca="1">MIN(AK500:AN500)</f>
        <v>#N/A</v>
      </c>
    </row>
    <row r="504" spans="24:40" x14ac:dyDescent="0.3">
      <c r="AK504" t="str">
        <f>AK503 &amp; " Year"</f>
        <v>Min Change in Intagibles / Sales Year</v>
      </c>
      <c r="AL504" t="e">
        <f ca="1">IF(MATCH(AL503,AK500:AN500,0)=1,AK499,IF(MATCH(AL503,AK500:AN500,0)=2,AL499,IF(MATCH(AL503,AK500:AN500,0)=3,AM499,AN499)))</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4996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Alkermes</v>
      </c>
    </row>
    <row r="2" spans="1:16" x14ac:dyDescent="0.3">
      <c r="B2" t="s">
        <v>2</v>
      </c>
      <c r="C2" t="s">
        <v>4997</v>
      </c>
      <c r="K2" t="str">
        <f>LEFT(C1,FIND("(",C1) - 2)</f>
        <v>Alkermes plc</v>
      </c>
    </row>
    <row r="3" spans="1:16" x14ac:dyDescent="0.3">
      <c r="J3">
        <f ca="1">RANDBETWEEN(1,6)</f>
        <v>2</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$57.99, down 1.09%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$57.99, down 1.09% after opening up a fraction over yesterday's closing price</v>
      </c>
    </row>
    <row r="5" spans="1:16" x14ac:dyDescent="0.3">
      <c r="J5">
        <f ca="1">RANDBETWEEN(1,2)</f>
        <v>1</v>
      </c>
      <c r="K5" t="str">
        <f>"The one year target estimate for " &amp; D1 &amp; " is " &amp; TEXT(C23,"$####.00")</f>
        <v>The one year target estimate for Alkermes is $63.42</v>
      </c>
      <c r="L5" t="str">
        <f>D1 &amp; " is expected to be trading at " &amp; TEXT(C23, "$####.00") &amp; ", based on target estimates"</f>
        <v>Alkermes is expected to be trading at $63.42, based on target estimates</v>
      </c>
    </row>
    <row r="6" spans="1:16" x14ac:dyDescent="0.3">
      <c r="K6" t="str">
        <f>" which would be " &amp; IF(OR(LEFT(ABS((C23-C2)/C2*100),1)="8",LEFT(ABS((C23-C2)/C2*100),2)="18"), "an ", "a ")  &amp;TEXT(ABS((C23-C2)/C2),"####.00%")&amp;IF((C23-C2)&gt;0," increase over"," decrease from")&amp;" the current price"</f>
        <v xml:space="preserve"> which would be a 9.36% increase over the current price</v>
      </c>
    </row>
    <row r="7" spans="1:16" x14ac:dyDescent="0.3">
      <c r="A7" s="1">
        <v>0</v>
      </c>
      <c r="B7" t="s">
        <v>5</v>
      </c>
      <c r="C7" t="s">
        <v>4998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-400.% over last quarter based on the average of 10 analyst estimates (Yahoo Finance)</v>
      </c>
    </row>
    <row r="8" spans="1:16" x14ac:dyDescent="0.3">
      <c r="A8" s="1">
        <v>1</v>
      </c>
      <c r="B8" t="s">
        <v>7</v>
      </c>
      <c r="C8" t="s">
        <v>4999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5000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11</v>
      </c>
      <c r="C10" t="s">
        <v>5001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$0.15 in the 2 months leading up to the earnings report</v>
      </c>
    </row>
    <row r="11" spans="1:16" x14ac:dyDescent="0.3">
      <c r="A11" s="1">
        <v>4</v>
      </c>
      <c r="B11" t="s">
        <v>13</v>
      </c>
      <c r="C11" t="s">
        <v>5002</v>
      </c>
      <c r="K11" t="str">
        <f>IF(B145="Interest Income",U42, K42)</f>
        <v>Alkermes has managed to increase revenue, and gross income each year since 2012</v>
      </c>
    </row>
    <row r="12" spans="1:16" x14ac:dyDescent="0.3">
      <c r="A12" s="1">
        <v>5</v>
      </c>
      <c r="B12" t="s">
        <v>15</v>
      </c>
      <c r="C12" t="s">
        <v>5003</v>
      </c>
      <c r="D12" t="str">
        <f>LEFT(C12,FIND("-",C12)-2)</f>
        <v>41.93</v>
      </c>
      <c r="E12" t="str">
        <f>TRIM(RIGHT(C12,FIND("-",C12)-1))</f>
        <v>63.40</v>
      </c>
      <c r="K12" t="str">
        <f ca="1">D78</f>
        <v>There are some indications that Alkermes may be overvalued. The company has a higher forward p/e, peg ratio than the comparable average</v>
      </c>
    </row>
    <row r="13" spans="1:16" x14ac:dyDescent="0.3">
      <c r="A13" s="1">
        <v>6</v>
      </c>
      <c r="B13" t="s">
        <v>17</v>
      </c>
      <c r="C13" t="s">
        <v>5004</v>
      </c>
      <c r="K13" t="str">
        <f ca="1">D89</f>
        <v>There are some indications that Alkermes may be undervalued. The company has a lower trailing p/e, and price/sales than the comparable average</v>
      </c>
    </row>
    <row r="14" spans="1:16" x14ac:dyDescent="0.3">
      <c r="A14" s="1">
        <v>7</v>
      </c>
      <c r="B14" t="s">
        <v>19</v>
      </c>
      <c r="C14" t="s">
        <v>5005</v>
      </c>
    </row>
    <row r="16" spans="1:16" x14ac:dyDescent="0.3">
      <c r="A16" s="1">
        <v>0</v>
      </c>
      <c r="B16" t="s">
        <v>21</v>
      </c>
      <c r="C16" t="s">
        <v>5006</v>
      </c>
    </row>
    <row r="17" spans="1:23" x14ac:dyDescent="0.3">
      <c r="A17" s="1">
        <v>1</v>
      </c>
      <c r="B17" t="s">
        <v>23</v>
      </c>
      <c r="C17" t="s">
        <v>5007</v>
      </c>
      <c r="K17" t="str">
        <f ca="1">K2 &amp; IF(J3=1, K3,IF(J3=2,L3,IF(J3=3,M3,IF(J3=4,N3,IF(J3=5,O3,IF(J3=6,P3)))))) &amp; ". " &amp; IF(J4=1,K4,IF(J4=2,L4)) &amp; ". " &amp; IF(J5=1,K5,IF(J5=2,L5)) &amp; K6 &amp; ". " &amp; K7 &amp; ". " &amp; K8 &amp; ". " &amp; K9 &amp; "."</f>
        <v>Alkermes plc is slated to report earnings on Jul 27, 2017. The stock is currently trading at $57.99, down 1.09% after opening up slightly over yesterday's close. The one year target estimate for Alkermes is $63.42 which would be a 9.36% increase over the current price. Earnings are expected to increase by -400.% over last quarter based on the average of 10 analyst estimates (Yahoo Finance). The stock is trading in the high end of its 52-week range. Over the last 4 quarters, there has been a, positive earnings surprise 1 time, and a negative earnings surprise 3 times.</v>
      </c>
    </row>
    <row r="18" spans="1:23" x14ac:dyDescent="0.3">
      <c r="A18" s="1">
        <v>2</v>
      </c>
      <c r="B18" t="s">
        <v>25</v>
      </c>
      <c r="C18" t="s">
        <v>5008</v>
      </c>
    </row>
    <row r="19" spans="1:23" x14ac:dyDescent="0.3">
      <c r="A19" s="1">
        <v>3</v>
      </c>
      <c r="B19" t="s">
        <v>27</v>
      </c>
      <c r="C19" t="s">
        <v>5009</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5010</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10</v>
      </c>
      <c r="D27">
        <v>10</v>
      </c>
      <c r="E27">
        <v>10</v>
      </c>
      <c r="F27">
        <v>10</v>
      </c>
      <c r="J27">
        <f>IF(K27 &lt;&gt; "",6, 0)</f>
        <v>0</v>
      </c>
      <c r="K27" t="str">
        <f>IF(I172="pos_trend",B172,"")</f>
        <v/>
      </c>
      <c r="L27" t="str">
        <f t="shared" si="0"/>
        <v/>
      </c>
      <c r="M27" t="str">
        <f t="shared" si="2"/>
        <v>revenue, gross income</v>
      </c>
      <c r="T27">
        <f>IF(U27 &lt;&gt; "",6, 0)</f>
        <v>0</v>
      </c>
      <c r="U27" t="str">
        <f>IF(I170="pos_trend",B170,"")</f>
        <v/>
      </c>
      <c r="V27" t="str">
        <f t="shared" si="1"/>
        <v/>
      </c>
      <c r="W27" t="str">
        <f t="shared" si="3"/>
        <v/>
      </c>
    </row>
    <row r="28" spans="1:23" x14ac:dyDescent="0.3">
      <c r="A28" s="1">
        <v>1</v>
      </c>
      <c r="B28" t="s">
        <v>42</v>
      </c>
      <c r="C28">
        <v>-0.01</v>
      </c>
      <c r="D28">
        <v>0.03</v>
      </c>
      <c r="E28">
        <v>-0.04</v>
      </c>
      <c r="F28">
        <v>0.47</v>
      </c>
      <c r="J28">
        <f>IF(K28 &lt;&gt; "",7, 0)</f>
        <v>0</v>
      </c>
      <c r="K28" t="str">
        <f>IF(I173="pos_trend",B173,"")</f>
        <v/>
      </c>
      <c r="L28" t="str">
        <f t="shared" si="0"/>
        <v/>
      </c>
      <c r="M28" t="str">
        <f t="shared" si="2"/>
        <v>revenue, gross income</v>
      </c>
      <c r="T28">
        <f>IF(U28 &lt;&gt; "",7, 0)</f>
        <v>0</v>
      </c>
      <c r="U28" t="str">
        <f>IF(I171="pos_trend",B171,"")</f>
        <v/>
      </c>
      <c r="V28" t="str">
        <f t="shared" si="1"/>
        <v/>
      </c>
      <c r="W28" t="str">
        <f t="shared" si="3"/>
        <v/>
      </c>
    </row>
    <row r="29" spans="1:23" x14ac:dyDescent="0.3">
      <c r="A29" s="1">
        <v>2</v>
      </c>
      <c r="B29" t="s">
        <v>43</v>
      </c>
      <c r="C29">
        <v>-0.08</v>
      </c>
      <c r="E29">
        <v>-0.1</v>
      </c>
      <c r="F29">
        <v>0.2</v>
      </c>
      <c r="J29">
        <f>IF(K29 &lt;&gt; "",8, 0)</f>
        <v>0</v>
      </c>
      <c r="K29" t="str">
        <f>IF(I174="pos_trend",B174,"")</f>
        <v/>
      </c>
      <c r="L29" t="str">
        <f t="shared" si="0"/>
        <v/>
      </c>
      <c r="M29" t="str">
        <f t="shared" si="2"/>
        <v>revenue, gross income</v>
      </c>
      <c r="T29">
        <f>IF(U29 &lt;&gt; "",8, 0)</f>
        <v>0</v>
      </c>
      <c r="U29" t="str">
        <f>IF(I172="pos_trend",B172,"")</f>
        <v/>
      </c>
      <c r="V29" t="str">
        <f t="shared" si="1"/>
        <v/>
      </c>
      <c r="W29" t="str">
        <f t="shared" si="3"/>
        <v/>
      </c>
    </row>
    <row r="30" spans="1:23" x14ac:dyDescent="0.3">
      <c r="A30" s="1">
        <v>3</v>
      </c>
      <c r="B30" t="s">
        <v>44</v>
      </c>
      <c r="C30">
        <v>7.0000000000000007E-2</v>
      </c>
      <c r="D30">
        <v>0.05</v>
      </c>
      <c r="E30">
        <v>0.05</v>
      </c>
      <c r="F30">
        <v>0.79</v>
      </c>
      <c r="J30">
        <f>IF(K30 &lt;&gt; "",9, 0)</f>
        <v>0</v>
      </c>
      <c r="K30" t="str">
        <f>IF(I185="pos_trend",B185,"")</f>
        <v/>
      </c>
      <c r="L30" t="str">
        <f t="shared" si="0"/>
        <v/>
      </c>
      <c r="M30" t="str">
        <f t="shared" si="2"/>
        <v>revenue, gross income</v>
      </c>
      <c r="T30">
        <f>IF(U30 &lt;&gt; "",9, 0)</f>
        <v>0</v>
      </c>
      <c r="U30" t="str">
        <f>IF(I178="pos_trend",B178,"")</f>
        <v/>
      </c>
      <c r="V30" t="str">
        <f t="shared" si="1"/>
        <v/>
      </c>
      <c r="W30" t="str">
        <f t="shared" si="3"/>
        <v/>
      </c>
    </row>
    <row r="31" spans="1:23" x14ac:dyDescent="0.3">
      <c r="A31" s="1">
        <v>4</v>
      </c>
      <c r="B31" t="s">
        <v>45</v>
      </c>
      <c r="C31">
        <v>-0.01</v>
      </c>
      <c r="D31">
        <v>-0.09</v>
      </c>
      <c r="E31">
        <v>-0.2</v>
      </c>
      <c r="F31">
        <v>-0.04</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c>
    </row>
    <row r="34" spans="1:23" x14ac:dyDescent="0.3">
      <c r="A34" s="1">
        <v>0</v>
      </c>
      <c r="B34" t="s">
        <v>41</v>
      </c>
      <c r="C34" t="s">
        <v>2513</v>
      </c>
      <c r="D34" t="s">
        <v>2513</v>
      </c>
      <c r="E34" t="s">
        <v>5011</v>
      </c>
      <c r="F34" t="s">
        <v>5011</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c>
    </row>
    <row r="35" spans="1:23" x14ac:dyDescent="0.3">
      <c r="A35" s="1">
        <v>1</v>
      </c>
      <c r="B35" t="s">
        <v>42</v>
      </c>
      <c r="C35" t="s">
        <v>5012</v>
      </c>
      <c r="D35" t="s">
        <v>5013</v>
      </c>
      <c r="E35" t="s">
        <v>5014</v>
      </c>
      <c r="F35" t="s">
        <v>52</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c>
    </row>
    <row r="36" spans="1:23" x14ac:dyDescent="0.3">
      <c r="A36" s="1">
        <v>2</v>
      </c>
      <c r="B36" t="s">
        <v>43</v>
      </c>
      <c r="C36" t="s">
        <v>5015</v>
      </c>
      <c r="D36" t="s">
        <v>5016</v>
      </c>
      <c r="E36" t="s">
        <v>5017</v>
      </c>
      <c r="F36" t="s">
        <v>5018</v>
      </c>
      <c r="J36">
        <f>IF(K36 &lt;&gt; "",15, 0)</f>
        <v>0</v>
      </c>
      <c r="K36" t="str">
        <f>IF(I202="pos_trend",B202,"")</f>
        <v/>
      </c>
      <c r="L36" t="str">
        <f t="shared" si="0"/>
        <v/>
      </c>
      <c r="M36" t="str">
        <f t="shared" si="2"/>
        <v>revenue, gross income</v>
      </c>
      <c r="T36">
        <f>IF(U36 &lt;&gt; "",15, 0)</f>
        <v>0</v>
      </c>
      <c r="U36" t="str">
        <f>IF(I336="pos_trend",B336,"")</f>
        <v/>
      </c>
      <c r="V36" t="str">
        <f t="shared" si="1"/>
        <v/>
      </c>
      <c r="W36" t="str">
        <f t="shared" si="3"/>
        <v/>
      </c>
    </row>
    <row r="37" spans="1:23" x14ac:dyDescent="0.3">
      <c r="A37" s="1">
        <v>3</v>
      </c>
      <c r="B37" t="s">
        <v>44</v>
      </c>
      <c r="C37" t="s">
        <v>5019</v>
      </c>
      <c r="D37" t="s">
        <v>5020</v>
      </c>
      <c r="E37" t="s">
        <v>5021</v>
      </c>
      <c r="F37" t="s">
        <v>1476</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c>
    </row>
    <row r="38" spans="1:23" x14ac:dyDescent="0.3">
      <c r="A38" s="1">
        <v>4</v>
      </c>
      <c r="B38" t="s">
        <v>60</v>
      </c>
      <c r="C38" t="s">
        <v>5022</v>
      </c>
      <c r="D38" t="s">
        <v>5023</v>
      </c>
      <c r="E38" t="s">
        <v>5024</v>
      </c>
      <c r="F38" t="s">
        <v>5014</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c>
    </row>
    <row r="39" spans="1:23" x14ac:dyDescent="0.3">
      <c r="A39" s="1">
        <v>5</v>
      </c>
      <c r="B39" t="s">
        <v>63</v>
      </c>
      <c r="C39" t="s">
        <v>5025</v>
      </c>
      <c r="D39" t="s">
        <v>5026</v>
      </c>
      <c r="E39" t="s">
        <v>5027</v>
      </c>
      <c r="F39" t="s">
        <v>5028</v>
      </c>
      <c r="K39" t="str">
        <f>IF(I352="pos_trend",B352,"")</f>
        <v/>
      </c>
      <c r="M39" t="str">
        <f t="shared" si="2"/>
        <v>revenue, gross income</v>
      </c>
      <c r="W39" t="str">
        <f t="shared" si="3"/>
        <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79</v>
      </c>
      <c r="D42" t="s">
        <v>83</v>
      </c>
      <c r="E42" t="s">
        <v>3787</v>
      </c>
      <c r="F42" t="s">
        <v>5029</v>
      </c>
      <c r="K42" t="str">
        <f>SUBSTITUTE(IF(M40&lt;&gt;"", D1 &amp; " has managed to increase " &amp; M40 &amp; " each year since " &amp; C144, "No positive trends")," , "," ")</f>
        <v>Alkermes has managed to increase revenue, and gross income each year since 2012</v>
      </c>
      <c r="U42" t="str">
        <f>SUBSTITUTE(IF(W40&lt;&gt;"", D1 &amp; " has managed to increase " &amp; W40 &amp; " each year since " &amp; C144, "No positive trends")," , "," ")</f>
        <v>No positive trends</v>
      </c>
    </row>
    <row r="43" spans="1:23" x14ac:dyDescent="0.3">
      <c r="A43" s="1">
        <v>1</v>
      </c>
      <c r="B43" t="s">
        <v>78</v>
      </c>
      <c r="C43" t="s">
        <v>1828</v>
      </c>
      <c r="D43" t="s">
        <v>5029</v>
      </c>
      <c r="E43" t="s">
        <v>81</v>
      </c>
      <c r="F43" t="s">
        <v>5030</v>
      </c>
    </row>
    <row r="44" spans="1:23" x14ac:dyDescent="0.3">
      <c r="A44" s="1">
        <v>2</v>
      </c>
      <c r="B44" t="s">
        <v>82</v>
      </c>
      <c r="C44" t="s">
        <v>4394</v>
      </c>
      <c r="D44" t="s">
        <v>3786</v>
      </c>
      <c r="E44" t="s">
        <v>1122</v>
      </c>
      <c r="F44" t="s">
        <v>5029</v>
      </c>
    </row>
    <row r="45" spans="1:23" x14ac:dyDescent="0.3">
      <c r="A45" s="1">
        <v>3</v>
      </c>
      <c r="B45" t="s">
        <v>87</v>
      </c>
      <c r="C45" t="s">
        <v>5031</v>
      </c>
      <c r="D45" t="s">
        <v>111</v>
      </c>
      <c r="E45" t="s">
        <v>111</v>
      </c>
      <c r="F45" t="s">
        <v>5032</v>
      </c>
    </row>
    <row r="47" spans="1:23" x14ac:dyDescent="0.3">
      <c r="B47" s="1" t="s">
        <v>92</v>
      </c>
      <c r="C47" s="1" t="s">
        <v>37</v>
      </c>
      <c r="D47" s="1" t="s">
        <v>38</v>
      </c>
      <c r="E47" s="1" t="s">
        <v>39</v>
      </c>
      <c r="F47" s="1" t="s">
        <v>40</v>
      </c>
    </row>
    <row r="48" spans="1:23" x14ac:dyDescent="0.3">
      <c r="A48" s="1">
        <v>0</v>
      </c>
      <c r="B48" t="s">
        <v>93</v>
      </c>
      <c r="C48">
        <v>-0.01</v>
      </c>
      <c r="D48">
        <v>0.03</v>
      </c>
      <c r="E48">
        <v>-0.04</v>
      </c>
      <c r="F48">
        <v>0.47</v>
      </c>
    </row>
    <row r="49" spans="1:14" x14ac:dyDescent="0.3">
      <c r="A49" s="1">
        <v>1</v>
      </c>
      <c r="B49" t="s">
        <v>94</v>
      </c>
      <c r="C49">
        <v>-0.01</v>
      </c>
      <c r="D49">
        <v>0.03</v>
      </c>
      <c r="E49">
        <v>-0.04</v>
      </c>
      <c r="F49">
        <v>0.47</v>
      </c>
    </row>
    <row r="50" spans="1:14" x14ac:dyDescent="0.3">
      <c r="A50" s="1">
        <v>2</v>
      </c>
      <c r="B50" t="s">
        <v>95</v>
      </c>
      <c r="C50">
        <v>-0.01</v>
      </c>
      <c r="D50">
        <v>0.03</v>
      </c>
      <c r="E50">
        <v>-0.04</v>
      </c>
      <c r="F50">
        <v>0.47</v>
      </c>
    </row>
    <row r="51" spans="1:14" x14ac:dyDescent="0.3">
      <c r="A51" s="1">
        <v>3</v>
      </c>
      <c r="B51" t="s">
        <v>96</v>
      </c>
      <c r="C51">
        <v>-0.01</v>
      </c>
      <c r="D51">
        <v>0.03</v>
      </c>
      <c r="E51">
        <v>-0.04</v>
      </c>
      <c r="F51">
        <v>0.47</v>
      </c>
    </row>
    <row r="52" spans="1:14" x14ac:dyDescent="0.3">
      <c r="A52" s="1">
        <v>4</v>
      </c>
      <c r="B52" t="s">
        <v>97</v>
      </c>
      <c r="C52">
        <v>0.01</v>
      </c>
      <c r="D52">
        <v>0.02</v>
      </c>
      <c r="E52">
        <v>0.04</v>
      </c>
      <c r="F52">
        <v>0.62</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c r="C56">
        <v>1</v>
      </c>
      <c r="D56">
        <v>1</v>
      </c>
    </row>
    <row r="57" spans="1:14" x14ac:dyDescent="0.3">
      <c r="A57" s="1">
        <v>2</v>
      </c>
      <c r="B57" t="s">
        <v>101</v>
      </c>
    </row>
    <row r="58" spans="1:14" x14ac:dyDescent="0.3">
      <c r="A58" s="1">
        <v>3</v>
      </c>
      <c r="B58" t="s">
        <v>102</v>
      </c>
    </row>
    <row r="60" spans="1:14" x14ac:dyDescent="0.3">
      <c r="B60" s="1" t="s">
        <v>103</v>
      </c>
      <c r="C60" s="1" t="s">
        <v>5033</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C62" t="s">
        <v>5034</v>
      </c>
      <c r="F62">
        <v>0.22</v>
      </c>
      <c r="I62" t="str">
        <f t="shared" si="4"/>
        <v>N/A</v>
      </c>
      <c r="J62">
        <f t="shared" si="5"/>
        <v>1.3330000000000002</v>
      </c>
      <c r="K62" t="str">
        <f t="shared" si="6"/>
        <v>N/A</v>
      </c>
      <c r="L62" t="str">
        <f t="shared" si="7"/>
        <v>N/A</v>
      </c>
      <c r="M62">
        <f t="shared" si="8"/>
        <v>0.22</v>
      </c>
      <c r="N62" t="str">
        <f t="shared" si="9"/>
        <v>N/A</v>
      </c>
    </row>
    <row r="63" spans="1:14" x14ac:dyDescent="0.3">
      <c r="A63" s="1">
        <v>2</v>
      </c>
      <c r="B63" t="s">
        <v>112</v>
      </c>
      <c r="C63" t="s">
        <v>3198</v>
      </c>
      <c r="F63">
        <v>0.08</v>
      </c>
      <c r="I63" t="str">
        <f t="shared" si="4"/>
        <v>N/A</v>
      </c>
      <c r="J63">
        <f t="shared" si="5"/>
        <v>0.8</v>
      </c>
      <c r="K63" t="str">
        <f t="shared" si="6"/>
        <v>N/A</v>
      </c>
      <c r="L63" t="str">
        <f t="shared" si="7"/>
        <v>N/A</v>
      </c>
      <c r="M63">
        <f t="shared" si="8"/>
        <v>0.08</v>
      </c>
      <c r="N63" t="str">
        <f t="shared" si="9"/>
        <v>N/A</v>
      </c>
    </row>
    <row r="64" spans="1:14" x14ac:dyDescent="0.3">
      <c r="A64" s="1">
        <v>3</v>
      </c>
      <c r="B64" t="s">
        <v>114</v>
      </c>
      <c r="C64" t="s">
        <v>5035</v>
      </c>
      <c r="F64">
        <v>0.12</v>
      </c>
      <c r="I64" t="str">
        <f t="shared" si="4"/>
        <v>N/A</v>
      </c>
      <c r="J64">
        <f t="shared" si="5"/>
        <v>12.75</v>
      </c>
      <c r="K64" t="str">
        <f t="shared" si="6"/>
        <v>N/A</v>
      </c>
      <c r="L64" t="str">
        <f t="shared" si="7"/>
        <v>N/A</v>
      </c>
      <c r="M64">
        <f t="shared" si="8"/>
        <v>0.12</v>
      </c>
      <c r="N64" t="str">
        <f t="shared" si="9"/>
        <v>N/A</v>
      </c>
    </row>
    <row r="65" spans="1:14" x14ac:dyDescent="0.3">
      <c r="A65" s="1">
        <v>4</v>
      </c>
      <c r="B65" t="s">
        <v>116</v>
      </c>
      <c r="C65" t="s">
        <v>5036</v>
      </c>
      <c r="F65">
        <v>0.09</v>
      </c>
      <c r="I65" t="str">
        <f t="shared" si="4"/>
        <v>N/A</v>
      </c>
      <c r="J65">
        <f t="shared" si="5"/>
        <v>-0.28410000000000002</v>
      </c>
      <c r="K65" t="str">
        <f t="shared" si="6"/>
        <v>N/A</v>
      </c>
      <c r="L65" t="str">
        <f t="shared" si="7"/>
        <v>N/A</v>
      </c>
      <c r="M65">
        <f t="shared" si="8"/>
        <v>0.09</v>
      </c>
      <c r="N65" t="str">
        <f t="shared" si="9"/>
        <v>N/A</v>
      </c>
    </row>
    <row r="66" spans="1:14" x14ac:dyDescent="0.3">
      <c r="A66" s="1">
        <v>5</v>
      </c>
      <c r="B66" t="s">
        <v>118</v>
      </c>
      <c r="C66" t="s">
        <v>5037</v>
      </c>
      <c r="I66" t="str">
        <f t="shared" si="4"/>
        <v>N/A</v>
      </c>
      <c r="J66">
        <f t="shared" si="5"/>
        <v>-0.30790000000000001</v>
      </c>
      <c r="K66" t="str">
        <f t="shared" si="6"/>
        <v>N/A</v>
      </c>
      <c r="L66" t="str">
        <f t="shared" si="7"/>
        <v>N/A</v>
      </c>
      <c r="M66" t="str">
        <f t="shared" si="8"/>
        <v>N/A</v>
      </c>
      <c r="N66" t="str">
        <f t="shared" si="9"/>
        <v>N/A</v>
      </c>
    </row>
    <row r="67" spans="1:14" x14ac:dyDescent="0.3">
      <c r="D67" t="s">
        <v>120</v>
      </c>
      <c r="E67" t="str">
        <f>C1</f>
        <v>Alkermes plc (ALKS)</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5006</v>
      </c>
      <c r="D68">
        <f ca="1">IFERROR(AVERAGE(VALUE(INDIRECT("J"&amp;(MATCH(B68,B69:B500,0)+68))),VALUE(INDIRECT("J"&amp;(MATCH(B68,B69:B500,0)+79))),VALUE(INDIRECT("J"&amp;(MATCH(B68,B69:B500,0)+90))),VALUE(INDIRECT("J"&amp;(MATCH(B68,B69:B500,0)+101)))),"")</f>
        <v>3967500000</v>
      </c>
      <c r="E68" t="str">
        <f t="shared" ref="E68:E76" ca="1" si="10">IFERROR(IF(AND(C68&lt;&gt;"",D68&lt;&gt;0),IF(VALUE(J68)&gt;VALUE(K68),"above average","below average"),"no data"),"no data")</f>
        <v>above average</v>
      </c>
      <c r="I68" t="str">
        <f t="shared" ca="1" si="4"/>
        <v>N/A</v>
      </c>
      <c r="J68">
        <f t="shared" si="5"/>
        <v>8880000000</v>
      </c>
      <c r="K68">
        <f t="shared" ca="1" si="6"/>
        <v>3967500000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5008</v>
      </c>
      <c r="D70">
        <f ca="1">IFERROR(AVERAGE(VALUE(INDIRECT("J"&amp;(MATCH(B70,B71:B502,0)+70))),VALUE(INDIRECT("J"&amp;(MATCH(B70,B71:B502,0)+81))),VALUE(INDIRECT("J"&amp;(MATCH(B70,B71:B502,0)+92))),VALUE(INDIRECT("J"&amp;(MATCH(B70,B71:B502,0)+103)))),"")</f>
        <v>-0.48999999999999932</v>
      </c>
      <c r="E70" t="str">
        <f t="shared" ca="1" si="10"/>
        <v>below average</v>
      </c>
      <c r="F70" t="str">
        <f t="shared" ref="F70:F76" ca="1" si="11">IF(E70="above average",LOWER(TRIM(IF(ISNUMBER(VALUE(RIGHT(B70,1))),REPLACE(B70,LEN(B70),1,""),B70))),"")</f>
        <v/>
      </c>
      <c r="G70" t="str">
        <f ca="1">IFERROR(LEFT(F70,FIND("(",F70) - 2),F70)</f>
        <v/>
      </c>
      <c r="I70" t="str">
        <f t="shared" ca="1" si="4"/>
        <v>N/A</v>
      </c>
      <c r="J70">
        <f t="shared" si="5"/>
        <v>-43.93</v>
      </c>
      <c r="K70">
        <f t="shared" ca="1" si="6"/>
        <v>-0.48999999999999899</v>
      </c>
      <c r="L70" t="str">
        <f t="shared" ca="1" si="7"/>
        <v>N/A</v>
      </c>
      <c r="M70" t="str">
        <f t="shared" ca="1" si="8"/>
        <v>N/A</v>
      </c>
      <c r="N70" t="str">
        <f t="shared" ca="1" si="9"/>
        <v>N/A</v>
      </c>
    </row>
    <row r="71" spans="1:14" x14ac:dyDescent="0.3">
      <c r="A71" s="1">
        <v>3</v>
      </c>
      <c r="B71" t="s">
        <v>124</v>
      </c>
      <c r="C71" t="s">
        <v>5038</v>
      </c>
      <c r="D71">
        <f ca="1">IFERROR(AVERAGE(VALUE(INDIRECT("J"&amp;(MATCH(B71,B72:B503,0)+71))),VALUE(INDIRECT("J"&amp;(MATCH(B71,B72:B503,0)+82))),VALUE(INDIRECT("J"&amp;(MATCH(B71,B72:B503,0)+93))),VALUE(INDIRECT("J"&amp;(MATCH(B71,B72:B503,0)+104)))),"")</f>
        <v>-24.672499999999999</v>
      </c>
      <c r="E71" t="str">
        <f t="shared" ca="1" si="10"/>
        <v>above average</v>
      </c>
      <c r="F71" t="str">
        <f t="shared" ca="1" si="11"/>
        <v>forward p/e</v>
      </c>
      <c r="G71" t="str">
        <f t="shared" ref="G71:G76" ca="1" si="12">IF(F71&lt;&gt;"", G70 &amp; ", " &amp; IFERROR(LEFT(F71,FIND("(",F71) - 2),F71),G70)</f>
        <v>, forward p/e</v>
      </c>
      <c r="I71" t="str">
        <f t="shared" ca="1" si="4"/>
        <v>N/A</v>
      </c>
      <c r="J71">
        <f t="shared" si="5"/>
        <v>123.38</v>
      </c>
      <c r="K71">
        <f t="shared" ca="1" si="6"/>
        <v>-24.672499999999999</v>
      </c>
      <c r="L71" t="str">
        <f t="shared" ca="1" si="7"/>
        <v>N/A</v>
      </c>
      <c r="M71" t="str">
        <f t="shared" ca="1" si="8"/>
        <v>N/A</v>
      </c>
      <c r="N71" t="str">
        <f t="shared" ca="1" si="9"/>
        <v>N/A</v>
      </c>
    </row>
    <row r="72" spans="1:14" x14ac:dyDescent="0.3">
      <c r="A72" s="1">
        <v>4</v>
      </c>
      <c r="B72" t="s">
        <v>126</v>
      </c>
      <c r="C72" t="s">
        <v>5039</v>
      </c>
      <c r="D72">
        <f ca="1">IFERROR(AVERAGE(VALUE(INDIRECT("J"&amp;(MATCH(B72,B73:B504,0)+72))),VALUE(INDIRECT("J"&amp;(MATCH(B72,B73:B504,0)+83))),VALUE(INDIRECT("J"&amp;(MATCH(B72,B73:B504,0)+94))),VALUE(INDIRECT("J"&amp;(MATCH(B72,B73:B504,0)+105)))),"")</f>
        <v>-0.35499999999999998</v>
      </c>
      <c r="E72" t="str">
        <f t="shared" ca="1" si="10"/>
        <v>above average</v>
      </c>
      <c r="F72" t="str">
        <f t="shared" ca="1" si="11"/>
        <v>peg ratio (5 yr expected)</v>
      </c>
      <c r="G72" t="str">
        <f t="shared" ca="1" si="12"/>
        <v>, forward p/e, peg ratio</v>
      </c>
      <c r="I72" t="str">
        <f t="shared" ca="1" si="4"/>
        <v>N/A</v>
      </c>
      <c r="J72">
        <f t="shared" si="5"/>
        <v>50.8</v>
      </c>
      <c r="K72">
        <f t="shared" ca="1" si="6"/>
        <v>-0.35499999999999998</v>
      </c>
      <c r="L72" t="str">
        <f t="shared" ca="1" si="7"/>
        <v>N/A</v>
      </c>
      <c r="M72" t="str">
        <f t="shared" ca="1" si="8"/>
        <v>N/A</v>
      </c>
      <c r="N72" t="str">
        <f t="shared" ca="1" si="9"/>
        <v>N/A</v>
      </c>
    </row>
    <row r="73" spans="1:14" x14ac:dyDescent="0.3">
      <c r="A73" s="1">
        <v>5</v>
      </c>
      <c r="B73" t="s">
        <v>128</v>
      </c>
      <c r="C73" t="s">
        <v>5040</v>
      </c>
      <c r="D73">
        <f ca="1">IFERROR(AVERAGE(VALUE(INDIRECT("J"&amp;(MATCH(B73,B74:B505,0)+73))),VALUE(INDIRECT("J"&amp;(MATCH(B73,B74:B505,0)+84))),VALUE(INDIRECT("J"&amp;(MATCH(B73,B74:B505,0)+95))),VALUE(INDIRECT("J"&amp;(MATCH(B73,B74:B505,0)+106)))),"")</f>
        <v>596.81000000000006</v>
      </c>
      <c r="E73" t="str">
        <f t="shared" ca="1" si="10"/>
        <v>below average</v>
      </c>
      <c r="F73" t="str">
        <f t="shared" ca="1" si="11"/>
        <v/>
      </c>
      <c r="G73" t="str">
        <f t="shared" ca="1" si="12"/>
        <v>, forward p/e, peg ratio</v>
      </c>
      <c r="I73" t="str">
        <f t="shared" ca="1" si="4"/>
        <v>N/A</v>
      </c>
      <c r="J73">
        <f t="shared" si="5"/>
        <v>11.38</v>
      </c>
      <c r="K73">
        <f t="shared" ca="1" si="6"/>
        <v>596.80999999999995</v>
      </c>
      <c r="L73" t="str">
        <f t="shared" ca="1" si="7"/>
        <v>N/A</v>
      </c>
      <c r="M73" t="str">
        <f t="shared" ca="1" si="8"/>
        <v>N/A</v>
      </c>
      <c r="N73" t="str">
        <f t="shared" ca="1" si="9"/>
        <v>N/A</v>
      </c>
    </row>
    <row r="74" spans="1:14" x14ac:dyDescent="0.3">
      <c r="A74" s="1">
        <v>6</v>
      </c>
      <c r="B74" t="s">
        <v>130</v>
      </c>
      <c r="C74" t="s">
        <v>4034</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forward p/e, peg ratio</v>
      </c>
      <c r="I74" t="str">
        <f t="shared" ca="1" si="4"/>
        <v>N/A</v>
      </c>
      <c r="J74">
        <f t="shared" si="5"/>
        <v>7.3</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forward p/e, peg ratio</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forward p/e, peg ratio</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peg ratio</v>
      </c>
      <c r="G77" t="str">
        <f ca="1">TRIM(IF(LEFT(G76,1)=",",REPLACE(G76,1,1,""),SUBSTITUTE(G76,F77, "and " &amp; F77)))</f>
        <v>forward p/e, peg ratio</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Alkermes may be overvalued. The company has a higher forward p/e, peg ratio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5041</v>
      </c>
      <c r="F81" t="str">
        <f t="shared" ref="F81:F87" ca="1" si="13">IF(E70="below average",LOWER(TRIM(IF(ISNUMBER(VALUE(RIGHT(B70,1))),REPLACE(B70,LEN(B70),1,""),B70))),"")</f>
        <v>trailing p/e</v>
      </c>
      <c r="G81" t="str">
        <f ca="1">IFERROR(LEFT(F81,FIND("(",F81) - 2),F81)</f>
        <v>trailing p/e</v>
      </c>
      <c r="I81" t="str">
        <f t="shared" ca="1" si="4"/>
        <v>N/A</v>
      </c>
      <c r="J81">
        <f t="shared" si="5"/>
        <v>-0.25600000000000001</v>
      </c>
      <c r="K81" t="str">
        <f t="shared" si="6"/>
        <v>N/A</v>
      </c>
      <c r="L81" t="str">
        <f t="shared" si="7"/>
        <v>N/A</v>
      </c>
      <c r="M81" t="str">
        <f t="shared" ca="1" si="8"/>
        <v>N/A</v>
      </c>
      <c r="N81" t="str">
        <f t="shared" ca="1" si="9"/>
        <v>N/A</v>
      </c>
    </row>
    <row r="82" spans="1:14" x14ac:dyDescent="0.3">
      <c r="A82" s="1">
        <v>1</v>
      </c>
      <c r="B82" t="s">
        <v>140</v>
      </c>
      <c r="C82" t="s">
        <v>5042</v>
      </c>
      <c r="F82" t="str">
        <f t="shared" ca="1" si="13"/>
        <v/>
      </c>
      <c r="G82" t="str">
        <f t="shared" ref="G82:G87" ca="1" si="14">IF(F82&lt;&gt;"", G81 &amp; ", " &amp; IFERROR(LEFT(F82,FIND("(",F82) - 2),F82),G81)</f>
        <v>trailing p/e</v>
      </c>
      <c r="I82" t="str">
        <f t="shared" ca="1" si="4"/>
        <v>N/A</v>
      </c>
      <c r="J82">
        <f t="shared" si="5"/>
        <v>-0.2596</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5043</v>
      </c>
      <c r="F84" t="str">
        <f t="shared" ca="1" si="13"/>
        <v>price/sales (ttm)</v>
      </c>
      <c r="G84" t="str">
        <f t="shared" ca="1" si="14"/>
        <v>trailing p/e, price/sales</v>
      </c>
      <c r="I84" t="str">
        <f t="shared" ca="1" si="4"/>
        <v>N/A</v>
      </c>
      <c r="J84">
        <f t="shared" si="5"/>
        <v>-7.1900000000000006E-2</v>
      </c>
      <c r="K84" t="str">
        <f t="shared" si="6"/>
        <v>N/A</v>
      </c>
      <c r="L84" t="str">
        <f t="shared" si="7"/>
        <v>N/A</v>
      </c>
      <c r="M84" t="str">
        <f t="shared" ca="1" si="8"/>
        <v>N/A</v>
      </c>
      <c r="N84" t="str">
        <f t="shared" ca="1" si="9"/>
        <v>N/A</v>
      </c>
    </row>
    <row r="85" spans="1:14" x14ac:dyDescent="0.3">
      <c r="A85" s="1">
        <v>1</v>
      </c>
      <c r="B85" t="s">
        <v>144</v>
      </c>
      <c r="C85" t="s">
        <v>5044</v>
      </c>
      <c r="F85" t="str">
        <f t="shared" ca="1" si="13"/>
        <v/>
      </c>
      <c r="G85" t="str">
        <f t="shared" ca="1" si="14"/>
        <v>trailing p/e, price/sales</v>
      </c>
      <c r="I85" t="str">
        <f t="shared" ca="1" si="4"/>
        <v>N/A</v>
      </c>
      <c r="J85">
        <f t="shared" si="5"/>
        <v>-0.16109999999999999</v>
      </c>
      <c r="K85" t="str">
        <f t="shared" si="6"/>
        <v>N/A</v>
      </c>
      <c r="L85" t="str">
        <f t="shared" si="7"/>
        <v>N/A</v>
      </c>
      <c r="M85" t="str">
        <f t="shared" ca="1" si="8"/>
        <v>N/A</v>
      </c>
      <c r="N85" t="str">
        <f t="shared" ca="1" si="9"/>
        <v>N/A</v>
      </c>
    </row>
    <row r="86" spans="1:14" x14ac:dyDescent="0.3">
      <c r="F86" t="str">
        <f t="shared" ca="1" si="13"/>
        <v/>
      </c>
      <c r="G86" t="str">
        <f t="shared" ca="1" si="14"/>
        <v>trailing p/e, price/sales</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5045</v>
      </c>
      <c r="F87" t="str">
        <f t="shared" ca="1" si="13"/>
        <v/>
      </c>
      <c r="G87" t="str">
        <f t="shared" ca="1" si="14"/>
        <v>trailing p/e, price/sales</v>
      </c>
      <c r="I87" t="str">
        <f t="shared" ca="1" si="4"/>
        <v>N/A</v>
      </c>
      <c r="J87">
        <f t="shared" si="5"/>
        <v>780700000</v>
      </c>
      <c r="K87" t="str">
        <f t="shared" si="6"/>
        <v>N/A</v>
      </c>
      <c r="L87" t="str">
        <f t="shared" si="7"/>
        <v>N/A</v>
      </c>
      <c r="M87" t="str">
        <f t="shared" ca="1" si="8"/>
        <v>N/A</v>
      </c>
      <c r="N87" t="str">
        <f t="shared" ca="1" si="9"/>
        <v>N/A</v>
      </c>
    </row>
    <row r="88" spans="1:14" x14ac:dyDescent="0.3">
      <c r="A88" s="1">
        <v>1</v>
      </c>
      <c r="B88" t="s">
        <v>147</v>
      </c>
      <c r="C88" t="s">
        <v>5046</v>
      </c>
      <c r="F88" t="str">
        <f ca="1">IF(F87="",IF(F86="",IF(F85="",IF(F84="",IF(F83="",IF(F82="",IFERROR(LEFT(F81,FIND("(",F81) - 2),F81),IFERROR(LEFT(F82,FIND("(",F82) - 2),F82)),IFERROR(LEFT(F83,FIND("(",F83) - 2),F83)),IFERROR(LEFT(F84,FIND("(",F84) - 2),F84)),IFERROR(LEFT(F85,FIND("(",F85) - 2),F85)),IFERROR(LEFT(F86,FIND("(",F86) - 2),F86)),IFERROR(LEFT(F87,FIND("(",F87) - 2),F87))</f>
        <v>price/sales</v>
      </c>
      <c r="G88" t="str">
        <f ca="1">TRIM(IF(LEFT(G87,1)=",",REPLACE(G87,1,1,""),SUBSTITUTE(G87,F88, "and " &amp; F88)))</f>
        <v>trailing p/e, and price/sales</v>
      </c>
      <c r="I88" t="str">
        <f t="shared" ca="1" si="4"/>
        <v>N/A</v>
      </c>
      <c r="J88">
        <f t="shared" si="5"/>
        <v>5.14</v>
      </c>
      <c r="K88" t="str">
        <f t="shared" si="6"/>
        <v>N/A</v>
      </c>
      <c r="L88" t="str">
        <f t="shared" si="7"/>
        <v>N/A</v>
      </c>
      <c r="M88" t="str">
        <f t="shared" ca="1" si="8"/>
        <v>N/A</v>
      </c>
      <c r="N88" t="str">
        <f t="shared" ca="1" si="9"/>
        <v>N/A</v>
      </c>
    </row>
    <row r="89" spans="1:14" x14ac:dyDescent="0.3">
      <c r="A89" s="1">
        <v>2</v>
      </c>
      <c r="B89" t="s">
        <v>149</v>
      </c>
      <c r="C89" t="s">
        <v>5047</v>
      </c>
      <c r="D89" t="str">
        <f ca="1">IF(COUNTIF(E70:E76,"=below average")&gt;0,"There are some indications that "&amp;D1&amp;" may be undervalued. The company has a lower " &amp; G88 &amp; " than the comparable average", "Inconclusive")</f>
        <v>There are some indications that Alkermes may be undervalued. The company has a lower trailing p/e, and price/sales than the comparable average</v>
      </c>
      <c r="I89" t="str">
        <f t="shared" ca="1" si="4"/>
        <v>N/A</v>
      </c>
      <c r="J89">
        <f t="shared" si="5"/>
        <v>0.223</v>
      </c>
      <c r="K89" t="str">
        <f t="shared" ca="1" si="6"/>
        <v>N/A</v>
      </c>
      <c r="L89" t="str">
        <f t="shared" si="7"/>
        <v>N/A</v>
      </c>
      <c r="M89" t="str">
        <f t="shared" si="8"/>
        <v>N/A</v>
      </c>
      <c r="N89" t="str">
        <f t="shared" si="9"/>
        <v>N/A</v>
      </c>
    </row>
    <row r="90" spans="1:14" x14ac:dyDescent="0.3">
      <c r="A90" s="1">
        <v>3</v>
      </c>
      <c r="B90" t="s">
        <v>151</v>
      </c>
      <c r="C90" t="s">
        <v>5048</v>
      </c>
      <c r="I90" t="str">
        <f t="shared" si="4"/>
        <v>N/A</v>
      </c>
      <c r="J90">
        <f t="shared" si="5"/>
        <v>613570000</v>
      </c>
      <c r="K90" t="str">
        <f t="shared" si="6"/>
        <v>N/A</v>
      </c>
      <c r="L90" t="str">
        <f t="shared" si="7"/>
        <v>N/A</v>
      </c>
      <c r="M90" t="str">
        <f t="shared" si="8"/>
        <v>N/A</v>
      </c>
      <c r="N90" t="str">
        <f t="shared" si="9"/>
        <v>N/A</v>
      </c>
    </row>
    <row r="91" spans="1:14" x14ac:dyDescent="0.3">
      <c r="A91" s="1">
        <v>4</v>
      </c>
      <c r="B91" t="s">
        <v>153</v>
      </c>
      <c r="C91" t="s">
        <v>5049</v>
      </c>
      <c r="I91" t="str">
        <f t="shared" si="4"/>
        <v>N/A</v>
      </c>
      <c r="J91">
        <f t="shared" si="5"/>
        <v>-107330000</v>
      </c>
      <c r="K91" t="str">
        <f t="shared" si="6"/>
        <v>N/A</v>
      </c>
      <c r="L91" t="str">
        <f t="shared" si="7"/>
        <v>N/A</v>
      </c>
      <c r="M91" t="str">
        <f t="shared" si="8"/>
        <v>N/A</v>
      </c>
      <c r="N91" t="str">
        <f t="shared" si="9"/>
        <v>N/A</v>
      </c>
    </row>
    <row r="92" spans="1:14" x14ac:dyDescent="0.3">
      <c r="A92" s="1">
        <v>5</v>
      </c>
      <c r="B92" t="s">
        <v>155</v>
      </c>
      <c r="C92" t="s">
        <v>5050</v>
      </c>
      <c r="I92" t="str">
        <f t="shared" si="4"/>
        <v>N/A</v>
      </c>
      <c r="J92">
        <f t="shared" si="5"/>
        <v>-199900000</v>
      </c>
      <c r="K92" t="str">
        <f t="shared" si="6"/>
        <v>N/A</v>
      </c>
      <c r="L92" t="str">
        <f t="shared" si="7"/>
        <v>N/A</v>
      </c>
      <c r="M92" t="str">
        <f t="shared" si="8"/>
        <v>N/A</v>
      </c>
      <c r="N92" t="str">
        <f t="shared" si="9"/>
        <v>N/A</v>
      </c>
    </row>
    <row r="93" spans="1:14" x14ac:dyDescent="0.3">
      <c r="A93" s="1">
        <v>6</v>
      </c>
      <c r="B93" t="s">
        <v>157</v>
      </c>
      <c r="C93" t="s">
        <v>5009</v>
      </c>
      <c r="I93" t="str">
        <f t="shared" si="4"/>
        <v>N/A</v>
      </c>
      <c r="J93">
        <f t="shared" si="5"/>
        <v>-1.32</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5051</v>
      </c>
      <c r="I96" t="str">
        <f t="shared" si="4"/>
        <v>N/A</v>
      </c>
      <c r="J96">
        <f t="shared" si="5"/>
        <v>476420000</v>
      </c>
      <c r="K96" t="str">
        <f t="shared" si="6"/>
        <v>N/A</v>
      </c>
      <c r="L96" t="str">
        <f t="shared" si="7"/>
        <v>N/A</v>
      </c>
      <c r="M96" t="str">
        <f t="shared" si="8"/>
        <v>N/A</v>
      </c>
      <c r="N96" t="str">
        <f t="shared" si="9"/>
        <v>N/A</v>
      </c>
    </row>
    <row r="97" spans="1:14" x14ac:dyDescent="0.3">
      <c r="A97" s="1">
        <v>1</v>
      </c>
      <c r="B97" t="s">
        <v>161</v>
      </c>
      <c r="C97" t="s">
        <v>5052</v>
      </c>
      <c r="I97" t="str">
        <f t="shared" si="4"/>
        <v>N/A</v>
      </c>
      <c r="J97">
        <f t="shared" si="5"/>
        <v>3.11</v>
      </c>
      <c r="K97" t="str">
        <f t="shared" si="6"/>
        <v>N/A</v>
      </c>
      <c r="L97" t="str">
        <f t="shared" si="7"/>
        <v>N/A</v>
      </c>
      <c r="M97" t="str">
        <f t="shared" si="8"/>
        <v>N/A</v>
      </c>
      <c r="N97" t="str">
        <f t="shared" si="9"/>
        <v>N/A</v>
      </c>
    </row>
    <row r="98" spans="1:14" x14ac:dyDescent="0.3">
      <c r="A98" s="1">
        <v>2</v>
      </c>
      <c r="B98" t="s">
        <v>163</v>
      </c>
      <c r="C98" t="s">
        <v>5053</v>
      </c>
      <c r="I98" t="str">
        <f t="shared" si="4"/>
        <v>N/A</v>
      </c>
      <c r="J98">
        <f t="shared" si="5"/>
        <v>283110000</v>
      </c>
      <c r="K98" t="str">
        <f t="shared" si="6"/>
        <v>N/A</v>
      </c>
      <c r="L98" t="str">
        <f t="shared" si="7"/>
        <v>N/A</v>
      </c>
      <c r="M98" t="str">
        <f t="shared" si="8"/>
        <v>N/A</v>
      </c>
      <c r="N98" t="str">
        <f t="shared" si="9"/>
        <v>N/A</v>
      </c>
    </row>
    <row r="99" spans="1:14" x14ac:dyDescent="0.3">
      <c r="A99" s="1">
        <v>3</v>
      </c>
      <c r="B99" t="s">
        <v>165</v>
      </c>
      <c r="C99" t="s">
        <v>5054</v>
      </c>
      <c r="I99" t="str">
        <f t="shared" si="4"/>
        <v>N/A</v>
      </c>
      <c r="J99">
        <f t="shared" si="5"/>
        <v>23.27</v>
      </c>
      <c r="K99" t="str">
        <f t="shared" si="6"/>
        <v>N/A</v>
      </c>
      <c r="L99" t="str">
        <f t="shared" si="7"/>
        <v>N/A</v>
      </c>
      <c r="M99" t="str">
        <f t="shared" si="8"/>
        <v>N/A</v>
      </c>
      <c r="N99" t="str">
        <f t="shared" si="9"/>
        <v>N/A</v>
      </c>
    </row>
    <row r="100" spans="1:14" x14ac:dyDescent="0.3">
      <c r="A100" s="1">
        <v>4</v>
      </c>
      <c r="B100" t="s">
        <v>167</v>
      </c>
      <c r="C100" t="s">
        <v>5055</v>
      </c>
      <c r="I100" t="str">
        <f t="shared" si="4"/>
        <v>N/A</v>
      </c>
      <c r="J100">
        <f t="shared" si="5"/>
        <v>3.6</v>
      </c>
      <c r="K100" t="str">
        <f t="shared" si="6"/>
        <v>N/A</v>
      </c>
      <c r="L100" t="str">
        <f t="shared" si="7"/>
        <v>N/A</v>
      </c>
      <c r="M100" t="str">
        <f t="shared" si="8"/>
        <v>N/A</v>
      </c>
      <c r="N100" t="str">
        <f t="shared" si="9"/>
        <v>N/A</v>
      </c>
    </row>
    <row r="101" spans="1:14" x14ac:dyDescent="0.3">
      <c r="A101" s="1">
        <v>5</v>
      </c>
      <c r="B101" t="s">
        <v>169</v>
      </c>
      <c r="C101" t="s">
        <v>5056</v>
      </c>
      <c r="I101" t="str">
        <f t="shared" si="4"/>
        <v>N/A</v>
      </c>
      <c r="J101">
        <f t="shared" si="5"/>
        <v>7.95</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5057</v>
      </c>
      <c r="I103" t="str">
        <f t="shared" si="4"/>
        <v>N/A</v>
      </c>
      <c r="J103">
        <f t="shared" si="5"/>
        <v>-20340000</v>
      </c>
      <c r="K103" t="str">
        <f t="shared" si="6"/>
        <v>N/A</v>
      </c>
      <c r="L103" t="str">
        <f t="shared" si="7"/>
        <v>N/A</v>
      </c>
      <c r="M103" t="str">
        <f t="shared" si="8"/>
        <v>N/A</v>
      </c>
      <c r="N103" t="str">
        <f t="shared" si="9"/>
        <v>N/A</v>
      </c>
    </row>
    <row r="104" spans="1:14" x14ac:dyDescent="0.3">
      <c r="A104" s="1">
        <v>1</v>
      </c>
      <c r="B104" t="s">
        <v>173</v>
      </c>
      <c r="C104" t="s">
        <v>5058</v>
      </c>
      <c r="I104" t="str">
        <f t="shared" si="4"/>
        <v>N/A</v>
      </c>
      <c r="J104">
        <f t="shared" si="5"/>
        <v>-10860000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5007</v>
      </c>
      <c r="I106" t="str">
        <f t="shared" si="4"/>
        <v>N/A</v>
      </c>
      <c r="J106">
        <f t="shared" si="5"/>
        <v>2.4</v>
      </c>
      <c r="K106" t="str">
        <f t="shared" si="6"/>
        <v>N/A</v>
      </c>
      <c r="L106" t="str">
        <f t="shared" si="7"/>
        <v>N/A</v>
      </c>
      <c r="M106" t="str">
        <f t="shared" si="8"/>
        <v>N/A</v>
      </c>
      <c r="N106" t="str">
        <f t="shared" si="9"/>
        <v>N/A</v>
      </c>
    </row>
    <row r="107" spans="1:14" x14ac:dyDescent="0.3">
      <c r="A107" s="1">
        <v>1</v>
      </c>
      <c r="B107" t="s">
        <v>175</v>
      </c>
      <c r="C107" t="s">
        <v>5059</v>
      </c>
      <c r="I107" t="str">
        <f t="shared" si="4"/>
        <v>N/A</v>
      </c>
      <c r="J107">
        <f t="shared" si="5"/>
        <v>0.14940000000000001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5060</v>
      </c>
      <c r="I109" t="str">
        <f t="shared" si="4"/>
        <v>N/A</v>
      </c>
      <c r="J109">
        <f t="shared" si="5"/>
        <v>63.4</v>
      </c>
      <c r="K109" t="str">
        <f t="shared" si="6"/>
        <v>N/A</v>
      </c>
      <c r="L109" t="str">
        <f t="shared" si="7"/>
        <v>N/A</v>
      </c>
      <c r="M109" t="str">
        <f t="shared" si="8"/>
        <v>N/A</v>
      </c>
      <c r="N109" t="str">
        <f t="shared" si="9"/>
        <v>N/A</v>
      </c>
    </row>
    <row r="110" spans="1:14" x14ac:dyDescent="0.3">
      <c r="A110" s="1">
        <v>4</v>
      </c>
      <c r="B110" t="s">
        <v>181</v>
      </c>
      <c r="C110" t="s">
        <v>5061</v>
      </c>
      <c r="I110" t="str">
        <f t="shared" si="4"/>
        <v>N/A</v>
      </c>
      <c r="J110">
        <f t="shared" si="5"/>
        <v>41.93</v>
      </c>
      <c r="K110" t="str">
        <f t="shared" si="6"/>
        <v>N/A</v>
      </c>
      <c r="L110" t="str">
        <f t="shared" si="7"/>
        <v>N/A</v>
      </c>
      <c r="M110" t="str">
        <f t="shared" si="8"/>
        <v>N/A</v>
      </c>
      <c r="N110" t="str">
        <f t="shared" si="9"/>
        <v>N/A</v>
      </c>
    </row>
    <row r="111" spans="1:14" x14ac:dyDescent="0.3">
      <c r="A111" s="1">
        <v>5</v>
      </c>
      <c r="B111" t="s">
        <v>183</v>
      </c>
      <c r="C111" t="s">
        <v>5062</v>
      </c>
      <c r="I111" t="str">
        <f t="shared" si="4"/>
        <v>N/A</v>
      </c>
      <c r="J111">
        <f t="shared" si="5"/>
        <v>58.54</v>
      </c>
      <c r="K111" t="str">
        <f t="shared" si="6"/>
        <v>N/A</v>
      </c>
      <c r="L111" t="str">
        <f t="shared" si="7"/>
        <v>N/A</v>
      </c>
      <c r="M111" t="str">
        <f t="shared" si="8"/>
        <v>N/A</v>
      </c>
      <c r="N111" t="str">
        <f t="shared" si="9"/>
        <v>N/A</v>
      </c>
    </row>
    <row r="112" spans="1:14" x14ac:dyDescent="0.3">
      <c r="A112" s="1">
        <v>6</v>
      </c>
      <c r="B112" t="s">
        <v>185</v>
      </c>
      <c r="C112" t="s">
        <v>5063</v>
      </c>
      <c r="I112" t="str">
        <f t="shared" si="4"/>
        <v>N/A</v>
      </c>
      <c r="J112">
        <f t="shared" si="5"/>
        <v>57.51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5064</v>
      </c>
      <c r="I114" t="str">
        <f t="shared" si="4"/>
        <v>N/A</v>
      </c>
      <c r="J114">
        <f t="shared" si="5"/>
        <v>841080</v>
      </c>
      <c r="K114" t="str">
        <f t="shared" si="6"/>
        <v>N/A</v>
      </c>
      <c r="L114" t="str">
        <f t="shared" si="7"/>
        <v>N/A</v>
      </c>
      <c r="M114" t="str">
        <f t="shared" si="8"/>
        <v>N/A</v>
      </c>
      <c r="N114" t="str">
        <f t="shared" si="9"/>
        <v>N/A</v>
      </c>
    </row>
    <row r="115" spans="1:14" x14ac:dyDescent="0.3">
      <c r="A115" s="1">
        <v>1</v>
      </c>
      <c r="B115" t="s">
        <v>189</v>
      </c>
      <c r="C115" t="s">
        <v>5065</v>
      </c>
      <c r="I115" t="str">
        <f t="shared" si="4"/>
        <v>N/A</v>
      </c>
      <c r="J115">
        <f t="shared" si="5"/>
        <v>792500</v>
      </c>
      <c r="K115" t="str">
        <f t="shared" si="6"/>
        <v>N/A</v>
      </c>
      <c r="L115" t="str">
        <f t="shared" si="7"/>
        <v>N/A</v>
      </c>
      <c r="M115" t="str">
        <f t="shared" si="8"/>
        <v>N/A</v>
      </c>
      <c r="N115" t="str">
        <f t="shared" si="9"/>
        <v>N/A</v>
      </c>
    </row>
    <row r="116" spans="1:14" x14ac:dyDescent="0.3">
      <c r="A116" s="1">
        <v>2</v>
      </c>
      <c r="B116" t="s">
        <v>191</v>
      </c>
      <c r="C116" t="s">
        <v>5066</v>
      </c>
      <c r="I116" t="str">
        <f t="shared" si="4"/>
        <v>N/A</v>
      </c>
      <c r="J116">
        <f t="shared" si="5"/>
        <v>153190000</v>
      </c>
      <c r="K116" t="str">
        <f t="shared" si="6"/>
        <v>N/A</v>
      </c>
      <c r="L116" t="str">
        <f t="shared" si="7"/>
        <v>N/A</v>
      </c>
      <c r="M116" t="str">
        <f t="shared" si="8"/>
        <v>N/A</v>
      </c>
      <c r="N116" t="str">
        <f t="shared" si="9"/>
        <v>N/A</v>
      </c>
    </row>
    <row r="117" spans="1:14" x14ac:dyDescent="0.3">
      <c r="A117" s="1">
        <v>3</v>
      </c>
      <c r="B117" t="s">
        <v>193</v>
      </c>
      <c r="C117" t="s">
        <v>5067</v>
      </c>
      <c r="I117" t="str">
        <f t="shared" si="4"/>
        <v>N/A</v>
      </c>
      <c r="J117">
        <f t="shared" si="5"/>
        <v>151570000</v>
      </c>
      <c r="K117" t="str">
        <f t="shared" si="6"/>
        <v>N/A</v>
      </c>
      <c r="L117" t="str">
        <f t="shared" si="7"/>
        <v>N/A</v>
      </c>
      <c r="M117" t="str">
        <f t="shared" si="8"/>
        <v>N/A</v>
      </c>
      <c r="N117" t="str">
        <f t="shared" si="9"/>
        <v>N/A</v>
      </c>
    </row>
    <row r="118" spans="1:14" x14ac:dyDescent="0.3">
      <c r="A118" s="1">
        <v>4</v>
      </c>
      <c r="B118" t="s">
        <v>195</v>
      </c>
      <c r="C118" t="s">
        <v>5068</v>
      </c>
      <c r="I118" t="str">
        <f t="shared" si="4"/>
        <v>N/A</v>
      </c>
      <c r="J118">
        <f t="shared" si="5"/>
        <v>7.3000000000000001E-3</v>
      </c>
      <c r="K118" t="str">
        <f t="shared" si="6"/>
        <v>N/A</v>
      </c>
      <c r="L118" t="str">
        <f t="shared" si="7"/>
        <v>N/A</v>
      </c>
      <c r="M118" t="str">
        <f t="shared" si="8"/>
        <v>N/A</v>
      </c>
      <c r="N118" t="str">
        <f t="shared" si="9"/>
        <v>N/A</v>
      </c>
    </row>
    <row r="119" spans="1:14" x14ac:dyDescent="0.3">
      <c r="A119" s="1">
        <v>5</v>
      </c>
      <c r="B119" t="s">
        <v>197</v>
      </c>
      <c r="C119" t="s">
        <v>5069</v>
      </c>
      <c r="I119" t="str">
        <f t="shared" si="4"/>
        <v>N/A</v>
      </c>
      <c r="J119">
        <f t="shared" si="5"/>
        <v>1.0050000000000001</v>
      </c>
      <c r="K119" t="str">
        <f t="shared" si="6"/>
        <v>N/A</v>
      </c>
      <c r="L119" t="str">
        <f t="shared" si="7"/>
        <v>N/A</v>
      </c>
      <c r="M119" t="str">
        <f t="shared" si="8"/>
        <v>N/A</v>
      </c>
      <c r="N119" t="str">
        <f t="shared" si="9"/>
        <v>N/A</v>
      </c>
    </row>
    <row r="120" spans="1:14" x14ac:dyDescent="0.3">
      <c r="A120" s="1">
        <v>6</v>
      </c>
      <c r="B120" t="s">
        <v>199</v>
      </c>
      <c r="C120" t="s">
        <v>3864</v>
      </c>
      <c r="I120" t="str">
        <f t="shared" si="4"/>
        <v>N/A</v>
      </c>
      <c r="J120">
        <f t="shared" si="5"/>
        <v>7380000</v>
      </c>
      <c r="K120" t="str">
        <f t="shared" si="6"/>
        <v>N/A</v>
      </c>
      <c r="L120" t="str">
        <f t="shared" si="7"/>
        <v>N/A</v>
      </c>
      <c r="M120" t="str">
        <f t="shared" si="8"/>
        <v>N/A</v>
      </c>
      <c r="N120" t="str">
        <f t="shared" si="9"/>
        <v>N/A</v>
      </c>
    </row>
    <row r="121" spans="1:14" x14ac:dyDescent="0.3">
      <c r="A121" s="1">
        <v>7</v>
      </c>
      <c r="B121" t="s">
        <v>201</v>
      </c>
      <c r="C121" t="s">
        <v>5070</v>
      </c>
      <c r="I121" t="str">
        <f t="shared" si="4"/>
        <v>N/A</v>
      </c>
      <c r="J121">
        <f t="shared" si="5"/>
        <v>8.77</v>
      </c>
      <c r="K121" t="str">
        <f t="shared" si="6"/>
        <v>N/A</v>
      </c>
      <c r="L121" t="str">
        <f t="shared" si="7"/>
        <v>N/A</v>
      </c>
      <c r="M121" t="str">
        <f t="shared" si="8"/>
        <v>N/A</v>
      </c>
      <c r="N121" t="str">
        <f t="shared" si="9"/>
        <v>N/A</v>
      </c>
    </row>
    <row r="122" spans="1:14" x14ac:dyDescent="0.3">
      <c r="A122" s="1">
        <v>8</v>
      </c>
      <c r="B122" t="s">
        <v>203</v>
      </c>
      <c r="C122" t="s">
        <v>302</v>
      </c>
      <c r="I122" t="str">
        <f t="shared" si="4"/>
        <v>N/A</v>
      </c>
      <c r="J122">
        <f t="shared" si="5"/>
        <v>9.1799999999999993E-2</v>
      </c>
      <c r="K122" t="str">
        <f t="shared" si="6"/>
        <v>N/A</v>
      </c>
      <c r="L122" t="str">
        <f t="shared" si="7"/>
        <v>N/A</v>
      </c>
      <c r="M122" t="str">
        <f t="shared" si="8"/>
        <v>N/A</v>
      </c>
      <c r="N122" t="str">
        <f t="shared" si="9"/>
        <v>N/A</v>
      </c>
    </row>
    <row r="123" spans="1:14" x14ac:dyDescent="0.3">
      <c r="A123" s="1">
        <v>9</v>
      </c>
      <c r="B123" t="s">
        <v>205</v>
      </c>
      <c r="C123" t="s">
        <v>2001</v>
      </c>
      <c r="I123" t="str">
        <f t="shared" si="4"/>
        <v>N/A</v>
      </c>
      <c r="J123">
        <f t="shared" si="5"/>
        <v>7960000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1178</v>
      </c>
      <c r="I133" t="str">
        <f t="shared" si="15"/>
        <v>N/A</v>
      </c>
      <c r="J133">
        <f t="shared" si="16"/>
        <v>42767</v>
      </c>
      <c r="K133" t="str">
        <f t="shared" si="17"/>
        <v>N/A</v>
      </c>
      <c r="L133" t="str">
        <f t="shared" si="18"/>
        <v>N/A</v>
      </c>
      <c r="M133" t="str">
        <f t="shared" si="19"/>
        <v>N/A</v>
      </c>
      <c r="N133" t="str">
        <f t="shared" si="20"/>
        <v>N/A</v>
      </c>
    </row>
    <row r="134" spans="1:14" x14ac:dyDescent="0.3">
      <c r="A134" s="1">
        <v>9</v>
      </c>
      <c r="B134" t="s">
        <v>217</v>
      </c>
      <c r="C134" t="s">
        <v>5071</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5072</v>
      </c>
      <c r="C138" t="s">
        <v>2584</v>
      </c>
      <c r="D138" t="s">
        <v>5073</v>
      </c>
      <c r="E138" t="s">
        <v>5074</v>
      </c>
      <c r="F138">
        <v>55</v>
      </c>
      <c r="I138" t="str">
        <f t="shared" si="15"/>
        <v>N/A</v>
      </c>
      <c r="J138" t="str">
        <f t="shared" si="16"/>
        <v>N/A</v>
      </c>
      <c r="K138">
        <f t="shared" si="17"/>
        <v>2570000</v>
      </c>
      <c r="L138">
        <f t="shared" si="18"/>
        <v>6430000</v>
      </c>
      <c r="M138">
        <f t="shared" si="19"/>
        <v>55</v>
      </c>
      <c r="N138" t="str">
        <f t="shared" si="20"/>
        <v>N/A</v>
      </c>
    </row>
    <row r="139" spans="1:14" x14ac:dyDescent="0.3">
      <c r="A139" s="1">
        <v>1</v>
      </c>
      <c r="B139" t="s">
        <v>5075</v>
      </c>
      <c r="C139" t="s">
        <v>3835</v>
      </c>
      <c r="D139" t="s">
        <v>2937</v>
      </c>
      <c r="F139">
        <v>55</v>
      </c>
      <c r="I139" t="str">
        <f t="shared" si="15"/>
        <v>N/A</v>
      </c>
      <c r="J139" t="str">
        <f t="shared" si="16"/>
        <v>N/A</v>
      </c>
      <c r="K139">
        <f t="shared" si="17"/>
        <v>1310000</v>
      </c>
      <c r="L139" t="str">
        <f t="shared" si="18"/>
        <v>N/A</v>
      </c>
      <c r="M139">
        <f t="shared" si="19"/>
        <v>55</v>
      </c>
      <c r="N139" t="str">
        <f t="shared" si="20"/>
        <v>N/A</v>
      </c>
    </row>
    <row r="140" spans="1:14" x14ac:dyDescent="0.3">
      <c r="A140" s="1">
        <v>2</v>
      </c>
      <c r="B140" t="s">
        <v>5076</v>
      </c>
      <c r="C140" t="s">
        <v>5077</v>
      </c>
      <c r="D140" t="s">
        <v>5078</v>
      </c>
      <c r="F140">
        <v>80</v>
      </c>
      <c r="I140" t="str">
        <f t="shared" si="15"/>
        <v>N/A</v>
      </c>
      <c r="J140" t="str">
        <f t="shared" si="16"/>
        <v>N/A</v>
      </c>
      <c r="K140">
        <f t="shared" si="17"/>
        <v>85500</v>
      </c>
      <c r="L140" t="str">
        <f t="shared" si="18"/>
        <v>N/A</v>
      </c>
      <c r="M140">
        <f t="shared" si="19"/>
        <v>80</v>
      </c>
      <c r="N140" t="str">
        <f t="shared" si="20"/>
        <v>N/A</v>
      </c>
    </row>
    <row r="141" spans="1:14" x14ac:dyDescent="0.3">
      <c r="A141" s="1">
        <v>3</v>
      </c>
      <c r="B141" t="s">
        <v>5079</v>
      </c>
      <c r="C141" t="s">
        <v>5080</v>
      </c>
      <c r="D141" t="s">
        <v>5081</v>
      </c>
      <c r="E141" t="s">
        <v>5073</v>
      </c>
      <c r="F141">
        <v>50</v>
      </c>
      <c r="I141" t="str">
        <f t="shared" si="15"/>
        <v>N/A</v>
      </c>
      <c r="J141" t="str">
        <f t="shared" si="16"/>
        <v>N/A</v>
      </c>
      <c r="K141">
        <f t="shared" si="17"/>
        <v>876250</v>
      </c>
      <c r="L141">
        <f t="shared" si="18"/>
        <v>2570000</v>
      </c>
      <c r="M141">
        <f t="shared" si="19"/>
        <v>50</v>
      </c>
      <c r="N141" t="str">
        <f t="shared" si="20"/>
        <v>N/A</v>
      </c>
    </row>
    <row r="142" spans="1:14" x14ac:dyDescent="0.3">
      <c r="A142" s="1">
        <v>4</v>
      </c>
      <c r="B142" t="s">
        <v>5082</v>
      </c>
      <c r="C142" t="s">
        <v>5083</v>
      </c>
      <c r="D142" t="s">
        <v>3822</v>
      </c>
      <c r="E142" t="s">
        <v>5084</v>
      </c>
      <c r="F142">
        <v>58</v>
      </c>
      <c r="I142" t="str">
        <f t="shared" si="15"/>
        <v>N/A</v>
      </c>
      <c r="J142" t="str">
        <f t="shared" si="16"/>
        <v>N/A</v>
      </c>
      <c r="K142">
        <f t="shared" si="17"/>
        <v>1080000</v>
      </c>
      <c r="L142">
        <f t="shared" si="18"/>
        <v>1660000</v>
      </c>
      <c r="M142">
        <f t="shared" si="19"/>
        <v>58</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5085</v>
      </c>
      <c r="D145" t="s">
        <v>5086</v>
      </c>
      <c r="E145" t="s">
        <v>5087</v>
      </c>
      <c r="F145" t="s">
        <v>5088</v>
      </c>
      <c r="G145" t="s">
        <v>5024</v>
      </c>
      <c r="I145" t="str">
        <f t="shared" si="15"/>
        <v>pos_trend</v>
      </c>
      <c r="J145">
        <f t="shared" si="16"/>
        <v>389980000</v>
      </c>
      <c r="K145">
        <f t="shared" si="17"/>
        <v>577210000</v>
      </c>
      <c r="L145">
        <f t="shared" si="18"/>
        <v>618790000</v>
      </c>
      <c r="M145">
        <f t="shared" si="19"/>
        <v>628340000</v>
      </c>
      <c r="N145">
        <f t="shared" si="20"/>
        <v>745690000</v>
      </c>
    </row>
    <row r="146" spans="1:14" x14ac:dyDescent="0.3">
      <c r="A146" s="1">
        <v>1</v>
      </c>
      <c r="B146" t="s">
        <v>253</v>
      </c>
      <c r="C146" t="s">
        <v>254</v>
      </c>
      <c r="D146" t="s">
        <v>5089</v>
      </c>
      <c r="E146" t="s">
        <v>5090</v>
      </c>
      <c r="F146" t="s">
        <v>5091</v>
      </c>
      <c r="G146" t="s">
        <v>5092</v>
      </c>
      <c r="I146" t="str">
        <f t="shared" si="15"/>
        <v>N/A</v>
      </c>
      <c r="J146" t="str">
        <f t="shared" si="16"/>
        <v>N/A</v>
      </c>
      <c r="K146">
        <f t="shared" si="17"/>
        <v>0.48009999999999997</v>
      </c>
      <c r="L146">
        <f t="shared" si="18"/>
        <v>7.2000000000000008E-2</v>
      </c>
      <c r="M146">
        <f t="shared" si="19"/>
        <v>1.54E-2</v>
      </c>
      <c r="N146">
        <f t="shared" si="20"/>
        <v>0.18679999999999999</v>
      </c>
    </row>
    <row r="147" spans="1:14" x14ac:dyDescent="0.3">
      <c r="A147" s="1">
        <v>2</v>
      </c>
      <c r="B147" t="s">
        <v>259</v>
      </c>
      <c r="C147" t="s">
        <v>5093</v>
      </c>
      <c r="D147" t="s">
        <v>3257</v>
      </c>
      <c r="E147" t="s">
        <v>5094</v>
      </c>
      <c r="F147" t="s">
        <v>5095</v>
      </c>
      <c r="G147" t="s">
        <v>5096</v>
      </c>
      <c r="I147" t="str">
        <f t="shared" si="15"/>
        <v>N/A</v>
      </c>
      <c r="J147">
        <f t="shared" si="16"/>
        <v>152930000</v>
      </c>
      <c r="K147">
        <f t="shared" si="17"/>
        <v>230310000</v>
      </c>
      <c r="L147">
        <f t="shared" si="18"/>
        <v>242190000</v>
      </c>
      <c r="M147">
        <f t="shared" si="19"/>
        <v>202870000</v>
      </c>
      <c r="N147">
        <f t="shared" si="20"/>
        <v>200980000</v>
      </c>
    </row>
    <row r="148" spans="1:14" x14ac:dyDescent="0.3">
      <c r="A148" s="1">
        <v>3</v>
      </c>
      <c r="B148" t="s">
        <v>265</v>
      </c>
      <c r="C148" t="s">
        <v>5097</v>
      </c>
      <c r="D148" t="s">
        <v>5098</v>
      </c>
      <c r="E148" t="s">
        <v>5099</v>
      </c>
      <c r="F148" t="s">
        <v>5100</v>
      </c>
      <c r="G148" t="s">
        <v>5101</v>
      </c>
      <c r="I148" t="str">
        <f t="shared" si="15"/>
        <v>N/A</v>
      </c>
      <c r="J148">
        <f t="shared" si="16"/>
        <v>105050000</v>
      </c>
      <c r="K148">
        <f t="shared" si="17"/>
        <v>135960000</v>
      </c>
      <c r="L148">
        <f t="shared" si="18"/>
        <v>144100000</v>
      </c>
      <c r="M148">
        <f t="shared" si="19"/>
        <v>117280000</v>
      </c>
      <c r="N148">
        <f t="shared" si="20"/>
        <v>106730000</v>
      </c>
    </row>
    <row r="149" spans="1:14" x14ac:dyDescent="0.3">
      <c r="A149" s="1">
        <v>4</v>
      </c>
      <c r="B149" t="s">
        <v>271</v>
      </c>
      <c r="C149" t="s">
        <v>5102</v>
      </c>
      <c r="D149" t="s">
        <v>5103</v>
      </c>
      <c r="E149" t="s">
        <v>5104</v>
      </c>
      <c r="F149" t="s">
        <v>5105</v>
      </c>
      <c r="G149" t="s">
        <v>5106</v>
      </c>
      <c r="I149" t="str">
        <f t="shared" si="15"/>
        <v>N/A</v>
      </c>
      <c r="J149">
        <f t="shared" si="16"/>
        <v>47880000</v>
      </c>
      <c r="K149">
        <f t="shared" si="17"/>
        <v>94350000</v>
      </c>
      <c r="L149">
        <f t="shared" si="18"/>
        <v>98090000</v>
      </c>
      <c r="M149">
        <f t="shared" si="19"/>
        <v>85600000</v>
      </c>
      <c r="N149">
        <f t="shared" si="20"/>
        <v>94260000</v>
      </c>
    </row>
    <row r="150" spans="1:14" x14ac:dyDescent="0.3">
      <c r="A150" s="1">
        <v>5</v>
      </c>
      <c r="B150" t="s">
        <v>277</v>
      </c>
      <c r="C150" t="s">
        <v>5107</v>
      </c>
      <c r="D150" t="s">
        <v>5108</v>
      </c>
      <c r="E150" t="s">
        <v>5109</v>
      </c>
      <c r="F150" t="s">
        <v>5110</v>
      </c>
      <c r="G150" t="s">
        <v>1586</v>
      </c>
      <c r="I150" t="str">
        <f t="shared" si="15"/>
        <v>N/A</v>
      </c>
      <c r="J150">
        <f t="shared" si="16"/>
        <v>22530000</v>
      </c>
      <c r="K150">
        <f t="shared" si="17"/>
        <v>43120000</v>
      </c>
      <c r="L150">
        <f t="shared" si="18"/>
        <v>39930000</v>
      </c>
      <c r="M150">
        <f t="shared" si="19"/>
        <v>27910000</v>
      </c>
      <c r="N150">
        <f t="shared" si="20"/>
        <v>33299999.999999996</v>
      </c>
    </row>
    <row r="151" spans="1:14" x14ac:dyDescent="0.3">
      <c r="A151" s="1">
        <v>6</v>
      </c>
      <c r="B151" t="s">
        <v>283</v>
      </c>
      <c r="C151" t="s">
        <v>5111</v>
      </c>
      <c r="D151" t="s">
        <v>5112</v>
      </c>
      <c r="E151" t="s">
        <v>5113</v>
      </c>
      <c r="F151" t="s">
        <v>5114</v>
      </c>
      <c r="G151" t="s">
        <v>2283</v>
      </c>
      <c r="I151" t="str">
        <f t="shared" si="15"/>
        <v>N/A</v>
      </c>
      <c r="J151">
        <f t="shared" si="16"/>
        <v>25360000</v>
      </c>
      <c r="K151">
        <f t="shared" si="17"/>
        <v>51240000</v>
      </c>
      <c r="L151">
        <f t="shared" si="18"/>
        <v>58150000</v>
      </c>
      <c r="M151">
        <f t="shared" si="19"/>
        <v>57690000</v>
      </c>
      <c r="N151">
        <f t="shared" si="20"/>
        <v>60960000</v>
      </c>
    </row>
    <row r="152" spans="1:14" x14ac:dyDescent="0.3">
      <c r="A152" s="1">
        <v>7</v>
      </c>
      <c r="B152" t="s">
        <v>289</v>
      </c>
      <c r="C152" t="s">
        <v>254</v>
      </c>
      <c r="D152" t="s">
        <v>5115</v>
      </c>
      <c r="E152" t="s">
        <v>5116</v>
      </c>
      <c r="F152" t="s">
        <v>5117</v>
      </c>
      <c r="G152" t="s">
        <v>5118</v>
      </c>
      <c r="I152" t="str">
        <f t="shared" si="15"/>
        <v>N/A</v>
      </c>
      <c r="J152" t="str">
        <f t="shared" si="16"/>
        <v>N/A</v>
      </c>
      <c r="K152">
        <f t="shared" si="17"/>
        <v>0.50600000000000001</v>
      </c>
      <c r="L152">
        <f t="shared" si="18"/>
        <v>5.16E-2</v>
      </c>
      <c r="M152">
        <f t="shared" si="19"/>
        <v>-0.1623</v>
      </c>
      <c r="N152">
        <f t="shared" si="20"/>
        <v>-9.300000000000001E-3</v>
      </c>
    </row>
    <row r="153" spans="1:14" x14ac:dyDescent="0.3">
      <c r="A153" s="1">
        <v>8</v>
      </c>
      <c r="B153" t="s">
        <v>294</v>
      </c>
      <c r="C153" t="s">
        <v>5119</v>
      </c>
      <c r="D153" t="s">
        <v>5120</v>
      </c>
      <c r="E153" t="s">
        <v>5121</v>
      </c>
      <c r="F153" t="s">
        <v>5122</v>
      </c>
      <c r="G153" t="s">
        <v>5123</v>
      </c>
      <c r="I153" t="str">
        <f t="shared" si="15"/>
        <v>pos_trend</v>
      </c>
      <c r="J153">
        <f t="shared" si="16"/>
        <v>237040000</v>
      </c>
      <c r="K153">
        <f t="shared" si="17"/>
        <v>346900000</v>
      </c>
      <c r="L153">
        <f t="shared" si="18"/>
        <v>376600000</v>
      </c>
      <c r="M153">
        <f t="shared" si="19"/>
        <v>425460000</v>
      </c>
      <c r="N153">
        <f t="shared" si="20"/>
        <v>544710000</v>
      </c>
    </row>
    <row r="154" spans="1:14" x14ac:dyDescent="0.3">
      <c r="A154" s="1">
        <v>9</v>
      </c>
      <c r="B154" t="s">
        <v>300</v>
      </c>
      <c r="C154" t="s">
        <v>254</v>
      </c>
      <c r="D154" t="s">
        <v>5124</v>
      </c>
      <c r="E154" t="s">
        <v>5125</v>
      </c>
      <c r="F154" t="s">
        <v>5126</v>
      </c>
      <c r="G154" t="s">
        <v>5127</v>
      </c>
      <c r="I154" t="str">
        <f t="shared" si="15"/>
        <v>N/A</v>
      </c>
      <c r="J154" t="str">
        <f t="shared" si="16"/>
        <v>N/A</v>
      </c>
      <c r="K154">
        <f t="shared" si="17"/>
        <v>0.46340000000000003</v>
      </c>
      <c r="L154">
        <f t="shared" si="18"/>
        <v>8.5600000000000009E-2</v>
      </c>
      <c r="M154">
        <f t="shared" si="19"/>
        <v>0.12970000000000001</v>
      </c>
      <c r="N154">
        <f t="shared" si="20"/>
        <v>0.28029999999999999</v>
      </c>
    </row>
    <row r="155" spans="1:14" x14ac:dyDescent="0.3">
      <c r="A155" s="1">
        <v>10</v>
      </c>
      <c r="B155" t="s">
        <v>305</v>
      </c>
      <c r="C155" t="s">
        <v>254</v>
      </c>
      <c r="D155" t="s">
        <v>254</v>
      </c>
      <c r="E155" t="s">
        <v>254</v>
      </c>
      <c r="F155" t="s">
        <v>254</v>
      </c>
      <c r="G155" t="s">
        <v>5128</v>
      </c>
      <c r="I155" t="str">
        <f t="shared" si="15"/>
        <v>N/A</v>
      </c>
      <c r="J155" t="str">
        <f t="shared" si="16"/>
        <v>N/A</v>
      </c>
      <c r="K155" t="str">
        <f t="shared" si="17"/>
        <v>N/A</v>
      </c>
      <c r="L155" t="str">
        <f t="shared" si="18"/>
        <v>N/A</v>
      </c>
      <c r="M155" t="str">
        <f t="shared" si="19"/>
        <v>N/A</v>
      </c>
      <c r="N155">
        <f t="shared" si="20"/>
        <v>0.73050000000000004</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5129</v>
      </c>
      <c r="D158" t="s">
        <v>5130</v>
      </c>
      <c r="E158" t="s">
        <v>5131</v>
      </c>
      <c r="F158" t="s">
        <v>5132</v>
      </c>
      <c r="G158" t="s">
        <v>5133</v>
      </c>
      <c r="I158" t="str">
        <f t="shared" si="15"/>
        <v>pos_trend</v>
      </c>
      <c r="J158">
        <f t="shared" si="16"/>
        <v>250430000</v>
      </c>
      <c r="K158">
        <f t="shared" si="17"/>
        <v>326240000</v>
      </c>
      <c r="L158">
        <f t="shared" si="18"/>
        <v>463750000</v>
      </c>
      <c r="M158">
        <f t="shared" si="19"/>
        <v>649760000</v>
      </c>
      <c r="N158">
        <f t="shared" si="20"/>
        <v>753380000</v>
      </c>
    </row>
    <row r="159" spans="1:14" x14ac:dyDescent="0.3">
      <c r="A159" s="1">
        <v>1</v>
      </c>
      <c r="B159" t="s">
        <v>314</v>
      </c>
      <c r="C159" t="s">
        <v>5134</v>
      </c>
      <c r="D159" t="s">
        <v>5135</v>
      </c>
      <c r="E159" t="s">
        <v>5136</v>
      </c>
      <c r="F159" t="s">
        <v>5137</v>
      </c>
      <c r="G159" t="s">
        <v>5138</v>
      </c>
      <c r="I159" t="str">
        <f t="shared" si="15"/>
        <v>pos_trend</v>
      </c>
      <c r="J159">
        <f t="shared" si="16"/>
        <v>141890000</v>
      </c>
      <c r="K159">
        <f t="shared" si="17"/>
        <v>170830000</v>
      </c>
      <c r="L159">
        <f t="shared" si="18"/>
        <v>263839999.99999997</v>
      </c>
      <c r="M159">
        <f t="shared" si="19"/>
        <v>338200000</v>
      </c>
      <c r="N159">
        <f t="shared" si="20"/>
        <v>379250000</v>
      </c>
    </row>
    <row r="160" spans="1:14" x14ac:dyDescent="0.3">
      <c r="A160" s="1">
        <v>2</v>
      </c>
      <c r="B160" t="s">
        <v>320</v>
      </c>
      <c r="C160" t="s">
        <v>5139</v>
      </c>
      <c r="D160" t="s">
        <v>5140</v>
      </c>
      <c r="E160" t="s">
        <v>5141</v>
      </c>
      <c r="F160" t="s">
        <v>5142</v>
      </c>
      <c r="G160" t="s">
        <v>5143</v>
      </c>
      <c r="I160" t="str">
        <f t="shared" si="15"/>
        <v>pos_trend</v>
      </c>
      <c r="J160">
        <f t="shared" si="16"/>
        <v>108530000</v>
      </c>
      <c r="K160">
        <f t="shared" si="17"/>
        <v>155410000</v>
      </c>
      <c r="L160">
        <f t="shared" si="18"/>
        <v>199910000</v>
      </c>
      <c r="M160">
        <f t="shared" si="19"/>
        <v>311560000</v>
      </c>
      <c r="N160">
        <f t="shared" si="20"/>
        <v>374130000</v>
      </c>
    </row>
    <row r="161" spans="1:14" x14ac:dyDescent="0.3">
      <c r="A161" s="1">
        <v>3</v>
      </c>
      <c r="B161" t="s">
        <v>326</v>
      </c>
      <c r="C161" t="s">
        <v>254</v>
      </c>
      <c r="D161" t="s">
        <v>5144</v>
      </c>
      <c r="E161" t="s">
        <v>5145</v>
      </c>
      <c r="F161" t="s">
        <v>5146</v>
      </c>
      <c r="G161" t="s">
        <v>5147</v>
      </c>
      <c r="I161" t="str">
        <f t="shared" si="15"/>
        <v>N/A</v>
      </c>
      <c r="J161" t="str">
        <f t="shared" si="16"/>
        <v>N/A</v>
      </c>
      <c r="K161">
        <f t="shared" si="17"/>
        <v>0.30280000000000001</v>
      </c>
      <c r="L161">
        <f t="shared" si="18"/>
        <v>0.42149999999999999</v>
      </c>
      <c r="M161">
        <f t="shared" si="19"/>
        <v>0.40110000000000001</v>
      </c>
      <c r="N161">
        <f t="shared" si="20"/>
        <v>0.1595</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5148</v>
      </c>
      <c r="D163" t="s">
        <v>5149</v>
      </c>
      <c r="E163" t="s">
        <v>254</v>
      </c>
      <c r="F163" t="s">
        <v>4069</v>
      </c>
      <c r="G163" t="s">
        <v>5150</v>
      </c>
      <c r="I163" t="str">
        <f t="shared" si="15"/>
        <v>N/A</v>
      </c>
      <c r="J163">
        <f t="shared" si="16"/>
        <v>75000000</v>
      </c>
      <c r="K163">
        <f t="shared" si="17"/>
        <v>-300000</v>
      </c>
      <c r="L163" t="str">
        <f t="shared" si="18"/>
        <v>N/A</v>
      </c>
      <c r="M163">
        <f t="shared" si="19"/>
        <v>2300000</v>
      </c>
      <c r="N163">
        <f t="shared" si="20"/>
        <v>-7900000</v>
      </c>
    </row>
    <row r="164" spans="1:14" x14ac:dyDescent="0.3">
      <c r="A164" s="1">
        <v>6</v>
      </c>
      <c r="B164" t="s">
        <v>338</v>
      </c>
      <c r="C164" t="s">
        <v>5151</v>
      </c>
      <c r="D164" t="s">
        <v>4647</v>
      </c>
      <c r="E164" t="s">
        <v>254</v>
      </c>
      <c r="F164" t="s">
        <v>5152</v>
      </c>
      <c r="G164" t="s">
        <v>5153</v>
      </c>
      <c r="I164" t="str">
        <f t="shared" si="15"/>
        <v>N/A</v>
      </c>
      <c r="J164">
        <f t="shared" si="16"/>
        <v>-88380000</v>
      </c>
      <c r="K164">
        <f t="shared" si="17"/>
        <v>20960000</v>
      </c>
      <c r="L164" t="str">
        <f t="shared" si="18"/>
        <v>N/A</v>
      </c>
      <c r="M164">
        <f t="shared" si="19"/>
        <v>-226600000</v>
      </c>
      <c r="N164">
        <f t="shared" si="20"/>
        <v>-200770000</v>
      </c>
    </row>
    <row r="165" spans="1:14" x14ac:dyDescent="0.3">
      <c r="A165" s="1">
        <v>7</v>
      </c>
      <c r="B165" t="s">
        <v>344</v>
      </c>
      <c r="C165" t="s">
        <v>5154</v>
      </c>
      <c r="D165" t="s">
        <v>5155</v>
      </c>
      <c r="E165" t="s">
        <v>5156</v>
      </c>
      <c r="F165" t="s">
        <v>5157</v>
      </c>
      <c r="G165" t="s">
        <v>5158</v>
      </c>
      <c r="I165" t="str">
        <f t="shared" si="15"/>
        <v>N/A</v>
      </c>
      <c r="J165">
        <f t="shared" si="16"/>
        <v>584000</v>
      </c>
      <c r="K165">
        <f t="shared" si="17"/>
        <v>-971998</v>
      </c>
      <c r="L165">
        <f t="shared" si="18"/>
        <v>84570000</v>
      </c>
      <c r="M165">
        <f t="shared" si="19"/>
        <v>12510000</v>
      </c>
      <c r="N165">
        <f t="shared" si="20"/>
        <v>-2490000</v>
      </c>
    </row>
    <row r="166" spans="1:14" x14ac:dyDescent="0.3">
      <c r="A166" s="1">
        <v>8</v>
      </c>
      <c r="B166" t="s">
        <v>350</v>
      </c>
      <c r="C166" t="s">
        <v>5159</v>
      </c>
      <c r="D166" t="s">
        <v>5160</v>
      </c>
      <c r="E166" t="s">
        <v>5161</v>
      </c>
      <c r="F166" t="s">
        <v>5162</v>
      </c>
      <c r="G166" t="s">
        <v>5163</v>
      </c>
      <c r="I166" t="str">
        <f t="shared" si="15"/>
        <v>N/A</v>
      </c>
      <c r="J166">
        <f t="shared" si="16"/>
        <v>1520000</v>
      </c>
      <c r="K166">
        <f t="shared" si="17"/>
        <v>947998</v>
      </c>
      <c r="L166">
        <f t="shared" si="18"/>
        <v>1970000</v>
      </c>
      <c r="M166">
        <f t="shared" si="19"/>
        <v>3330000</v>
      </c>
      <c r="N166">
        <f t="shared" si="20"/>
        <v>3750000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5164</v>
      </c>
      <c r="D168" t="s">
        <v>5165</v>
      </c>
      <c r="E168" t="s">
        <v>5166</v>
      </c>
      <c r="F168" t="s">
        <v>5167</v>
      </c>
      <c r="G168" t="s">
        <v>5168</v>
      </c>
      <c r="I168" t="str">
        <f t="shared" si="15"/>
        <v>N/A</v>
      </c>
      <c r="J168">
        <f t="shared" si="16"/>
        <v>28110000</v>
      </c>
      <c r="K168">
        <f t="shared" si="17"/>
        <v>13840000</v>
      </c>
      <c r="L168">
        <f t="shared" si="18"/>
        <v>13430000</v>
      </c>
      <c r="M168">
        <f t="shared" si="19"/>
        <v>13250000</v>
      </c>
      <c r="N168">
        <f t="shared" si="20"/>
        <v>14890000</v>
      </c>
    </row>
    <row r="169" spans="1:14" x14ac:dyDescent="0.3">
      <c r="A169" s="1">
        <v>11</v>
      </c>
      <c r="B169" t="s">
        <v>363</v>
      </c>
      <c r="C169" t="s">
        <v>254</v>
      </c>
      <c r="D169" t="s">
        <v>5169</v>
      </c>
      <c r="E169" t="s">
        <v>5170</v>
      </c>
      <c r="F169" t="s">
        <v>4853</v>
      </c>
      <c r="G169" t="s">
        <v>5171</v>
      </c>
      <c r="I169" t="str">
        <f t="shared" si="15"/>
        <v>N/A</v>
      </c>
      <c r="J169" t="str">
        <f t="shared" si="16"/>
        <v>N/A</v>
      </c>
      <c r="K169">
        <f t="shared" si="17"/>
        <v>-0.50770000000000004</v>
      </c>
      <c r="L169">
        <f t="shared" si="18"/>
        <v>-2.9500000000000002E-2</v>
      </c>
      <c r="M169">
        <f t="shared" si="19"/>
        <v>-1.3600000000000001E-2</v>
      </c>
      <c r="N169">
        <f t="shared" si="20"/>
        <v>0.12400000000000001</v>
      </c>
    </row>
    <row r="170" spans="1:14" x14ac:dyDescent="0.3">
      <c r="A170" s="1">
        <v>12</v>
      </c>
      <c r="B170" t="s">
        <v>368</v>
      </c>
      <c r="C170" t="s">
        <v>5164</v>
      </c>
      <c r="D170" t="s">
        <v>5165</v>
      </c>
      <c r="E170" t="s">
        <v>5166</v>
      </c>
      <c r="F170" t="s">
        <v>5167</v>
      </c>
      <c r="G170" t="s">
        <v>5168</v>
      </c>
      <c r="I170" t="str">
        <f t="shared" si="15"/>
        <v>N/A</v>
      </c>
      <c r="J170">
        <f t="shared" si="16"/>
        <v>28110000</v>
      </c>
      <c r="K170">
        <f t="shared" si="17"/>
        <v>13840000</v>
      </c>
      <c r="L170">
        <f t="shared" si="18"/>
        <v>13430000</v>
      </c>
      <c r="M170">
        <f t="shared" si="19"/>
        <v>13250000</v>
      </c>
      <c r="N170">
        <f t="shared" si="20"/>
        <v>14890000</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5172</v>
      </c>
      <c r="D172" t="s">
        <v>2180</v>
      </c>
      <c r="E172" t="s">
        <v>781</v>
      </c>
      <c r="F172" t="s">
        <v>5173</v>
      </c>
      <c r="G172" t="s">
        <v>5174</v>
      </c>
      <c r="I172" t="str">
        <f t="shared" si="15"/>
        <v>N/A</v>
      </c>
      <c r="J172">
        <f t="shared" si="16"/>
        <v>-114390000</v>
      </c>
      <c r="K172">
        <f t="shared" si="17"/>
        <v>7100000</v>
      </c>
      <c r="L172">
        <f t="shared" si="18"/>
        <v>-14030000</v>
      </c>
      <c r="M172">
        <f t="shared" si="19"/>
        <v>-224010000</v>
      </c>
      <c r="N172">
        <f t="shared" si="20"/>
        <v>-214390000</v>
      </c>
    </row>
    <row r="173" spans="1:14" x14ac:dyDescent="0.3">
      <c r="A173" s="1">
        <v>15</v>
      </c>
      <c r="B173" t="s">
        <v>376</v>
      </c>
      <c r="C173" t="s">
        <v>254</v>
      </c>
      <c r="D173" t="s">
        <v>2574</v>
      </c>
      <c r="E173" t="s">
        <v>5175</v>
      </c>
      <c r="F173" t="s">
        <v>5176</v>
      </c>
      <c r="G173" t="s">
        <v>2573</v>
      </c>
      <c r="I173" t="str">
        <f t="shared" si="15"/>
        <v>N/A</v>
      </c>
      <c r="J173" t="str">
        <f t="shared" si="16"/>
        <v>N/A</v>
      </c>
      <c r="K173">
        <f t="shared" si="17"/>
        <v>1.0620000000000001</v>
      </c>
      <c r="L173">
        <f t="shared" si="18"/>
        <v>-2.9769999999999999</v>
      </c>
      <c r="M173">
        <f t="shared" si="19"/>
        <v>-14.9673</v>
      </c>
      <c r="N173">
        <f t="shared" si="20"/>
        <v>4.2900000000000001E-2</v>
      </c>
    </row>
    <row r="174" spans="1:14" x14ac:dyDescent="0.3">
      <c r="A174" s="1">
        <v>16</v>
      </c>
      <c r="B174" t="s">
        <v>381</v>
      </c>
      <c r="C174" t="s">
        <v>254</v>
      </c>
      <c r="D174" t="s">
        <v>254</v>
      </c>
      <c r="E174" t="s">
        <v>254</v>
      </c>
      <c r="F174" t="s">
        <v>254</v>
      </c>
      <c r="G174" t="s">
        <v>5177</v>
      </c>
      <c r="I174" t="str">
        <f t="shared" si="15"/>
        <v>N/A</v>
      </c>
      <c r="J174" t="str">
        <f t="shared" si="16"/>
        <v>N/A</v>
      </c>
      <c r="K174" t="str">
        <f t="shared" si="17"/>
        <v>N/A</v>
      </c>
      <c r="L174" t="str">
        <f t="shared" si="18"/>
        <v>N/A</v>
      </c>
      <c r="M174" t="str">
        <f t="shared" si="19"/>
        <v>N/A</v>
      </c>
      <c r="N174">
        <f t="shared" si="20"/>
        <v>-0.28750000000000003</v>
      </c>
    </row>
    <row r="175" spans="1:14" x14ac:dyDescent="0.3">
      <c r="A175" s="1">
        <v>17</v>
      </c>
      <c r="B175" t="s">
        <v>383</v>
      </c>
      <c r="C175" t="s">
        <v>5178</v>
      </c>
      <c r="D175" t="s">
        <v>5179</v>
      </c>
      <c r="E175" t="s">
        <v>5180</v>
      </c>
      <c r="F175" t="s">
        <v>2844</v>
      </c>
      <c r="G175" t="s">
        <v>5181</v>
      </c>
      <c r="I175" t="str">
        <f t="shared" si="15"/>
        <v>N/A</v>
      </c>
      <c r="J175">
        <f t="shared" si="16"/>
        <v>-714000</v>
      </c>
      <c r="K175">
        <f t="shared" si="17"/>
        <v>-16340000</v>
      </c>
      <c r="L175">
        <f t="shared" si="18"/>
        <v>16030000.000000002</v>
      </c>
      <c r="M175">
        <f t="shared" si="19"/>
        <v>3160000</v>
      </c>
      <c r="N175">
        <f t="shared" si="20"/>
        <v>-5940000</v>
      </c>
    </row>
    <row r="176" spans="1:14" x14ac:dyDescent="0.3">
      <c r="A176" s="1">
        <v>18</v>
      </c>
      <c r="B176" t="s">
        <v>389</v>
      </c>
      <c r="C176" t="s">
        <v>5182</v>
      </c>
      <c r="D176" t="s">
        <v>399</v>
      </c>
      <c r="E176" t="s">
        <v>5183</v>
      </c>
      <c r="F176" t="s">
        <v>5184</v>
      </c>
      <c r="G176" t="s">
        <v>3005</v>
      </c>
      <c r="I176" t="str">
        <f t="shared" si="15"/>
        <v>N/A</v>
      </c>
      <c r="J176">
        <f t="shared" si="16"/>
        <v>13970000</v>
      </c>
      <c r="K176">
        <f t="shared" si="17"/>
        <v>15120000</v>
      </c>
      <c r="L176">
        <f t="shared" si="18"/>
        <v>880000</v>
      </c>
      <c r="M176">
        <f t="shared" si="19"/>
        <v>31570000</v>
      </c>
      <c r="N176">
        <f t="shared" si="20"/>
        <v>3640000</v>
      </c>
    </row>
    <row r="177" spans="1:14" x14ac:dyDescent="0.3">
      <c r="A177" s="1">
        <v>19</v>
      </c>
      <c r="B177" t="s">
        <v>395</v>
      </c>
      <c r="C177" t="s">
        <v>5185</v>
      </c>
      <c r="D177" t="s">
        <v>5186</v>
      </c>
      <c r="E177" t="s">
        <v>5187</v>
      </c>
      <c r="F177" t="s">
        <v>5188</v>
      </c>
      <c r="G177" t="s">
        <v>5189</v>
      </c>
      <c r="I177" t="str">
        <f t="shared" si="15"/>
        <v>N/A</v>
      </c>
      <c r="J177">
        <f t="shared" si="16"/>
        <v>28000</v>
      </c>
      <c r="K177">
        <f t="shared" si="17"/>
        <v>118666</v>
      </c>
      <c r="L177">
        <f t="shared" si="18"/>
        <v>36060000</v>
      </c>
      <c r="M177">
        <f t="shared" si="19"/>
        <v>171000</v>
      </c>
      <c r="N177">
        <f t="shared" si="20"/>
        <v>103000</v>
      </c>
    </row>
    <row r="178" spans="1:14" x14ac:dyDescent="0.3">
      <c r="A178" s="1">
        <v>20</v>
      </c>
      <c r="B178" t="s">
        <v>401</v>
      </c>
      <c r="C178" t="s">
        <v>5190</v>
      </c>
      <c r="D178" t="s">
        <v>5191</v>
      </c>
      <c r="E178" t="s">
        <v>5192</v>
      </c>
      <c r="F178" t="s">
        <v>5193</v>
      </c>
      <c r="G178" t="s">
        <v>5194</v>
      </c>
      <c r="I178" t="str">
        <f t="shared" si="15"/>
        <v>N/A</v>
      </c>
      <c r="J178">
        <f t="shared" si="16"/>
        <v>-10160000</v>
      </c>
      <c r="K178">
        <f t="shared" si="17"/>
        <v>-27010000</v>
      </c>
      <c r="L178">
        <f t="shared" si="18"/>
        <v>-565000</v>
      </c>
      <c r="M178">
        <f t="shared" si="19"/>
        <v>-18940000</v>
      </c>
      <c r="N178">
        <f t="shared" si="20"/>
        <v>-9550000</v>
      </c>
    </row>
    <row r="179" spans="1:14" x14ac:dyDescent="0.3">
      <c r="A179" s="1">
        <v>21</v>
      </c>
      <c r="B179" t="s">
        <v>407</v>
      </c>
      <c r="C179" t="s">
        <v>5195</v>
      </c>
      <c r="D179" t="s">
        <v>5196</v>
      </c>
      <c r="E179" t="s">
        <v>5197</v>
      </c>
      <c r="F179" t="s">
        <v>5198</v>
      </c>
      <c r="G179" t="s">
        <v>5199</v>
      </c>
      <c r="I179" t="str">
        <f t="shared" si="15"/>
        <v>N/A</v>
      </c>
      <c r="J179">
        <f t="shared" si="16"/>
        <v>-4550000</v>
      </c>
      <c r="K179">
        <f t="shared" si="17"/>
        <v>-4570000</v>
      </c>
      <c r="L179">
        <f t="shared" si="18"/>
        <v>-20350000</v>
      </c>
      <c r="M179">
        <f t="shared" si="19"/>
        <v>-9650000</v>
      </c>
      <c r="N179">
        <f t="shared" si="20"/>
        <v>-142000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5200</v>
      </c>
      <c r="D183" t="s">
        <v>5201</v>
      </c>
      <c r="E183" t="s">
        <v>5202</v>
      </c>
      <c r="F183" t="s">
        <v>5203</v>
      </c>
      <c r="G183" t="s">
        <v>5204</v>
      </c>
      <c r="I183" t="str">
        <f t="shared" si="15"/>
        <v>N/A</v>
      </c>
      <c r="J183">
        <f t="shared" si="16"/>
        <v>-113680000</v>
      </c>
      <c r="K183">
        <f t="shared" si="17"/>
        <v>23430000</v>
      </c>
      <c r="L183">
        <f t="shared" si="18"/>
        <v>-30060000</v>
      </c>
      <c r="M183">
        <f t="shared" si="19"/>
        <v>-227160000</v>
      </c>
      <c r="N183">
        <f t="shared" si="20"/>
        <v>-208440000</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5200</v>
      </c>
      <c r="D185" t="s">
        <v>5201</v>
      </c>
      <c r="E185" t="s">
        <v>5202</v>
      </c>
      <c r="F185" t="s">
        <v>5203</v>
      </c>
      <c r="G185" t="s">
        <v>5204</v>
      </c>
      <c r="I185" t="str">
        <f t="shared" si="15"/>
        <v>N/A</v>
      </c>
      <c r="J185">
        <f t="shared" si="16"/>
        <v>-113680000</v>
      </c>
      <c r="K185">
        <f t="shared" si="17"/>
        <v>23430000</v>
      </c>
      <c r="L185">
        <f t="shared" si="18"/>
        <v>-30060000</v>
      </c>
      <c r="M185">
        <f t="shared" si="19"/>
        <v>-227160000</v>
      </c>
      <c r="N185">
        <f t="shared" si="20"/>
        <v>-208440000</v>
      </c>
    </row>
    <row r="186" spans="1:14" x14ac:dyDescent="0.3">
      <c r="A186" s="1">
        <v>28</v>
      </c>
      <c r="B186" t="s">
        <v>424</v>
      </c>
      <c r="C186" t="s">
        <v>254</v>
      </c>
      <c r="D186" t="s">
        <v>5205</v>
      </c>
      <c r="E186" t="s">
        <v>5206</v>
      </c>
      <c r="F186" t="s">
        <v>5207</v>
      </c>
      <c r="G186" t="s">
        <v>5208</v>
      </c>
      <c r="I186" t="str">
        <f t="shared" si="15"/>
        <v>N/A</v>
      </c>
      <c r="J186" t="str">
        <f t="shared" si="16"/>
        <v>N/A</v>
      </c>
      <c r="K186">
        <f t="shared" si="17"/>
        <v>1.2060999999999999</v>
      </c>
      <c r="L186">
        <f t="shared" si="18"/>
        <v>-2.2829000000000002</v>
      </c>
      <c r="M186">
        <f t="shared" si="19"/>
        <v>-6.5566999999999993</v>
      </c>
      <c r="N186">
        <f t="shared" si="20"/>
        <v>8.2400000000000001E-2</v>
      </c>
    </row>
    <row r="187" spans="1:14" x14ac:dyDescent="0.3">
      <c r="A187" s="1">
        <v>29</v>
      </c>
      <c r="B187" t="s">
        <v>429</v>
      </c>
      <c r="C187" t="s">
        <v>254</v>
      </c>
      <c r="D187" t="s">
        <v>254</v>
      </c>
      <c r="E187" t="s">
        <v>254</v>
      </c>
      <c r="F187" t="s">
        <v>254</v>
      </c>
      <c r="G187" t="s">
        <v>5209</v>
      </c>
      <c r="I187" t="str">
        <f t="shared" si="15"/>
        <v>N/A</v>
      </c>
      <c r="J187" t="str">
        <f t="shared" si="16"/>
        <v>N/A</v>
      </c>
      <c r="K187" t="str">
        <f t="shared" si="17"/>
        <v>N/A</v>
      </c>
      <c r="L187" t="str">
        <f t="shared" si="18"/>
        <v>N/A</v>
      </c>
      <c r="M187" t="str">
        <f t="shared" si="19"/>
        <v>N/A</v>
      </c>
      <c r="N187">
        <f t="shared" si="20"/>
        <v>-0.27950000000000003</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5200</v>
      </c>
      <c r="D192" t="s">
        <v>5201</v>
      </c>
      <c r="E192" t="s">
        <v>5202</v>
      </c>
      <c r="F192" t="s">
        <v>5203</v>
      </c>
      <c r="G192" t="s">
        <v>5204</v>
      </c>
      <c r="I192" t="str">
        <f t="shared" si="21"/>
        <v>N/A</v>
      </c>
      <c r="J192">
        <f t="shared" si="22"/>
        <v>-113680000</v>
      </c>
      <c r="K192">
        <f t="shared" si="23"/>
        <v>23430000</v>
      </c>
      <c r="L192">
        <f t="shared" si="24"/>
        <v>-30060000</v>
      </c>
      <c r="M192">
        <f t="shared" si="25"/>
        <v>-227160000</v>
      </c>
      <c r="N192">
        <f t="shared" si="26"/>
        <v>-208440000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5200</v>
      </c>
      <c r="D194" t="s">
        <v>5201</v>
      </c>
      <c r="E194" t="s">
        <v>5202</v>
      </c>
      <c r="F194" t="s">
        <v>5203</v>
      </c>
      <c r="G194" t="s">
        <v>5204</v>
      </c>
      <c r="I194" t="str">
        <f t="shared" si="21"/>
        <v>N/A</v>
      </c>
      <c r="J194">
        <f t="shared" si="22"/>
        <v>-113680000</v>
      </c>
      <c r="K194">
        <f t="shared" si="23"/>
        <v>23430000</v>
      </c>
      <c r="L194">
        <f t="shared" si="24"/>
        <v>-30060000</v>
      </c>
      <c r="M194">
        <f t="shared" si="25"/>
        <v>-227160000</v>
      </c>
      <c r="N194">
        <f t="shared" si="26"/>
        <v>-208440000</v>
      </c>
    </row>
    <row r="195" spans="1:14" x14ac:dyDescent="0.3">
      <c r="A195" s="1">
        <v>37</v>
      </c>
      <c r="B195" t="s">
        <v>438</v>
      </c>
      <c r="C195" t="s">
        <v>5210</v>
      </c>
      <c r="D195" t="s">
        <v>3767</v>
      </c>
      <c r="E195" t="s">
        <v>5211</v>
      </c>
      <c r="F195" t="s">
        <v>5212</v>
      </c>
      <c r="G195" t="s">
        <v>5213</v>
      </c>
      <c r="I195" t="str">
        <f t="shared" si="21"/>
        <v>N/A</v>
      </c>
      <c r="J195">
        <f t="shared" si="22"/>
        <v>-0.99</v>
      </c>
      <c r="K195">
        <f t="shared" si="23"/>
        <v>0.17</v>
      </c>
      <c r="L195">
        <f t="shared" si="24"/>
        <v>-0.21</v>
      </c>
      <c r="M195">
        <f t="shared" si="25"/>
        <v>-1.52</v>
      </c>
      <c r="N195">
        <f t="shared" si="26"/>
        <v>-1.38</v>
      </c>
    </row>
    <row r="196" spans="1:14" x14ac:dyDescent="0.3">
      <c r="A196" s="1">
        <v>38</v>
      </c>
      <c r="B196" t="s">
        <v>444</v>
      </c>
      <c r="C196" t="s">
        <v>254</v>
      </c>
      <c r="D196" t="s">
        <v>5214</v>
      </c>
      <c r="E196" t="s">
        <v>5215</v>
      </c>
      <c r="F196" t="s">
        <v>5216</v>
      </c>
      <c r="G196" t="s">
        <v>4847</v>
      </c>
      <c r="I196" t="str">
        <f t="shared" si="21"/>
        <v>N/A</v>
      </c>
      <c r="J196" t="str">
        <f t="shared" si="22"/>
        <v>N/A</v>
      </c>
      <c r="K196">
        <f t="shared" si="23"/>
        <v>1.1740000000000002</v>
      </c>
      <c r="L196">
        <f t="shared" si="24"/>
        <v>-2.2187999999999999</v>
      </c>
      <c r="M196">
        <f t="shared" si="25"/>
        <v>-6.2380999999999993</v>
      </c>
      <c r="N196">
        <f t="shared" si="26"/>
        <v>9.2100000000000015E-2</v>
      </c>
    </row>
    <row r="197" spans="1:14" x14ac:dyDescent="0.3">
      <c r="A197" s="1">
        <v>39</v>
      </c>
      <c r="B197" t="s">
        <v>449</v>
      </c>
      <c r="C197" t="s">
        <v>5217</v>
      </c>
      <c r="D197" t="s">
        <v>5098</v>
      </c>
      <c r="E197" t="s">
        <v>5218</v>
      </c>
      <c r="F197" t="s">
        <v>828</v>
      </c>
      <c r="G197" t="s">
        <v>5219</v>
      </c>
      <c r="I197" t="str">
        <f t="shared" si="21"/>
        <v>pos_trend</v>
      </c>
      <c r="J197">
        <f t="shared" si="22"/>
        <v>114700000</v>
      </c>
      <c r="K197">
        <f t="shared" si="23"/>
        <v>135960000</v>
      </c>
      <c r="L197">
        <f t="shared" si="24"/>
        <v>145270000</v>
      </c>
      <c r="M197">
        <f t="shared" si="25"/>
        <v>149210000</v>
      </c>
      <c r="N197">
        <f t="shared" si="26"/>
        <v>151480000</v>
      </c>
    </row>
    <row r="198" spans="1:14" x14ac:dyDescent="0.3">
      <c r="A198" s="1">
        <v>40</v>
      </c>
      <c r="B198" t="s">
        <v>455</v>
      </c>
      <c r="C198" t="s">
        <v>5210</v>
      </c>
      <c r="D198" t="s">
        <v>5220</v>
      </c>
      <c r="E198" t="s">
        <v>5211</v>
      </c>
      <c r="F198" t="s">
        <v>5212</v>
      </c>
      <c r="G198" t="s">
        <v>5213</v>
      </c>
      <c r="I198" t="str">
        <f t="shared" si="21"/>
        <v>N/A</v>
      </c>
      <c r="J198">
        <f t="shared" si="22"/>
        <v>-0.99</v>
      </c>
      <c r="K198">
        <f t="shared" si="23"/>
        <v>0.16</v>
      </c>
      <c r="L198">
        <f t="shared" si="24"/>
        <v>-0.21</v>
      </c>
      <c r="M198">
        <f t="shared" si="25"/>
        <v>-1.52</v>
      </c>
      <c r="N198">
        <f t="shared" si="26"/>
        <v>-1.38</v>
      </c>
    </row>
    <row r="199" spans="1:14" x14ac:dyDescent="0.3">
      <c r="A199" s="1">
        <v>41</v>
      </c>
      <c r="B199" t="s">
        <v>461</v>
      </c>
      <c r="C199" t="s">
        <v>254</v>
      </c>
      <c r="D199" t="s">
        <v>5221</v>
      </c>
      <c r="E199" t="s">
        <v>5222</v>
      </c>
      <c r="F199" t="s">
        <v>5216</v>
      </c>
      <c r="G199" t="s">
        <v>4847</v>
      </c>
      <c r="I199" t="str">
        <f t="shared" si="21"/>
        <v>N/A</v>
      </c>
      <c r="J199" t="str">
        <f t="shared" si="22"/>
        <v>N/A</v>
      </c>
      <c r="K199">
        <f t="shared" si="23"/>
        <v>1.1632</v>
      </c>
      <c r="L199">
        <f t="shared" si="24"/>
        <v>-2.2995000000000001</v>
      </c>
      <c r="M199">
        <f t="shared" si="25"/>
        <v>-6.2380999999999993</v>
      </c>
      <c r="N199">
        <f t="shared" si="26"/>
        <v>9.2100000000000015E-2</v>
      </c>
    </row>
    <row r="200" spans="1:14" x14ac:dyDescent="0.3">
      <c r="A200" s="1">
        <v>42</v>
      </c>
      <c r="B200" t="s">
        <v>466</v>
      </c>
      <c r="C200" t="s">
        <v>5217</v>
      </c>
      <c r="D200" t="s">
        <v>5223</v>
      </c>
      <c r="E200" t="s">
        <v>5218</v>
      </c>
      <c r="F200" t="s">
        <v>828</v>
      </c>
      <c r="G200" t="s">
        <v>5219</v>
      </c>
      <c r="I200" t="str">
        <f t="shared" si="21"/>
        <v>pos_trend</v>
      </c>
      <c r="J200">
        <f t="shared" si="22"/>
        <v>114700000</v>
      </c>
      <c r="K200">
        <f t="shared" si="23"/>
        <v>144960000</v>
      </c>
      <c r="L200">
        <f t="shared" si="24"/>
        <v>145270000</v>
      </c>
      <c r="M200">
        <f t="shared" si="25"/>
        <v>149210000</v>
      </c>
      <c r="N200">
        <f t="shared" si="26"/>
        <v>151480000</v>
      </c>
    </row>
    <row r="201" spans="1:14" x14ac:dyDescent="0.3">
      <c r="A201" s="1">
        <v>43</v>
      </c>
      <c r="B201" t="s">
        <v>153</v>
      </c>
      <c r="C201" t="s">
        <v>5224</v>
      </c>
      <c r="D201" t="s">
        <v>5225</v>
      </c>
      <c r="E201" t="s">
        <v>5226</v>
      </c>
      <c r="F201" t="s">
        <v>5227</v>
      </c>
      <c r="G201" t="s">
        <v>5228</v>
      </c>
      <c r="I201" t="str">
        <f t="shared" si="21"/>
        <v>N/A</v>
      </c>
      <c r="J201">
        <f t="shared" si="22"/>
        <v>34500000</v>
      </c>
      <c r="K201">
        <f t="shared" si="23"/>
        <v>115010000</v>
      </c>
      <c r="L201">
        <f t="shared" si="24"/>
        <v>10940000</v>
      </c>
      <c r="M201">
        <f t="shared" si="25"/>
        <v>-138710000</v>
      </c>
      <c r="N201">
        <f t="shared" si="26"/>
        <v>-114410000</v>
      </c>
    </row>
    <row r="202" spans="1:14" x14ac:dyDescent="0.3">
      <c r="A202" s="1">
        <v>44</v>
      </c>
      <c r="B202" t="s">
        <v>477</v>
      </c>
      <c r="C202" t="s">
        <v>254</v>
      </c>
      <c r="D202" t="s">
        <v>5229</v>
      </c>
      <c r="E202" t="s">
        <v>5230</v>
      </c>
      <c r="F202" t="s">
        <v>5231</v>
      </c>
      <c r="G202" t="s">
        <v>5232</v>
      </c>
      <c r="I202" t="str">
        <f t="shared" si="21"/>
        <v>N/A</v>
      </c>
      <c r="J202" t="str">
        <f t="shared" si="22"/>
        <v>N/A</v>
      </c>
      <c r="K202">
        <f t="shared" si="23"/>
        <v>2.3334000000000001</v>
      </c>
      <c r="L202">
        <f t="shared" si="24"/>
        <v>-0.90489999999999993</v>
      </c>
      <c r="M202">
        <f t="shared" si="25"/>
        <v>-13.6752</v>
      </c>
      <c r="N202">
        <f t="shared" si="26"/>
        <v>0.17519999999999999</v>
      </c>
    </row>
    <row r="203" spans="1:14" x14ac:dyDescent="0.3">
      <c r="A203" s="1">
        <v>45</v>
      </c>
      <c r="B203" t="s">
        <v>482</v>
      </c>
      <c r="C203" t="s">
        <v>254</v>
      </c>
      <c r="D203" t="s">
        <v>254</v>
      </c>
      <c r="E203" t="s">
        <v>254</v>
      </c>
      <c r="F203" t="s">
        <v>254</v>
      </c>
      <c r="G203" t="s">
        <v>5233</v>
      </c>
      <c r="I203" t="str">
        <f t="shared" si="21"/>
        <v>N/A</v>
      </c>
      <c r="J203" t="str">
        <f t="shared" si="22"/>
        <v>N/A</v>
      </c>
      <c r="K203" t="str">
        <f t="shared" si="23"/>
        <v>N/A</v>
      </c>
      <c r="L203" t="str">
        <f t="shared" si="24"/>
        <v>N/A</v>
      </c>
      <c r="M203" t="str">
        <f t="shared" si="25"/>
        <v>N/A</v>
      </c>
      <c r="N203">
        <f t="shared" si="26"/>
        <v>-0.15340000000000001</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5234</v>
      </c>
      <c r="D206" t="s">
        <v>5235</v>
      </c>
      <c r="E206" t="s">
        <v>5236</v>
      </c>
      <c r="F206" t="s">
        <v>5237</v>
      </c>
      <c r="G206" t="s">
        <v>5238</v>
      </c>
      <c r="I206" t="str">
        <f t="shared" si="21"/>
        <v>N/A</v>
      </c>
      <c r="J206">
        <f t="shared" si="22"/>
        <v>190450000</v>
      </c>
      <c r="K206">
        <f t="shared" si="23"/>
        <v>362230000</v>
      </c>
      <c r="L206">
        <f t="shared" si="24"/>
        <v>631170000</v>
      </c>
      <c r="M206">
        <f t="shared" si="25"/>
        <v>534780000</v>
      </c>
      <c r="N206">
        <f t="shared" si="26"/>
        <v>497230000</v>
      </c>
    </row>
    <row r="207" spans="1:14" x14ac:dyDescent="0.3">
      <c r="A207" s="1">
        <v>1</v>
      </c>
      <c r="B207" t="s">
        <v>490</v>
      </c>
      <c r="C207" t="s">
        <v>5239</v>
      </c>
      <c r="D207" t="s">
        <v>5240</v>
      </c>
      <c r="E207" t="s">
        <v>5241</v>
      </c>
      <c r="F207" t="s">
        <v>5242</v>
      </c>
      <c r="G207" t="s">
        <v>5243</v>
      </c>
      <c r="I207" t="str">
        <f t="shared" si="21"/>
        <v>N/A</v>
      </c>
      <c r="J207">
        <f t="shared" si="22"/>
        <v>83600000</v>
      </c>
      <c r="K207">
        <f t="shared" si="23"/>
        <v>167560000</v>
      </c>
      <c r="L207">
        <f t="shared" si="24"/>
        <v>224060000</v>
      </c>
      <c r="M207">
        <f t="shared" si="25"/>
        <v>181110000</v>
      </c>
      <c r="N207">
        <f t="shared" si="26"/>
        <v>186380000</v>
      </c>
    </row>
    <row r="208" spans="1:14" x14ac:dyDescent="0.3">
      <c r="A208" s="1">
        <v>2</v>
      </c>
      <c r="B208" t="s">
        <v>491</v>
      </c>
      <c r="C208" t="s">
        <v>5244</v>
      </c>
      <c r="D208" t="s">
        <v>5245</v>
      </c>
      <c r="E208" t="s">
        <v>5246</v>
      </c>
      <c r="F208" t="s">
        <v>5247</v>
      </c>
      <c r="G208" t="s">
        <v>5248</v>
      </c>
      <c r="I208" t="str">
        <f t="shared" si="21"/>
        <v>N/A</v>
      </c>
      <c r="J208">
        <f t="shared" si="22"/>
        <v>106850000</v>
      </c>
      <c r="K208">
        <f t="shared" si="23"/>
        <v>194670000</v>
      </c>
      <c r="L208">
        <f t="shared" si="24"/>
        <v>407100000</v>
      </c>
      <c r="M208">
        <f t="shared" si="25"/>
        <v>353670000</v>
      </c>
      <c r="N208">
        <f t="shared" si="26"/>
        <v>310860000</v>
      </c>
    </row>
    <row r="209" spans="1:14" x14ac:dyDescent="0.3">
      <c r="A209" s="1">
        <v>3</v>
      </c>
      <c r="B209" t="s">
        <v>492</v>
      </c>
      <c r="C209" t="s">
        <v>254</v>
      </c>
      <c r="D209" t="s">
        <v>5249</v>
      </c>
      <c r="E209" t="s">
        <v>5250</v>
      </c>
      <c r="F209" t="s">
        <v>5251</v>
      </c>
      <c r="G209" t="s">
        <v>5252</v>
      </c>
      <c r="I209" t="str">
        <f t="shared" si="21"/>
        <v>N/A</v>
      </c>
      <c r="J209" t="str">
        <f t="shared" si="22"/>
        <v>N/A</v>
      </c>
      <c r="K209">
        <f t="shared" si="23"/>
        <v>0.90200000000000002</v>
      </c>
      <c r="L209">
        <f t="shared" si="24"/>
        <v>0.74239999999999995</v>
      </c>
      <c r="M209">
        <f t="shared" si="25"/>
        <v>-0.1527</v>
      </c>
      <c r="N209">
        <f t="shared" si="26"/>
        <v>-7.0199999999999999E-2</v>
      </c>
    </row>
    <row r="210" spans="1:14" x14ac:dyDescent="0.3">
      <c r="A210" s="1">
        <v>4</v>
      </c>
      <c r="B210" t="s">
        <v>497</v>
      </c>
      <c r="C210" t="s">
        <v>5253</v>
      </c>
      <c r="D210" t="s">
        <v>5254</v>
      </c>
      <c r="E210" t="s">
        <v>5255</v>
      </c>
      <c r="F210" t="s">
        <v>5256</v>
      </c>
      <c r="G210" t="s">
        <v>5257</v>
      </c>
      <c r="I210" t="str">
        <f t="shared" si="21"/>
        <v>N/A</v>
      </c>
      <c r="J210">
        <f t="shared" si="22"/>
        <v>0.13269999999999998</v>
      </c>
      <c r="K210">
        <f t="shared" si="23"/>
        <v>0.22960000000000003</v>
      </c>
      <c r="L210">
        <f t="shared" si="24"/>
        <v>0.32850000000000001</v>
      </c>
      <c r="M210">
        <f t="shared" si="25"/>
        <v>0.28820000000000001</v>
      </c>
      <c r="N210">
        <f t="shared" si="26"/>
        <v>0.28800000000000003</v>
      </c>
    </row>
    <row r="211" spans="1:14" x14ac:dyDescent="0.3">
      <c r="A211" s="1">
        <v>5</v>
      </c>
      <c r="B211" t="s">
        <v>503</v>
      </c>
      <c r="C211" t="s">
        <v>5258</v>
      </c>
      <c r="D211" t="s">
        <v>5259</v>
      </c>
      <c r="E211" t="s">
        <v>5260</v>
      </c>
      <c r="F211" t="s">
        <v>5261</v>
      </c>
      <c r="G211" t="s">
        <v>5262</v>
      </c>
      <c r="I211" t="str">
        <f t="shared" si="21"/>
        <v>pos_trend</v>
      </c>
      <c r="J211">
        <f t="shared" si="22"/>
        <v>96380000</v>
      </c>
      <c r="K211">
        <f t="shared" si="23"/>
        <v>134150000</v>
      </c>
      <c r="L211">
        <f t="shared" si="24"/>
        <v>151550000</v>
      </c>
      <c r="M211">
        <f t="shared" si="25"/>
        <v>155490000</v>
      </c>
      <c r="N211">
        <f t="shared" si="26"/>
        <v>191100000</v>
      </c>
    </row>
    <row r="212" spans="1:14" x14ac:dyDescent="0.3">
      <c r="A212" s="1">
        <v>6</v>
      </c>
      <c r="B212" t="s">
        <v>509</v>
      </c>
      <c r="C212" t="s">
        <v>5258</v>
      </c>
      <c r="D212" t="s">
        <v>5259</v>
      </c>
      <c r="E212" t="s">
        <v>5260</v>
      </c>
      <c r="F212" t="s">
        <v>5261</v>
      </c>
      <c r="G212" t="s">
        <v>5262</v>
      </c>
      <c r="I212" t="str">
        <f t="shared" si="21"/>
        <v>pos_trend</v>
      </c>
      <c r="J212">
        <f t="shared" si="22"/>
        <v>96380000</v>
      </c>
      <c r="K212">
        <f t="shared" si="23"/>
        <v>134150000</v>
      </c>
      <c r="L212">
        <f t="shared" si="24"/>
        <v>151550000</v>
      </c>
      <c r="M212">
        <f t="shared" si="25"/>
        <v>155490000</v>
      </c>
      <c r="N212">
        <f t="shared" si="26"/>
        <v>191100000</v>
      </c>
    </row>
    <row r="213" spans="1:14" x14ac:dyDescent="0.3">
      <c r="A213" s="1">
        <v>7</v>
      </c>
      <c r="B213" t="s">
        <v>515</v>
      </c>
      <c r="C213" t="s">
        <v>5258</v>
      </c>
      <c r="D213" t="s">
        <v>5259</v>
      </c>
      <c r="E213" t="s">
        <v>5260</v>
      </c>
      <c r="F213" t="s">
        <v>5263</v>
      </c>
      <c r="G213" t="s">
        <v>5264</v>
      </c>
      <c r="I213" t="str">
        <f t="shared" si="21"/>
        <v>pos_trend</v>
      </c>
      <c r="J213">
        <f t="shared" si="22"/>
        <v>96380000</v>
      </c>
      <c r="K213">
        <f t="shared" si="23"/>
        <v>134150000</v>
      </c>
      <c r="L213">
        <f t="shared" si="24"/>
        <v>151550000</v>
      </c>
      <c r="M213">
        <f t="shared" si="25"/>
        <v>155590000</v>
      </c>
      <c r="N213">
        <f t="shared" si="26"/>
        <v>191200000</v>
      </c>
    </row>
    <row r="214" spans="1:14" x14ac:dyDescent="0.3">
      <c r="A214" s="1">
        <v>8</v>
      </c>
      <c r="B214" t="s">
        <v>521</v>
      </c>
      <c r="C214" t="s">
        <v>254</v>
      </c>
      <c r="D214" t="s">
        <v>254</v>
      </c>
      <c r="E214" t="s">
        <v>254</v>
      </c>
      <c r="F214" t="s">
        <v>5265</v>
      </c>
      <c r="G214" t="s">
        <v>5265</v>
      </c>
      <c r="I214" t="str">
        <f t="shared" si="21"/>
        <v>N/A</v>
      </c>
      <c r="J214" t="str">
        <f t="shared" si="22"/>
        <v>N/A</v>
      </c>
      <c r="K214" t="str">
        <f t="shared" si="23"/>
        <v>N/A</v>
      </c>
      <c r="L214" t="str">
        <f t="shared" si="24"/>
        <v>N/A</v>
      </c>
      <c r="M214">
        <f t="shared" si="25"/>
        <v>-100000</v>
      </c>
      <c r="N214">
        <f t="shared" si="26"/>
        <v>-100000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5266</v>
      </c>
      <c r="E216" t="s">
        <v>5126</v>
      </c>
      <c r="F216" t="s">
        <v>64</v>
      </c>
      <c r="G216" t="s">
        <v>5267</v>
      </c>
      <c r="I216" t="str">
        <f t="shared" si="21"/>
        <v>N/A</v>
      </c>
      <c r="J216" t="str">
        <f t="shared" si="22"/>
        <v>N/A</v>
      </c>
      <c r="K216">
        <f t="shared" si="23"/>
        <v>0.39189999999999997</v>
      </c>
      <c r="L216">
        <f t="shared" si="24"/>
        <v>0.12970000000000001</v>
      </c>
      <c r="M216">
        <f t="shared" si="25"/>
        <v>2.6000000000000002E-2</v>
      </c>
      <c r="N216">
        <f t="shared" si="26"/>
        <v>0.2291</v>
      </c>
    </row>
    <row r="217" spans="1:14" x14ac:dyDescent="0.3">
      <c r="A217" s="1">
        <v>11</v>
      </c>
      <c r="B217" t="s">
        <v>538</v>
      </c>
      <c r="C217" t="s">
        <v>5268</v>
      </c>
      <c r="D217" t="s">
        <v>5269</v>
      </c>
      <c r="E217" t="s">
        <v>5270</v>
      </c>
      <c r="F217" t="s">
        <v>5271</v>
      </c>
      <c r="G217" t="s">
        <v>5272</v>
      </c>
      <c r="I217" t="str">
        <f t="shared" si="21"/>
        <v>N/A</v>
      </c>
      <c r="J217">
        <f t="shared" si="22"/>
        <v>4.05</v>
      </c>
      <c r="K217">
        <f t="shared" si="23"/>
        <v>4.3</v>
      </c>
      <c r="L217">
        <f t="shared" si="24"/>
        <v>4.08</v>
      </c>
      <c r="M217">
        <f t="shared" si="25"/>
        <v>4.04</v>
      </c>
      <c r="N217">
        <f t="shared" si="26"/>
        <v>3.9</v>
      </c>
    </row>
    <row r="218" spans="1:14" x14ac:dyDescent="0.3">
      <c r="A218" s="1">
        <v>12</v>
      </c>
      <c r="B218" t="s">
        <v>544</v>
      </c>
      <c r="C218" t="s">
        <v>5273</v>
      </c>
      <c r="D218" t="s">
        <v>5274</v>
      </c>
      <c r="E218" t="s">
        <v>5275</v>
      </c>
      <c r="F218" t="s">
        <v>5276</v>
      </c>
      <c r="G218" t="s">
        <v>1738</v>
      </c>
      <c r="I218" t="str">
        <f t="shared" si="21"/>
        <v>N/A</v>
      </c>
      <c r="J218">
        <f t="shared" si="22"/>
        <v>39760000</v>
      </c>
      <c r="K218">
        <f t="shared" si="23"/>
        <v>46220000</v>
      </c>
      <c r="L218">
        <f t="shared" si="24"/>
        <v>51360000</v>
      </c>
      <c r="M218">
        <f t="shared" si="25"/>
        <v>38410000</v>
      </c>
      <c r="N218">
        <f t="shared" si="26"/>
        <v>63000000</v>
      </c>
    </row>
    <row r="219" spans="1:14" x14ac:dyDescent="0.3">
      <c r="A219" s="1">
        <v>13</v>
      </c>
      <c r="B219" t="s">
        <v>545</v>
      </c>
      <c r="C219" t="s">
        <v>5277</v>
      </c>
      <c r="D219" t="s">
        <v>5278</v>
      </c>
      <c r="E219" t="s">
        <v>5279</v>
      </c>
      <c r="F219" t="s">
        <v>1990</v>
      </c>
      <c r="G219" t="s">
        <v>5280</v>
      </c>
      <c r="I219" t="str">
        <f t="shared" si="21"/>
        <v>N/A</v>
      </c>
      <c r="J219">
        <f t="shared" si="22"/>
        <v>16970000</v>
      </c>
      <c r="K219">
        <f t="shared" si="23"/>
        <v>12230000</v>
      </c>
      <c r="L219">
        <f t="shared" si="24"/>
        <v>15430000</v>
      </c>
      <c r="M219">
        <f t="shared" si="25"/>
        <v>9540000</v>
      </c>
      <c r="N219">
        <f t="shared" si="26"/>
        <v>21770000</v>
      </c>
    </row>
    <row r="220" spans="1:14" x14ac:dyDescent="0.3">
      <c r="A220" s="1">
        <v>14</v>
      </c>
      <c r="B220" t="s">
        <v>546</v>
      </c>
      <c r="C220" t="s">
        <v>812</v>
      </c>
      <c r="D220" t="s">
        <v>5281</v>
      </c>
      <c r="E220" t="s">
        <v>5282</v>
      </c>
      <c r="F220" t="s">
        <v>4548</v>
      </c>
      <c r="G220" t="s">
        <v>5283</v>
      </c>
      <c r="I220" t="str">
        <f t="shared" si="21"/>
        <v>N/A</v>
      </c>
      <c r="J220">
        <f t="shared" si="22"/>
        <v>9570000</v>
      </c>
      <c r="K220">
        <f t="shared" si="23"/>
        <v>15580000</v>
      </c>
      <c r="L220">
        <f t="shared" si="24"/>
        <v>14820000</v>
      </c>
      <c r="M220">
        <f t="shared" si="25"/>
        <v>12420000</v>
      </c>
      <c r="N220">
        <f t="shared" si="26"/>
        <v>21810000</v>
      </c>
    </row>
    <row r="221" spans="1:14" x14ac:dyDescent="0.3">
      <c r="A221" s="1">
        <v>15</v>
      </c>
      <c r="B221" t="s">
        <v>547</v>
      </c>
      <c r="C221" t="s">
        <v>1854</v>
      </c>
      <c r="D221" t="s">
        <v>5284</v>
      </c>
      <c r="E221" t="s">
        <v>5285</v>
      </c>
      <c r="F221" t="s">
        <v>5286</v>
      </c>
      <c r="G221" t="s">
        <v>5287</v>
      </c>
      <c r="I221" t="str">
        <f t="shared" si="21"/>
        <v>N/A</v>
      </c>
      <c r="J221">
        <f t="shared" si="22"/>
        <v>12840000</v>
      </c>
      <c r="K221">
        <f t="shared" si="23"/>
        <v>18410000</v>
      </c>
      <c r="L221">
        <f t="shared" si="24"/>
        <v>21100000</v>
      </c>
      <c r="M221">
        <f t="shared" si="25"/>
        <v>16450000</v>
      </c>
      <c r="N221">
        <f t="shared" si="26"/>
        <v>19410000</v>
      </c>
    </row>
    <row r="222" spans="1:14" x14ac:dyDescent="0.3">
      <c r="A222" s="1">
        <v>16</v>
      </c>
      <c r="B222" t="s">
        <v>548</v>
      </c>
      <c r="C222" t="s">
        <v>5288</v>
      </c>
      <c r="D222" t="s">
        <v>254</v>
      </c>
      <c r="E222" t="s">
        <v>254</v>
      </c>
      <c r="F222" t="s">
        <v>254</v>
      </c>
      <c r="G222" t="s">
        <v>254</v>
      </c>
      <c r="I222" t="str">
        <f t="shared" si="21"/>
        <v>N/A</v>
      </c>
      <c r="J222">
        <f t="shared" si="22"/>
        <v>381000</v>
      </c>
      <c r="K222" t="str">
        <f t="shared" si="23"/>
        <v>N/A</v>
      </c>
      <c r="L222" t="str">
        <f t="shared" si="24"/>
        <v>N/A</v>
      </c>
      <c r="M222" t="str">
        <f t="shared" si="25"/>
        <v>N/A</v>
      </c>
      <c r="N222" t="str">
        <f t="shared" si="26"/>
        <v>N/A</v>
      </c>
    </row>
    <row r="223" spans="1:14" x14ac:dyDescent="0.3">
      <c r="A223" s="1">
        <v>17</v>
      </c>
      <c r="B223" t="s">
        <v>549</v>
      </c>
      <c r="C223" t="s">
        <v>5289</v>
      </c>
      <c r="D223" t="s">
        <v>5290</v>
      </c>
      <c r="E223" t="s">
        <v>5291</v>
      </c>
      <c r="F223" t="s">
        <v>5292</v>
      </c>
      <c r="G223" t="s">
        <v>5293</v>
      </c>
      <c r="I223" t="str">
        <f t="shared" si="21"/>
        <v>N/A</v>
      </c>
      <c r="J223">
        <f t="shared" si="22"/>
        <v>12570000</v>
      </c>
      <c r="K223">
        <f t="shared" si="23"/>
        <v>27540000</v>
      </c>
      <c r="L223">
        <f t="shared" si="24"/>
        <v>42720000</v>
      </c>
      <c r="M223">
        <f t="shared" si="25"/>
        <v>26100000</v>
      </c>
      <c r="N223">
        <f t="shared" si="26"/>
        <v>39160000</v>
      </c>
    </row>
    <row r="224" spans="1:14" x14ac:dyDescent="0.3">
      <c r="A224" s="1">
        <v>18</v>
      </c>
      <c r="B224" t="s">
        <v>555</v>
      </c>
      <c r="C224" t="s">
        <v>5289</v>
      </c>
      <c r="D224" t="s">
        <v>5290</v>
      </c>
      <c r="E224" t="s">
        <v>5291</v>
      </c>
      <c r="F224" t="s">
        <v>5292</v>
      </c>
      <c r="G224" t="s">
        <v>5293</v>
      </c>
      <c r="I224" t="str">
        <f t="shared" si="21"/>
        <v>N/A</v>
      </c>
      <c r="J224">
        <f t="shared" si="22"/>
        <v>12570000</v>
      </c>
      <c r="K224">
        <f t="shared" si="23"/>
        <v>27540000</v>
      </c>
      <c r="L224">
        <f t="shared" si="24"/>
        <v>42720000</v>
      </c>
      <c r="M224">
        <f t="shared" si="25"/>
        <v>26100000</v>
      </c>
      <c r="N224">
        <f t="shared" si="26"/>
        <v>39160000</v>
      </c>
    </row>
    <row r="225" spans="1:14" x14ac:dyDescent="0.3">
      <c r="A225" s="1">
        <v>19</v>
      </c>
      <c r="B225" t="s">
        <v>561</v>
      </c>
      <c r="C225" t="s">
        <v>5294</v>
      </c>
      <c r="D225" t="s">
        <v>5295</v>
      </c>
      <c r="E225" t="s">
        <v>5296</v>
      </c>
      <c r="F225" t="s">
        <v>5297</v>
      </c>
      <c r="G225" t="s">
        <v>5298</v>
      </c>
      <c r="I225" t="str">
        <f t="shared" si="21"/>
        <v>N/A</v>
      </c>
      <c r="J225">
        <f t="shared" si="22"/>
        <v>339150000</v>
      </c>
      <c r="K225">
        <f t="shared" si="23"/>
        <v>570140000</v>
      </c>
      <c r="L225">
        <f t="shared" si="24"/>
        <v>876790000</v>
      </c>
      <c r="M225">
        <f t="shared" si="25"/>
        <v>754770000</v>
      </c>
      <c r="N225">
        <f t="shared" si="26"/>
        <v>790490000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5299</v>
      </c>
      <c r="D228" t="s">
        <v>5300</v>
      </c>
      <c r="E228" t="s">
        <v>5301</v>
      </c>
      <c r="F228" t="s">
        <v>5302</v>
      </c>
      <c r="G228" t="s">
        <v>5303</v>
      </c>
      <c r="I228" t="str">
        <f t="shared" si="21"/>
        <v>N/A</v>
      </c>
      <c r="J228">
        <f t="shared" si="22"/>
        <v>303000000</v>
      </c>
      <c r="K228">
        <f t="shared" si="23"/>
        <v>274490000</v>
      </c>
      <c r="L228">
        <f t="shared" si="24"/>
        <v>265740000</v>
      </c>
      <c r="M228">
        <f t="shared" si="25"/>
        <v>254820000</v>
      </c>
      <c r="N228">
        <f t="shared" si="26"/>
        <v>264790000.00000003</v>
      </c>
    </row>
    <row r="229" spans="1:14" x14ac:dyDescent="0.3">
      <c r="A229" s="1">
        <v>1</v>
      </c>
      <c r="B229" t="s">
        <v>573</v>
      </c>
      <c r="C229" t="s">
        <v>5304</v>
      </c>
      <c r="D229" t="s">
        <v>5305</v>
      </c>
      <c r="E229" t="s">
        <v>5306</v>
      </c>
      <c r="F229" t="s">
        <v>5307</v>
      </c>
      <c r="G229" t="s">
        <v>5308</v>
      </c>
      <c r="I229" t="str">
        <f t="shared" si="21"/>
        <v>N/A</v>
      </c>
      <c r="J229">
        <f t="shared" si="22"/>
        <v>416300000</v>
      </c>
      <c r="K229">
        <f t="shared" si="23"/>
        <v>428140000</v>
      </c>
      <c r="L229">
        <f t="shared" si="24"/>
        <v>435900000</v>
      </c>
      <c r="M229">
        <f t="shared" si="25"/>
        <v>429570000</v>
      </c>
      <c r="N229">
        <f t="shared" si="26"/>
        <v>470720000</v>
      </c>
    </row>
    <row r="230" spans="1:14" x14ac:dyDescent="0.3">
      <c r="A230" s="1">
        <v>2</v>
      </c>
      <c r="B230" t="s">
        <v>579</v>
      </c>
      <c r="C230" t="s">
        <v>5309</v>
      </c>
      <c r="D230" t="s">
        <v>5310</v>
      </c>
      <c r="E230" t="s">
        <v>5311</v>
      </c>
      <c r="F230" t="s">
        <v>5312</v>
      </c>
      <c r="G230" t="s">
        <v>5313</v>
      </c>
      <c r="I230" t="str">
        <f t="shared" si="21"/>
        <v>N/A</v>
      </c>
      <c r="J230">
        <f t="shared" si="22"/>
        <v>127580000</v>
      </c>
      <c r="K230">
        <f t="shared" si="23"/>
        <v>148040000</v>
      </c>
      <c r="L230">
        <f t="shared" si="24"/>
        <v>149160000</v>
      </c>
      <c r="M230">
        <f t="shared" si="25"/>
        <v>136800000</v>
      </c>
      <c r="N230">
        <f t="shared" si="26"/>
        <v>152870000</v>
      </c>
    </row>
    <row r="231" spans="1:14" x14ac:dyDescent="0.3">
      <c r="A231" s="1">
        <v>3</v>
      </c>
      <c r="B231" t="s">
        <v>585</v>
      </c>
      <c r="C231" t="s">
        <v>5314</v>
      </c>
      <c r="D231" t="s">
        <v>813</v>
      </c>
      <c r="E231" t="s">
        <v>5315</v>
      </c>
      <c r="F231" t="s">
        <v>5316</v>
      </c>
      <c r="G231" t="s">
        <v>5316</v>
      </c>
      <c r="I231" t="str">
        <f t="shared" si="21"/>
        <v>N/A</v>
      </c>
      <c r="J231">
        <f t="shared" si="22"/>
        <v>8890000</v>
      </c>
      <c r="K231">
        <f t="shared" si="23"/>
        <v>8440000</v>
      </c>
      <c r="L231">
        <f t="shared" si="24"/>
        <v>8160000</v>
      </c>
      <c r="M231">
        <f t="shared" si="25"/>
        <v>5910000</v>
      </c>
      <c r="N231">
        <f t="shared" si="26"/>
        <v>5910000</v>
      </c>
    </row>
    <row r="232" spans="1:14" x14ac:dyDescent="0.3">
      <c r="A232" s="1">
        <v>4</v>
      </c>
      <c r="B232" t="s">
        <v>589</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593</v>
      </c>
      <c r="C233" t="s">
        <v>5317</v>
      </c>
      <c r="D233" t="s">
        <v>5318</v>
      </c>
      <c r="E233" t="s">
        <v>5319</v>
      </c>
      <c r="F233" t="s">
        <v>5320</v>
      </c>
      <c r="G233" t="s">
        <v>5321</v>
      </c>
      <c r="I233" t="str">
        <f t="shared" si="21"/>
        <v>N/A</v>
      </c>
      <c r="J233">
        <f t="shared" si="22"/>
        <v>235060000</v>
      </c>
      <c r="K233">
        <f t="shared" si="23"/>
        <v>244960000</v>
      </c>
      <c r="L233">
        <f t="shared" si="24"/>
        <v>238810000</v>
      </c>
      <c r="M233">
        <f t="shared" si="25"/>
        <v>235320000</v>
      </c>
      <c r="N233">
        <f t="shared" si="26"/>
        <v>270680000</v>
      </c>
    </row>
    <row r="234" spans="1:14" x14ac:dyDescent="0.3">
      <c r="A234" s="1">
        <v>6</v>
      </c>
      <c r="B234" t="s">
        <v>599</v>
      </c>
      <c r="C234" t="s">
        <v>5322</v>
      </c>
      <c r="D234" t="s">
        <v>5323</v>
      </c>
      <c r="E234" t="s">
        <v>5324</v>
      </c>
      <c r="F234" t="s">
        <v>5325</v>
      </c>
      <c r="G234" t="s">
        <v>5326</v>
      </c>
      <c r="I234" t="str">
        <f t="shared" si="21"/>
        <v>pos_trend</v>
      </c>
      <c r="J234">
        <f t="shared" si="22"/>
        <v>113310000</v>
      </c>
      <c r="K234">
        <f t="shared" si="23"/>
        <v>153650000</v>
      </c>
      <c r="L234">
        <f t="shared" si="24"/>
        <v>170160000</v>
      </c>
      <c r="M234">
        <f t="shared" si="25"/>
        <v>174750000</v>
      </c>
      <c r="N234">
        <f t="shared" si="26"/>
        <v>205930000</v>
      </c>
    </row>
    <row r="235" spans="1:14" x14ac:dyDescent="0.3">
      <c r="A235" s="1">
        <v>7</v>
      </c>
      <c r="B235" t="s">
        <v>605</v>
      </c>
      <c r="C235" t="s">
        <v>5327</v>
      </c>
      <c r="D235" t="s">
        <v>5328</v>
      </c>
      <c r="E235" t="s">
        <v>5329</v>
      </c>
      <c r="F235" t="s">
        <v>5330</v>
      </c>
      <c r="G235" t="s">
        <v>5331</v>
      </c>
      <c r="I235" t="str">
        <f t="shared" si="21"/>
        <v>N/A</v>
      </c>
      <c r="J235">
        <f t="shared" si="22"/>
        <v>66390000</v>
      </c>
      <c r="K235">
        <f t="shared" si="23"/>
        <v>89760000</v>
      </c>
      <c r="L235">
        <f t="shared" si="24"/>
        <v>171680000</v>
      </c>
      <c r="M235">
        <f t="shared" si="25"/>
        <v>265670000.00000003</v>
      </c>
      <c r="N235">
        <f t="shared" si="26"/>
        <v>121930000</v>
      </c>
    </row>
    <row r="236" spans="1:14" x14ac:dyDescent="0.3">
      <c r="A236" s="1">
        <v>8</v>
      </c>
      <c r="B236" t="s">
        <v>606</v>
      </c>
      <c r="C236" t="s">
        <v>5332</v>
      </c>
      <c r="D236" t="s">
        <v>5328</v>
      </c>
      <c r="E236" t="s">
        <v>5333</v>
      </c>
      <c r="F236" t="s">
        <v>5334</v>
      </c>
      <c r="G236" t="s">
        <v>5331</v>
      </c>
      <c r="I236" t="str">
        <f t="shared" si="21"/>
        <v>N/A</v>
      </c>
      <c r="J236">
        <f t="shared" si="22"/>
        <v>55690000</v>
      </c>
      <c r="K236">
        <f t="shared" si="23"/>
        <v>89760000</v>
      </c>
      <c r="L236">
        <f t="shared" si="24"/>
        <v>170480000</v>
      </c>
      <c r="M236">
        <f t="shared" si="25"/>
        <v>264070000</v>
      </c>
      <c r="N236">
        <f t="shared" si="26"/>
        <v>121930000</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5335</v>
      </c>
      <c r="D238" t="s">
        <v>5336</v>
      </c>
      <c r="E238" t="s">
        <v>5337</v>
      </c>
      <c r="F238" t="s">
        <v>5338</v>
      </c>
      <c r="G238" t="s">
        <v>5339</v>
      </c>
      <c r="I238" t="str">
        <f t="shared" si="21"/>
        <v>neg_trend</v>
      </c>
      <c r="J238">
        <f t="shared" si="22"/>
        <v>710590000</v>
      </c>
      <c r="K238">
        <f t="shared" si="23"/>
        <v>630310000</v>
      </c>
      <c r="L238">
        <f t="shared" si="24"/>
        <v>573620000</v>
      </c>
      <c r="M238">
        <f t="shared" si="25"/>
        <v>472060000</v>
      </c>
      <c r="N238">
        <f t="shared" si="26"/>
        <v>411100000</v>
      </c>
    </row>
    <row r="239" spans="1:14" x14ac:dyDescent="0.3">
      <c r="A239" s="1">
        <v>11</v>
      </c>
      <c r="B239" t="s">
        <v>614</v>
      </c>
      <c r="C239" t="s">
        <v>5340</v>
      </c>
      <c r="D239" t="s">
        <v>5340</v>
      </c>
      <c r="E239" t="s">
        <v>5341</v>
      </c>
      <c r="F239" t="s">
        <v>5342</v>
      </c>
      <c r="G239" t="s">
        <v>5342</v>
      </c>
      <c r="I239" t="str">
        <f t="shared" si="21"/>
        <v>N/A</v>
      </c>
      <c r="J239">
        <f t="shared" si="22"/>
        <v>92740000</v>
      </c>
      <c r="K239">
        <f t="shared" si="23"/>
        <v>92740000</v>
      </c>
      <c r="L239">
        <f t="shared" si="24"/>
        <v>94210000</v>
      </c>
      <c r="M239">
        <f t="shared" si="25"/>
        <v>92870000</v>
      </c>
      <c r="N239">
        <f t="shared" si="26"/>
        <v>92870000</v>
      </c>
    </row>
    <row r="240" spans="1:14" x14ac:dyDescent="0.3">
      <c r="A240" s="1">
        <v>12</v>
      </c>
      <c r="B240" t="s">
        <v>620</v>
      </c>
      <c r="C240" t="s">
        <v>5343</v>
      </c>
      <c r="D240" t="s">
        <v>5344</v>
      </c>
      <c r="E240" t="s">
        <v>5345</v>
      </c>
      <c r="F240" t="s">
        <v>5346</v>
      </c>
      <c r="G240" t="s">
        <v>5347</v>
      </c>
      <c r="I240" t="str">
        <f t="shared" si="21"/>
        <v>neg_trend</v>
      </c>
      <c r="J240">
        <f t="shared" si="22"/>
        <v>617850000</v>
      </c>
      <c r="K240">
        <f t="shared" si="23"/>
        <v>537570000</v>
      </c>
      <c r="L240">
        <f t="shared" si="24"/>
        <v>479410000</v>
      </c>
      <c r="M240">
        <f t="shared" si="25"/>
        <v>379190000</v>
      </c>
      <c r="N240">
        <f t="shared" si="26"/>
        <v>318230000</v>
      </c>
    </row>
    <row r="241" spans="1:14" x14ac:dyDescent="0.3">
      <c r="A241" s="1">
        <v>13</v>
      </c>
      <c r="B241" t="s">
        <v>626</v>
      </c>
      <c r="C241" t="s">
        <v>5348</v>
      </c>
      <c r="D241" t="s">
        <v>5349</v>
      </c>
      <c r="E241" t="s">
        <v>2906</v>
      </c>
      <c r="F241" t="s">
        <v>5350</v>
      </c>
      <c r="G241" t="s">
        <v>5351</v>
      </c>
      <c r="I241" t="str">
        <f t="shared" si="21"/>
        <v>N/A</v>
      </c>
      <c r="J241">
        <f t="shared" si="22"/>
        <v>16090000</v>
      </c>
      <c r="K241">
        <f t="shared" si="23"/>
        <v>12890000</v>
      </c>
      <c r="L241">
        <f t="shared" si="24"/>
        <v>33439999.999999996</v>
      </c>
      <c r="M241">
        <f t="shared" si="25"/>
        <v>67570000</v>
      </c>
      <c r="N241">
        <f t="shared" si="26"/>
        <v>90350000</v>
      </c>
    </row>
    <row r="242" spans="1:14" x14ac:dyDescent="0.3">
      <c r="A242" s="1">
        <v>14</v>
      </c>
      <c r="B242" t="s">
        <v>632</v>
      </c>
      <c r="C242" t="s">
        <v>5352</v>
      </c>
      <c r="D242" t="s">
        <v>5349</v>
      </c>
      <c r="E242" t="s">
        <v>2906</v>
      </c>
      <c r="F242" t="s">
        <v>5353</v>
      </c>
      <c r="G242" t="s">
        <v>5354</v>
      </c>
      <c r="I242" t="str">
        <f t="shared" si="21"/>
        <v>pos_trend</v>
      </c>
      <c r="J242">
        <f t="shared" si="22"/>
        <v>4290000</v>
      </c>
      <c r="K242">
        <f t="shared" si="23"/>
        <v>12890000</v>
      </c>
      <c r="L242">
        <f t="shared" si="24"/>
        <v>33439999.999999996</v>
      </c>
      <c r="M242">
        <f t="shared" si="25"/>
        <v>66330000</v>
      </c>
      <c r="N242">
        <f t="shared" si="26"/>
        <v>89300000</v>
      </c>
    </row>
    <row r="243" spans="1:14" x14ac:dyDescent="0.3">
      <c r="A243" s="1">
        <v>15</v>
      </c>
      <c r="B243" t="s">
        <v>635</v>
      </c>
      <c r="C243" t="s">
        <v>1243</v>
      </c>
      <c r="D243" t="s">
        <v>5355</v>
      </c>
      <c r="E243" t="s">
        <v>5356</v>
      </c>
      <c r="F243" t="s">
        <v>5357</v>
      </c>
      <c r="G243" t="s">
        <v>5358</v>
      </c>
      <c r="I243" t="str">
        <f t="shared" si="21"/>
        <v>N/A</v>
      </c>
      <c r="J243">
        <f t="shared" si="22"/>
        <v>1440000000</v>
      </c>
      <c r="K243">
        <f t="shared" si="23"/>
        <v>1580000000</v>
      </c>
      <c r="L243">
        <f t="shared" si="24"/>
        <v>1920000000</v>
      </c>
      <c r="M243">
        <f t="shared" si="25"/>
        <v>1860000000</v>
      </c>
      <c r="N243">
        <f t="shared" si="26"/>
        <v>1730000000</v>
      </c>
    </row>
    <row r="244" spans="1:14" x14ac:dyDescent="0.3">
      <c r="A244" s="1">
        <v>16</v>
      </c>
      <c r="B244" t="s">
        <v>640</v>
      </c>
      <c r="C244" t="s">
        <v>254</v>
      </c>
      <c r="D244" t="s">
        <v>5359</v>
      </c>
      <c r="E244" t="s">
        <v>5360</v>
      </c>
      <c r="F244" t="s">
        <v>5361</v>
      </c>
      <c r="G244" t="s">
        <v>5362</v>
      </c>
      <c r="I244" t="str">
        <f t="shared" si="21"/>
        <v>N/A</v>
      </c>
      <c r="J244" t="str">
        <f t="shared" si="22"/>
        <v>N/A</v>
      </c>
      <c r="K244">
        <f t="shared" si="23"/>
        <v>9.9199999999999997E-2</v>
      </c>
      <c r="L244">
        <f t="shared" si="24"/>
        <v>0.21789999999999998</v>
      </c>
      <c r="M244">
        <f t="shared" si="25"/>
        <v>-3.4100000000000005E-2</v>
      </c>
      <c r="N244">
        <f t="shared" si="26"/>
        <v>-6.9699999999999998E-2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956</v>
      </c>
      <c r="D247" t="s">
        <v>5363</v>
      </c>
      <c r="E247" t="s">
        <v>5363</v>
      </c>
      <c r="F247" t="s">
        <v>5364</v>
      </c>
      <c r="G247" t="s">
        <v>652</v>
      </c>
      <c r="I247" t="str">
        <f t="shared" si="21"/>
        <v>N/A</v>
      </c>
      <c r="J247">
        <f t="shared" si="22"/>
        <v>3100000</v>
      </c>
      <c r="K247">
        <f t="shared" si="23"/>
        <v>6750000</v>
      </c>
      <c r="L247">
        <f t="shared" si="24"/>
        <v>6750000</v>
      </c>
      <c r="M247">
        <f t="shared" si="25"/>
        <v>65739999.999999993</v>
      </c>
      <c r="N247">
        <f t="shared" si="26"/>
        <v>3000000</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956</v>
      </c>
      <c r="D249" t="s">
        <v>5363</v>
      </c>
      <c r="E249" t="s">
        <v>5363</v>
      </c>
      <c r="F249" t="s">
        <v>5364</v>
      </c>
      <c r="G249" t="s">
        <v>652</v>
      </c>
      <c r="I249" t="str">
        <f t="shared" si="21"/>
        <v>N/A</v>
      </c>
      <c r="J249">
        <f t="shared" si="22"/>
        <v>3100000</v>
      </c>
      <c r="K249">
        <f t="shared" si="23"/>
        <v>6750000</v>
      </c>
      <c r="L249">
        <f t="shared" si="24"/>
        <v>6750000</v>
      </c>
      <c r="M249">
        <f t="shared" si="25"/>
        <v>65739999.999999993</v>
      </c>
      <c r="N249">
        <f t="shared" si="26"/>
        <v>3000000</v>
      </c>
    </row>
    <row r="250" spans="1:14" x14ac:dyDescent="0.3">
      <c r="A250" s="1">
        <v>3</v>
      </c>
      <c r="B250" t="s">
        <v>655</v>
      </c>
      <c r="C250" t="s">
        <v>2006</v>
      </c>
      <c r="D250" t="s">
        <v>5365</v>
      </c>
      <c r="E250" t="s">
        <v>5366</v>
      </c>
      <c r="F250" t="s">
        <v>5367</v>
      </c>
      <c r="G250" t="s">
        <v>5368</v>
      </c>
      <c r="I250" t="str">
        <f t="shared" si="21"/>
        <v>pos_trend</v>
      </c>
      <c r="J250">
        <f t="shared" si="22"/>
        <v>18400000</v>
      </c>
      <c r="K250">
        <f t="shared" si="23"/>
        <v>19490000</v>
      </c>
      <c r="L250">
        <f t="shared" si="24"/>
        <v>32340000.000000004</v>
      </c>
      <c r="M250">
        <f t="shared" si="25"/>
        <v>37400000</v>
      </c>
      <c r="N250">
        <f t="shared" si="26"/>
        <v>46280000</v>
      </c>
    </row>
    <row r="251" spans="1:14" x14ac:dyDescent="0.3">
      <c r="A251" s="1">
        <v>4</v>
      </c>
      <c r="B251" t="s">
        <v>661</v>
      </c>
      <c r="C251" t="s">
        <v>254</v>
      </c>
      <c r="D251" t="s">
        <v>5369</v>
      </c>
      <c r="E251" t="s">
        <v>5370</v>
      </c>
      <c r="F251" t="s">
        <v>5371</v>
      </c>
      <c r="G251" t="s">
        <v>447</v>
      </c>
      <c r="I251" t="str">
        <f t="shared" si="21"/>
        <v>N/A</v>
      </c>
      <c r="J251" t="str">
        <f t="shared" si="22"/>
        <v>N/A</v>
      </c>
      <c r="K251">
        <f t="shared" si="23"/>
        <v>5.9400000000000008E-2</v>
      </c>
      <c r="L251">
        <f t="shared" si="24"/>
        <v>0.65879999999999994</v>
      </c>
      <c r="M251">
        <f t="shared" si="25"/>
        <v>0.15670000000000001</v>
      </c>
      <c r="N251">
        <f t="shared" si="26"/>
        <v>0.23730000000000001</v>
      </c>
    </row>
    <row r="252" spans="1:14" x14ac:dyDescent="0.3">
      <c r="A252" s="1">
        <v>5</v>
      </c>
      <c r="B252" t="s">
        <v>666</v>
      </c>
      <c r="C252" t="s">
        <v>254</v>
      </c>
      <c r="D252" t="s">
        <v>254</v>
      </c>
      <c r="E252" t="s">
        <v>254</v>
      </c>
      <c r="F252" t="s">
        <v>254</v>
      </c>
      <c r="G252" t="s">
        <v>5372</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899000</v>
      </c>
    </row>
    <row r="253" spans="1:14" x14ac:dyDescent="0.3">
      <c r="A253" s="1">
        <v>6</v>
      </c>
      <c r="B253" t="s">
        <v>672</v>
      </c>
      <c r="C253" t="s">
        <v>5373</v>
      </c>
      <c r="D253" t="s">
        <v>5374</v>
      </c>
      <c r="E253" t="s">
        <v>5375</v>
      </c>
      <c r="F253" t="s">
        <v>5376</v>
      </c>
      <c r="G253" t="s">
        <v>5377</v>
      </c>
      <c r="I253" t="str">
        <f t="shared" si="27"/>
        <v>pos_trend</v>
      </c>
      <c r="J253">
        <f t="shared" si="28"/>
        <v>67660000</v>
      </c>
      <c r="K253">
        <f t="shared" si="29"/>
        <v>74650000</v>
      </c>
      <c r="L253">
        <f t="shared" si="30"/>
        <v>91500000</v>
      </c>
      <c r="M253">
        <f t="shared" si="31"/>
        <v>133070000</v>
      </c>
      <c r="N253">
        <f t="shared" si="32"/>
        <v>161820000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2856</v>
      </c>
      <c r="D255" t="s">
        <v>2124</v>
      </c>
      <c r="E255" t="s">
        <v>5378</v>
      </c>
      <c r="F255" t="s">
        <v>5379</v>
      </c>
      <c r="G255" t="s">
        <v>5380</v>
      </c>
      <c r="I255" t="str">
        <f t="shared" si="27"/>
        <v>pos_trend</v>
      </c>
      <c r="J255">
        <f t="shared" si="28"/>
        <v>25020000</v>
      </c>
      <c r="K255">
        <f t="shared" si="29"/>
        <v>28100000</v>
      </c>
      <c r="L255">
        <f t="shared" si="30"/>
        <v>36850000</v>
      </c>
      <c r="M255">
        <f t="shared" si="31"/>
        <v>40370000</v>
      </c>
      <c r="N255">
        <f t="shared" si="32"/>
        <v>45620000</v>
      </c>
    </row>
    <row r="256" spans="1:14" x14ac:dyDescent="0.3">
      <c r="A256" s="1">
        <v>9</v>
      </c>
      <c r="B256" t="s">
        <v>683</v>
      </c>
      <c r="C256" t="s">
        <v>5381</v>
      </c>
      <c r="D256" t="s">
        <v>5382</v>
      </c>
      <c r="E256" t="s">
        <v>5383</v>
      </c>
      <c r="F256" t="s">
        <v>5384</v>
      </c>
      <c r="G256" t="s">
        <v>5385</v>
      </c>
      <c r="I256" t="str">
        <f t="shared" si="27"/>
        <v>pos_trend</v>
      </c>
      <c r="J256">
        <f t="shared" si="28"/>
        <v>42640000</v>
      </c>
      <c r="K256">
        <f t="shared" si="29"/>
        <v>46550000</v>
      </c>
      <c r="L256">
        <f t="shared" si="30"/>
        <v>54640000</v>
      </c>
      <c r="M256">
        <f t="shared" si="31"/>
        <v>92700000</v>
      </c>
      <c r="N256">
        <f t="shared" si="32"/>
        <v>116200000</v>
      </c>
    </row>
    <row r="257" spans="1:14" x14ac:dyDescent="0.3">
      <c r="A257" s="1">
        <v>10</v>
      </c>
      <c r="B257" t="s">
        <v>689</v>
      </c>
      <c r="C257" t="s">
        <v>5386</v>
      </c>
      <c r="D257" t="s">
        <v>5387</v>
      </c>
      <c r="E257" t="s">
        <v>5388</v>
      </c>
      <c r="F257" t="s">
        <v>5389</v>
      </c>
      <c r="G257" t="s">
        <v>5390</v>
      </c>
      <c r="I257" t="str">
        <f t="shared" si="27"/>
        <v>N/A</v>
      </c>
      <c r="J257">
        <f t="shared" si="28"/>
        <v>89160000</v>
      </c>
      <c r="K257">
        <f t="shared" si="29"/>
        <v>100900000</v>
      </c>
      <c r="L257">
        <f t="shared" si="30"/>
        <v>130580000.00000001</v>
      </c>
      <c r="M257">
        <f t="shared" si="31"/>
        <v>236210000</v>
      </c>
      <c r="N257">
        <f t="shared" si="32"/>
        <v>211990000</v>
      </c>
    </row>
    <row r="258" spans="1:14" x14ac:dyDescent="0.3">
      <c r="A258" s="1">
        <v>11</v>
      </c>
      <c r="B258" t="s">
        <v>695</v>
      </c>
      <c r="C258" t="s">
        <v>5391</v>
      </c>
      <c r="D258" t="s">
        <v>5392</v>
      </c>
      <c r="E258" t="s">
        <v>5393</v>
      </c>
      <c r="F258" t="s">
        <v>5394</v>
      </c>
      <c r="G258" t="s">
        <v>5395</v>
      </c>
      <c r="I258" t="str">
        <f t="shared" si="27"/>
        <v>neg_trend</v>
      </c>
      <c r="J258">
        <f t="shared" si="28"/>
        <v>441360000</v>
      </c>
      <c r="K258">
        <f t="shared" si="29"/>
        <v>357540000</v>
      </c>
      <c r="L258">
        <f t="shared" si="30"/>
        <v>351220000</v>
      </c>
      <c r="M258">
        <f t="shared" si="31"/>
        <v>284210000</v>
      </c>
      <c r="N258">
        <f t="shared" si="32"/>
        <v>280670000</v>
      </c>
    </row>
    <row r="259" spans="1:14" x14ac:dyDescent="0.3">
      <c r="A259" s="1">
        <v>12</v>
      </c>
      <c r="B259" t="s">
        <v>701</v>
      </c>
      <c r="C259" t="s">
        <v>5391</v>
      </c>
      <c r="D259" t="s">
        <v>5392</v>
      </c>
      <c r="E259" t="s">
        <v>5393</v>
      </c>
      <c r="F259" t="s">
        <v>5394</v>
      </c>
      <c r="G259" t="s">
        <v>5395</v>
      </c>
      <c r="I259" t="str">
        <f t="shared" si="27"/>
        <v>neg_trend</v>
      </c>
      <c r="J259">
        <f t="shared" si="28"/>
        <v>441360000</v>
      </c>
      <c r="K259">
        <f t="shared" si="29"/>
        <v>357540000</v>
      </c>
      <c r="L259">
        <f t="shared" si="30"/>
        <v>351220000</v>
      </c>
      <c r="M259">
        <f t="shared" si="31"/>
        <v>284210000</v>
      </c>
      <c r="N259">
        <f t="shared" si="32"/>
        <v>280670000</v>
      </c>
    </row>
    <row r="260" spans="1:14" x14ac:dyDescent="0.3">
      <c r="A260" s="1">
        <v>13</v>
      </c>
      <c r="B260" t="s">
        <v>704</v>
      </c>
      <c r="C260" t="s">
        <v>5391</v>
      </c>
      <c r="D260" t="s">
        <v>5392</v>
      </c>
      <c r="E260" t="s">
        <v>5393</v>
      </c>
      <c r="F260" t="s">
        <v>5394</v>
      </c>
      <c r="G260" t="s">
        <v>5395</v>
      </c>
      <c r="I260" t="str">
        <f t="shared" si="27"/>
        <v>neg_trend</v>
      </c>
      <c r="J260">
        <f t="shared" si="28"/>
        <v>441360000</v>
      </c>
      <c r="K260">
        <f t="shared" si="29"/>
        <v>357540000</v>
      </c>
      <c r="L260">
        <f t="shared" si="30"/>
        <v>351220000</v>
      </c>
      <c r="M260">
        <f t="shared" si="31"/>
        <v>284210000</v>
      </c>
      <c r="N260">
        <f t="shared" si="32"/>
        <v>280670000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254</v>
      </c>
      <c r="D263" t="s">
        <v>254</v>
      </c>
      <c r="E263" t="s">
        <v>254</v>
      </c>
      <c r="F263" t="s">
        <v>254</v>
      </c>
      <c r="G263" t="s">
        <v>254</v>
      </c>
      <c r="I263" t="str">
        <f t="shared" si="27"/>
        <v>N/A</v>
      </c>
      <c r="J263" t="str">
        <f t="shared" si="28"/>
        <v>N/A</v>
      </c>
      <c r="K263" t="str">
        <f t="shared" si="29"/>
        <v>N/A</v>
      </c>
      <c r="L263" t="str">
        <f t="shared" si="30"/>
        <v>N/A</v>
      </c>
      <c r="M263" t="str">
        <f t="shared" si="31"/>
        <v>N/A</v>
      </c>
      <c r="N263" t="str">
        <f t="shared" si="32"/>
        <v>N/A</v>
      </c>
    </row>
    <row r="264" spans="1:14" x14ac:dyDescent="0.3">
      <c r="A264" s="1">
        <v>17</v>
      </c>
      <c r="B264" t="s">
        <v>714</v>
      </c>
      <c r="C264" t="s">
        <v>5396</v>
      </c>
      <c r="D264" t="s">
        <v>2905</v>
      </c>
      <c r="E264" t="s">
        <v>5397</v>
      </c>
      <c r="F264" t="s">
        <v>5398</v>
      </c>
      <c r="G264" t="s">
        <v>5399</v>
      </c>
      <c r="I264" t="str">
        <f t="shared" si="27"/>
        <v>neg_trend</v>
      </c>
      <c r="J264">
        <f t="shared" si="28"/>
        <v>34510000</v>
      </c>
      <c r="K264">
        <f t="shared" si="29"/>
        <v>29170000</v>
      </c>
      <c r="L264">
        <f t="shared" si="30"/>
        <v>18920000</v>
      </c>
      <c r="M264">
        <f t="shared" si="31"/>
        <v>-40390000</v>
      </c>
      <c r="N264">
        <f t="shared" si="32"/>
        <v>-47770000</v>
      </c>
    </row>
    <row r="265" spans="1:14" x14ac:dyDescent="0.3">
      <c r="A265" s="1">
        <v>18</v>
      </c>
      <c r="B265" t="s">
        <v>720</v>
      </c>
      <c r="C265" t="s">
        <v>5396</v>
      </c>
      <c r="D265" t="s">
        <v>2905</v>
      </c>
      <c r="E265" t="s">
        <v>5397</v>
      </c>
      <c r="F265" t="s">
        <v>5400</v>
      </c>
      <c r="G265" t="s">
        <v>254</v>
      </c>
      <c r="I265" t="str">
        <f t="shared" si="27"/>
        <v>N/A</v>
      </c>
      <c r="J265">
        <f t="shared" si="28"/>
        <v>34510000</v>
      </c>
      <c r="K265">
        <f t="shared" si="29"/>
        <v>29170000</v>
      </c>
      <c r="L265">
        <f t="shared" si="30"/>
        <v>18920000</v>
      </c>
      <c r="M265">
        <f t="shared" si="31"/>
        <v>470000</v>
      </c>
      <c r="N265" t="str">
        <f t="shared" si="32"/>
        <v>N/A</v>
      </c>
    </row>
    <row r="266" spans="1:14" x14ac:dyDescent="0.3">
      <c r="A266" s="1">
        <v>19</v>
      </c>
      <c r="B266" t="s">
        <v>725</v>
      </c>
      <c r="C266" t="s">
        <v>254</v>
      </c>
      <c r="D266" t="s">
        <v>254</v>
      </c>
      <c r="E266" t="s">
        <v>254</v>
      </c>
      <c r="F266" t="s">
        <v>5401</v>
      </c>
      <c r="G266" t="s">
        <v>601</v>
      </c>
      <c r="I266" t="str">
        <f t="shared" si="27"/>
        <v>N/A</v>
      </c>
      <c r="J266" t="str">
        <f t="shared" si="28"/>
        <v>N/A</v>
      </c>
      <c r="K266" t="str">
        <f t="shared" si="29"/>
        <v>N/A</v>
      </c>
      <c r="L266" t="str">
        <f t="shared" si="30"/>
        <v>N/A</v>
      </c>
      <c r="M266">
        <f t="shared" si="31"/>
        <v>40860000</v>
      </c>
      <c r="N266">
        <f t="shared" si="32"/>
        <v>47770000</v>
      </c>
    </row>
    <row r="267" spans="1:14" x14ac:dyDescent="0.3">
      <c r="A267" s="1">
        <v>20</v>
      </c>
      <c r="B267" t="s">
        <v>730</v>
      </c>
      <c r="C267" t="s">
        <v>5402</v>
      </c>
      <c r="D267" t="s">
        <v>5403</v>
      </c>
      <c r="E267" t="s">
        <v>5404</v>
      </c>
      <c r="F267" t="s">
        <v>5405</v>
      </c>
      <c r="G267" t="s">
        <v>5406</v>
      </c>
      <c r="I267" t="str">
        <f t="shared" si="27"/>
        <v>N/A</v>
      </c>
      <c r="J267">
        <f t="shared" si="28"/>
        <v>16329999.999999998</v>
      </c>
      <c r="K267">
        <f t="shared" si="29"/>
        <v>24790000</v>
      </c>
      <c r="L267">
        <f t="shared" si="30"/>
        <v>23720000</v>
      </c>
      <c r="M267">
        <f t="shared" si="31"/>
        <v>20590000</v>
      </c>
      <c r="N267">
        <f t="shared" si="32"/>
        <v>24280000</v>
      </c>
    </row>
    <row r="268" spans="1:14" x14ac:dyDescent="0.3">
      <c r="A268" s="1">
        <v>21</v>
      </c>
      <c r="B268" t="s">
        <v>735</v>
      </c>
      <c r="C268" t="s">
        <v>5407</v>
      </c>
      <c r="D268" t="s">
        <v>5408</v>
      </c>
      <c r="E268" t="s">
        <v>4481</v>
      </c>
      <c r="F268" t="s">
        <v>5409</v>
      </c>
      <c r="G268" t="s">
        <v>5410</v>
      </c>
      <c r="I268" t="str">
        <f t="shared" si="27"/>
        <v>N/A</v>
      </c>
      <c r="J268">
        <f t="shared" si="28"/>
        <v>8750000</v>
      </c>
      <c r="K268">
        <f t="shared" si="29"/>
        <v>12580000</v>
      </c>
      <c r="L268">
        <f t="shared" si="30"/>
        <v>11910000</v>
      </c>
      <c r="M268">
        <f t="shared" si="31"/>
        <v>12610000</v>
      </c>
      <c r="N268">
        <f t="shared" si="32"/>
        <v>17160000</v>
      </c>
    </row>
    <row r="269" spans="1:14" x14ac:dyDescent="0.3">
      <c r="A269" s="1">
        <v>22</v>
      </c>
      <c r="B269" t="s">
        <v>741</v>
      </c>
      <c r="C269" t="s">
        <v>5411</v>
      </c>
      <c r="D269" t="s">
        <v>5412</v>
      </c>
      <c r="E269" t="s">
        <v>2889</v>
      </c>
      <c r="F269" t="s">
        <v>3859</v>
      </c>
      <c r="G269" t="s">
        <v>5413</v>
      </c>
      <c r="I269" t="str">
        <f t="shared" si="27"/>
        <v>N/A</v>
      </c>
      <c r="J269">
        <f t="shared" si="28"/>
        <v>7580000</v>
      </c>
      <c r="K269">
        <f t="shared" si="29"/>
        <v>12210000</v>
      </c>
      <c r="L269">
        <f t="shared" si="30"/>
        <v>11800000</v>
      </c>
      <c r="M269">
        <f t="shared" si="31"/>
        <v>7980000</v>
      </c>
      <c r="N269">
        <f t="shared" si="32"/>
        <v>7120000</v>
      </c>
    </row>
    <row r="270" spans="1:14" x14ac:dyDescent="0.3">
      <c r="A270" s="1">
        <v>23</v>
      </c>
      <c r="B270" t="s">
        <v>747</v>
      </c>
      <c r="C270" t="s">
        <v>5414</v>
      </c>
      <c r="D270" t="s">
        <v>5415</v>
      </c>
      <c r="E270" t="s">
        <v>5416</v>
      </c>
      <c r="F270" t="s">
        <v>5417</v>
      </c>
      <c r="G270" t="s">
        <v>5418</v>
      </c>
      <c r="I270" t="str">
        <f t="shared" si="27"/>
        <v>N/A</v>
      </c>
      <c r="J270">
        <f t="shared" si="28"/>
        <v>581370000</v>
      </c>
      <c r="K270">
        <f t="shared" si="29"/>
        <v>512400000</v>
      </c>
      <c r="L270">
        <f t="shared" si="30"/>
        <v>524440000.00000006</v>
      </c>
      <c r="M270">
        <f t="shared" si="31"/>
        <v>541470000</v>
      </c>
      <c r="N270">
        <f t="shared" si="32"/>
        <v>516940000.00000006</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5419</v>
      </c>
      <c r="D272" t="s">
        <v>5420</v>
      </c>
      <c r="E272" t="s">
        <v>5421</v>
      </c>
      <c r="F272" t="s">
        <v>5422</v>
      </c>
      <c r="G272" t="s">
        <v>5423</v>
      </c>
      <c r="I272" t="str">
        <f t="shared" si="27"/>
        <v>N/A</v>
      </c>
      <c r="J272">
        <f t="shared" si="28"/>
        <v>0.40510000000000002</v>
      </c>
      <c r="K272">
        <f t="shared" si="29"/>
        <v>0.32479999999999998</v>
      </c>
      <c r="L272">
        <f t="shared" si="30"/>
        <v>0.27300000000000002</v>
      </c>
      <c r="M272">
        <f t="shared" si="31"/>
        <v>0.2918</v>
      </c>
      <c r="N272">
        <f t="shared" si="32"/>
        <v>0.2994</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5424</v>
      </c>
      <c r="D276" t="s">
        <v>59</v>
      </c>
      <c r="E276" t="s">
        <v>5425</v>
      </c>
      <c r="F276" t="s">
        <v>5426</v>
      </c>
      <c r="G276" t="s">
        <v>5427</v>
      </c>
      <c r="I276" t="str">
        <f t="shared" si="27"/>
        <v>N/A</v>
      </c>
      <c r="J276">
        <f t="shared" si="28"/>
        <v>853850000</v>
      </c>
      <c r="K276">
        <f t="shared" si="29"/>
        <v>1070000000.0000001</v>
      </c>
      <c r="L276">
        <f t="shared" si="30"/>
        <v>1400000000</v>
      </c>
      <c r="M276">
        <f t="shared" si="31"/>
        <v>1310000000</v>
      </c>
      <c r="N276">
        <f t="shared" si="32"/>
        <v>1210000000</v>
      </c>
    </row>
    <row r="277" spans="1:14" x14ac:dyDescent="0.3">
      <c r="A277" s="1">
        <v>30</v>
      </c>
      <c r="B277" t="s">
        <v>769</v>
      </c>
      <c r="C277" t="s">
        <v>2671</v>
      </c>
      <c r="D277" t="s">
        <v>5428</v>
      </c>
      <c r="E277" t="s">
        <v>3235</v>
      </c>
      <c r="F277" t="s">
        <v>5159</v>
      </c>
      <c r="G277" t="s">
        <v>5429</v>
      </c>
      <c r="I277" t="str">
        <f t="shared" si="27"/>
        <v>pos_trend</v>
      </c>
      <c r="J277">
        <f t="shared" si="28"/>
        <v>1300000</v>
      </c>
      <c r="K277">
        <f t="shared" si="29"/>
        <v>1380000</v>
      </c>
      <c r="L277">
        <f t="shared" si="30"/>
        <v>1480000</v>
      </c>
      <c r="M277">
        <f t="shared" si="31"/>
        <v>1520000</v>
      </c>
      <c r="N277">
        <f t="shared" si="32"/>
        <v>1540000</v>
      </c>
    </row>
    <row r="278" spans="1:14" x14ac:dyDescent="0.3">
      <c r="A278" s="1">
        <v>31</v>
      </c>
      <c r="B278" t="s">
        <v>773</v>
      </c>
      <c r="C278" t="s">
        <v>5430</v>
      </c>
      <c r="D278" t="s">
        <v>5431</v>
      </c>
      <c r="E278" t="s">
        <v>5432</v>
      </c>
      <c r="F278" t="s">
        <v>5433</v>
      </c>
      <c r="G278" t="s">
        <v>5434</v>
      </c>
      <c r="I278" t="str">
        <f t="shared" si="27"/>
        <v>N/A</v>
      </c>
      <c r="J278">
        <f t="shared" si="28"/>
        <v>-524909999.99999994</v>
      </c>
      <c r="K278">
        <f t="shared" si="29"/>
        <v>-482270000</v>
      </c>
      <c r="L278">
        <f t="shared" si="30"/>
        <v>-512340000.00000006</v>
      </c>
      <c r="M278">
        <f t="shared" si="31"/>
        <v>-739500000</v>
      </c>
      <c r="N278">
        <f t="shared" si="32"/>
        <v>-947940000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254</v>
      </c>
      <c r="E280" t="s">
        <v>254</v>
      </c>
      <c r="F280" t="s">
        <v>254</v>
      </c>
      <c r="G280" t="s">
        <v>254</v>
      </c>
      <c r="I280" t="str">
        <f t="shared" si="27"/>
        <v>N/A</v>
      </c>
      <c r="J280" t="str">
        <f t="shared" si="28"/>
        <v>N/A</v>
      </c>
      <c r="K280" t="str">
        <f t="shared" si="29"/>
        <v>N/A</v>
      </c>
      <c r="L280" t="str">
        <f t="shared" si="30"/>
        <v>N/A</v>
      </c>
      <c r="M280" t="str">
        <f t="shared" si="31"/>
        <v>N/A</v>
      </c>
      <c r="N280" t="str">
        <f t="shared" si="32"/>
        <v>N/A</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5435</v>
      </c>
      <c r="D283" t="s">
        <v>5436</v>
      </c>
      <c r="E283" t="s">
        <v>5437</v>
      </c>
      <c r="F283" t="s">
        <v>5438</v>
      </c>
      <c r="G283" t="s">
        <v>5439</v>
      </c>
      <c r="I283" t="str">
        <f t="shared" si="27"/>
        <v>neg_trend</v>
      </c>
      <c r="J283">
        <f t="shared" si="28"/>
        <v>-571000</v>
      </c>
      <c r="K283">
        <f t="shared" si="29"/>
        <v>-17830000</v>
      </c>
      <c r="L283">
        <f t="shared" si="30"/>
        <v>-32049999.999999996</v>
      </c>
      <c r="M283">
        <f t="shared" si="31"/>
        <v>-58660000</v>
      </c>
      <c r="N283">
        <f t="shared" si="32"/>
        <v>-72640000</v>
      </c>
    </row>
    <row r="284" spans="1:14" x14ac:dyDescent="0.3">
      <c r="A284" s="1">
        <v>37</v>
      </c>
      <c r="B284" t="s">
        <v>795</v>
      </c>
      <c r="C284" t="s">
        <v>5440</v>
      </c>
      <c r="D284" t="s">
        <v>5441</v>
      </c>
      <c r="E284" t="s">
        <v>5442</v>
      </c>
      <c r="F284" t="s">
        <v>5443</v>
      </c>
      <c r="G284" t="s">
        <v>5444</v>
      </c>
      <c r="I284" t="str">
        <f t="shared" si="27"/>
        <v>N/A</v>
      </c>
      <c r="J284">
        <f t="shared" si="28"/>
        <v>0.59489999999999998</v>
      </c>
      <c r="K284">
        <f t="shared" si="29"/>
        <v>0.67520000000000002</v>
      </c>
      <c r="L284">
        <f t="shared" si="30"/>
        <v>0.72700000000000009</v>
      </c>
      <c r="M284">
        <f t="shared" si="31"/>
        <v>0.70819999999999994</v>
      </c>
      <c r="N284">
        <f t="shared" si="32"/>
        <v>0.7006</v>
      </c>
    </row>
    <row r="285" spans="1:14" x14ac:dyDescent="0.3">
      <c r="A285" s="1">
        <v>38</v>
      </c>
      <c r="B285" t="s">
        <v>801</v>
      </c>
      <c r="C285" t="s">
        <v>5424</v>
      </c>
      <c r="D285" t="s">
        <v>59</v>
      </c>
      <c r="E285" t="s">
        <v>5425</v>
      </c>
      <c r="F285" t="s">
        <v>5426</v>
      </c>
      <c r="G285" t="s">
        <v>5427</v>
      </c>
      <c r="I285" t="str">
        <f t="shared" si="27"/>
        <v>N/A</v>
      </c>
      <c r="J285">
        <f t="shared" si="28"/>
        <v>853850000</v>
      </c>
      <c r="K285">
        <f t="shared" si="29"/>
        <v>1070000000.0000001</v>
      </c>
      <c r="L285">
        <f t="shared" si="30"/>
        <v>1400000000</v>
      </c>
      <c r="M285">
        <f t="shared" si="31"/>
        <v>1310000000</v>
      </c>
      <c r="N285">
        <f t="shared" si="32"/>
        <v>1210000000</v>
      </c>
    </row>
    <row r="286" spans="1:14" x14ac:dyDescent="0.3">
      <c r="A286" s="1">
        <v>39</v>
      </c>
      <c r="B286" t="s">
        <v>802</v>
      </c>
      <c r="C286" t="s">
        <v>5440</v>
      </c>
      <c r="D286" t="s">
        <v>5441</v>
      </c>
      <c r="E286" t="s">
        <v>5442</v>
      </c>
      <c r="F286" t="s">
        <v>5443</v>
      </c>
      <c r="G286" t="s">
        <v>5444</v>
      </c>
      <c r="I286" t="str">
        <f t="shared" si="27"/>
        <v>N/A</v>
      </c>
      <c r="J286">
        <f t="shared" si="28"/>
        <v>0.59489999999999998</v>
      </c>
      <c r="K286">
        <f t="shared" si="29"/>
        <v>0.67520000000000002</v>
      </c>
      <c r="L286">
        <f t="shared" si="30"/>
        <v>0.72700000000000009</v>
      </c>
      <c r="M286">
        <f t="shared" si="31"/>
        <v>0.70819999999999994</v>
      </c>
      <c r="N286">
        <f t="shared" si="32"/>
        <v>0.7006</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5424</v>
      </c>
      <c r="D288" t="s">
        <v>59</v>
      </c>
      <c r="E288" t="s">
        <v>5425</v>
      </c>
      <c r="F288" t="s">
        <v>5426</v>
      </c>
      <c r="G288" t="s">
        <v>5427</v>
      </c>
      <c r="I288" t="str">
        <f t="shared" si="27"/>
        <v>N/A</v>
      </c>
      <c r="J288">
        <f t="shared" si="28"/>
        <v>853850000</v>
      </c>
      <c r="K288">
        <f t="shared" si="29"/>
        <v>1070000000.0000001</v>
      </c>
      <c r="L288">
        <f t="shared" si="30"/>
        <v>1400000000</v>
      </c>
      <c r="M288">
        <f t="shared" si="31"/>
        <v>1310000000</v>
      </c>
      <c r="N288">
        <f t="shared" si="32"/>
        <v>1210000000</v>
      </c>
    </row>
    <row r="289" spans="1:14" x14ac:dyDescent="0.3">
      <c r="A289" s="1">
        <v>42</v>
      </c>
      <c r="B289" t="s">
        <v>805</v>
      </c>
      <c r="C289" t="s">
        <v>1243</v>
      </c>
      <c r="D289" t="s">
        <v>5355</v>
      </c>
      <c r="E289" t="s">
        <v>5356</v>
      </c>
      <c r="F289" t="s">
        <v>5357</v>
      </c>
      <c r="G289" t="s">
        <v>5358</v>
      </c>
      <c r="I289" t="str">
        <f t="shared" si="27"/>
        <v>N/A</v>
      </c>
      <c r="J289">
        <f t="shared" si="28"/>
        <v>1440000000</v>
      </c>
      <c r="K289">
        <f t="shared" si="29"/>
        <v>1580000000</v>
      </c>
      <c r="L289">
        <f t="shared" si="30"/>
        <v>1920000000</v>
      </c>
      <c r="M289">
        <f t="shared" si="31"/>
        <v>1860000000</v>
      </c>
      <c r="N289">
        <f t="shared" si="32"/>
        <v>1730000000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5200</v>
      </c>
      <c r="D292" t="s">
        <v>5445</v>
      </c>
      <c r="E292" t="s">
        <v>5202</v>
      </c>
      <c r="F292" t="s">
        <v>5203</v>
      </c>
      <c r="G292" t="s">
        <v>5204</v>
      </c>
      <c r="I292" t="str">
        <f t="shared" si="27"/>
        <v>N/A</v>
      </c>
      <c r="J292">
        <f t="shared" si="28"/>
        <v>-113680000</v>
      </c>
      <c r="K292">
        <f t="shared" si="29"/>
        <v>17650000</v>
      </c>
      <c r="L292">
        <f t="shared" si="30"/>
        <v>-30060000</v>
      </c>
      <c r="M292">
        <f t="shared" si="31"/>
        <v>-227160000</v>
      </c>
      <c r="N292">
        <f t="shared" si="32"/>
        <v>-208440000</v>
      </c>
    </row>
    <row r="293" spans="1:14" x14ac:dyDescent="0.3">
      <c r="A293" s="1">
        <v>1</v>
      </c>
      <c r="B293" t="s">
        <v>424</v>
      </c>
      <c r="C293" t="s">
        <v>254</v>
      </c>
      <c r="D293" t="s">
        <v>5446</v>
      </c>
      <c r="E293" t="s">
        <v>5447</v>
      </c>
      <c r="F293" t="s">
        <v>5207</v>
      </c>
      <c r="G293" t="s">
        <v>5208</v>
      </c>
      <c r="I293" t="str">
        <f t="shared" si="27"/>
        <v>N/A</v>
      </c>
      <c r="J293" t="str">
        <f t="shared" si="28"/>
        <v>N/A</v>
      </c>
      <c r="K293">
        <f t="shared" si="29"/>
        <v>1.1553</v>
      </c>
      <c r="L293">
        <f t="shared" si="30"/>
        <v>-2.7033</v>
      </c>
      <c r="M293">
        <f t="shared" si="31"/>
        <v>-6.5566999999999993</v>
      </c>
      <c r="N293">
        <f t="shared" si="32"/>
        <v>8.2400000000000001E-2</v>
      </c>
    </row>
    <row r="294" spans="1:14" x14ac:dyDescent="0.3">
      <c r="A294" s="1">
        <v>2</v>
      </c>
      <c r="B294" t="s">
        <v>807</v>
      </c>
      <c r="C294" t="s">
        <v>5102</v>
      </c>
      <c r="D294" t="s">
        <v>5448</v>
      </c>
      <c r="E294" t="s">
        <v>5104</v>
      </c>
      <c r="F294" t="s">
        <v>5105</v>
      </c>
      <c r="G294" t="s">
        <v>5106</v>
      </c>
      <c r="I294" t="str">
        <f t="shared" si="27"/>
        <v>N/A</v>
      </c>
      <c r="J294">
        <f t="shared" si="28"/>
        <v>47880000</v>
      </c>
      <c r="K294">
        <f t="shared" si="29"/>
        <v>70770000</v>
      </c>
      <c r="L294">
        <f t="shared" si="30"/>
        <v>98090000</v>
      </c>
      <c r="M294">
        <f t="shared" si="31"/>
        <v>85600000</v>
      </c>
      <c r="N294">
        <f t="shared" si="32"/>
        <v>94260000</v>
      </c>
    </row>
    <row r="295" spans="1:14" x14ac:dyDescent="0.3">
      <c r="A295" s="1">
        <v>3</v>
      </c>
      <c r="B295" t="s">
        <v>808</v>
      </c>
      <c r="C295" t="s">
        <v>838</v>
      </c>
      <c r="D295" t="s">
        <v>5366</v>
      </c>
      <c r="E295" t="s">
        <v>5109</v>
      </c>
      <c r="F295" t="s">
        <v>5110</v>
      </c>
      <c r="G295" t="s">
        <v>1586</v>
      </c>
      <c r="I295" t="str">
        <f t="shared" si="27"/>
        <v>N/A</v>
      </c>
      <c r="J295">
        <f t="shared" si="28"/>
        <v>22500000</v>
      </c>
      <c r="K295">
        <f t="shared" si="29"/>
        <v>32340000.000000004</v>
      </c>
      <c r="L295">
        <f t="shared" si="30"/>
        <v>39930000</v>
      </c>
      <c r="M295">
        <f t="shared" si="31"/>
        <v>27910000</v>
      </c>
      <c r="N295">
        <f t="shared" si="32"/>
        <v>33299999.999999996</v>
      </c>
    </row>
    <row r="296" spans="1:14" x14ac:dyDescent="0.3">
      <c r="A296" s="1">
        <v>4</v>
      </c>
      <c r="B296" t="s">
        <v>809</v>
      </c>
      <c r="C296" t="s">
        <v>5449</v>
      </c>
      <c r="D296" t="s">
        <v>5450</v>
      </c>
      <c r="E296" t="s">
        <v>5113</v>
      </c>
      <c r="F296" t="s">
        <v>5114</v>
      </c>
      <c r="G296" t="s">
        <v>2283</v>
      </c>
      <c r="I296" t="str">
        <f t="shared" si="27"/>
        <v>N/A</v>
      </c>
      <c r="J296">
        <f t="shared" si="28"/>
        <v>25380000</v>
      </c>
      <c r="K296">
        <f t="shared" si="29"/>
        <v>38430000</v>
      </c>
      <c r="L296">
        <f t="shared" si="30"/>
        <v>58150000</v>
      </c>
      <c r="M296">
        <f t="shared" si="31"/>
        <v>57690000</v>
      </c>
      <c r="N296">
        <f t="shared" si="32"/>
        <v>60960000</v>
      </c>
    </row>
    <row r="297" spans="1:14" x14ac:dyDescent="0.3">
      <c r="A297" s="1">
        <v>5</v>
      </c>
      <c r="B297" t="s">
        <v>810</v>
      </c>
      <c r="C297" t="s">
        <v>5451</v>
      </c>
      <c r="D297" t="s">
        <v>5452</v>
      </c>
      <c r="E297" t="s">
        <v>5453</v>
      </c>
      <c r="F297" t="s">
        <v>5454</v>
      </c>
      <c r="G297" t="s">
        <v>5455</v>
      </c>
      <c r="I297" t="str">
        <f t="shared" si="27"/>
        <v>N/A</v>
      </c>
      <c r="J297">
        <f t="shared" si="28"/>
        <v>-14560000</v>
      </c>
      <c r="K297">
        <f t="shared" si="29"/>
        <v>-15390000</v>
      </c>
      <c r="L297">
        <f t="shared" si="30"/>
        <v>-19190000</v>
      </c>
      <c r="M297">
        <f t="shared" si="31"/>
        <v>-37580000</v>
      </c>
      <c r="N297">
        <f t="shared" si="32"/>
        <v>-9690000</v>
      </c>
    </row>
    <row r="298" spans="1:14" x14ac:dyDescent="0.3">
      <c r="A298" s="1">
        <v>6</v>
      </c>
      <c r="B298" t="s">
        <v>714</v>
      </c>
      <c r="C298" t="s">
        <v>5451</v>
      </c>
      <c r="D298" t="s">
        <v>5452</v>
      </c>
      <c r="E298" t="s">
        <v>5453</v>
      </c>
      <c r="F298" t="s">
        <v>5454</v>
      </c>
      <c r="G298" t="s">
        <v>5455</v>
      </c>
      <c r="I298" t="str">
        <f t="shared" si="27"/>
        <v>N/A</v>
      </c>
      <c r="J298">
        <f t="shared" si="28"/>
        <v>-14560000</v>
      </c>
      <c r="K298">
        <f t="shared" si="29"/>
        <v>-15390000</v>
      </c>
      <c r="L298">
        <f t="shared" si="30"/>
        <v>-19190000</v>
      </c>
      <c r="M298">
        <f t="shared" si="31"/>
        <v>-37580000</v>
      </c>
      <c r="N298">
        <f t="shared" si="32"/>
        <v>-9690000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5456</v>
      </c>
      <c r="D300" t="s">
        <v>5457</v>
      </c>
      <c r="E300" t="s">
        <v>5458</v>
      </c>
      <c r="F300" t="s">
        <v>5459</v>
      </c>
      <c r="G300" t="s">
        <v>5460</v>
      </c>
      <c r="I300" t="str">
        <f t="shared" si="27"/>
        <v>N/A</v>
      </c>
      <c r="J300">
        <f t="shared" si="28"/>
        <v>78970000</v>
      </c>
      <c r="K300">
        <f t="shared" si="29"/>
        <v>14900000</v>
      </c>
      <c r="L300">
        <f t="shared" si="30"/>
        <v>-48560000</v>
      </c>
      <c r="M300">
        <f t="shared" si="31"/>
        <v>56810000</v>
      </c>
      <c r="N300">
        <f t="shared" si="32"/>
        <v>87280000</v>
      </c>
    </row>
    <row r="301" spans="1:14" x14ac:dyDescent="0.3">
      <c r="A301" s="1">
        <v>9</v>
      </c>
      <c r="B301" t="s">
        <v>823</v>
      </c>
      <c r="C301" t="s">
        <v>3008</v>
      </c>
      <c r="D301" t="s">
        <v>5461</v>
      </c>
      <c r="E301" t="s">
        <v>5462</v>
      </c>
      <c r="F301" t="s">
        <v>5463</v>
      </c>
      <c r="G301" t="s">
        <v>5464</v>
      </c>
      <c r="I301" t="str">
        <f t="shared" si="27"/>
        <v>N/A</v>
      </c>
      <c r="J301">
        <f t="shared" si="28"/>
        <v>-1380000</v>
      </c>
      <c r="K301">
        <f t="shared" si="29"/>
        <v>87920000</v>
      </c>
      <c r="L301">
        <f t="shared" si="30"/>
        <v>279000</v>
      </c>
      <c r="M301">
        <f t="shared" si="31"/>
        <v>-122340000</v>
      </c>
      <c r="N301">
        <f t="shared" si="32"/>
        <v>-36600000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5465</v>
      </c>
      <c r="D303" t="s">
        <v>5466</v>
      </c>
      <c r="E303" t="s">
        <v>5467</v>
      </c>
      <c r="F303" t="s">
        <v>5468</v>
      </c>
      <c r="G303" t="s">
        <v>5469</v>
      </c>
      <c r="I303" t="str">
        <f t="shared" si="27"/>
        <v>N/A</v>
      </c>
      <c r="J303">
        <f t="shared" si="28"/>
        <v>-1100000</v>
      </c>
      <c r="K303">
        <f t="shared" si="29"/>
        <v>4300000</v>
      </c>
      <c r="L303">
        <f t="shared" si="30"/>
        <v>10860000</v>
      </c>
      <c r="M303">
        <f t="shared" si="31"/>
        <v>81980000</v>
      </c>
      <c r="N303">
        <f t="shared" si="32"/>
        <v>-27200000</v>
      </c>
    </row>
    <row r="304" spans="1:14" x14ac:dyDescent="0.3">
      <c r="A304" s="1">
        <v>12</v>
      </c>
      <c r="B304" t="s">
        <v>836</v>
      </c>
      <c r="C304" t="s">
        <v>5470</v>
      </c>
      <c r="D304" t="s">
        <v>5471</v>
      </c>
      <c r="E304" t="s">
        <v>5472</v>
      </c>
      <c r="F304" t="s">
        <v>5473</v>
      </c>
      <c r="G304" t="s">
        <v>5474</v>
      </c>
      <c r="I304" t="str">
        <f t="shared" si="27"/>
        <v>N/A</v>
      </c>
      <c r="J304">
        <f t="shared" si="28"/>
        <v>-14010000</v>
      </c>
      <c r="K304">
        <f t="shared" si="29"/>
        <v>-9530000</v>
      </c>
      <c r="L304">
        <f t="shared" si="30"/>
        <v>-17400000</v>
      </c>
      <c r="M304">
        <f t="shared" si="31"/>
        <v>-16460000</v>
      </c>
      <c r="N304">
        <f t="shared" si="32"/>
        <v>-35620000</v>
      </c>
    </row>
    <row r="305" spans="1:14" x14ac:dyDescent="0.3">
      <c r="A305" s="1">
        <v>13</v>
      </c>
      <c r="B305" t="s">
        <v>655</v>
      </c>
      <c r="C305" t="s">
        <v>3996</v>
      </c>
      <c r="D305" t="s">
        <v>2053</v>
      </c>
      <c r="E305" t="s">
        <v>550</v>
      </c>
      <c r="F305" t="s">
        <v>5475</v>
      </c>
      <c r="G305" t="s">
        <v>5476</v>
      </c>
      <c r="I305" t="str">
        <f t="shared" si="27"/>
        <v>N/A</v>
      </c>
      <c r="J305">
        <f t="shared" si="28"/>
        <v>11220000</v>
      </c>
      <c r="K305">
        <f t="shared" si="29"/>
        <v>16129999.999999998</v>
      </c>
      <c r="L305">
        <f t="shared" si="30"/>
        <v>56900000</v>
      </c>
      <c r="M305">
        <f t="shared" si="31"/>
        <v>76160000</v>
      </c>
      <c r="N305">
        <f t="shared" si="32"/>
        <v>45870000</v>
      </c>
    </row>
    <row r="306" spans="1:14" x14ac:dyDescent="0.3">
      <c r="A306" s="1">
        <v>14</v>
      </c>
      <c r="B306" t="s">
        <v>847</v>
      </c>
      <c r="C306" t="s">
        <v>708</v>
      </c>
      <c r="D306" t="s">
        <v>3479</v>
      </c>
      <c r="E306" t="s">
        <v>5477</v>
      </c>
      <c r="F306" t="s">
        <v>5478</v>
      </c>
      <c r="G306" t="s">
        <v>5479</v>
      </c>
      <c r="I306" t="str">
        <f t="shared" si="27"/>
        <v>N/A</v>
      </c>
      <c r="J306">
        <f t="shared" si="28"/>
        <v>1700000</v>
      </c>
      <c r="K306">
        <f t="shared" si="29"/>
        <v>4050000</v>
      </c>
      <c r="L306">
        <f t="shared" si="30"/>
        <v>-28640000</v>
      </c>
      <c r="M306">
        <f t="shared" si="31"/>
        <v>22280000</v>
      </c>
      <c r="N306">
        <f t="shared" si="32"/>
        <v>-11080000</v>
      </c>
    </row>
    <row r="307" spans="1:14" x14ac:dyDescent="0.3">
      <c r="A307" s="1">
        <v>15</v>
      </c>
      <c r="B307" t="s">
        <v>853</v>
      </c>
      <c r="C307" t="s">
        <v>5480</v>
      </c>
      <c r="D307" t="s">
        <v>5481</v>
      </c>
      <c r="E307" t="s">
        <v>5482</v>
      </c>
      <c r="F307" t="s">
        <v>5483</v>
      </c>
      <c r="G307" t="s">
        <v>5484</v>
      </c>
      <c r="I307" t="str">
        <f t="shared" si="27"/>
        <v>N/A</v>
      </c>
      <c r="J307">
        <f t="shared" si="28"/>
        <v>-2480000</v>
      </c>
      <c r="K307">
        <f t="shared" si="29"/>
        <v>92220000</v>
      </c>
      <c r="L307">
        <f t="shared" si="30"/>
        <v>11140000</v>
      </c>
      <c r="M307">
        <f t="shared" si="31"/>
        <v>-40360000</v>
      </c>
      <c r="N307">
        <f t="shared" si="32"/>
        <v>-63800000</v>
      </c>
    </row>
    <row r="308" spans="1:14" x14ac:dyDescent="0.3">
      <c r="A308" s="1">
        <v>16</v>
      </c>
      <c r="B308" t="s">
        <v>859</v>
      </c>
      <c r="C308" t="s">
        <v>254</v>
      </c>
      <c r="D308" t="s">
        <v>5485</v>
      </c>
      <c r="E308" t="s">
        <v>5486</v>
      </c>
      <c r="F308" t="s">
        <v>5487</v>
      </c>
      <c r="G308" t="s">
        <v>5488</v>
      </c>
      <c r="I308" t="str">
        <f t="shared" si="27"/>
        <v>N/A</v>
      </c>
      <c r="J308" t="str">
        <f t="shared" si="28"/>
        <v>N/A</v>
      </c>
      <c r="K308">
        <f t="shared" si="29"/>
        <v>38.155900000000003</v>
      </c>
      <c r="L308">
        <f t="shared" si="30"/>
        <v>-0.87919999999999998</v>
      </c>
      <c r="M308">
        <f t="shared" si="31"/>
        <v>-4.6232999999999995</v>
      </c>
      <c r="N308">
        <f t="shared" si="32"/>
        <v>-0.58079999999999998</v>
      </c>
    </row>
    <row r="309" spans="1:14" x14ac:dyDescent="0.3">
      <c r="A309" s="1">
        <v>17</v>
      </c>
      <c r="B309" t="s">
        <v>864</v>
      </c>
      <c r="C309" t="s">
        <v>5489</v>
      </c>
      <c r="D309" t="s">
        <v>5490</v>
      </c>
      <c r="E309" t="s">
        <v>5491</v>
      </c>
      <c r="F309" t="s">
        <v>5492</v>
      </c>
      <c r="G309" t="s">
        <v>5493</v>
      </c>
      <c r="I309" t="str">
        <f t="shared" si="27"/>
        <v>N/A</v>
      </c>
      <c r="J309">
        <f t="shared" si="28"/>
        <v>-6.4000000000000003E-3</v>
      </c>
      <c r="K309">
        <f t="shared" si="29"/>
        <v>0.1598</v>
      </c>
      <c r="L309">
        <f t="shared" si="30"/>
        <v>1.8000000000000002E-2</v>
      </c>
      <c r="M309">
        <f t="shared" si="31"/>
        <v>-6.4200000000000007E-2</v>
      </c>
      <c r="N309">
        <f t="shared" si="32"/>
        <v>-8.5600000000000009E-2</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5494</v>
      </c>
      <c r="D312" t="s">
        <v>5495</v>
      </c>
      <c r="E312" t="s">
        <v>5496</v>
      </c>
      <c r="F312" t="s">
        <v>5497</v>
      </c>
      <c r="G312" t="s">
        <v>5498</v>
      </c>
      <c r="I312" t="str">
        <f t="shared" si="27"/>
        <v>N/A</v>
      </c>
      <c r="J312">
        <f t="shared" si="28"/>
        <v>-16990000</v>
      </c>
      <c r="K312">
        <f t="shared" si="29"/>
        <v>-19050000</v>
      </c>
      <c r="L312">
        <f t="shared" si="30"/>
        <v>-33650000</v>
      </c>
      <c r="M312">
        <f t="shared" si="31"/>
        <v>-52880000</v>
      </c>
      <c r="N312">
        <f t="shared" si="32"/>
        <v>-43660000</v>
      </c>
    </row>
    <row r="313" spans="1:14" x14ac:dyDescent="0.3">
      <c r="A313" s="1">
        <v>1</v>
      </c>
      <c r="B313" t="s">
        <v>876</v>
      </c>
      <c r="C313" t="s">
        <v>5494</v>
      </c>
      <c r="D313" t="s">
        <v>5495</v>
      </c>
      <c r="E313" t="s">
        <v>5496</v>
      </c>
      <c r="F313" t="s">
        <v>5497</v>
      </c>
      <c r="G313" t="s">
        <v>5498</v>
      </c>
      <c r="I313" t="str">
        <f t="shared" si="27"/>
        <v>N/A</v>
      </c>
      <c r="J313">
        <f t="shared" si="28"/>
        <v>-16990000</v>
      </c>
      <c r="K313">
        <f t="shared" si="29"/>
        <v>-19050000</v>
      </c>
      <c r="L313">
        <f t="shared" si="30"/>
        <v>-33650000</v>
      </c>
      <c r="M313">
        <f t="shared" si="31"/>
        <v>-52880000</v>
      </c>
      <c r="N313">
        <f t="shared" si="32"/>
        <v>-43660000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3099</v>
      </c>
      <c r="E315" t="s">
        <v>5499</v>
      </c>
      <c r="F315" t="s">
        <v>5500</v>
      </c>
      <c r="G315" t="s">
        <v>5501</v>
      </c>
      <c r="I315" t="str">
        <f t="shared" si="27"/>
        <v>N/A</v>
      </c>
      <c r="J315" t="str">
        <f t="shared" si="28"/>
        <v>N/A</v>
      </c>
      <c r="K315">
        <f t="shared" si="29"/>
        <v>-0.1216</v>
      </c>
      <c r="L315">
        <f t="shared" si="30"/>
        <v>-0.7661</v>
      </c>
      <c r="M315">
        <f t="shared" si="31"/>
        <v>-0.57130000000000003</v>
      </c>
      <c r="N315">
        <f t="shared" si="32"/>
        <v>0.17440000000000003</v>
      </c>
    </row>
    <row r="316" spans="1:14" x14ac:dyDescent="0.3">
      <c r="A316" s="1">
        <v>4</v>
      </c>
      <c r="B316" t="s">
        <v>893</v>
      </c>
      <c r="C316" t="s">
        <v>5502</v>
      </c>
      <c r="D316" t="s">
        <v>5503</v>
      </c>
      <c r="E316" t="s">
        <v>5504</v>
      </c>
      <c r="F316" t="s">
        <v>5505</v>
      </c>
      <c r="G316" t="s">
        <v>5506</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-4.3600000000000007E-2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-3.3000000000000002E-2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-5.4400000000000004E-2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-8.4199999999999997E-2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-5.8499999999999996E-2</v>
      </c>
    </row>
    <row r="317" spans="1:14" x14ac:dyDescent="0.3">
      <c r="A317" s="1">
        <v>5</v>
      </c>
      <c r="B317" t="s">
        <v>899</v>
      </c>
      <c r="C317" t="s">
        <v>5507</v>
      </c>
      <c r="D317" t="s">
        <v>254</v>
      </c>
      <c r="E317" t="s">
        <v>254</v>
      </c>
      <c r="F317" t="s">
        <v>254</v>
      </c>
      <c r="G317" t="s">
        <v>254</v>
      </c>
      <c r="I317" t="str">
        <f t="shared" si="33"/>
        <v>N/A</v>
      </c>
      <c r="J317">
        <f t="shared" si="34"/>
        <v>-494770000</v>
      </c>
      <c r="K317" t="str">
        <f t="shared" si="35"/>
        <v>N/A</v>
      </c>
      <c r="L317" t="str">
        <f t="shared" si="36"/>
        <v>N/A</v>
      </c>
      <c r="M317" t="str">
        <f t="shared" si="37"/>
        <v>N/A</v>
      </c>
      <c r="N317" t="str">
        <f t="shared" si="38"/>
        <v>N/A</v>
      </c>
    </row>
    <row r="318" spans="1:14" x14ac:dyDescent="0.3">
      <c r="A318" s="1">
        <v>6</v>
      </c>
      <c r="B318" t="s">
        <v>904</v>
      </c>
      <c r="C318" t="s">
        <v>5508</v>
      </c>
      <c r="D318" t="s">
        <v>5509</v>
      </c>
      <c r="E318" t="s">
        <v>5510</v>
      </c>
      <c r="F318" t="s">
        <v>4751</v>
      </c>
      <c r="G318" t="s">
        <v>4899</v>
      </c>
      <c r="I318" t="str">
        <f t="shared" si="33"/>
        <v>N/A</v>
      </c>
      <c r="J318">
        <f t="shared" si="34"/>
        <v>35000</v>
      </c>
      <c r="K318">
        <f t="shared" si="35"/>
        <v>52000</v>
      </c>
      <c r="L318">
        <f t="shared" si="36"/>
        <v>44370000</v>
      </c>
      <c r="M318">
        <f t="shared" si="37"/>
        <v>50500000</v>
      </c>
      <c r="N318">
        <f t="shared" si="38"/>
        <v>194000</v>
      </c>
    </row>
    <row r="319" spans="1:14" x14ac:dyDescent="0.3">
      <c r="A319" s="1">
        <v>7</v>
      </c>
      <c r="B319" t="s">
        <v>906</v>
      </c>
      <c r="C319" t="s">
        <v>5511</v>
      </c>
      <c r="D319" t="s">
        <v>5512</v>
      </c>
      <c r="E319" t="s">
        <v>5513</v>
      </c>
      <c r="F319" t="s">
        <v>5514</v>
      </c>
      <c r="G319" t="s">
        <v>5515</v>
      </c>
      <c r="I319" t="str">
        <f t="shared" si="33"/>
        <v>N/A</v>
      </c>
      <c r="J319">
        <f t="shared" si="34"/>
        <v>94570000</v>
      </c>
      <c r="K319">
        <f t="shared" si="35"/>
        <v>-46360000</v>
      </c>
      <c r="L319">
        <f t="shared" si="36"/>
        <v>-274110000</v>
      </c>
      <c r="M319">
        <f t="shared" si="37"/>
        <v>-41110000</v>
      </c>
      <c r="N319">
        <f t="shared" si="38"/>
        <v>170710000</v>
      </c>
    </row>
    <row r="320" spans="1:14" x14ac:dyDescent="0.3">
      <c r="A320" s="1">
        <v>8</v>
      </c>
      <c r="B320" t="s">
        <v>908</v>
      </c>
      <c r="C320" t="s">
        <v>5516</v>
      </c>
      <c r="D320" t="s">
        <v>5517</v>
      </c>
      <c r="E320" t="s">
        <v>5518</v>
      </c>
      <c r="F320" t="s">
        <v>5519</v>
      </c>
      <c r="G320" t="s">
        <v>5520</v>
      </c>
      <c r="I320" t="str">
        <f t="shared" si="33"/>
        <v>N/A</v>
      </c>
      <c r="J320">
        <f t="shared" si="34"/>
        <v>-228460000</v>
      </c>
      <c r="K320">
        <f t="shared" si="35"/>
        <v>-136830000</v>
      </c>
      <c r="L320">
        <f t="shared" si="36"/>
        <v>-642460000</v>
      </c>
      <c r="M320">
        <f t="shared" si="37"/>
        <v>-508680000</v>
      </c>
      <c r="N320">
        <f t="shared" si="38"/>
        <v>-390100000</v>
      </c>
    </row>
    <row r="321" spans="1:14" x14ac:dyDescent="0.3">
      <c r="A321" s="1">
        <v>9</v>
      </c>
      <c r="B321" t="s">
        <v>909</v>
      </c>
      <c r="C321" t="s">
        <v>5521</v>
      </c>
      <c r="D321" t="s">
        <v>5522</v>
      </c>
      <c r="E321" t="s">
        <v>5523</v>
      </c>
      <c r="F321" t="s">
        <v>5524</v>
      </c>
      <c r="G321" t="s">
        <v>5525</v>
      </c>
      <c r="I321" t="str">
        <f t="shared" si="33"/>
        <v>N/A</v>
      </c>
      <c r="J321">
        <f t="shared" si="34"/>
        <v>323030000</v>
      </c>
      <c r="K321">
        <f t="shared" si="35"/>
        <v>90470000</v>
      </c>
      <c r="L321">
        <f t="shared" si="36"/>
        <v>368340000</v>
      </c>
      <c r="M321">
        <f t="shared" si="37"/>
        <v>467570000</v>
      </c>
      <c r="N321">
        <f t="shared" si="38"/>
        <v>560810000</v>
      </c>
    </row>
    <row r="322" spans="1:14" x14ac:dyDescent="0.3">
      <c r="A322" s="1">
        <v>10</v>
      </c>
      <c r="B322" t="s">
        <v>910</v>
      </c>
      <c r="C322" t="s">
        <v>254</v>
      </c>
      <c r="D322" t="s">
        <v>254</v>
      </c>
      <c r="E322" t="s">
        <v>254</v>
      </c>
      <c r="F322" t="s">
        <v>254</v>
      </c>
      <c r="G322" t="s">
        <v>254</v>
      </c>
      <c r="I322" t="str">
        <f t="shared" si="33"/>
        <v>N/A</v>
      </c>
      <c r="J322" t="str">
        <f t="shared" si="34"/>
        <v>N/A</v>
      </c>
      <c r="K322" t="str">
        <f t="shared" si="35"/>
        <v>N/A</v>
      </c>
      <c r="L322" t="str">
        <f t="shared" si="36"/>
        <v>N/A</v>
      </c>
      <c r="M322" t="str">
        <f t="shared" si="37"/>
        <v>N/A</v>
      </c>
      <c r="N322" t="str">
        <f t="shared" si="38"/>
        <v>N/A</v>
      </c>
    </row>
    <row r="323" spans="1:14" x14ac:dyDescent="0.3">
      <c r="A323" s="1">
        <v>11</v>
      </c>
      <c r="B323" t="s">
        <v>914</v>
      </c>
      <c r="C323" t="s">
        <v>254</v>
      </c>
      <c r="D323" t="s">
        <v>254</v>
      </c>
      <c r="E323" t="s">
        <v>254</v>
      </c>
      <c r="F323" t="s">
        <v>254</v>
      </c>
      <c r="G323" t="s">
        <v>254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915</v>
      </c>
      <c r="C324" t="s">
        <v>5526</v>
      </c>
      <c r="D324" t="s">
        <v>5527</v>
      </c>
      <c r="E324" t="s">
        <v>5528</v>
      </c>
      <c r="F324" t="s">
        <v>5529</v>
      </c>
      <c r="G324" t="s">
        <v>5530</v>
      </c>
      <c r="I324" t="str">
        <f t="shared" si="33"/>
        <v>N/A</v>
      </c>
      <c r="J324">
        <f t="shared" si="34"/>
        <v>-417160000</v>
      </c>
      <c r="K324">
        <f t="shared" si="35"/>
        <v>-65370000.000000007</v>
      </c>
      <c r="L324">
        <f t="shared" si="36"/>
        <v>-263399999.99999997</v>
      </c>
      <c r="M324">
        <f t="shared" si="37"/>
        <v>-43490000</v>
      </c>
      <c r="N324">
        <f t="shared" si="38"/>
        <v>127240000</v>
      </c>
    </row>
    <row r="325" spans="1:14" x14ac:dyDescent="0.3">
      <c r="A325" s="1">
        <v>13</v>
      </c>
      <c r="B325" t="s">
        <v>921</v>
      </c>
      <c r="C325" t="s">
        <v>254</v>
      </c>
      <c r="D325" t="s">
        <v>5531</v>
      </c>
      <c r="E325" t="s">
        <v>5532</v>
      </c>
      <c r="F325" t="s">
        <v>5533</v>
      </c>
      <c r="G325" t="s">
        <v>5534</v>
      </c>
      <c r="I325" t="str">
        <f t="shared" si="33"/>
        <v>N/A</v>
      </c>
      <c r="J325" t="str">
        <f t="shared" si="34"/>
        <v>N/A</v>
      </c>
      <c r="K325">
        <f t="shared" si="35"/>
        <v>0.84330000000000005</v>
      </c>
      <c r="L325">
        <f t="shared" si="36"/>
        <v>-3.0295999999999998</v>
      </c>
      <c r="M325">
        <f t="shared" si="37"/>
        <v>0.83489999999999998</v>
      </c>
      <c r="N325">
        <f t="shared" si="38"/>
        <v>3.9261000000000004</v>
      </c>
    </row>
    <row r="326" spans="1:14" x14ac:dyDescent="0.3">
      <c r="A326" s="1">
        <v>14</v>
      </c>
      <c r="B326" t="s">
        <v>926</v>
      </c>
      <c r="C326" t="s">
        <v>5535</v>
      </c>
      <c r="D326" t="s">
        <v>3653</v>
      </c>
      <c r="E326" t="s">
        <v>5536</v>
      </c>
      <c r="F326" t="s">
        <v>5537</v>
      </c>
      <c r="G326" t="s">
        <v>5538</v>
      </c>
      <c r="I326" t="str">
        <f t="shared" si="33"/>
        <v>N/A</v>
      </c>
      <c r="J326">
        <f t="shared" si="34"/>
        <v>-1.0697000000000001</v>
      </c>
      <c r="K326">
        <f t="shared" si="35"/>
        <v>-0.11320000000000001</v>
      </c>
      <c r="L326">
        <f t="shared" si="36"/>
        <v>-0.42570000000000002</v>
      </c>
      <c r="M326">
        <f t="shared" si="37"/>
        <v>-6.9199999999999998E-2</v>
      </c>
      <c r="N326">
        <f t="shared" si="38"/>
        <v>0.1706</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5539</v>
      </c>
      <c r="D332" t="s">
        <v>5540</v>
      </c>
      <c r="E332" t="s">
        <v>5541</v>
      </c>
      <c r="F332" t="s">
        <v>5542</v>
      </c>
      <c r="G332" t="s">
        <v>5543</v>
      </c>
      <c r="I332" t="str">
        <f t="shared" si="33"/>
        <v>N/A</v>
      </c>
      <c r="J332">
        <f t="shared" si="34"/>
        <v>17190000</v>
      </c>
      <c r="K332">
        <f t="shared" si="35"/>
        <v>49080000</v>
      </c>
      <c r="L332">
        <f t="shared" si="36"/>
        <v>295980000</v>
      </c>
      <c r="M332">
        <f t="shared" si="37"/>
        <v>19070000</v>
      </c>
      <c r="N332">
        <f t="shared" si="38"/>
        <v>20310000</v>
      </c>
    </row>
    <row r="333" spans="1:14" x14ac:dyDescent="0.3">
      <c r="A333" s="1">
        <v>4</v>
      </c>
      <c r="B333" t="s">
        <v>940</v>
      </c>
      <c r="C333" t="s">
        <v>254</v>
      </c>
      <c r="D333" t="s">
        <v>254</v>
      </c>
      <c r="E333" t="s">
        <v>254</v>
      </c>
      <c r="F333" t="s">
        <v>254</v>
      </c>
      <c r="G333" t="s">
        <v>254</v>
      </c>
      <c r="I333" t="str">
        <f t="shared" si="33"/>
        <v>N/A</v>
      </c>
      <c r="J333" t="str">
        <f t="shared" si="34"/>
        <v>N/A</v>
      </c>
      <c r="K333" t="str">
        <f t="shared" si="35"/>
        <v>N/A</v>
      </c>
      <c r="L333" t="str">
        <f t="shared" si="36"/>
        <v>N/A</v>
      </c>
      <c r="M333" t="str">
        <f t="shared" si="37"/>
        <v>N/A</v>
      </c>
      <c r="N333" t="str">
        <f t="shared" si="38"/>
        <v>N/A</v>
      </c>
    </row>
    <row r="334" spans="1:14" x14ac:dyDescent="0.3">
      <c r="A334" s="1">
        <v>5</v>
      </c>
      <c r="B334" t="s">
        <v>946</v>
      </c>
      <c r="C334" t="s">
        <v>5539</v>
      </c>
      <c r="D334" t="s">
        <v>5540</v>
      </c>
      <c r="E334" t="s">
        <v>5541</v>
      </c>
      <c r="F334" t="s">
        <v>5542</v>
      </c>
      <c r="G334" t="s">
        <v>5543</v>
      </c>
      <c r="I334" t="str">
        <f t="shared" si="33"/>
        <v>N/A</v>
      </c>
      <c r="J334">
        <f t="shared" si="34"/>
        <v>17190000</v>
      </c>
      <c r="K334">
        <f t="shared" si="35"/>
        <v>49080000</v>
      </c>
      <c r="L334">
        <f t="shared" si="36"/>
        <v>295980000</v>
      </c>
      <c r="M334">
        <f t="shared" si="37"/>
        <v>19070000</v>
      </c>
      <c r="N334">
        <f t="shared" si="38"/>
        <v>20310000</v>
      </c>
    </row>
    <row r="335" spans="1:14" x14ac:dyDescent="0.3">
      <c r="A335" s="1">
        <v>6</v>
      </c>
      <c r="B335" t="s">
        <v>952</v>
      </c>
      <c r="C335" t="s">
        <v>5539</v>
      </c>
      <c r="D335" t="s">
        <v>5540</v>
      </c>
      <c r="E335" t="s">
        <v>5544</v>
      </c>
      <c r="F335" t="s">
        <v>5545</v>
      </c>
      <c r="G335" t="s">
        <v>254</v>
      </c>
      <c r="I335" t="str">
        <f t="shared" si="33"/>
        <v>N/A</v>
      </c>
      <c r="J335">
        <f t="shared" si="34"/>
        <v>17190000</v>
      </c>
      <c r="K335">
        <f t="shared" si="35"/>
        <v>49080000</v>
      </c>
      <c r="L335">
        <f t="shared" si="36"/>
        <v>248410000</v>
      </c>
      <c r="M335">
        <f t="shared" si="37"/>
        <v>-25900000</v>
      </c>
      <c r="N335" t="str">
        <f t="shared" si="38"/>
        <v>N/A</v>
      </c>
    </row>
    <row r="336" spans="1:14" x14ac:dyDescent="0.3">
      <c r="A336" s="1">
        <v>7</v>
      </c>
      <c r="B336" t="s">
        <v>958</v>
      </c>
      <c r="C336" t="s">
        <v>254</v>
      </c>
      <c r="D336" t="s">
        <v>254</v>
      </c>
      <c r="E336" t="s">
        <v>5546</v>
      </c>
      <c r="F336" t="s">
        <v>2177</v>
      </c>
      <c r="G336" t="s">
        <v>5543</v>
      </c>
      <c r="I336" t="str">
        <f t="shared" si="33"/>
        <v>N/A</v>
      </c>
      <c r="J336" t="str">
        <f t="shared" si="34"/>
        <v>N/A</v>
      </c>
      <c r="K336" t="str">
        <f t="shared" si="35"/>
        <v>N/A</v>
      </c>
      <c r="L336">
        <f t="shared" si="36"/>
        <v>47580000</v>
      </c>
      <c r="M336">
        <f t="shared" si="37"/>
        <v>44970000</v>
      </c>
      <c r="N336">
        <f t="shared" si="38"/>
        <v>20310000</v>
      </c>
    </row>
    <row r="337" spans="1:14" x14ac:dyDescent="0.3">
      <c r="A337" s="1">
        <v>8</v>
      </c>
      <c r="B337" t="s">
        <v>964</v>
      </c>
      <c r="C337" t="s">
        <v>5547</v>
      </c>
      <c r="D337" t="s">
        <v>5548</v>
      </c>
      <c r="E337" t="s">
        <v>5549</v>
      </c>
      <c r="F337" t="s">
        <v>5549</v>
      </c>
      <c r="G337" t="s">
        <v>5550</v>
      </c>
      <c r="I337" t="str">
        <f t="shared" si="33"/>
        <v>N/A</v>
      </c>
      <c r="J337">
        <f t="shared" si="34"/>
        <v>443330000</v>
      </c>
      <c r="K337">
        <f t="shared" si="35"/>
        <v>-5060000</v>
      </c>
      <c r="L337">
        <f t="shared" si="36"/>
        <v>-6750000</v>
      </c>
      <c r="M337">
        <f t="shared" si="37"/>
        <v>-6750000</v>
      </c>
      <c r="N337">
        <f t="shared" si="38"/>
        <v>-69240000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5547</v>
      </c>
      <c r="D339" t="s">
        <v>5548</v>
      </c>
      <c r="E339" t="s">
        <v>5549</v>
      </c>
      <c r="F339" t="s">
        <v>5549</v>
      </c>
      <c r="G339" t="s">
        <v>5550</v>
      </c>
      <c r="I339" t="str">
        <f t="shared" si="33"/>
        <v>N/A</v>
      </c>
      <c r="J339">
        <f t="shared" si="34"/>
        <v>443330000</v>
      </c>
      <c r="K339">
        <f t="shared" si="35"/>
        <v>-5060000</v>
      </c>
      <c r="L339">
        <f t="shared" si="36"/>
        <v>-6750000</v>
      </c>
      <c r="M339">
        <f t="shared" si="37"/>
        <v>-6750000</v>
      </c>
      <c r="N339">
        <f t="shared" si="38"/>
        <v>-69240000</v>
      </c>
    </row>
    <row r="340" spans="1:14" x14ac:dyDescent="0.3">
      <c r="A340" s="1">
        <v>11</v>
      </c>
      <c r="B340" t="s">
        <v>972</v>
      </c>
      <c r="C340" t="s">
        <v>5551</v>
      </c>
      <c r="D340" t="s">
        <v>254</v>
      </c>
      <c r="E340" t="s">
        <v>254</v>
      </c>
      <c r="F340" t="s">
        <v>254</v>
      </c>
      <c r="G340" t="s">
        <v>5552</v>
      </c>
      <c r="I340" t="str">
        <f t="shared" si="33"/>
        <v>N/A</v>
      </c>
      <c r="J340">
        <f t="shared" si="34"/>
        <v>444100000</v>
      </c>
      <c r="K340" t="str">
        <f t="shared" si="35"/>
        <v>N/A</v>
      </c>
      <c r="L340" t="str">
        <f t="shared" si="36"/>
        <v>N/A</v>
      </c>
      <c r="M340" t="str">
        <f t="shared" si="37"/>
        <v>N/A</v>
      </c>
      <c r="N340">
        <f t="shared" si="38"/>
        <v>-3430000</v>
      </c>
    </row>
    <row r="341" spans="1:14" x14ac:dyDescent="0.3">
      <c r="A341" s="1">
        <v>12</v>
      </c>
      <c r="B341" t="s">
        <v>978</v>
      </c>
      <c r="C341" t="s">
        <v>5553</v>
      </c>
      <c r="D341" t="s">
        <v>5548</v>
      </c>
      <c r="E341" t="s">
        <v>5549</v>
      </c>
      <c r="F341" t="s">
        <v>5549</v>
      </c>
      <c r="G341" t="s">
        <v>5554</v>
      </c>
      <c r="I341" t="str">
        <f t="shared" si="33"/>
        <v>N/A</v>
      </c>
      <c r="J341">
        <f t="shared" si="34"/>
        <v>-775000</v>
      </c>
      <c r="K341">
        <f t="shared" si="35"/>
        <v>-5060000</v>
      </c>
      <c r="L341">
        <f t="shared" si="36"/>
        <v>-6750000</v>
      </c>
      <c r="M341">
        <f t="shared" si="37"/>
        <v>-6750000</v>
      </c>
      <c r="N341">
        <f t="shared" si="38"/>
        <v>-65810000</v>
      </c>
    </row>
    <row r="342" spans="1:14" x14ac:dyDescent="0.3">
      <c r="A342" s="1">
        <v>13</v>
      </c>
      <c r="B342" t="s">
        <v>817</v>
      </c>
      <c r="C342" t="s">
        <v>4885</v>
      </c>
      <c r="D342" t="s">
        <v>5555</v>
      </c>
      <c r="E342" t="s">
        <v>5556</v>
      </c>
      <c r="F342" t="s">
        <v>5557</v>
      </c>
      <c r="G342" t="s">
        <v>5558</v>
      </c>
      <c r="I342" t="str">
        <f t="shared" si="33"/>
        <v>N/A</v>
      </c>
      <c r="J342">
        <f t="shared" si="34"/>
        <v>4340000</v>
      </c>
      <c r="K342">
        <f t="shared" si="35"/>
        <v>-271000</v>
      </c>
      <c r="L342">
        <f t="shared" si="36"/>
        <v>19530000</v>
      </c>
      <c r="M342">
        <f t="shared" si="37"/>
        <v>28580000</v>
      </c>
      <c r="N342">
        <f t="shared" si="38"/>
        <v>-9240000</v>
      </c>
    </row>
    <row r="343" spans="1:14" x14ac:dyDescent="0.3">
      <c r="A343" s="1">
        <v>14</v>
      </c>
      <c r="B343" t="s">
        <v>910</v>
      </c>
      <c r="C343" t="s">
        <v>254</v>
      </c>
      <c r="D343" t="s">
        <v>5559</v>
      </c>
      <c r="E343" t="s">
        <v>5560</v>
      </c>
      <c r="F343" t="s">
        <v>254</v>
      </c>
      <c r="G343" t="s">
        <v>5561</v>
      </c>
      <c r="I343" t="str">
        <f t="shared" si="33"/>
        <v>N/A</v>
      </c>
      <c r="J343" t="str">
        <f t="shared" si="34"/>
        <v>N/A</v>
      </c>
      <c r="K343">
        <f t="shared" si="35"/>
        <v>-11670000</v>
      </c>
      <c r="L343">
        <f t="shared" si="36"/>
        <v>-12840000</v>
      </c>
      <c r="M343" t="str">
        <f t="shared" si="37"/>
        <v>N/A</v>
      </c>
      <c r="N343">
        <f t="shared" si="38"/>
        <v>-13470000</v>
      </c>
    </row>
    <row r="344" spans="1:14" x14ac:dyDescent="0.3">
      <c r="A344" s="1">
        <v>15</v>
      </c>
      <c r="B344" t="s">
        <v>914</v>
      </c>
      <c r="C344" t="s">
        <v>4885</v>
      </c>
      <c r="D344" t="s">
        <v>5562</v>
      </c>
      <c r="E344" t="s">
        <v>5563</v>
      </c>
      <c r="F344" t="s">
        <v>5557</v>
      </c>
      <c r="G344" t="s">
        <v>5564</v>
      </c>
      <c r="I344" t="str">
        <f t="shared" si="33"/>
        <v>N/A</v>
      </c>
      <c r="J344">
        <f t="shared" si="34"/>
        <v>4340000</v>
      </c>
      <c r="K344">
        <f t="shared" si="35"/>
        <v>11390000</v>
      </c>
      <c r="L344">
        <f t="shared" si="36"/>
        <v>32369999.999999996</v>
      </c>
      <c r="M344">
        <f t="shared" si="37"/>
        <v>28580000</v>
      </c>
      <c r="N344">
        <f t="shared" si="38"/>
        <v>4230000</v>
      </c>
    </row>
    <row r="345" spans="1:14" x14ac:dyDescent="0.3">
      <c r="A345" s="1">
        <v>16</v>
      </c>
      <c r="B345" t="s">
        <v>990</v>
      </c>
      <c r="C345" t="s">
        <v>5565</v>
      </c>
      <c r="D345" t="s">
        <v>5566</v>
      </c>
      <c r="E345" t="s">
        <v>5567</v>
      </c>
      <c r="F345" t="s">
        <v>5568</v>
      </c>
      <c r="G345" t="s">
        <v>5569</v>
      </c>
      <c r="I345" t="str">
        <f t="shared" si="33"/>
        <v>N/A</v>
      </c>
      <c r="J345">
        <f t="shared" si="34"/>
        <v>464850000</v>
      </c>
      <c r="K345">
        <f t="shared" si="35"/>
        <v>43750000</v>
      </c>
      <c r="L345">
        <f t="shared" si="36"/>
        <v>308760000</v>
      </c>
      <c r="M345">
        <f t="shared" si="37"/>
        <v>40890000</v>
      </c>
      <c r="N345">
        <f t="shared" si="38"/>
        <v>-58170000</v>
      </c>
    </row>
    <row r="346" spans="1:14" x14ac:dyDescent="0.3">
      <c r="A346" s="1">
        <v>17</v>
      </c>
      <c r="B346" t="s">
        <v>996</v>
      </c>
      <c r="C346" t="s">
        <v>254</v>
      </c>
      <c r="D346" t="s">
        <v>5570</v>
      </c>
      <c r="E346" t="s">
        <v>5571</v>
      </c>
      <c r="F346" t="s">
        <v>5572</v>
      </c>
      <c r="G346" t="s">
        <v>5573</v>
      </c>
      <c r="I346" t="str">
        <f t="shared" si="33"/>
        <v>N/A</v>
      </c>
      <c r="J346" t="str">
        <f t="shared" si="34"/>
        <v>N/A</v>
      </c>
      <c r="K346">
        <f t="shared" si="35"/>
        <v>-0.90590000000000004</v>
      </c>
      <c r="L346">
        <f t="shared" si="36"/>
        <v>6.0579999999999998</v>
      </c>
      <c r="M346">
        <f t="shared" si="37"/>
        <v>-0.86760000000000004</v>
      </c>
      <c r="N346">
        <f t="shared" si="38"/>
        <v>-2.4226000000000001</v>
      </c>
    </row>
    <row r="347" spans="1:14" x14ac:dyDescent="0.3">
      <c r="A347" s="1">
        <v>18</v>
      </c>
      <c r="B347" t="s">
        <v>1001</v>
      </c>
      <c r="C347" t="s">
        <v>5574</v>
      </c>
      <c r="D347" t="s">
        <v>5575</v>
      </c>
      <c r="E347" t="s">
        <v>3635</v>
      </c>
      <c r="F347" t="s">
        <v>5576</v>
      </c>
      <c r="G347" t="s">
        <v>5577</v>
      </c>
      <c r="I347" t="str">
        <f t="shared" si="33"/>
        <v>N/A</v>
      </c>
      <c r="J347">
        <f t="shared" si="34"/>
        <v>1.1919999999999999</v>
      </c>
      <c r="K347">
        <f t="shared" si="35"/>
        <v>7.5800000000000006E-2</v>
      </c>
      <c r="L347">
        <f t="shared" si="36"/>
        <v>0.499</v>
      </c>
      <c r="M347">
        <f t="shared" si="37"/>
        <v>6.5100000000000005E-2</v>
      </c>
      <c r="N347">
        <f t="shared" si="38"/>
        <v>-7.8E-2</v>
      </c>
    </row>
    <row r="348" spans="1:14" x14ac:dyDescent="0.3">
      <c r="A348" s="1">
        <v>19</v>
      </c>
      <c r="B348" t="s">
        <v>1007</v>
      </c>
      <c r="C348" t="s">
        <v>254</v>
      </c>
      <c r="D348" t="s">
        <v>254</v>
      </c>
      <c r="E348" t="s">
        <v>254</v>
      </c>
      <c r="F348" t="s">
        <v>254</v>
      </c>
      <c r="G348" t="s">
        <v>254</v>
      </c>
      <c r="I348" t="str">
        <f t="shared" si="33"/>
        <v>N/A</v>
      </c>
      <c r="J348" t="str">
        <f t="shared" si="34"/>
        <v>N/A</v>
      </c>
      <c r="K348" t="str">
        <f t="shared" si="35"/>
        <v>N/A</v>
      </c>
      <c r="L348" t="str">
        <f t="shared" si="36"/>
        <v>N/A</v>
      </c>
      <c r="M348" t="str">
        <f t="shared" si="37"/>
        <v>N/A</v>
      </c>
      <c r="N348" t="str">
        <f t="shared" si="38"/>
        <v>N/A</v>
      </c>
    </row>
    <row r="349" spans="1:14" x14ac:dyDescent="0.3">
      <c r="A349" s="1">
        <v>20</v>
      </c>
      <c r="B349" t="s">
        <v>1013</v>
      </c>
      <c r="C349" t="s">
        <v>254</v>
      </c>
      <c r="D349" t="s">
        <v>1014</v>
      </c>
      <c r="E349" t="s">
        <v>254</v>
      </c>
      <c r="F349" t="s">
        <v>254</v>
      </c>
      <c r="G349" t="s">
        <v>254</v>
      </c>
      <c r="I349" t="str">
        <f t="shared" si="33"/>
        <v>N/A</v>
      </c>
      <c r="J349" t="str">
        <f t="shared" si="34"/>
        <v>N/A</v>
      </c>
      <c r="K349">
        <f t="shared" si="35"/>
        <v>0</v>
      </c>
      <c r="L349" t="str">
        <f t="shared" si="36"/>
        <v>N/A</v>
      </c>
      <c r="M349" t="str">
        <f t="shared" si="37"/>
        <v>N/A</v>
      </c>
      <c r="N349" t="str">
        <f t="shared" si="38"/>
        <v>N/A</v>
      </c>
    </row>
    <row r="350" spans="1:14" x14ac:dyDescent="0.3">
      <c r="A350" s="1">
        <v>21</v>
      </c>
      <c r="B350" t="s">
        <v>1015</v>
      </c>
      <c r="C350" t="s">
        <v>3555</v>
      </c>
      <c r="D350" t="s">
        <v>5578</v>
      </c>
      <c r="E350" t="s">
        <v>5579</v>
      </c>
      <c r="F350" t="s">
        <v>5580</v>
      </c>
      <c r="G350" t="s">
        <v>580</v>
      </c>
      <c r="I350" t="str">
        <f t="shared" si="33"/>
        <v>N/A</v>
      </c>
      <c r="J350">
        <f t="shared" si="34"/>
        <v>45210000</v>
      </c>
      <c r="K350">
        <f t="shared" si="35"/>
        <v>70600000</v>
      </c>
      <c r="L350">
        <f t="shared" si="36"/>
        <v>56500000</v>
      </c>
      <c r="M350">
        <f t="shared" si="37"/>
        <v>-42960000</v>
      </c>
      <c r="N350">
        <f t="shared" si="38"/>
        <v>5270000</v>
      </c>
    </row>
    <row r="351" spans="1:14" x14ac:dyDescent="0.3">
      <c r="A351" s="1">
        <v>22</v>
      </c>
      <c r="B351" t="s">
        <v>1021</v>
      </c>
      <c r="C351" t="s">
        <v>5581</v>
      </c>
      <c r="D351" t="s">
        <v>5582</v>
      </c>
      <c r="E351" t="s">
        <v>5583</v>
      </c>
      <c r="F351" t="s">
        <v>5584</v>
      </c>
      <c r="G351" t="s">
        <v>5585</v>
      </c>
      <c r="I351" t="str">
        <f t="shared" si="33"/>
        <v>N/A</v>
      </c>
      <c r="J351">
        <f t="shared" si="34"/>
        <v>-19470000</v>
      </c>
      <c r="K351">
        <f t="shared" si="35"/>
        <v>73170000</v>
      </c>
      <c r="L351">
        <f t="shared" si="36"/>
        <v>-22510000</v>
      </c>
      <c r="M351">
        <f t="shared" si="37"/>
        <v>-93240000</v>
      </c>
      <c r="N351">
        <f t="shared" si="38"/>
        <v>-107460000</v>
      </c>
    </row>
    <row r="352" spans="1:14" x14ac:dyDescent="0.3">
      <c r="A352" s="1">
        <v>23</v>
      </c>
      <c r="B352" t="s">
        <v>1027</v>
      </c>
      <c r="C352" t="s">
        <v>254</v>
      </c>
      <c r="D352" t="s">
        <v>5586</v>
      </c>
      <c r="E352" t="s">
        <v>5587</v>
      </c>
      <c r="F352" t="s">
        <v>5588</v>
      </c>
      <c r="G352" t="s">
        <v>5589</v>
      </c>
      <c r="I352" t="str">
        <f t="shared" si="33"/>
        <v>N/A</v>
      </c>
      <c r="J352" t="str">
        <f t="shared" si="34"/>
        <v>N/A</v>
      </c>
      <c r="K352">
        <f t="shared" si="35"/>
        <v>4.7579000000000002</v>
      </c>
      <c r="L352">
        <f t="shared" si="36"/>
        <v>-1.3077000000000001</v>
      </c>
      <c r="M352">
        <f t="shared" si="37"/>
        <v>-3.1417000000000002</v>
      </c>
      <c r="N352">
        <f t="shared" si="38"/>
        <v>-0.1525</v>
      </c>
    </row>
    <row r="353" spans="1:14" x14ac:dyDescent="0.3">
      <c r="A353" s="1">
        <v>24</v>
      </c>
      <c r="B353" t="s">
        <v>1032</v>
      </c>
      <c r="C353" t="s">
        <v>254</v>
      </c>
      <c r="D353" t="s">
        <v>254</v>
      </c>
      <c r="E353" t="s">
        <v>254</v>
      </c>
      <c r="F353" t="s">
        <v>254</v>
      </c>
      <c r="G353" t="s">
        <v>5590</v>
      </c>
      <c r="I353" t="str">
        <f t="shared" si="33"/>
        <v>N/A</v>
      </c>
      <c r="J353" t="str">
        <f t="shared" si="34"/>
        <v>N/A</v>
      </c>
      <c r="K353" t="str">
        <f t="shared" si="35"/>
        <v>N/A</v>
      </c>
      <c r="L353" t="str">
        <f t="shared" si="36"/>
        <v>N/A</v>
      </c>
      <c r="M353" t="str">
        <f t="shared" si="37"/>
        <v>N/A</v>
      </c>
      <c r="N353">
        <f t="shared" si="38"/>
        <v>-1.2800000000000001E-2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5591</v>
      </c>
      <c r="C355" t="s">
        <v>5592</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5593</v>
      </c>
      <c r="C356" t="s">
        <v>5594</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5595</v>
      </c>
      <c r="C357" t="s">
        <v>5596</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5597</v>
      </c>
      <c r="C358" t="s">
        <v>5598</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5599</v>
      </c>
      <c r="C359" t="s">
        <v>5600</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5601</v>
      </c>
      <c r="C360" t="s">
        <v>5602</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1444</v>
      </c>
      <c r="I363" t="str">
        <f t="shared" si="33"/>
        <v>N/A</v>
      </c>
      <c r="J363">
        <f t="shared" si="34"/>
        <v>2580000000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5603</v>
      </c>
      <c r="I365" t="str">
        <f t="shared" si="33"/>
        <v>N/A</v>
      </c>
      <c r="J365">
        <f t="shared" si="34"/>
        <v>-0.76</v>
      </c>
      <c r="K365" t="str">
        <f t="shared" si="35"/>
        <v>N/A</v>
      </c>
      <c r="L365" t="str">
        <f t="shared" si="36"/>
        <v>N/A</v>
      </c>
      <c r="M365" t="str">
        <f t="shared" si="37"/>
        <v>N/A</v>
      </c>
      <c r="N365" t="str">
        <f t="shared" si="38"/>
        <v>N/A</v>
      </c>
    </row>
    <row r="366" spans="1:14" x14ac:dyDescent="0.3">
      <c r="A366" s="1">
        <v>3</v>
      </c>
      <c r="B366" t="s">
        <v>124</v>
      </c>
      <c r="C366" t="s">
        <v>5604</v>
      </c>
      <c r="I366" t="str">
        <f t="shared" si="33"/>
        <v>N/A</v>
      </c>
      <c r="J366">
        <f t="shared" si="34"/>
        <v>3.52</v>
      </c>
      <c r="K366" t="str">
        <f t="shared" si="35"/>
        <v>N/A</v>
      </c>
      <c r="L366" t="str">
        <f t="shared" si="36"/>
        <v>N/A</v>
      </c>
      <c r="M366" t="str">
        <f t="shared" si="37"/>
        <v>N/A</v>
      </c>
      <c r="N366" t="str">
        <f t="shared" si="38"/>
        <v>N/A</v>
      </c>
    </row>
    <row r="367" spans="1:14" x14ac:dyDescent="0.3">
      <c r="A367" s="1">
        <v>4</v>
      </c>
      <c r="B367" t="s">
        <v>126</v>
      </c>
      <c r="C367" t="s">
        <v>5605</v>
      </c>
      <c r="I367" t="str">
        <f t="shared" si="33"/>
        <v>N/A</v>
      </c>
      <c r="J367">
        <f t="shared" si="34"/>
        <v>-0.23</v>
      </c>
      <c r="K367" t="str">
        <f t="shared" si="35"/>
        <v>N/A</v>
      </c>
      <c r="L367" t="str">
        <f t="shared" si="36"/>
        <v>N/A</v>
      </c>
      <c r="M367" t="str">
        <f t="shared" si="37"/>
        <v>N/A</v>
      </c>
      <c r="N367" t="str">
        <f t="shared" si="38"/>
        <v>N/A</v>
      </c>
    </row>
    <row r="368" spans="1:14" x14ac:dyDescent="0.3">
      <c r="A368" s="1">
        <v>5</v>
      </c>
      <c r="B368" t="s">
        <v>128</v>
      </c>
      <c r="C368" t="s">
        <v>2737</v>
      </c>
      <c r="I368" t="str">
        <f t="shared" si="33"/>
        <v>N/A</v>
      </c>
      <c r="J368">
        <f t="shared" si="34"/>
        <v>0.63</v>
      </c>
      <c r="K368" t="str">
        <f t="shared" si="35"/>
        <v>N/A</v>
      </c>
      <c r="L368" t="str">
        <f t="shared" si="36"/>
        <v>N/A</v>
      </c>
      <c r="M368" t="str">
        <f t="shared" si="37"/>
        <v>N/A</v>
      </c>
      <c r="N368" t="str">
        <f t="shared" si="38"/>
        <v>N/A</v>
      </c>
    </row>
    <row r="369" spans="1:14" x14ac:dyDescent="0.3">
      <c r="A369" s="1">
        <v>6</v>
      </c>
      <c r="B369" t="s">
        <v>130</v>
      </c>
      <c r="C369" t="s">
        <v>5606</v>
      </c>
      <c r="I369" t="str">
        <f t="shared" si="33"/>
        <v>N/A</v>
      </c>
      <c r="J369">
        <f t="shared" si="34"/>
        <v>1.18</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5607</v>
      </c>
      <c r="I374" t="str">
        <f t="shared" si="33"/>
        <v>N/A</v>
      </c>
      <c r="J374">
        <f t="shared" si="34"/>
        <v>2500000000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5608</v>
      </c>
      <c r="I376" t="str">
        <f t="shared" si="33"/>
        <v>N/A</v>
      </c>
      <c r="J376">
        <f t="shared" si="34"/>
        <v>-13.59</v>
      </c>
      <c r="K376" t="str">
        <f t="shared" si="35"/>
        <v>N/A</v>
      </c>
      <c r="L376" t="str">
        <f t="shared" si="36"/>
        <v>N/A</v>
      </c>
      <c r="M376" t="str">
        <f t="shared" si="37"/>
        <v>N/A</v>
      </c>
      <c r="N376" t="str">
        <f t="shared" si="38"/>
        <v>N/A</v>
      </c>
    </row>
    <row r="377" spans="1:14" x14ac:dyDescent="0.3">
      <c r="A377" s="1">
        <v>3</v>
      </c>
      <c r="B377" t="s">
        <v>124</v>
      </c>
      <c r="C377" t="s">
        <v>5609</v>
      </c>
      <c r="I377" t="str">
        <f t="shared" si="33"/>
        <v>N/A</v>
      </c>
      <c r="J377">
        <f t="shared" si="34"/>
        <v>-13.05</v>
      </c>
      <c r="K377" t="str">
        <f t="shared" si="35"/>
        <v>N/A</v>
      </c>
      <c r="L377" t="str">
        <f t="shared" si="36"/>
        <v>N/A</v>
      </c>
      <c r="M377" t="str">
        <f t="shared" si="37"/>
        <v>N/A</v>
      </c>
      <c r="N377" t="str">
        <f t="shared" si="38"/>
        <v>N/A</v>
      </c>
    </row>
    <row r="378" spans="1:14" x14ac:dyDescent="0.3">
      <c r="A378" s="1">
        <v>4</v>
      </c>
      <c r="B378" t="s">
        <v>126</v>
      </c>
      <c r="C378" t="s">
        <v>5610</v>
      </c>
      <c r="I378" t="str">
        <f t="shared" si="33"/>
        <v>N/A</v>
      </c>
      <c r="J378">
        <f t="shared" si="34"/>
        <v>0.83</v>
      </c>
      <c r="K378" t="str">
        <f t="shared" si="35"/>
        <v>N/A</v>
      </c>
      <c r="L378" t="str">
        <f t="shared" si="36"/>
        <v>N/A</v>
      </c>
      <c r="M378" t="str">
        <f t="shared" si="37"/>
        <v>N/A</v>
      </c>
      <c r="N378" t="str">
        <f t="shared" si="38"/>
        <v>N/A</v>
      </c>
    </row>
    <row r="379" spans="1:14" x14ac:dyDescent="0.3">
      <c r="A379" s="1">
        <v>5</v>
      </c>
      <c r="B379" t="s">
        <v>128</v>
      </c>
      <c r="C379" t="s">
        <v>5611</v>
      </c>
      <c r="I379" t="str">
        <f t="shared" si="33"/>
        <v>N/A</v>
      </c>
      <c r="J379">
        <f t="shared" si="34"/>
        <v>2378.71</v>
      </c>
      <c r="K379" t="str">
        <f t="shared" si="35"/>
        <v>N/A</v>
      </c>
      <c r="L379" t="str">
        <f t="shared" si="36"/>
        <v>N/A</v>
      </c>
      <c r="M379" t="str">
        <f t="shared" si="37"/>
        <v>N/A</v>
      </c>
      <c r="N379" t="str">
        <f t="shared" si="38"/>
        <v>N/A</v>
      </c>
    </row>
    <row r="380" spans="1:14" x14ac:dyDescent="0.3">
      <c r="A380" s="1">
        <v>6</v>
      </c>
      <c r="B380" t="s">
        <v>130</v>
      </c>
      <c r="C380" t="s">
        <v>3739</v>
      </c>
      <c r="I380" t="str">
        <f t="shared" ref="I380:I399"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5.0199999999999996</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610</v>
      </c>
      <c r="I385" t="str">
        <f t="shared" si="39"/>
        <v>N/A</v>
      </c>
      <c r="J385">
        <f t="shared" si="40"/>
        <v>1100000000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5612</v>
      </c>
      <c r="I387" t="str">
        <f t="shared" si="39"/>
        <v>N/A</v>
      </c>
      <c r="J387">
        <f t="shared" si="40"/>
        <v>-11.98</v>
      </c>
      <c r="K387" t="str">
        <f t="shared" si="41"/>
        <v>N/A</v>
      </c>
      <c r="L387" t="str">
        <f t="shared" si="42"/>
        <v>N/A</v>
      </c>
      <c r="M387" t="str">
        <f t="shared" si="43"/>
        <v>N/A</v>
      </c>
      <c r="N387" t="str">
        <f t="shared" si="44"/>
        <v>N/A</v>
      </c>
    </row>
    <row r="388" spans="1:14" x14ac:dyDescent="0.3">
      <c r="A388" s="1">
        <v>3</v>
      </c>
      <c r="B388" t="s">
        <v>124</v>
      </c>
      <c r="C388" t="s">
        <v>5613</v>
      </c>
      <c r="I388" t="str">
        <f t="shared" si="39"/>
        <v>N/A</v>
      </c>
      <c r="J388">
        <f t="shared" si="40"/>
        <v>-101.5</v>
      </c>
      <c r="K388" t="str">
        <f t="shared" si="41"/>
        <v>N/A</v>
      </c>
      <c r="L388" t="str">
        <f t="shared" si="42"/>
        <v>N/A</v>
      </c>
      <c r="M388" t="str">
        <f t="shared" si="43"/>
        <v>N/A</v>
      </c>
      <c r="N388" t="str">
        <f t="shared" si="44"/>
        <v>N/A</v>
      </c>
    </row>
    <row r="389" spans="1:14" x14ac:dyDescent="0.3">
      <c r="A389" s="1">
        <v>4</v>
      </c>
      <c r="B389" t="s">
        <v>126</v>
      </c>
      <c r="C389" t="s">
        <v>5614</v>
      </c>
      <c r="I389" t="str">
        <f t="shared" si="39"/>
        <v>N/A</v>
      </c>
      <c r="J389">
        <f t="shared" si="40"/>
        <v>-2.02</v>
      </c>
      <c r="K389" t="str">
        <f t="shared" si="41"/>
        <v>N/A</v>
      </c>
      <c r="L389" t="str">
        <f t="shared" si="42"/>
        <v>N/A</v>
      </c>
      <c r="M389" t="str">
        <f t="shared" si="43"/>
        <v>N/A</v>
      </c>
      <c r="N389" t="str">
        <f t="shared" si="44"/>
        <v>N/A</v>
      </c>
    </row>
    <row r="390" spans="1:14" x14ac:dyDescent="0.3">
      <c r="A390" s="1">
        <v>5</v>
      </c>
      <c r="B390" t="s">
        <v>128</v>
      </c>
      <c r="C390" t="s">
        <v>5615</v>
      </c>
      <c r="I390" t="str">
        <f t="shared" si="39"/>
        <v>N/A</v>
      </c>
      <c r="J390">
        <f t="shared" si="40"/>
        <v>7.9</v>
      </c>
      <c r="K390" t="str">
        <f t="shared" si="41"/>
        <v>N/A</v>
      </c>
      <c r="L390" t="str">
        <f t="shared" si="42"/>
        <v>N/A</v>
      </c>
      <c r="M390" t="str">
        <f t="shared" si="43"/>
        <v>N/A</v>
      </c>
      <c r="N390" t="str">
        <f t="shared" si="44"/>
        <v>N/A</v>
      </c>
    </row>
    <row r="391" spans="1:14" x14ac:dyDescent="0.3">
      <c r="A391" s="1">
        <v>6</v>
      </c>
      <c r="B391" t="s">
        <v>130</v>
      </c>
      <c r="I391" t="str">
        <f t="shared" si="39"/>
        <v>N/A</v>
      </c>
      <c r="J391" t="str">
        <f t="shared" si="40"/>
        <v>N/A</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5616</v>
      </c>
      <c r="I396" t="str">
        <f t="shared" si="39"/>
        <v>N/A</v>
      </c>
      <c r="J396">
        <f t="shared" si="40"/>
        <v>9690000000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5617</v>
      </c>
      <c r="I398" t="str">
        <f t="shared" si="39"/>
        <v>N/A</v>
      </c>
      <c r="J398">
        <f t="shared" si="40"/>
        <v>24.37</v>
      </c>
      <c r="K398" t="str">
        <f t="shared" si="41"/>
        <v>N/A</v>
      </c>
      <c r="L398" t="str">
        <f t="shared" si="42"/>
        <v>N/A</v>
      </c>
      <c r="M398" t="str">
        <f t="shared" si="43"/>
        <v>N/A</v>
      </c>
      <c r="N398" t="str">
        <f t="shared" si="44"/>
        <v>N/A</v>
      </c>
    </row>
    <row r="399" spans="1:14" x14ac:dyDescent="0.3">
      <c r="A399" s="1">
        <v>3</v>
      </c>
      <c r="B399" t="s">
        <v>124</v>
      </c>
      <c r="C399" t="s">
        <v>5618</v>
      </c>
      <c r="I399" t="str">
        <f t="shared" si="39"/>
        <v>N/A</v>
      </c>
      <c r="J399">
        <f t="shared" si="40"/>
        <v>12.34</v>
      </c>
      <c r="K399" t="str">
        <f t="shared" si="41"/>
        <v>N/A</v>
      </c>
      <c r="L399" t="str">
        <f t="shared" si="42"/>
        <v>N/A</v>
      </c>
      <c r="M399" t="str">
        <f t="shared" si="43"/>
        <v>N/A</v>
      </c>
      <c r="N399" t="str">
        <f t="shared" si="44"/>
        <v>N/A</v>
      </c>
    </row>
    <row r="400" spans="1:14" x14ac:dyDescent="0.3">
      <c r="A400" s="1">
        <v>4</v>
      </c>
      <c r="B400" t="s">
        <v>126</v>
      </c>
      <c r="C400" t="s">
        <v>5619</v>
      </c>
    </row>
    <row r="401" spans="1:3" x14ac:dyDescent="0.3">
      <c r="A401" s="1">
        <v>5</v>
      </c>
      <c r="B401" t="s">
        <v>128</v>
      </c>
      <c r="C401" t="s">
        <v>5620</v>
      </c>
    </row>
    <row r="402" spans="1:3" x14ac:dyDescent="0.3">
      <c r="A402" s="1">
        <v>6</v>
      </c>
      <c r="B402" t="s">
        <v>130</v>
      </c>
      <c r="C402" t="s">
        <v>1068</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-6.8316035953595033E-3</v>
      </c>
      <c r="AL454">
        <f ca="1">Z455-Y455</f>
        <v>7.6126815819883564E-3</v>
      </c>
      <c r="AM454">
        <f ca="1">AA455-Z455</f>
        <v>6.8510363816848718E-2</v>
      </c>
      <c r="AN454">
        <f ca="1">AB455-AA455</f>
        <v>5.3360328331184981E-2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0.60782604236114668</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0.60099443876578718</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0.60860712034777553</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0.67711748416462425</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0.73047781249580923</v>
      </c>
      <c r="AK455" t="str">
        <f>"Max " &amp; AK452</f>
        <v>Max Change in Gross Margin / Sales</v>
      </c>
      <c r="AL455">
        <f ca="1">MAX(AK454:AN454)</f>
        <v>6.8510363816848718E-2</v>
      </c>
    </row>
    <row r="456" spans="2:40" x14ac:dyDescent="0.3">
      <c r="X456" t="str">
        <f>"Max " &amp; X453</f>
        <v>Max Gross Margin</v>
      </c>
      <c r="Y456">
        <f ca="1">MAX(X455:AB455)</f>
        <v>0.73047781249580923</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2016</v>
      </c>
      <c r="AK457" t="str">
        <f>"Min " &amp; AK452</f>
        <v>Min Change in Gross Margin / Sales</v>
      </c>
      <c r="AL457">
        <f ca="1">MIN(AK454:AN454)</f>
        <v>-6.8316035953595033E-3</v>
      </c>
    </row>
    <row r="458" spans="2:40" x14ac:dyDescent="0.3">
      <c r="X458" t="str">
        <f>"Min " &amp; X453</f>
        <v>Min Gross Margin</v>
      </c>
      <c r="Y458">
        <f ca="1">MIN(X455:AB455)</f>
        <v>0.60099443876578718</v>
      </c>
      <c r="AK458" t="str">
        <f>AK457 &amp; " Year"</f>
        <v>Min Change in Gross Margin / Sales Year</v>
      </c>
      <c r="AL458" t="str">
        <f ca="1">IF(MATCH(AL457,AK454:AN454,0)=1,AK453,IF(MATCH(AL457,AK454:AN454,0)=2,AL453,IF(MATCH(AL457,AK454:AN454,0)=3,AM453,AN453)))</f>
        <v>12-13</v>
      </c>
    </row>
    <row r="459" spans="2:40" x14ac:dyDescent="0.3">
      <c r="X459" t="str">
        <f>X458 &amp; " Year"</f>
        <v>Min Gross Margin Year</v>
      </c>
      <c r="Y459">
        <f ca="1">VALUE(X454)+MATCH(Y458,X455:AB455,0)-1</f>
        <v>2013</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-0.15711062105749024</v>
      </c>
      <c r="R462">
        <f ca="1">Y455-Y463-Y471</f>
        <v>-0.12766584085514801</v>
      </c>
      <c r="S462">
        <f ca="1">Z455-Z463-Z471</f>
        <v>-0.29935842531391904</v>
      </c>
      <c r="T462">
        <f ca="1">AA455-AA463-AA471</f>
        <v>-0.49320431613457694</v>
      </c>
      <c r="U462">
        <f ca="1">AB455-AB463-AB471</f>
        <v>-0.40624119942603487</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-0.12766584085514801</v>
      </c>
      <c r="S463" t="str">
        <f>"GM Effect on Max"</f>
        <v>GM Effect on Max</v>
      </c>
      <c r="T463" t="str">
        <f ca="1">IF(R464=Y457,"Max OM in same year as Max GM","Inconclusive Effect")</f>
        <v>Inconclusive Effect</v>
      </c>
      <c r="X463">
        <f ca="1">(INDIRECT("J" &amp; MATCH("SG&amp;A Expense",B145:B403,0) +144))/(INDIRECT("J" &amp; MATCH("Sales/Revenue",B145:B403,0) +144))</f>
        <v>0.6421611364685369</v>
      </c>
      <c r="Y463">
        <f ca="1">(INDIRECT("K" &amp; MATCH("SG&amp;A Expense",B145:B403,0) +144))/(INDIRECT("K" &amp; MATCH("Sales/Revenue",B145:B403,0) +144))</f>
        <v>0.5652015730843194</v>
      </c>
      <c r="Z463">
        <f ca="1">(INDIRECT("L" &amp; MATCH("SG&amp;A Expense",B145:B403,0) +144))/(INDIRECT("L" &amp; MATCH("Sales/Revenue",B145:B403,0) +144))</f>
        <v>0.74944650042825511</v>
      </c>
      <c r="AA463">
        <f ca="1">(INDIRECT("M" &amp; MATCH("SG&amp;A Expense",B145:B403,0) +144))/(INDIRECT("M" &amp; MATCH("Sales/Revenue",B145:B403,0) +144))</f>
        <v>1.0340898239806475</v>
      </c>
      <c r="AB463">
        <f ca="1">(INDIRECT("N" &amp; MATCH("SG&amp;A Expense",B145:B403,0) +144))/(INDIRECT("N" &amp; MATCH("Sales/Revenue",B145:B403,0) +144))</f>
        <v>1.0103125963872386</v>
      </c>
      <c r="AE463">
        <f ca="1">R462-Q462</f>
        <v>2.944478020234223E-2</v>
      </c>
      <c r="AF463">
        <f ca="1">S462-R462</f>
        <v>-0.17169258445877103</v>
      </c>
      <c r="AG463">
        <f ca="1">T462-S462</f>
        <v>-0.1938458908206579</v>
      </c>
      <c r="AH463">
        <f ca="1">U462-T462</f>
        <v>8.6963116708542065E-2</v>
      </c>
      <c r="AK463">
        <f ca="1">Y463-X463</f>
        <v>-7.69595633842175E-2</v>
      </c>
      <c r="AL463">
        <f ca="1">Z463-Y463</f>
        <v>0.18424492734393572</v>
      </c>
      <c r="AM463">
        <f ca="1">AA463-Z463</f>
        <v>0.28464332355239241</v>
      </c>
      <c r="AN463">
        <f ca="1">AB463-AA463</f>
        <v>-2.3777227593408945E-2</v>
      </c>
    </row>
    <row r="464" spans="2:40" x14ac:dyDescent="0.3">
      <c r="Q464" t="str">
        <f>Q463 &amp; " Year"</f>
        <v>Max Operating Margin Year</v>
      </c>
      <c r="R464">
        <f ca="1">VALUE(Q461)+MATCH(R463,Q462:U462,0)-1</f>
        <v>2013</v>
      </c>
      <c r="S464" t="str">
        <f>"SGA Effect on Max"</f>
        <v>SGA Effect on Max</v>
      </c>
      <c r="T464" t="str">
        <f ca="1">IF(R464=Y467,"Max OM in same year as Min SGA","Inconclusive Effect")</f>
        <v>Max OM in same year as Min SGA</v>
      </c>
      <c r="X464" t="str">
        <f>"Max " &amp; X461</f>
        <v>Max SGA / Sales</v>
      </c>
      <c r="Y464">
        <f ca="1">MAX(X463:AB463)</f>
        <v>1.0340898239806475</v>
      </c>
      <c r="AE464" t="str">
        <f>"Max " &amp; AE461</f>
        <v>Max Change in Operating Margin</v>
      </c>
      <c r="AF464">
        <f ca="1">MAX(AE463:AH463)</f>
        <v>8.6963116708542065E-2</v>
      </c>
      <c r="AK464" t="str">
        <f>"Max " &amp; AK461</f>
        <v>Max Change in SGA / Sales</v>
      </c>
      <c r="AL464">
        <f ca="1">MAX(AK463:AN463)</f>
        <v>0.28464332355239241</v>
      </c>
    </row>
    <row r="465" spans="4:40" x14ac:dyDescent="0.3">
      <c r="J465" t="str">
        <f>"EOY Pretax ROIC"</f>
        <v>EOY Pretax ROIC</v>
      </c>
      <c r="Q465" t="str">
        <f>"Min " &amp; Q460</f>
        <v>Min Operating Margin</v>
      </c>
      <c r="R465">
        <f ca="1">MIN(Q462:U462)</f>
        <v>-0.49320431613457694</v>
      </c>
      <c r="S465" t="str">
        <f>"Dep Effect on Max"</f>
        <v>Dep Effect on Max</v>
      </c>
      <c r="T465" t="str">
        <f ca="1">IF(R464=Y475,"Max OM in same year as Min Depr","Inconclusive Effect")</f>
        <v>Inconclusive Effect</v>
      </c>
      <c r="X465" t="str">
        <f>X464 &amp; " Year"</f>
        <v>Max SGA / Sales Year</v>
      </c>
      <c r="Y465">
        <f ca="1">VALUE(X462)+MATCH(Y464,X463:AB463,0)-1</f>
        <v>2015</v>
      </c>
      <c r="AE465" t="str">
        <f>AE464 &amp; " Year"</f>
        <v>Max Change in Operating Margin Year</v>
      </c>
      <c r="AF465" t="str">
        <f ca="1">IF(MATCH(AF464,AE463:AH463,0)=1,AE462,IF(MATCH(AF464,AE463:AH463,0)=2,AF462,IF(MATCH(AF464,AE463:AH463,0)=3,AG462,AH462)))</f>
        <v>15-16</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2015</v>
      </c>
      <c r="S466" t="str">
        <f>"GM Effect on Min"</f>
        <v>GM Effect on Min</v>
      </c>
      <c r="T466" t="str">
        <f ca="1">IF(R466=Y459,"Min OM in same year as Min GM","Inconclusive Effect")</f>
        <v>Inconclusive Effect</v>
      </c>
      <c r="X466" t="str">
        <f>"Min " &amp; X461</f>
        <v>Min SGA / Sales</v>
      </c>
      <c r="Y466">
        <f ca="1">MIN(X463:AB463)</f>
        <v>0.5652015730843194</v>
      </c>
      <c r="AE466" t="str">
        <f>"Min " &amp; AE461</f>
        <v>Min Change in Operating Margin</v>
      </c>
      <c r="AF466">
        <f ca="1">MIN(AE463:AH463)</f>
        <v>-0.1938458908206579</v>
      </c>
      <c r="AK466" t="str">
        <f>"Min " &amp; AK461</f>
        <v>Min Change in SGA / Sales</v>
      </c>
      <c r="AL466">
        <f ca="1">MIN(AK463:AN463)</f>
        <v>-7.69595633842175E-2</v>
      </c>
    </row>
    <row r="467" spans="4:40" x14ac:dyDescent="0.3">
      <c r="J467">
        <f ca="1">Q462*(1/Q490)</f>
        <v>-4.8489213187926407E-2</v>
      </c>
      <c r="K467">
        <f ca="1">R462*(1/R490)</f>
        <v>-5.3630170882943709E-2</v>
      </c>
      <c r="L467">
        <f ca="1">S462*(1/S490)</f>
        <v>-0.11682864837250954</v>
      </c>
      <c r="M467">
        <f ca="1">T462*(1/T490)</f>
        <v>-0.2488277235354574</v>
      </c>
      <c r="N467">
        <f ca="1">U462*(1/U490)</f>
        <v>-0.24149586651679292</v>
      </c>
      <c r="S467" t="str">
        <f>"SGA Effect on Min"</f>
        <v>SGA Effect on Min</v>
      </c>
      <c r="T467" t="str">
        <f ca="1">IF(R466=Y465,"Min OM in same year as Max SGA","Inconclusive Effect")</f>
        <v>Min OM in same year as Max SGA</v>
      </c>
      <c r="X467" t="str">
        <f>X466 &amp; " Year"</f>
        <v>Min SGA / Sales Year</v>
      </c>
      <c r="Y467">
        <f ca="1">VALUE(X462)+MATCH(Y466,X463:AB463,0)-1</f>
        <v>2013</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ca="1">MAX(J467:N467)</f>
        <v>-4.8489213187926407E-2</v>
      </c>
      <c r="L468" t="str">
        <f>"OM Effect on Max"</f>
        <v>OM Effect on Max</v>
      </c>
      <c r="M468" t="str">
        <f ca="1">IF(K469=R464,"Max ROIC in same year as Max OM","Inconclusive Effect")</f>
        <v>Inconclusive Effect</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2012</v>
      </c>
      <c r="L469" t="str">
        <f>"IC Effect on Max"</f>
        <v>IC Effect on Max</v>
      </c>
      <c r="M469" t="str">
        <f ca="1">IF(K469=R494,"Max ROIC in same year as Min IC","Inconclusive Effect")</f>
        <v>Inconclusive Effect</v>
      </c>
      <c r="X469" t="str">
        <f>"Depreciation / Sales"</f>
        <v>Depreciation / Sales</v>
      </c>
    </row>
    <row r="470" spans="4:40" x14ac:dyDescent="0.3">
      <c r="J470" t="str">
        <f>"Min " &amp; J465</f>
        <v>Min EOY Pretax ROIC</v>
      </c>
      <c r="K470">
        <f ca="1">MIN(J467:N467)</f>
        <v>-0.2488277235354574</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2015</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0.12277552695010001</v>
      </c>
      <c r="Y471">
        <f ca="1">(INDIRECT("K" &amp; MATCH("Depreciation &amp; Amortization Expense",B145:B403,0) +144))/(INDIRECT("K" &amp; MATCH("Sales/Revenue",B145:B403,0) +144))</f>
        <v>0.16345870653661579</v>
      </c>
      <c r="Z471">
        <f ca="1">(INDIRECT("L" &amp; MATCH("Depreciation &amp; Amortization Expense",B145:B403,0) +144))/(INDIRECT("L" &amp; MATCH("Sales/Revenue",B145:B403,0) +144))</f>
        <v>0.15851904523343946</v>
      </c>
      <c r="AA471">
        <f ca="1">(INDIRECT("M" &amp; MATCH("Depreciation &amp; Amortization Expense",B145:B403,0) +144))/(INDIRECT("M" &amp; MATCH("Sales/Revenue",B145:B403,0) +144))</f>
        <v>0.13623197631855366</v>
      </c>
      <c r="AB471">
        <f ca="1">(INDIRECT("N" &amp; MATCH("Depreciation &amp; Amortization Expense",B145:B403,0) +144))/(INDIRECT("N" &amp; MATCH("Sales/Revenue",B145:B403,0) +144))</f>
        <v>0.12640641553460552</v>
      </c>
    </row>
    <row r="472" spans="4:40" x14ac:dyDescent="0.3">
      <c r="Q472">
        <f ca="1">K467-J467</f>
        <v>-5.1409576950173022E-3</v>
      </c>
      <c r="R472">
        <f ca="1">L467-K467</f>
        <v>-6.3198477489565835E-2</v>
      </c>
      <c r="S472">
        <f ca="1">M467-L467</f>
        <v>-0.13199907516294784</v>
      </c>
      <c r="T472">
        <f ca="1">N467-M467</f>
        <v>7.3318570186644838E-3</v>
      </c>
      <c r="X472" t="str">
        <f>"Max " &amp; X469</f>
        <v>Max Depreciation / Sales</v>
      </c>
      <c r="Y472">
        <f ca="1">MAX(X471:AB471)</f>
        <v>0.16345870653661579</v>
      </c>
      <c r="AK472" t="str">
        <f>"Change in Depreciation / Sales"</f>
        <v>Change in Depreciation / Sales</v>
      </c>
    </row>
    <row r="473" spans="4:40" x14ac:dyDescent="0.3">
      <c r="Q473" t="str">
        <f>"Max " &amp; Q470</f>
        <v>Max Change in EOY Pretax ROIC</v>
      </c>
      <c r="R473">
        <f ca="1">MAX(Q472:T472)</f>
        <v>7.3318570186644838E-3</v>
      </c>
      <c r="X473" t="str">
        <f>X472 &amp; " Year"</f>
        <v>Max Depreciation / Sales Year</v>
      </c>
      <c r="Y473">
        <f ca="1">VALUE(X470)+MATCH(Y472,X471:AB471,0)-1</f>
        <v>2013</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15-16</v>
      </c>
      <c r="X474" t="str">
        <f>"Min " &amp; X469</f>
        <v>Min Depreciation / Sales</v>
      </c>
      <c r="Y474">
        <f ca="1">MIN(X471:AB471)</f>
        <v>0.12277552695010001</v>
      </c>
      <c r="AK474">
        <f ca="1">Y471-X471</f>
        <v>4.068317958651578E-2</v>
      </c>
      <c r="AL474">
        <f ca="1">Z471-Y471</f>
        <v>-4.9396613031763292E-3</v>
      </c>
      <c r="AM474">
        <f ca="1">AA471-Z471</f>
        <v>-2.2287068914885799E-2</v>
      </c>
      <c r="AN474">
        <f ca="1">AB471-AA471</f>
        <v>-9.8255607839481396E-3</v>
      </c>
    </row>
    <row r="475" spans="4:40" x14ac:dyDescent="0.3">
      <c r="D475" t="str">
        <f>"EOY ROIC"</f>
        <v>EOY ROIC</v>
      </c>
      <c r="K475" t="str">
        <f>"Change in EOY ROIC"</f>
        <v>Change in EOY ROIC</v>
      </c>
      <c r="Q475" t="str">
        <f>"Min " &amp; Q470</f>
        <v>Min Change in EOY Pretax ROIC</v>
      </c>
      <c r="R475">
        <f ca="1">MIN(Q472:T472)</f>
        <v>-0.13199907516294784</v>
      </c>
      <c r="X475" t="str">
        <f>X474 &amp; " Year"</f>
        <v>Min Depreciation / Sales Year</v>
      </c>
      <c r="Y475">
        <f ca="1">VALUE(X470)+MATCH(Y474,X471:AB471,0)-1</f>
        <v>2012</v>
      </c>
      <c r="AK475" t="str">
        <f>"Max " &amp; AK472</f>
        <v>Max Change in Depreciation / Sales</v>
      </c>
      <c r="AL475">
        <f ca="1">MAX(AK474:AN474)</f>
        <v>4.068317958651578E-2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14-15</v>
      </c>
      <c r="AK476" t="str">
        <f>AK475 &amp; " Year"</f>
        <v>Max Change in Depreciation / Sales Year</v>
      </c>
      <c r="AL476" t="str">
        <f ca="1">IF(MATCH(AL475,AK474:AN474,0)=1,AK473,IF(MATCH(AL475,AK474:AN474,0)=2,AL473,IF(MATCH(AL475,AK474:AN474,0)=3,AM473,AN473)))</f>
        <v>12-13</v>
      </c>
    </row>
    <row r="477" spans="4:40" x14ac:dyDescent="0.3">
      <c r="D477">
        <f ca="1">J467*(1-J487)</f>
        <v>-4.8186553005950893E-2</v>
      </c>
      <c r="E477">
        <f ca="1">K467*(1-K487)</f>
        <v>-0.17705509936566205</v>
      </c>
      <c r="F477">
        <f ca="1">L467*(1-L487)</f>
        <v>-0.25031141625642461</v>
      </c>
      <c r="G477">
        <f ca="1">M467*(1-M487)</f>
        <v>-0.25233781507767444</v>
      </c>
      <c r="H477">
        <f ca="1">N467*(1-N487)</f>
        <v>-0.23480485738805676</v>
      </c>
      <c r="K477">
        <f ca="1">E477-D477</f>
        <v>-0.12886854635971115</v>
      </c>
      <c r="L477">
        <f ca="1">F477-E477</f>
        <v>-7.3256316890762563E-2</v>
      </c>
      <c r="M477">
        <f ca="1">G477-F477</f>
        <v>-2.0263988212498307E-3</v>
      </c>
      <c r="N477">
        <f ca="1">H477-G477</f>
        <v>1.7532957689617684E-2</v>
      </c>
      <c r="AK477" t="str">
        <f>"Min " &amp; AK472</f>
        <v>Min Change in Depreciation / Sales</v>
      </c>
      <c r="AL477">
        <f ca="1">MIN(AK474:AN474)</f>
        <v>-2.2287068914885799E-2</v>
      </c>
    </row>
    <row r="478" spans="4:40" x14ac:dyDescent="0.3">
      <c r="D478" t="str">
        <f>"Max " &amp; D475</f>
        <v>Max EOY ROIC</v>
      </c>
      <c r="E478">
        <f ca="1">MAX(D477:H477)</f>
        <v>-4.8186553005950893E-2</v>
      </c>
      <c r="F478" t="str">
        <f>"Cash Tax  Effect on Max"</f>
        <v>Cash Tax  Effect on Max</v>
      </c>
      <c r="G478" t="str">
        <f ca="1">IF(E479=K491,"Max ROIC in same year as Min Cash Tax","Inconclusive Effect")</f>
        <v>Inconclusive Effect</v>
      </c>
      <c r="K478" t="str">
        <f>"Max " &amp; K475</f>
        <v>Max Change in EOY ROIC</v>
      </c>
      <c r="L478">
        <f ca="1">MAX(K477:N477)</f>
        <v>1.7532957689617684E-2</v>
      </c>
      <c r="AK478" t="str">
        <f>AK477 &amp; " Year"</f>
        <v>Min Change in Depreciation / Sales Year</v>
      </c>
      <c r="AL478" t="str">
        <f ca="1">IF(MATCH(AL477,AK474:AN474,0)=1,AK473,IF(MATCH(AL477,AK474:AN474,0)=2,AL473,IF(MATCH(AL477,AK474:AN474,0)=3,AM473,AN473)))</f>
        <v>14-15</v>
      </c>
    </row>
    <row r="479" spans="4:40" x14ac:dyDescent="0.3">
      <c r="D479" t="str">
        <f>D478 &amp; " Year"</f>
        <v>Max EOY ROIC Year</v>
      </c>
      <c r="E479">
        <f ca="1">VALUE(D476)+MATCH(E478,D477:H477,0)-1</f>
        <v>2012</v>
      </c>
      <c r="K479" t="str">
        <f>K478 &amp; " Year"</f>
        <v>Max Change in EOY ROIC Year</v>
      </c>
      <c r="L479" t="str">
        <f ca="1">IF(MATCH(L478,K477:N477,0)=1,K476,IF(MATCH(L478,K477:N477,0)=2,L476,IF(MATCH(L478,K477:N477,0)=3,M476,N476)))</f>
        <v>15-16</v>
      </c>
      <c r="Q479" t="str">
        <f>"Change in Cash Tax Rate"</f>
        <v>Change in Cash Tax Rate</v>
      </c>
    </row>
    <row r="480" spans="4:40" x14ac:dyDescent="0.3">
      <c r="D480" t="str">
        <f>"Min " &amp; D475</f>
        <v>Min EOY ROIC</v>
      </c>
      <c r="E480">
        <f ca="1">MIN(D477:H477)</f>
        <v>-0.25233781507767444</v>
      </c>
      <c r="F480" t="str">
        <f>"Cash Tax  Effect on Min"</f>
        <v>Cash Tax  Effect on Min</v>
      </c>
      <c r="G480" t="str">
        <f ca="1">IF(E481=K489,"Min ROIC in same year as Max Cash Tax","Inconclusive Effect")</f>
        <v>Inconclusive Effect</v>
      </c>
      <c r="K480" t="str">
        <f>"Min " &amp; K475</f>
        <v>Min Change in EOY ROIC</v>
      </c>
      <c r="L480">
        <f ca="1">MIN(K477:N477)</f>
        <v>-0.12886854635971115</v>
      </c>
      <c r="Q480" t="str">
        <f>K476</f>
        <v>12-13</v>
      </c>
      <c r="R480" t="str">
        <f>L476</f>
        <v>13-14</v>
      </c>
      <c r="S480" t="str">
        <f>M476</f>
        <v>14-15</v>
      </c>
      <c r="T480" t="str">
        <f>N476</f>
        <v>15-16</v>
      </c>
    </row>
    <row r="481" spans="4:40" x14ac:dyDescent="0.3">
      <c r="D481" t="str">
        <f>D480 &amp; " Year"</f>
        <v>Min EOY ROIC Year</v>
      </c>
      <c r="E481">
        <f ca="1">VALUE(D476)+MATCH(E480,D477:H477,0)-1</f>
        <v>2015</v>
      </c>
      <c r="K481" t="str">
        <f>K480 &amp; " Year"</f>
        <v>Min Change in EOY ROIC Year</v>
      </c>
      <c r="L481" t="str">
        <f ca="1">IF(MATCH(L480,K477:N477,0)=1,K476,IF(MATCH(L480,K477:N477,0)=2,L476,IF(MATCH(L480,K477:N477,0)=3,M476,N476)))</f>
        <v>12-13</v>
      </c>
      <c r="Q481">
        <f ca="1">K487-J487</f>
        <v>-2.3076502550577529</v>
      </c>
      <c r="R481">
        <f ca="1">L487-K487</f>
        <v>1.1588567757220443</v>
      </c>
      <c r="S481">
        <f ca="1">M487-L487</f>
        <v>1.1284451618800875</v>
      </c>
      <c r="T481">
        <f ca="1">N487-M487</f>
        <v>4.1813029264228085E-2</v>
      </c>
      <c r="X481" t="str">
        <f>"Op WC / Sales"</f>
        <v>Op WC / Sales</v>
      </c>
    </row>
    <row r="482" spans="4:40" x14ac:dyDescent="0.3">
      <c r="Q482" t="str">
        <f>"Max " &amp; Q479</f>
        <v>Max Change in Cash Tax Rate</v>
      </c>
      <c r="R482">
        <f ca="1">MAX(Q481:T481)</f>
        <v>1.1588567757220443</v>
      </c>
      <c r="X482" t="str">
        <f>D476</f>
        <v>2012</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str">
        <f ca="1">IF(MATCH(R482,Q481:T481,0)=1,Q480,IF(MATCH(R482,Q481:T481,0)=2,R480,IF(MATCH(R482,Q481:T481,0)=3,S480,T480)))</f>
        <v>13-14</v>
      </c>
      <c r="X483">
        <f ca="1">(INDIRECT("J" &amp; MATCH("Total Current Assets",B145:B403,0) +144) - INDIRECT("J" &amp; MATCH("Total Current Liabilities",B145:B403,0) +144))/(INDIRECT("J" &amp; MATCH("Sales/Revenue",B145:B403,0) +144))</f>
        <v>0.64103287348069127</v>
      </c>
      <c r="Y483">
        <f ca="1">(INDIRECT("K" &amp; MATCH("Total Current Assets",B145:B403,0) +144) - INDIRECT("K" &amp; MATCH("Total Current Liabilities",B145:B403,0) +144))/(INDIRECT("K" &amp; MATCH("Sales/Revenue",B145:B403,0) +144))</f>
        <v>0.81294502867240692</v>
      </c>
      <c r="Z483">
        <f ca="1">(INDIRECT("L" &amp; MATCH("Total Current Assets",B145:B403,0) +144) - INDIRECT("L" &amp; MATCH("Total Current Liabilities",B145:B403,0) +144))/(INDIRECT("L" &amp; MATCH("Sales/Revenue",B145:B403,0) +144))</f>
        <v>1.2059180012605246</v>
      </c>
      <c r="AA483">
        <f ca="1">(INDIRECT("M" &amp; MATCH("Total Current Assets",B145:B403,0) +144) - INDIRECT("M" &amp; MATCH("Total Current Liabilities",B145:B403,0) +144))/(INDIRECT("M" &amp; MATCH("Sales/Revenue",B145:B403,0) +144))</f>
        <v>0.82528567336155589</v>
      </c>
      <c r="AB483">
        <f ca="1">(INDIRECT("N" &amp; MATCH("Total Current Assets",B145:B403,0) +144) - INDIRECT("N" &amp; MATCH("Total Current Liabilities",B145:B403,0) +144))/(INDIRECT("N" &amp; MATCH("Sales/Revenue",B145:B403,0) +144))</f>
        <v>0.77579154876691392</v>
      </c>
      <c r="AK483" t="str">
        <f>K476</f>
        <v>12-13</v>
      </c>
      <c r="AL483" t="str">
        <f>L476</f>
        <v>13-14</v>
      </c>
      <c r="AM483" t="str">
        <f>M476</f>
        <v>14-15</v>
      </c>
      <c r="AN483" t="str">
        <f>N476</f>
        <v>15-16</v>
      </c>
    </row>
    <row r="484" spans="4:40" x14ac:dyDescent="0.3">
      <c r="Q484" t="str">
        <f>"Min " &amp; Q479</f>
        <v>Min Change in Cash Tax Rate</v>
      </c>
      <c r="R484">
        <f ca="1">MIN(Q481:T481)</f>
        <v>-2.3076502550577529</v>
      </c>
      <c r="X484" t="str">
        <f>"Max " &amp; X481</f>
        <v>Max Op WC / Sales</v>
      </c>
      <c r="Y484">
        <f ca="1">MAX(X483:AB483)</f>
        <v>1.2059180012605246</v>
      </c>
      <c r="AK484">
        <f ca="1">Y483-X483</f>
        <v>0.17191215519171565</v>
      </c>
      <c r="AL484">
        <f ca="1">Z483-Y483</f>
        <v>0.3929729725881177</v>
      </c>
      <c r="AM484">
        <f ca="1">AA483-Z483</f>
        <v>-0.38063232789896873</v>
      </c>
      <c r="AN484">
        <f ca="1">AB483-AA483</f>
        <v>-4.9494124594641975E-2</v>
      </c>
    </row>
    <row r="485" spans="4:40" x14ac:dyDescent="0.3">
      <c r="J485" t="str">
        <f>"Cash Tax Rate"</f>
        <v>Cash Tax Rate</v>
      </c>
      <c r="Q485" t="str">
        <f>Q484 &amp; " Year"</f>
        <v>Min Change in Cash Tax Rate Year</v>
      </c>
      <c r="R485" t="str">
        <f ca="1">IF(MATCH(R484,Q481:T481,0)=1,Q480,IF(MATCH(R484,Q481:T481,0)=2,R480,IF(MATCH(R484,Q481:T481,0)=3,S480,T480)))</f>
        <v>12-13</v>
      </c>
      <c r="X485" t="str">
        <f>X484 &amp; " Year"</f>
        <v>Max Op WC / Sales Year</v>
      </c>
      <c r="Y485">
        <f ca="1">VALUE(X482)+MATCH(Y484,X483:AB483,0)-1</f>
        <v>2014</v>
      </c>
      <c r="AK485" t="str">
        <f>"Max " &amp; AK482</f>
        <v>Max Change in Op WC / Sales</v>
      </c>
      <c r="AL485">
        <f ca="1">MAX(AK484:AN484)</f>
        <v>0.3929729725881177</v>
      </c>
    </row>
    <row r="486" spans="4:40" x14ac:dyDescent="0.3">
      <c r="J486" t="str">
        <f>D476</f>
        <v>2012</v>
      </c>
      <c r="K486" t="str">
        <f>E476</f>
        <v>2013</v>
      </c>
      <c r="L486" t="str">
        <f>F476</f>
        <v>2014</v>
      </c>
      <c r="M486" t="str">
        <f>G476</f>
        <v>2015</v>
      </c>
      <c r="N486" t="str">
        <f>H476</f>
        <v>2016</v>
      </c>
      <c r="X486" t="str">
        <f>"Min " &amp; X481</f>
        <v>Min Op WC / Sales</v>
      </c>
      <c r="Y486">
        <f ca="1">MIN(X483:AB483)</f>
        <v>0.64103287348069127</v>
      </c>
      <c r="AK486" t="str">
        <f>AK485 &amp; " Year"</f>
        <v>Max Change in Op WC / Sales Year</v>
      </c>
      <c r="AL486" t="str">
        <f ca="1">IF(MATCH(AL485,AK484:AN484,0)=1,AK483,IF(MATCH(AL485,AK484:AN484,0)=2,AL483,IF(MATCH(AL485,AK484:AN484,0)=3,AM483,AN483)))</f>
        <v>13-14</v>
      </c>
    </row>
    <row r="487" spans="4:40" x14ac:dyDescent="0.3">
      <c r="J487">
        <f ca="1">(INDIRECT("J" &amp; MATCH("Income Tax",B145:B403,0) +144))/(INDIRECT("J" &amp; MATCH("Pretax Income",B145:B403,0) +144))</f>
        <v>6.2418043535274062E-3</v>
      </c>
      <c r="K487">
        <f ca="1">(INDIRECT("K" &amp; MATCH("Income Tax",B145:B403,0) +144))/(INDIRECT("K" &amp; MATCH("Pretax Income",B145:B403,0) +144))</f>
        <v>-2.3014084507042254</v>
      </c>
      <c r="L487">
        <f ca="1">(INDIRECT("L" &amp; MATCH("Income Tax",B145:B403,0) +144))/(INDIRECT("L" &amp; MATCH("Pretax Income",B145:B403,0) +144))</f>
        <v>-1.1425516749821811</v>
      </c>
      <c r="M487">
        <f ca="1">(INDIRECT("M" &amp; MATCH("Income Tax",B145:B403,0) +144))/(INDIRECT("M" &amp; MATCH("Pretax Income",B145:B403,0) +144))</f>
        <v>-1.4106513102093656E-2</v>
      </c>
      <c r="N487">
        <f ca="1">(INDIRECT("N" &amp; MATCH("Income Tax",B145:B403,0) +144))/(INDIRECT("N" &amp; MATCH("Pretax Income",B145:B403,0) +144))</f>
        <v>2.7706516162134428E-2</v>
      </c>
      <c r="X487" t="str">
        <f>X486 &amp; " Year"</f>
        <v>Min Op WC / Sales Year</v>
      </c>
      <c r="Y487">
        <f ca="1">VALUE(X482)+MATCH(Y486,X483:AB483,0)-1</f>
        <v>2012</v>
      </c>
      <c r="AK487" t="str">
        <f>"Min " &amp; AK482</f>
        <v>Min Change in Op WC / Sales</v>
      </c>
      <c r="AL487">
        <f ca="1">MIN(AK484:AN484)</f>
        <v>-0.38063232789896873</v>
      </c>
    </row>
    <row r="488" spans="4:40" x14ac:dyDescent="0.3">
      <c r="J488" t="str">
        <f>"Max " &amp; J485</f>
        <v>Max Cash Tax Rate</v>
      </c>
      <c r="K488">
        <f ca="1">MAX(J487:N487)</f>
        <v>2.7706516162134428E-2</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-2.3014084507042254</v>
      </c>
      <c r="Q490">
        <f ca="1">SUM(X483,X491,X499)</f>
        <v>3.2401148776860351</v>
      </c>
      <c r="R490">
        <f ca="1">SUM(Y483,Y491,Y499)</f>
        <v>2.3804854385752154</v>
      </c>
      <c r="S490">
        <f ca="1">SUM(Z483,Z491,Z499)</f>
        <v>2.5623717254642124</v>
      </c>
      <c r="T490">
        <f ca="1">SUM(AA483,AA491,AA499)</f>
        <v>1.9821115956329376</v>
      </c>
      <c r="U490">
        <f ca="1">SUM(AB483,AB491,AB499)</f>
        <v>1.6821869677748129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2013</v>
      </c>
      <c r="Q491" t="str">
        <f>"Max " &amp; Q488</f>
        <v>Max Invested Capital / Sales</v>
      </c>
      <c r="R491">
        <f ca="1">MAX(Q490:U490)</f>
        <v>3.2401148776860351</v>
      </c>
      <c r="S491" t="str">
        <f>"Op WC Effect on Max"</f>
        <v>Op WC Effect on Max</v>
      </c>
      <c r="T491" t="str">
        <f ca="1">IF(R492=Y485,"Max IC in same year as Max Op WC","Inconclusive Effect")</f>
        <v>Inconclusive Effect</v>
      </c>
      <c r="X491">
        <f ca="1">(INDIRECT("J" &amp; MATCH("Net Property, Plant &amp; Equipment",B145:B403,0) +144))/(INDIRECT("J" &amp; MATCH("Sales/Revenue",B145:B403,0) +144))</f>
        <v>0.77696292117544485</v>
      </c>
      <c r="Y491">
        <f ca="1">(INDIRECT("K" &amp; MATCH("Net Property, Plant &amp; Equipment",B145:B403,0) +144))/(INDIRECT("K" &amp; MATCH("Sales/Revenue",B145:B403,0) +144))</f>
        <v>0.47554616170891012</v>
      </c>
      <c r="Z491">
        <f ca="1">(INDIRECT("L" &amp; MATCH("Net Property, Plant &amp; Equipment",B145:B403,0) +144))/(INDIRECT("L" &amp; MATCH("Sales/Revenue",B145:B403,0) +144))</f>
        <v>0.42945102538825775</v>
      </c>
      <c r="AA491">
        <f ca="1">(INDIRECT("M" &amp; MATCH("Net Property, Plant &amp; Equipment",B145:B403,0) +144))/(INDIRECT("M" &amp; MATCH("Sales/Revenue",B145:B403,0) +144))</f>
        <v>0.40554476875576917</v>
      </c>
      <c r="AB491">
        <f ca="1">(INDIRECT("N" &amp; MATCH("Net Property, Plant &amp; Equipment",B145:B403,0) +144))/(INDIRECT("N" &amp; MATCH("Sales/Revenue",B145:B403,0) +144))</f>
        <v>0.35509393984095272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2012</v>
      </c>
      <c r="S492" t="str">
        <f>"PPE Effect on Max"</f>
        <v>PPE Effect on Max</v>
      </c>
      <c r="T492" t="str">
        <f ca="1">IF(R492=Y493,"Max IC in same year as Max PPE","Inconclusive Effect")</f>
        <v>Max IC in same year as Max PPE</v>
      </c>
      <c r="X492" t="str">
        <f>"Max " &amp; X489</f>
        <v>Max PPE / Sales</v>
      </c>
      <c r="Y492">
        <f ca="1">MAX(X491:AB491)</f>
        <v>0.77696292117544485</v>
      </c>
      <c r="AE492">
        <f ca="1">R490-Q490</f>
        <v>-0.85962943911081968</v>
      </c>
      <c r="AF492">
        <f ca="1">S490-R490</f>
        <v>0.181886286888997</v>
      </c>
      <c r="AG492">
        <f ca="1">T490-S490</f>
        <v>-0.58026012983127484</v>
      </c>
      <c r="AH492">
        <f ca="1">U490-T490</f>
        <v>-0.29992462785812468</v>
      </c>
      <c r="AK492">
        <f ca="1">Y491-X491</f>
        <v>-0.30141675946653473</v>
      </c>
      <c r="AL492">
        <f ca="1">Z491-Y491</f>
        <v>-4.6095136320652375E-2</v>
      </c>
      <c r="AM492">
        <f ca="1">AA491-Z491</f>
        <v>-2.3906256632488576E-2</v>
      </c>
      <c r="AN492">
        <f ca="1">AB491-AA491</f>
        <v>-5.0450828914816448E-2</v>
      </c>
    </row>
    <row r="493" spans="4:40" x14ac:dyDescent="0.3">
      <c r="Q493" t="str">
        <f>"Min " &amp; Q488</f>
        <v>Min Invested Capital / Sales</v>
      </c>
      <c r="R493">
        <f ca="1">MIN(Q490:U490)</f>
        <v>1.6821869677748129</v>
      </c>
      <c r="S493" t="str">
        <f>"Intangibles Effect on Max"</f>
        <v>Intangibles Effect on Max</v>
      </c>
      <c r="T493" t="str">
        <f ca="1">IF(R492=Y501,"Max IC in same year as Max Intangibles","Inconclusive Effect")</f>
        <v>Max IC in same year as Max Intangibles</v>
      </c>
      <c r="X493" t="str">
        <f>X492 &amp; " Year"</f>
        <v>Max PPE / Sales Year</v>
      </c>
      <c r="Y493">
        <f ca="1">VALUE(X490)+MATCH(Y492,X491:AB491,0)-1</f>
        <v>2012</v>
      </c>
      <c r="AE493" t="str">
        <f>"Max " &amp; AE490</f>
        <v>Max Change in Invested Capital / Sales</v>
      </c>
      <c r="AF493">
        <f ca="1">MAX(AE492:AH492)</f>
        <v>0.181886286888997</v>
      </c>
      <c r="AK493" t="str">
        <f>"Max " &amp; AK490</f>
        <v>Max Change in PPE / Sales</v>
      </c>
      <c r="AL493">
        <f ca="1">MAX(AK492:AN492)</f>
        <v>-2.3906256632488576E-2</v>
      </c>
    </row>
    <row r="494" spans="4:40" x14ac:dyDescent="0.3">
      <c r="Q494" t="str">
        <f>Q493 &amp; " Year"</f>
        <v>Min Invested Capital / Sales Year</v>
      </c>
      <c r="R494">
        <f ca="1">VALUE(Q489)+MATCH(R493,Q490:U490,0)-1</f>
        <v>2016</v>
      </c>
      <c r="S494" t="str">
        <f>"Op WC Effect on Min"</f>
        <v>Op WC Effect on Min</v>
      </c>
      <c r="T494" t="str">
        <f ca="1">IF(R494=Y487,"Min IC in same year as Min Op WC","Inconclusive Effect")</f>
        <v>Inconclusive Effect</v>
      </c>
      <c r="X494" t="str">
        <f>"Min " &amp; X489</f>
        <v>Min PPE / Sales</v>
      </c>
      <c r="Y494">
        <f ca="1">MIN(X491:AB491)</f>
        <v>0.35509393984095272</v>
      </c>
      <c r="AE494" t="str">
        <f>AE493 &amp; " Year"</f>
        <v>Max Change in Invested Capital / Sales Year</v>
      </c>
      <c r="AF494" t="str">
        <f ca="1">IF(MATCH(AF493,AE492:AH492,0)=1,AE491,IF(MATCH(AF493,AE492:AH492,0)=2,AF491,IF(MATCH(AF493,AE492:AH492,0)=3,AG491,AH491)))</f>
        <v>13-14</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2016</v>
      </c>
      <c r="AE495" t="str">
        <f>"Min " &amp; AE490</f>
        <v>Min Change in Invested Capital / Sales</v>
      </c>
      <c r="AF495">
        <f ca="1">MIN(AE492:AH492)</f>
        <v>-0.85962943911081968</v>
      </c>
      <c r="AK495" t="str">
        <f>"Min " &amp; AK490</f>
        <v>Min Change in PPE / Sales</v>
      </c>
      <c r="AL495">
        <f ca="1">MIN(AK492:AN492)</f>
        <v>-0.30141675946653473</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12-13</v>
      </c>
      <c r="AK496" t="str">
        <f>AK495 &amp; " Year"</f>
        <v>Min Change in PPE / Sales Year</v>
      </c>
      <c r="AL496" t="str">
        <f ca="1">IF(MATCH(AL495,AK492:AN492,0)=1,AK491,IF(MATCH(AL495,AK492:AN492,0)=2,AL491,IF(MATCH(AL495,AK492:AN492,0)=3,AM491,AN491)))</f>
        <v>12-13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1.822119083029899</v>
      </c>
      <c r="Y499">
        <f ca="1">(INDIRECT("K" &amp; MATCH("Intangible Assets",B145:B403,0) +144))/(INDIRECT("K" &amp; MATCH("Sales/Revenue",B145:B403,0) +144))</f>
        <v>1.0919942481938982</v>
      </c>
      <c r="Z499">
        <f ca="1">(INDIRECT("L" &amp; MATCH("Intangible Assets",B145:B403,0) +144))/(INDIRECT("L" &amp; MATCH("Sales/Revenue",B145:B403,0) +144))</f>
        <v>0.92700269881543007</v>
      </c>
      <c r="AA499">
        <f ca="1">(INDIRECT("M" &amp; MATCH("Intangible Assets",B145:B403,0) +144))/(INDIRECT("M" &amp; MATCH("Sales/Revenue",B145:B403,0) +144))</f>
        <v>0.75128115351561253</v>
      </c>
      <c r="AB499">
        <f ca="1">(INDIRECT("N" &amp; MATCH("Intangible Assets",B145:B403,0) +144))/(INDIRECT("N" &amp; MATCH("Sales/Revenue",B145:B403,0) +144))</f>
        <v>0.55130147916694605</v>
      </c>
      <c r="AK499" t="str">
        <f>K476</f>
        <v>12-13</v>
      </c>
      <c r="AL499" t="str">
        <f>L476</f>
        <v>13-14</v>
      </c>
      <c r="AM499" t="str">
        <f>M476</f>
        <v>14-15</v>
      </c>
      <c r="AN499" t="str">
        <f>N476</f>
        <v>15-16</v>
      </c>
    </row>
    <row r="500" spans="3:40" x14ac:dyDescent="0.3">
      <c r="C500" t="s">
        <v>5621</v>
      </c>
      <c r="X500" t="str">
        <f>"Max " &amp; X497</f>
        <v>Max Intangibles / Sales</v>
      </c>
      <c r="Y500">
        <f ca="1">MAX(X499:AB499)</f>
        <v>1.822119083029899</v>
      </c>
      <c r="AK500">
        <f ca="1">Y499-X499</f>
        <v>-0.73012483483600077</v>
      </c>
      <c r="AL500">
        <f ca="1">Z499-Y499</f>
        <v>-0.16499154937846816</v>
      </c>
      <c r="AM500">
        <f ca="1">AA499-Z499</f>
        <v>-0.17572154529981754</v>
      </c>
      <c r="AN500">
        <f ca="1">AB499-AA499</f>
        <v>-0.19997967434866648</v>
      </c>
    </row>
    <row r="501" spans="3:40" x14ac:dyDescent="0.3">
      <c r="C501" t="s">
        <v>1074</v>
      </c>
      <c r="X501" t="str">
        <f>X500 &amp; " Year"</f>
        <v>Max Intangibles / Sales Year</v>
      </c>
      <c r="Y501">
        <f ca="1">VALUE(X498)+MATCH(Y500,X499:AB499,0)-1</f>
        <v>2012</v>
      </c>
      <c r="AK501" t="str">
        <f>"Max " &amp; AK498</f>
        <v>Max Change in Intagibles / Sales</v>
      </c>
      <c r="AL501">
        <f ca="1">MAX(AK500:AN500)</f>
        <v>-0.16499154937846816</v>
      </c>
    </row>
    <row r="502" spans="3:40" x14ac:dyDescent="0.3">
      <c r="C502" t="s">
        <v>1072</v>
      </c>
      <c r="X502" t="str">
        <f>"Min " &amp; X497</f>
        <v>Min Intangibles / Sales</v>
      </c>
      <c r="Y502">
        <f ca="1">MIN(X499:AB499)</f>
        <v>0.55130147916694605</v>
      </c>
      <c r="AK502" t="str">
        <f>AK501 &amp; " Year"</f>
        <v>Max Change in Intagibles / Sales Year</v>
      </c>
      <c r="AL502" t="str">
        <f ca="1">IF(MATCH(AL501,AK500:AN500,0)=1,AK499,IF(MATCH(AL501,AK500:AN500,0)=2,AL499,IF(MATCH(AL501,AK500:AN500,0)=3,AM499,AN499)))</f>
        <v>13-14</v>
      </c>
    </row>
    <row r="503" spans="3:40" x14ac:dyDescent="0.3">
      <c r="C503" t="s">
        <v>1785</v>
      </c>
      <c r="X503" t="str">
        <f>X502 &amp; " Year"</f>
        <v>Min Intangibles / Sales Year</v>
      </c>
      <c r="Y503">
        <f ca="1">VALUE(X498)+MATCH(Y502,X499:AB499,0)-1</f>
        <v>2016</v>
      </c>
      <c r="AK503" t="str">
        <f>"Min " &amp; AK498</f>
        <v>Min Change in Intagibles / Sales</v>
      </c>
      <c r="AL503">
        <f ca="1">MIN(AK500:AN500)</f>
        <v>-0.73012483483600077</v>
      </c>
    </row>
    <row r="504" spans="3:40" x14ac:dyDescent="0.3">
      <c r="C504" t="s">
        <v>1076</v>
      </c>
      <c r="AK504" t="str">
        <f>AK503 &amp; " Year"</f>
        <v>Min Change in Intagibles / Sales Year</v>
      </c>
      <c r="AL504" t="str">
        <f ca="1">IF(MATCH(AL503,AK500:AN500,0)=1,AK499,IF(MATCH(AL503,AK500:AN500,0)=2,AL499,IF(MATCH(AL503,AK500:AN500,0)=3,AM499,AN499)))</f>
        <v>12-13</v>
      </c>
    </row>
    <row r="505" spans="3:40" x14ac:dyDescent="0.3">
      <c r="C505" t="s">
        <v>3753</v>
      </c>
    </row>
    <row r="506" spans="3:40" x14ac:dyDescent="0.3">
      <c r="C506" t="s">
        <v>1074</v>
      </c>
    </row>
    <row r="507" spans="3:40" x14ac:dyDescent="0.3">
      <c r="C507" t="s">
        <v>3152</v>
      </c>
    </row>
    <row r="508" spans="3:40" x14ac:dyDescent="0.3">
      <c r="C508" t="s">
        <v>1073</v>
      </c>
    </row>
    <row r="509" spans="3:40" x14ac:dyDescent="0.3">
      <c r="C509" t="s">
        <v>1783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5622</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Allegion</v>
      </c>
    </row>
    <row r="2" spans="1:16" x14ac:dyDescent="0.3">
      <c r="B2" t="s">
        <v>2</v>
      </c>
      <c r="C2" t="s">
        <v>5623</v>
      </c>
      <c r="K2" t="str">
        <f>LEFT(C1,FIND("(",C1) - 2)</f>
        <v>Allegion plc</v>
      </c>
    </row>
    <row r="3" spans="1:16" x14ac:dyDescent="0.3">
      <c r="J3">
        <f ca="1">RANDBETWEEN(1,6)</f>
        <v>3</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$79.10, down 1.51%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$79.10, down 1.51% after opening up a fraction over yesterday's closing price</v>
      </c>
    </row>
    <row r="5" spans="1:16" x14ac:dyDescent="0.3">
      <c r="J5">
        <f ca="1">RANDBETWEEN(1,2)</f>
        <v>2</v>
      </c>
      <c r="K5" t="str">
        <f>"The one year target estimate for " &amp; D1 &amp; " is " &amp; TEXT(C23,"$####.00")</f>
        <v>The one year target estimate for Allegion is $86.33</v>
      </c>
      <c r="L5" t="str">
        <f>D1 &amp; " is expected to be trading at " &amp; TEXT(C23, "$####.00") &amp; ", based on target estimates"</f>
        <v>Allegion is expected to be trading at $86.33, based on target estimates</v>
      </c>
    </row>
    <row r="6" spans="1:16" x14ac:dyDescent="0.3">
      <c r="K6" t="str">
        <f>" which would be " &amp; IF(OR(LEFT(ABS((C23-C2)/C2*100),1)="8",LEFT(ABS((C23-C2)/C2*100),2)="18"), "an ", "a ")  &amp;TEXT(ABS((C23-C2)/C2),"####.00%")&amp;IF((C23-C2)&gt;0," increase over"," decrease from")&amp;" the current price"</f>
        <v xml:space="preserve"> which would be a 9.14% increase over the current price</v>
      </c>
    </row>
    <row r="7" spans="1:16" x14ac:dyDescent="0.3">
      <c r="A7" s="1">
        <v>0</v>
      </c>
      <c r="B7" t="s">
        <v>5</v>
      </c>
      <c r="C7" t="s">
        <v>5624</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5.% over last quarter based on the average of 9 analyst estimates (Yahoo Finance)</v>
      </c>
    </row>
    <row r="8" spans="1:16" x14ac:dyDescent="0.3">
      <c r="A8" s="1">
        <v>1</v>
      </c>
      <c r="B8" t="s">
        <v>7</v>
      </c>
      <c r="C8" t="s">
        <v>5625</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5626</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5627</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$0.14 in the 2 months leading up to the earnings report</v>
      </c>
    </row>
    <row r="11" spans="1:16" x14ac:dyDescent="0.3">
      <c r="A11" s="1">
        <v>4</v>
      </c>
      <c r="B11" t="s">
        <v>13</v>
      </c>
      <c r="C11" t="s">
        <v>5628</v>
      </c>
      <c r="K11" t="str">
        <f>IF(B145="Interest Income",U42, K42)</f>
        <v>No positive trends</v>
      </c>
    </row>
    <row r="12" spans="1:16" x14ac:dyDescent="0.3">
      <c r="A12" s="1">
        <v>5</v>
      </c>
      <c r="B12" t="s">
        <v>15</v>
      </c>
      <c r="C12" t="s">
        <v>5629</v>
      </c>
      <c r="D12" t="str">
        <f>LEFT(C12,FIND("-",C12)-2)</f>
        <v>61.47</v>
      </c>
      <c r="E12" t="str">
        <f>TRIM(RIGHT(C12,FIND("-",C12)-1))</f>
        <v>82.90</v>
      </c>
      <c r="K12" t="str">
        <f ca="1">D78</f>
        <v>There are some indications that Allegion may be overvalued. The company has a higher trailing p/e, forward p/e, peg ratio, price/sales, and price/book than the comparable average</v>
      </c>
    </row>
    <row r="13" spans="1:16" x14ac:dyDescent="0.3">
      <c r="A13" s="1">
        <v>6</v>
      </c>
      <c r="B13" t="s">
        <v>17</v>
      </c>
      <c r="C13" t="s">
        <v>5630</v>
      </c>
      <c r="K13" t="str">
        <f ca="1">D89</f>
        <v>Inconclusive</v>
      </c>
    </row>
    <row r="14" spans="1:16" x14ac:dyDescent="0.3">
      <c r="A14" s="1">
        <v>7</v>
      </c>
      <c r="B14" t="s">
        <v>19</v>
      </c>
      <c r="C14" t="s">
        <v>5631</v>
      </c>
    </row>
    <row r="16" spans="1:16" x14ac:dyDescent="0.3">
      <c r="A16" s="1">
        <v>0</v>
      </c>
      <c r="B16" t="s">
        <v>21</v>
      </c>
      <c r="C16" t="s">
        <v>5632</v>
      </c>
    </row>
    <row r="17" spans="1:23" x14ac:dyDescent="0.3">
      <c r="A17" s="1">
        <v>1</v>
      </c>
      <c r="B17" t="s">
        <v>23</v>
      </c>
      <c r="C17" t="s">
        <v>5633</v>
      </c>
      <c r="K17" t="str">
        <f ca="1">K2 &amp; IF(J3=1, K3,IF(J3=2,L3,IF(J3=3,M3,IF(J3=4,N3,IF(J3=5,O3,IF(J3=6,P3)))))) &amp; ". " &amp; IF(J4=1,K4,IF(J4=2,L4)) &amp; ". " &amp; IF(J5=1,K5,IF(J5=2,L5)) &amp; K6 &amp; ". " &amp; K7 &amp; ". " &amp; K8 &amp; ". " &amp; K9 &amp; "."</f>
        <v>Allegion plc will report earnings on Jul 27, 2017. The stock is currently trading at $79.10, down 1.51% after opening up slightly over yesterday's close. Allegion is expected to be trading at $86.33, based on target estimates which would be a 9.14% increase over the current price. Earnings are expected to increase by 5.% over last quarter based on the average of 9 analyst estimates (Yahoo Finance). The stock is trading in the high end of its 52-week range. Over the last 4 quarters, there have been positive earnings surprises 2 times, and a negative earnings surprise 2 times.</v>
      </c>
    </row>
    <row r="18" spans="1:23" x14ac:dyDescent="0.3">
      <c r="A18" s="1">
        <v>2</v>
      </c>
      <c r="B18" t="s">
        <v>25</v>
      </c>
      <c r="C18" t="s">
        <v>5634</v>
      </c>
    </row>
    <row r="19" spans="1:23" x14ac:dyDescent="0.3">
      <c r="A19" s="1">
        <v>3</v>
      </c>
      <c r="B19" t="s">
        <v>27</v>
      </c>
      <c r="C19" t="s">
        <v>5635</v>
      </c>
    </row>
    <row r="20" spans="1:23" x14ac:dyDescent="0.3">
      <c r="A20" s="1">
        <v>4</v>
      </c>
      <c r="B20" t="s">
        <v>29</v>
      </c>
      <c r="C20" t="s">
        <v>30</v>
      </c>
    </row>
    <row r="21" spans="1:23" x14ac:dyDescent="0.3">
      <c r="A21" s="1">
        <v>5</v>
      </c>
      <c r="B21" t="s">
        <v>31</v>
      </c>
      <c r="C21" t="s">
        <v>5636</v>
      </c>
    </row>
    <row r="22" spans="1:23" x14ac:dyDescent="0.3">
      <c r="A22" s="1">
        <v>6</v>
      </c>
      <c r="B22" t="s">
        <v>33</v>
      </c>
      <c r="C22" t="s">
        <v>5637</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5638</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9</v>
      </c>
      <c r="D27">
        <v>9</v>
      </c>
      <c r="E27">
        <v>9</v>
      </c>
      <c r="F27">
        <v>11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1</v>
      </c>
      <c r="D28">
        <v>1.05</v>
      </c>
      <c r="E28">
        <v>3.73</v>
      </c>
      <c r="F28">
        <v>4.24</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0.97</v>
      </c>
      <c r="D29">
        <v>1.02</v>
      </c>
      <c r="E29">
        <v>3.68</v>
      </c>
      <c r="F29">
        <v>4.05</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1.06</v>
      </c>
      <c r="D30">
        <v>1.07</v>
      </c>
      <c r="E30">
        <v>3.78</v>
      </c>
      <c r="F30">
        <v>5</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0.99</v>
      </c>
      <c r="D31">
        <v>0.93</v>
      </c>
      <c r="E31">
        <v>3.34</v>
      </c>
      <c r="F31">
        <v>3.73</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2512</v>
      </c>
      <c r="D34" t="s">
        <v>2512</v>
      </c>
      <c r="E34" t="s">
        <v>2513</v>
      </c>
      <c r="F34" t="s">
        <v>5639</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5640</v>
      </c>
      <c r="D35" t="s">
        <v>5641</v>
      </c>
      <c r="E35" t="s">
        <v>5642</v>
      </c>
      <c r="F35" t="s">
        <v>5643</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5644</v>
      </c>
      <c r="D36" t="s">
        <v>5645</v>
      </c>
      <c r="E36" t="s">
        <v>5642</v>
      </c>
      <c r="F36" t="s">
        <v>5646</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5647</v>
      </c>
      <c r="D37" t="s">
        <v>5648</v>
      </c>
      <c r="E37" t="s">
        <v>5649</v>
      </c>
      <c r="F37" t="s">
        <v>5650</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5651</v>
      </c>
      <c r="D38" t="s">
        <v>5652</v>
      </c>
      <c r="E38" t="s">
        <v>5653</v>
      </c>
      <c r="F38" t="s">
        <v>5642</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2530</v>
      </c>
      <c r="D39" t="s">
        <v>5654</v>
      </c>
      <c r="E39" t="s">
        <v>5655</v>
      </c>
      <c r="F39" t="s">
        <v>2530</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5656</v>
      </c>
      <c r="D42" t="s">
        <v>5657</v>
      </c>
      <c r="E42" t="s">
        <v>2726</v>
      </c>
      <c r="F42" t="s">
        <v>1089</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2044</v>
      </c>
      <c r="D43" t="s">
        <v>5658</v>
      </c>
      <c r="E43" t="s">
        <v>5659</v>
      </c>
      <c r="F43" t="s">
        <v>442</v>
      </c>
    </row>
    <row r="44" spans="1:23" x14ac:dyDescent="0.3">
      <c r="A44" s="1">
        <v>2</v>
      </c>
      <c r="B44" t="s">
        <v>82</v>
      </c>
      <c r="C44" t="s">
        <v>4394</v>
      </c>
      <c r="D44" t="s">
        <v>1122</v>
      </c>
      <c r="E44" t="s">
        <v>83</v>
      </c>
      <c r="F44" t="s">
        <v>3787</v>
      </c>
    </row>
    <row r="45" spans="1:23" x14ac:dyDescent="0.3">
      <c r="A45" s="1">
        <v>3</v>
      </c>
      <c r="B45" t="s">
        <v>87</v>
      </c>
      <c r="C45" t="s">
        <v>330</v>
      </c>
      <c r="D45" t="s">
        <v>5660</v>
      </c>
      <c r="E45" t="s">
        <v>5661</v>
      </c>
      <c r="F45" t="s">
        <v>2658</v>
      </c>
    </row>
    <row r="47" spans="1:23" x14ac:dyDescent="0.3">
      <c r="B47" s="1" t="s">
        <v>92</v>
      </c>
      <c r="C47" s="1" t="s">
        <v>37</v>
      </c>
      <c r="D47" s="1" t="s">
        <v>38</v>
      </c>
      <c r="E47" s="1" t="s">
        <v>39</v>
      </c>
      <c r="F47" s="1" t="s">
        <v>40</v>
      </c>
    </row>
    <row r="48" spans="1:23" x14ac:dyDescent="0.3">
      <c r="A48" s="1">
        <v>0</v>
      </c>
      <c r="B48" t="s">
        <v>93</v>
      </c>
      <c r="C48">
        <v>1</v>
      </c>
      <c r="D48">
        <v>1.05</v>
      </c>
      <c r="E48">
        <v>3.73</v>
      </c>
      <c r="F48">
        <v>4.24</v>
      </c>
    </row>
    <row r="49" spans="1:14" x14ac:dyDescent="0.3">
      <c r="A49" s="1">
        <v>1</v>
      </c>
      <c r="B49" t="s">
        <v>94</v>
      </c>
      <c r="C49">
        <v>1</v>
      </c>
      <c r="D49">
        <v>1.05</v>
      </c>
      <c r="E49">
        <v>3.73</v>
      </c>
      <c r="F49">
        <v>4.24</v>
      </c>
    </row>
    <row r="50" spans="1:14" x14ac:dyDescent="0.3">
      <c r="A50" s="1">
        <v>2</v>
      </c>
      <c r="B50" t="s">
        <v>95</v>
      </c>
      <c r="C50">
        <v>1.01</v>
      </c>
      <c r="D50">
        <v>1.04</v>
      </c>
      <c r="E50">
        <v>3.72</v>
      </c>
      <c r="F50">
        <v>4.1399999999999997</v>
      </c>
    </row>
    <row r="51" spans="1:14" x14ac:dyDescent="0.3">
      <c r="A51" s="1">
        <v>3</v>
      </c>
      <c r="B51" t="s">
        <v>96</v>
      </c>
      <c r="C51">
        <v>1.01</v>
      </c>
      <c r="D51">
        <v>1.04</v>
      </c>
      <c r="E51">
        <v>3.72</v>
      </c>
      <c r="F51">
        <v>4.1399999999999997</v>
      </c>
    </row>
    <row r="52" spans="1:14" x14ac:dyDescent="0.3">
      <c r="A52" s="1">
        <v>4</v>
      </c>
      <c r="B52" t="s">
        <v>97</v>
      </c>
      <c r="C52">
        <v>1</v>
      </c>
      <c r="D52">
        <v>1.04</v>
      </c>
      <c r="E52">
        <v>3.69</v>
      </c>
      <c r="F52">
        <v>4.0999999999999996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c r="C56">
        <v>1</v>
      </c>
      <c r="D56">
        <v>2</v>
      </c>
      <c r="E56">
        <v>2</v>
      </c>
      <c r="F56">
        <v>3</v>
      </c>
    </row>
    <row r="57" spans="1:14" x14ac:dyDescent="0.3">
      <c r="A57" s="1">
        <v>2</v>
      </c>
      <c r="B57" t="s">
        <v>101</v>
      </c>
    </row>
    <row r="58" spans="1:14" x14ac:dyDescent="0.3">
      <c r="A58" s="1">
        <v>3</v>
      </c>
      <c r="B58" t="s">
        <v>102</v>
      </c>
    </row>
    <row r="60" spans="1:14" x14ac:dyDescent="0.3">
      <c r="B60" s="1" t="s">
        <v>103</v>
      </c>
      <c r="C60" s="1" t="s">
        <v>5662</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3114</v>
      </c>
      <c r="F61">
        <v>0.19</v>
      </c>
      <c r="I61" t="str">
        <f t="shared" si="4"/>
        <v>N/A</v>
      </c>
      <c r="J61">
        <f t="shared" si="5"/>
        <v>0.01</v>
      </c>
      <c r="K61" t="str">
        <f t="shared" si="6"/>
        <v>N/A</v>
      </c>
      <c r="L61" t="str">
        <f t="shared" si="7"/>
        <v>N/A</v>
      </c>
      <c r="M61">
        <f t="shared" si="8"/>
        <v>0.19</v>
      </c>
      <c r="N61" t="str">
        <f t="shared" si="9"/>
        <v>N/A</v>
      </c>
    </row>
    <row r="62" spans="1:14" x14ac:dyDescent="0.3">
      <c r="A62" s="1">
        <v>1</v>
      </c>
      <c r="B62" t="s">
        <v>110</v>
      </c>
      <c r="C62" t="s">
        <v>2950</v>
      </c>
      <c r="F62">
        <v>0.22</v>
      </c>
      <c r="I62" t="str">
        <f t="shared" si="4"/>
        <v>N/A</v>
      </c>
      <c r="J62">
        <f t="shared" si="5"/>
        <v>0.129</v>
      </c>
      <c r="K62" t="str">
        <f t="shared" si="6"/>
        <v>N/A</v>
      </c>
      <c r="L62" t="str">
        <f t="shared" si="7"/>
        <v>N/A</v>
      </c>
      <c r="M62">
        <f t="shared" si="8"/>
        <v>0.22</v>
      </c>
      <c r="N62" t="str">
        <f t="shared" si="9"/>
        <v>N/A</v>
      </c>
    </row>
    <row r="63" spans="1:14" x14ac:dyDescent="0.3">
      <c r="A63" s="1">
        <v>2</v>
      </c>
      <c r="B63" t="s">
        <v>112</v>
      </c>
      <c r="C63" t="s">
        <v>1820</v>
      </c>
      <c r="F63">
        <v>0.08</v>
      </c>
      <c r="I63" t="str">
        <f t="shared" si="4"/>
        <v>N/A</v>
      </c>
      <c r="J63">
        <f t="shared" si="5"/>
        <v>0.11699999999999999</v>
      </c>
      <c r="K63" t="str">
        <f t="shared" si="6"/>
        <v>N/A</v>
      </c>
      <c r="L63" t="str">
        <f t="shared" si="7"/>
        <v>N/A</v>
      </c>
      <c r="M63">
        <f t="shared" si="8"/>
        <v>0.08</v>
      </c>
      <c r="N63" t="str">
        <f t="shared" si="9"/>
        <v>N/A</v>
      </c>
    </row>
    <row r="64" spans="1:14" x14ac:dyDescent="0.3">
      <c r="A64" s="1">
        <v>3</v>
      </c>
      <c r="B64" t="s">
        <v>114</v>
      </c>
      <c r="C64" t="s">
        <v>5663</v>
      </c>
      <c r="F64">
        <v>0.12</v>
      </c>
      <c r="I64" t="str">
        <f t="shared" si="4"/>
        <v>N/A</v>
      </c>
      <c r="J64">
        <f t="shared" si="5"/>
        <v>0.13699999999999998</v>
      </c>
      <c r="K64" t="str">
        <f t="shared" si="6"/>
        <v>N/A</v>
      </c>
      <c r="L64" t="str">
        <f t="shared" si="7"/>
        <v>N/A</v>
      </c>
      <c r="M64">
        <f t="shared" si="8"/>
        <v>0.12</v>
      </c>
      <c r="N64" t="str">
        <f t="shared" si="9"/>
        <v>N/A</v>
      </c>
    </row>
    <row r="65" spans="1:14" x14ac:dyDescent="0.3">
      <c r="A65" s="1">
        <v>4</v>
      </c>
      <c r="B65" t="s">
        <v>116</v>
      </c>
      <c r="C65" t="s">
        <v>5664</v>
      </c>
      <c r="F65">
        <v>0.09</v>
      </c>
      <c r="I65" t="str">
        <f t="shared" si="4"/>
        <v>N/A</v>
      </c>
      <c r="J65">
        <f t="shared" si="5"/>
        <v>0.1331</v>
      </c>
      <c r="K65" t="str">
        <f t="shared" si="6"/>
        <v>N/A</v>
      </c>
      <c r="L65" t="str">
        <f t="shared" si="7"/>
        <v>N/A</v>
      </c>
      <c r="M65">
        <f t="shared" si="8"/>
        <v>0.09</v>
      </c>
      <c r="N65" t="str">
        <f t="shared" si="9"/>
        <v>N/A</v>
      </c>
    </row>
    <row r="66" spans="1:14" x14ac:dyDescent="0.3">
      <c r="A66" s="1">
        <v>5</v>
      </c>
      <c r="B66" t="s">
        <v>118</v>
      </c>
      <c r="C66" t="s">
        <v>5665</v>
      </c>
      <c r="I66" t="str">
        <f t="shared" si="4"/>
        <v>N/A</v>
      </c>
      <c r="J66">
        <f t="shared" si="5"/>
        <v>0.17350000000000002</v>
      </c>
      <c r="K66" t="str">
        <f t="shared" si="6"/>
        <v>N/A</v>
      </c>
      <c r="L66" t="str">
        <f t="shared" si="7"/>
        <v>N/A</v>
      </c>
      <c r="M66" t="str">
        <f t="shared" si="8"/>
        <v>N/A</v>
      </c>
      <c r="N66" t="str">
        <f t="shared" si="9"/>
        <v>N/A</v>
      </c>
    </row>
    <row r="67" spans="1:14" x14ac:dyDescent="0.3">
      <c r="D67" t="s">
        <v>120</v>
      </c>
      <c r="E67" t="str">
        <f>C1</f>
        <v>Allegion plc (ALLE)</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5632</v>
      </c>
      <c r="D68">
        <f ca="1">IFERROR(AVERAGE(VALUE(INDIRECT("J"&amp;(MATCH(B68,B69:B500,0)+68))),VALUE(INDIRECT("J"&amp;(MATCH(B68,B69:B500,0)+79))),VALUE(INDIRECT("J"&amp;(MATCH(B68,B69:B500,0)+90))),VALUE(INDIRECT("J"&amp;(MATCH(B68,B69:B500,0)+101)))),"")</f>
        <v>5670000000</v>
      </c>
      <c r="E68" t="str">
        <f t="shared" ref="E68:E76" ca="1" si="10">IFERROR(IF(AND(C68&lt;&gt;"",D68&lt;&gt;0),IF(VALUE(J68)&gt;VALUE(K68),"above average","below average"),"no data"),"no data")</f>
        <v>above average</v>
      </c>
      <c r="I68" t="str">
        <f t="shared" ca="1" si="4"/>
        <v>N/A</v>
      </c>
      <c r="J68">
        <f t="shared" si="5"/>
        <v>7540000000</v>
      </c>
      <c r="K68">
        <f t="shared" ca="1" si="6"/>
        <v>5670000000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5634</v>
      </c>
      <c r="D70">
        <f ca="1">IFERROR(AVERAGE(VALUE(INDIRECT("J"&amp;(MATCH(B70,B71:B502,0)+70))),VALUE(INDIRECT("J"&amp;(MATCH(B70,B71:B502,0)+81))),VALUE(INDIRECT("J"&amp;(MATCH(B70,B71:B502,0)+92))),VALUE(INDIRECT("J"&amp;(MATCH(B70,B71:B502,0)+103)))),"")</f>
        <v>21.837499999999999</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32.04</v>
      </c>
      <c r="K70">
        <f t="shared" ca="1" si="6"/>
        <v>21.837499999999999</v>
      </c>
      <c r="L70" t="str">
        <f t="shared" ca="1" si="7"/>
        <v>N/A</v>
      </c>
      <c r="M70" t="str">
        <f t="shared" ca="1" si="8"/>
        <v>N/A</v>
      </c>
      <c r="N70" t="str">
        <f t="shared" ca="1" si="9"/>
        <v>N/A</v>
      </c>
    </row>
    <row r="71" spans="1:14" x14ac:dyDescent="0.3">
      <c r="A71" s="1">
        <v>3</v>
      </c>
      <c r="B71" t="s">
        <v>124</v>
      </c>
      <c r="C71" t="s">
        <v>5666</v>
      </c>
      <c r="D71">
        <f ca="1">IFERROR(AVERAGE(VALUE(INDIRECT("J"&amp;(MATCH(B71,B72:B503,0)+71))),VALUE(INDIRECT("J"&amp;(MATCH(B71,B72:B503,0)+82))),VALUE(INDIRECT("J"&amp;(MATCH(B71,B72:B503,0)+93))),VALUE(INDIRECT("J"&amp;(MATCH(B71,B72:B503,0)+104)))),"")</f>
        <v>16.767500000000002</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18.66</v>
      </c>
      <c r="K71">
        <f t="shared" ca="1" si="6"/>
        <v>16.767499999999998</v>
      </c>
      <c r="L71" t="str">
        <f t="shared" ca="1" si="7"/>
        <v>N/A</v>
      </c>
      <c r="M71" t="str">
        <f t="shared" ca="1" si="8"/>
        <v>N/A</v>
      </c>
      <c r="N71" t="str">
        <f t="shared" ca="1" si="9"/>
        <v>N/A</v>
      </c>
    </row>
    <row r="72" spans="1:14" x14ac:dyDescent="0.3">
      <c r="A72" s="1">
        <v>4</v>
      </c>
      <c r="B72" t="s">
        <v>126</v>
      </c>
      <c r="C72" t="s">
        <v>3742</v>
      </c>
      <c r="D72">
        <f ca="1">IFERROR(AVERAGE(VALUE(INDIRECT("J"&amp;(MATCH(B72,B73:B504,0)+72))),VALUE(INDIRECT("J"&amp;(MATCH(B72,B73:B504,0)+83))),VALUE(INDIRECT("J"&amp;(MATCH(B72,B73:B504,0)+94))),VALUE(INDIRECT("J"&amp;(MATCH(B72,B73:B504,0)+105)))),"")</f>
        <v>1.0925</v>
      </c>
      <c r="E72" t="str">
        <f t="shared" ca="1" si="10"/>
        <v>above average</v>
      </c>
      <c r="F72" t="str">
        <f t="shared" ca="1" si="11"/>
        <v>peg ratio (5 yr expected)</v>
      </c>
      <c r="G72" t="str">
        <f t="shared" ca="1" si="12"/>
        <v>trailing p/e, forward p/e, peg ratio</v>
      </c>
      <c r="I72" t="str">
        <f t="shared" ca="1" si="4"/>
        <v>N/A</v>
      </c>
      <c r="J72">
        <f t="shared" si="5"/>
        <v>1.63</v>
      </c>
      <c r="K72">
        <f t="shared" ca="1" si="6"/>
        <v>1.0925</v>
      </c>
      <c r="L72" t="str">
        <f t="shared" ca="1" si="7"/>
        <v>N/A</v>
      </c>
      <c r="M72" t="str">
        <f t="shared" ca="1" si="8"/>
        <v>N/A</v>
      </c>
      <c r="N72" t="str">
        <f t="shared" ca="1" si="9"/>
        <v>N/A</v>
      </c>
    </row>
    <row r="73" spans="1:14" x14ac:dyDescent="0.3">
      <c r="A73" s="1">
        <v>5</v>
      </c>
      <c r="B73" t="s">
        <v>128</v>
      </c>
      <c r="C73" t="s">
        <v>5667</v>
      </c>
      <c r="D73">
        <f ca="1">IFERROR(AVERAGE(VALUE(INDIRECT("J"&amp;(MATCH(B73,B74:B505,0)+73))),VALUE(INDIRECT("J"&amp;(MATCH(B73,B74:B505,0)+84))),VALUE(INDIRECT("J"&amp;(MATCH(B73,B74:B505,0)+95))),VALUE(INDIRECT("J"&amp;(MATCH(B73,B74:B505,0)+106)))),"")</f>
        <v>1.415</v>
      </c>
      <c r="E73" t="str">
        <f t="shared" ca="1" si="10"/>
        <v>above average</v>
      </c>
      <c r="F73" t="str">
        <f t="shared" ca="1" si="11"/>
        <v>price/sales (ttm)</v>
      </c>
      <c r="G73" t="str">
        <f t="shared" ca="1" si="12"/>
        <v>trailing p/e, forward p/e, peg ratio, price/sales</v>
      </c>
      <c r="I73" t="str">
        <f t="shared" ca="1" si="4"/>
        <v>N/A</v>
      </c>
      <c r="J73">
        <f t="shared" si="5"/>
        <v>3.3</v>
      </c>
      <c r="K73">
        <f t="shared" ca="1" si="6"/>
        <v>1.415</v>
      </c>
      <c r="L73" t="str">
        <f t="shared" ca="1" si="7"/>
        <v>N/A</v>
      </c>
      <c r="M73" t="str">
        <f t="shared" ca="1" si="8"/>
        <v>N/A</v>
      </c>
      <c r="N73" t="str">
        <f t="shared" ca="1" si="9"/>
        <v>N/A</v>
      </c>
    </row>
    <row r="74" spans="1:14" x14ac:dyDescent="0.3">
      <c r="A74" s="1">
        <v>6</v>
      </c>
      <c r="B74" t="s">
        <v>130</v>
      </c>
      <c r="C74" t="s">
        <v>5668</v>
      </c>
      <c r="D74">
        <f ca="1">IFERROR(AVERAGE(VALUE(INDIRECT("J"&amp;(MATCH(B74,B75:B506,0)+74))),VALUE(INDIRECT("J"&amp;(MATCH(B74,B75:B506,0)+85))),VALUE(INDIRECT("J"&amp;(MATCH(B74,B75:B506,0)+96))),VALUE(INDIRECT("J"&amp;(MATCH(B74,B75:B506,0)+107)))),"")</f>
        <v>3.56</v>
      </c>
      <c r="E74" t="str">
        <f t="shared" ca="1" si="10"/>
        <v>above average</v>
      </c>
      <c r="F74" t="str">
        <f t="shared" ca="1" si="11"/>
        <v>price/book (mrq)</v>
      </c>
      <c r="G74" t="str">
        <f t="shared" ca="1" si="12"/>
        <v>trailing p/e, forward p/e, peg ratio, price/sales, price/book</v>
      </c>
      <c r="I74" t="str">
        <f t="shared" ca="1" si="4"/>
        <v>N/A</v>
      </c>
      <c r="J74">
        <f t="shared" si="5"/>
        <v>49.78</v>
      </c>
      <c r="K74">
        <f t="shared" ca="1" si="6"/>
        <v>3.56</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forward p/e, peg ratio,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forward p/e, peg ratio,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peg ratio, price/sales, and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Allegion may be overvalued. The company has a higher trailing p/e, forward p/e, peg ratio, price/sales, and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5669</v>
      </c>
      <c r="F81" t="str">
        <f t="shared" ref="F81:F87" ca="1" si="13">IF(E70="below average",LOWER(TRIM(IF(ISNUMBER(VALUE(RIGHT(B70,1))),REPLACE(B70,LEN(B70),1,""),B70))),"")</f>
        <v/>
      </c>
      <c r="G81" t="str">
        <f ca="1">IFERROR(LEFT(F81,FIND("(",F81) - 2),F81)</f>
        <v/>
      </c>
      <c r="I81" t="str">
        <f t="shared" ca="1" si="4"/>
        <v>N/A</v>
      </c>
      <c r="J81">
        <f t="shared" si="5"/>
        <v>0.105</v>
      </c>
      <c r="K81" t="str">
        <f t="shared" si="6"/>
        <v>N/A</v>
      </c>
      <c r="L81" t="str">
        <f t="shared" si="7"/>
        <v>N/A</v>
      </c>
      <c r="M81" t="str">
        <f t="shared" ca="1" si="8"/>
        <v>N/A</v>
      </c>
      <c r="N81" t="str">
        <f t="shared" ca="1" si="9"/>
        <v>N/A</v>
      </c>
    </row>
    <row r="82" spans="1:14" x14ac:dyDescent="0.3">
      <c r="A82" s="1">
        <v>1</v>
      </c>
      <c r="B82" t="s">
        <v>140</v>
      </c>
      <c r="C82" t="s">
        <v>5670</v>
      </c>
      <c r="F82" t="str">
        <f t="shared" ca="1" si="13"/>
        <v/>
      </c>
      <c r="G82" t="str">
        <f t="shared" ref="G82:G87" ca="1" si="14">IF(F82&lt;&gt;"", G81 &amp; ", " &amp; IFERROR(LEFT(F82,FIND("(",F82) - 2),F82),G81)</f>
        <v/>
      </c>
      <c r="I82" t="str">
        <f t="shared" ca="1" si="4"/>
        <v>N/A</v>
      </c>
      <c r="J82">
        <f t="shared" si="5"/>
        <v>0.19440000000000002</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5671</v>
      </c>
      <c r="F84" t="str">
        <f t="shared" ca="1" si="13"/>
        <v/>
      </c>
      <c r="G84" t="str">
        <f t="shared" ca="1" si="14"/>
        <v/>
      </c>
      <c r="I84" t="str">
        <f t="shared" ca="1" si="4"/>
        <v>N/A</v>
      </c>
      <c r="J84">
        <f t="shared" si="5"/>
        <v>0.12460000000000002</v>
      </c>
      <c r="K84" t="str">
        <f t="shared" si="6"/>
        <v>N/A</v>
      </c>
      <c r="L84" t="str">
        <f t="shared" si="7"/>
        <v>N/A</v>
      </c>
      <c r="M84" t="str">
        <f t="shared" ca="1" si="8"/>
        <v>N/A</v>
      </c>
      <c r="N84" t="str">
        <f t="shared" ca="1" si="9"/>
        <v>N/A</v>
      </c>
    </row>
    <row r="85" spans="1:14" x14ac:dyDescent="0.3">
      <c r="A85" s="1">
        <v>1</v>
      </c>
      <c r="B85" t="s">
        <v>144</v>
      </c>
      <c r="C85" t="s">
        <v>5672</v>
      </c>
      <c r="F85" t="str">
        <f t="shared" ca="1" si="13"/>
        <v/>
      </c>
      <c r="G85" t="str">
        <f t="shared" ca="1" si="14"/>
        <v/>
      </c>
      <c r="I85" t="str">
        <f t="shared" ca="1" si="4"/>
        <v>N/A</v>
      </c>
      <c r="J85">
        <f t="shared" si="5"/>
        <v>2.0722</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5673</v>
      </c>
      <c r="F87" t="str">
        <f t="shared" ca="1" si="13"/>
        <v/>
      </c>
      <c r="G87" t="str">
        <f t="shared" ca="1" si="14"/>
        <v/>
      </c>
      <c r="I87" t="str">
        <f t="shared" ca="1" si="4"/>
        <v>N/A</v>
      </c>
      <c r="J87">
        <f t="shared" si="5"/>
        <v>2280000000</v>
      </c>
      <c r="K87" t="str">
        <f t="shared" si="6"/>
        <v>N/A</v>
      </c>
      <c r="L87" t="str">
        <f t="shared" si="7"/>
        <v>N/A</v>
      </c>
      <c r="M87" t="str">
        <f t="shared" ca="1" si="8"/>
        <v>N/A</v>
      </c>
      <c r="N87" t="str">
        <f t="shared" ca="1" si="9"/>
        <v>N/A</v>
      </c>
    </row>
    <row r="88" spans="1:14" x14ac:dyDescent="0.3">
      <c r="A88" s="1">
        <v>1</v>
      </c>
      <c r="B88" t="s">
        <v>147</v>
      </c>
      <c r="C88" t="s">
        <v>5674</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23.88</v>
      </c>
      <c r="K88" t="str">
        <f t="shared" si="6"/>
        <v>N/A</v>
      </c>
      <c r="L88" t="str">
        <f t="shared" si="7"/>
        <v>N/A</v>
      </c>
      <c r="M88" t="str">
        <f t="shared" ca="1" si="8"/>
        <v>N/A</v>
      </c>
      <c r="N88" t="str">
        <f t="shared" ca="1" si="9"/>
        <v>N/A</v>
      </c>
    </row>
    <row r="89" spans="1:14" x14ac:dyDescent="0.3">
      <c r="A89" s="1">
        <v>2</v>
      </c>
      <c r="B89" t="s">
        <v>149</v>
      </c>
      <c r="C89" t="s">
        <v>5675</v>
      </c>
      <c r="D89" t="str">
        <f ca="1">IF(COUNTIF(E70:E76,"=below average")&gt;0,"There are some indications that "&amp;D1&amp;" may be undervalued. The company has a lower " &amp; G88 &amp; " than the comparable average", "Inconclusive")</f>
        <v>Inconclusive</v>
      </c>
      <c r="I89" t="str">
        <f t="shared" ca="1" si="4"/>
        <v>N/A</v>
      </c>
      <c r="J89">
        <f t="shared" si="5"/>
        <v>9.3000000000000013E-2</v>
      </c>
      <c r="K89" t="str">
        <f t="shared" ca="1" si="6"/>
        <v>N/A</v>
      </c>
      <c r="L89" t="str">
        <f t="shared" si="7"/>
        <v>N/A</v>
      </c>
      <c r="M89" t="str">
        <f t="shared" si="8"/>
        <v>N/A</v>
      </c>
      <c r="N89" t="str">
        <f t="shared" si="9"/>
        <v>N/A</v>
      </c>
    </row>
    <row r="90" spans="1:14" x14ac:dyDescent="0.3">
      <c r="A90" s="1">
        <v>3</v>
      </c>
      <c r="B90" t="s">
        <v>151</v>
      </c>
      <c r="C90" t="s">
        <v>5676</v>
      </c>
      <c r="I90" t="str">
        <f t="shared" si="4"/>
        <v>N/A</v>
      </c>
      <c r="J90">
        <f t="shared" si="5"/>
        <v>985300000</v>
      </c>
      <c r="K90" t="str">
        <f t="shared" si="6"/>
        <v>N/A</v>
      </c>
      <c r="L90" t="str">
        <f t="shared" si="7"/>
        <v>N/A</v>
      </c>
      <c r="M90" t="str">
        <f t="shared" si="8"/>
        <v>N/A</v>
      </c>
      <c r="N90" t="str">
        <f t="shared" si="9"/>
        <v>N/A</v>
      </c>
    </row>
    <row r="91" spans="1:14" x14ac:dyDescent="0.3">
      <c r="A91" s="1">
        <v>4</v>
      </c>
      <c r="B91" t="s">
        <v>153</v>
      </c>
      <c r="C91" t="s">
        <v>5677</v>
      </c>
      <c r="I91" t="str">
        <f t="shared" si="4"/>
        <v>N/A</v>
      </c>
      <c r="J91">
        <f t="shared" si="5"/>
        <v>494500000</v>
      </c>
      <c r="K91" t="str">
        <f t="shared" si="6"/>
        <v>N/A</v>
      </c>
      <c r="L91" t="str">
        <f t="shared" si="7"/>
        <v>N/A</v>
      </c>
      <c r="M91" t="str">
        <f t="shared" si="8"/>
        <v>N/A</v>
      </c>
      <c r="N91" t="str">
        <f t="shared" si="9"/>
        <v>N/A</v>
      </c>
    </row>
    <row r="92" spans="1:14" x14ac:dyDescent="0.3">
      <c r="A92" s="1">
        <v>5</v>
      </c>
      <c r="B92" t="s">
        <v>155</v>
      </c>
      <c r="C92" t="s">
        <v>5678</v>
      </c>
      <c r="I92" t="str">
        <f t="shared" si="4"/>
        <v>N/A</v>
      </c>
      <c r="J92">
        <f t="shared" si="5"/>
        <v>239800000</v>
      </c>
      <c r="K92" t="str">
        <f t="shared" si="6"/>
        <v>N/A</v>
      </c>
      <c r="L92" t="str">
        <f t="shared" si="7"/>
        <v>N/A</v>
      </c>
      <c r="M92" t="str">
        <f t="shared" si="8"/>
        <v>N/A</v>
      </c>
      <c r="N92" t="str">
        <f t="shared" si="9"/>
        <v>N/A</v>
      </c>
    </row>
    <row r="93" spans="1:14" x14ac:dyDescent="0.3">
      <c r="A93" s="1">
        <v>6</v>
      </c>
      <c r="B93" t="s">
        <v>157</v>
      </c>
      <c r="C93" t="s">
        <v>5635</v>
      </c>
      <c r="I93" t="str">
        <f t="shared" si="4"/>
        <v>N/A</v>
      </c>
      <c r="J93">
        <f t="shared" si="5"/>
        <v>2.4700000000000002</v>
      </c>
      <c r="K93" t="str">
        <f t="shared" si="6"/>
        <v>N/A</v>
      </c>
      <c r="L93" t="str">
        <f t="shared" si="7"/>
        <v>N/A</v>
      </c>
      <c r="M93" t="str">
        <f t="shared" si="8"/>
        <v>N/A</v>
      </c>
      <c r="N93" t="str">
        <f t="shared" si="9"/>
        <v>N/A</v>
      </c>
    </row>
    <row r="94" spans="1:14" x14ac:dyDescent="0.3">
      <c r="A94" s="1">
        <v>7</v>
      </c>
      <c r="B94" t="s">
        <v>158</v>
      </c>
      <c r="C94" t="s">
        <v>5679</v>
      </c>
      <c r="I94" t="str">
        <f t="shared" si="4"/>
        <v>N/A</v>
      </c>
      <c r="J94">
        <f t="shared" si="5"/>
        <v>0.185</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5680</v>
      </c>
      <c r="I96" t="str">
        <f t="shared" si="4"/>
        <v>N/A</v>
      </c>
      <c r="J96">
        <f t="shared" si="5"/>
        <v>189600000</v>
      </c>
      <c r="K96" t="str">
        <f t="shared" si="6"/>
        <v>N/A</v>
      </c>
      <c r="L96" t="str">
        <f t="shared" si="7"/>
        <v>N/A</v>
      </c>
      <c r="M96" t="str">
        <f t="shared" si="8"/>
        <v>N/A</v>
      </c>
      <c r="N96" t="str">
        <f t="shared" si="9"/>
        <v>N/A</v>
      </c>
    </row>
    <row r="97" spans="1:14" x14ac:dyDescent="0.3">
      <c r="A97" s="1">
        <v>1</v>
      </c>
      <c r="B97" t="s">
        <v>161</v>
      </c>
      <c r="C97" t="s">
        <v>3800</v>
      </c>
      <c r="I97" t="str">
        <f t="shared" si="4"/>
        <v>N/A</v>
      </c>
      <c r="J97">
        <f t="shared" si="5"/>
        <v>1.99</v>
      </c>
      <c r="K97" t="str">
        <f t="shared" si="6"/>
        <v>N/A</v>
      </c>
      <c r="L97" t="str">
        <f t="shared" si="7"/>
        <v>N/A</v>
      </c>
      <c r="M97" t="str">
        <f t="shared" si="8"/>
        <v>N/A</v>
      </c>
      <c r="N97" t="str">
        <f t="shared" si="9"/>
        <v>N/A</v>
      </c>
    </row>
    <row r="98" spans="1:14" x14ac:dyDescent="0.3">
      <c r="A98" s="1">
        <v>2</v>
      </c>
      <c r="B98" t="s">
        <v>163</v>
      </c>
      <c r="C98" t="s">
        <v>1514</v>
      </c>
      <c r="I98" t="str">
        <f t="shared" si="4"/>
        <v>N/A</v>
      </c>
      <c r="J98">
        <f t="shared" si="5"/>
        <v>1450000000</v>
      </c>
      <c r="K98" t="str">
        <f t="shared" si="6"/>
        <v>N/A</v>
      </c>
      <c r="L98" t="str">
        <f t="shared" si="7"/>
        <v>N/A</v>
      </c>
      <c r="M98" t="str">
        <f t="shared" si="8"/>
        <v>N/A</v>
      </c>
      <c r="N98" t="str">
        <f t="shared" si="9"/>
        <v>N/A</v>
      </c>
    </row>
    <row r="99" spans="1:14" x14ac:dyDescent="0.3">
      <c r="A99" s="1">
        <v>3</v>
      </c>
      <c r="B99" t="s">
        <v>165</v>
      </c>
      <c r="C99" t="s">
        <v>5681</v>
      </c>
      <c r="I99" t="str">
        <f t="shared" si="4"/>
        <v>N/A</v>
      </c>
      <c r="J99">
        <f t="shared" si="5"/>
        <v>936.77</v>
      </c>
      <c r="K99" t="str">
        <f t="shared" si="6"/>
        <v>N/A</v>
      </c>
      <c r="L99" t="str">
        <f t="shared" si="7"/>
        <v>N/A</v>
      </c>
      <c r="M99" t="str">
        <f t="shared" si="8"/>
        <v>N/A</v>
      </c>
      <c r="N99" t="str">
        <f t="shared" si="9"/>
        <v>N/A</v>
      </c>
    </row>
    <row r="100" spans="1:14" x14ac:dyDescent="0.3">
      <c r="A100" s="1">
        <v>4</v>
      </c>
      <c r="B100" t="s">
        <v>167</v>
      </c>
      <c r="C100" t="s">
        <v>1880</v>
      </c>
      <c r="I100" t="str">
        <f t="shared" si="4"/>
        <v>N/A</v>
      </c>
      <c r="J100">
        <f t="shared" si="5"/>
        <v>1.86</v>
      </c>
      <c r="K100" t="str">
        <f t="shared" si="6"/>
        <v>N/A</v>
      </c>
      <c r="L100" t="str">
        <f t="shared" si="7"/>
        <v>N/A</v>
      </c>
      <c r="M100" t="str">
        <f t="shared" si="8"/>
        <v>N/A</v>
      </c>
      <c r="N100" t="str">
        <f t="shared" si="9"/>
        <v>N/A</v>
      </c>
    </row>
    <row r="101" spans="1:14" x14ac:dyDescent="0.3">
      <c r="A101" s="1">
        <v>5</v>
      </c>
      <c r="B101" t="s">
        <v>169</v>
      </c>
      <c r="C101" t="s">
        <v>5682</v>
      </c>
      <c r="I101" t="str">
        <f t="shared" si="4"/>
        <v>N/A</v>
      </c>
      <c r="J101">
        <f t="shared" si="5"/>
        <v>1.59</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5683</v>
      </c>
      <c r="I103" t="str">
        <f t="shared" si="4"/>
        <v>N/A</v>
      </c>
      <c r="J103">
        <f t="shared" si="5"/>
        <v>337400000</v>
      </c>
      <c r="K103" t="str">
        <f t="shared" si="6"/>
        <v>N/A</v>
      </c>
      <c r="L103" t="str">
        <f t="shared" si="7"/>
        <v>N/A</v>
      </c>
      <c r="M103" t="str">
        <f t="shared" si="8"/>
        <v>N/A</v>
      </c>
      <c r="N103" t="str">
        <f t="shared" si="9"/>
        <v>N/A</v>
      </c>
    </row>
    <row r="104" spans="1:14" x14ac:dyDescent="0.3">
      <c r="A104" s="1">
        <v>1</v>
      </c>
      <c r="B104" t="s">
        <v>173</v>
      </c>
      <c r="C104" t="s">
        <v>5684</v>
      </c>
      <c r="I104" t="str">
        <f t="shared" si="4"/>
        <v>N/A</v>
      </c>
      <c r="J104">
        <f t="shared" si="5"/>
        <v>309720000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5633</v>
      </c>
      <c r="I106" t="str">
        <f t="shared" si="4"/>
        <v>N/A</v>
      </c>
      <c r="J106">
        <f t="shared" si="5"/>
        <v>1.22</v>
      </c>
      <c r="K106" t="str">
        <f t="shared" si="6"/>
        <v>N/A</v>
      </c>
      <c r="L106" t="str">
        <f t="shared" si="7"/>
        <v>N/A</v>
      </c>
      <c r="M106" t="str">
        <f t="shared" si="8"/>
        <v>N/A</v>
      </c>
      <c r="N106" t="str">
        <f t="shared" si="9"/>
        <v>N/A</v>
      </c>
    </row>
    <row r="107" spans="1:14" x14ac:dyDescent="0.3">
      <c r="A107" s="1">
        <v>1</v>
      </c>
      <c r="B107" t="s">
        <v>175</v>
      </c>
      <c r="C107" t="s">
        <v>5685</v>
      </c>
      <c r="I107" t="str">
        <f t="shared" si="4"/>
        <v>N/A</v>
      </c>
      <c r="J107">
        <f t="shared" si="5"/>
        <v>0.10830000000000001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5686</v>
      </c>
      <c r="I109" t="str">
        <f t="shared" si="4"/>
        <v>N/A</v>
      </c>
      <c r="J109">
        <f t="shared" si="5"/>
        <v>82.9</v>
      </c>
      <c r="K109" t="str">
        <f t="shared" si="6"/>
        <v>N/A</v>
      </c>
      <c r="L109" t="str">
        <f t="shared" si="7"/>
        <v>N/A</v>
      </c>
      <c r="M109" t="str">
        <f t="shared" si="8"/>
        <v>N/A</v>
      </c>
      <c r="N109" t="str">
        <f t="shared" si="9"/>
        <v>N/A</v>
      </c>
    </row>
    <row r="110" spans="1:14" x14ac:dyDescent="0.3">
      <c r="A110" s="1">
        <v>4</v>
      </c>
      <c r="B110" t="s">
        <v>181</v>
      </c>
      <c r="C110" t="s">
        <v>5687</v>
      </c>
      <c r="I110" t="str">
        <f t="shared" si="4"/>
        <v>N/A</v>
      </c>
      <c r="J110">
        <f t="shared" si="5"/>
        <v>61.47</v>
      </c>
      <c r="K110" t="str">
        <f t="shared" si="6"/>
        <v>N/A</v>
      </c>
      <c r="L110" t="str">
        <f t="shared" si="7"/>
        <v>N/A</v>
      </c>
      <c r="M110" t="str">
        <f t="shared" si="8"/>
        <v>N/A</v>
      </c>
      <c r="N110" t="str">
        <f t="shared" si="9"/>
        <v>N/A</v>
      </c>
    </row>
    <row r="111" spans="1:14" x14ac:dyDescent="0.3">
      <c r="A111" s="1">
        <v>5</v>
      </c>
      <c r="B111" t="s">
        <v>183</v>
      </c>
      <c r="C111" t="s">
        <v>5688</v>
      </c>
      <c r="I111" t="str">
        <f t="shared" si="4"/>
        <v>N/A</v>
      </c>
      <c r="J111">
        <f t="shared" si="5"/>
        <v>80.569999999999993</v>
      </c>
      <c r="K111" t="str">
        <f t="shared" si="6"/>
        <v>N/A</v>
      </c>
      <c r="L111" t="str">
        <f t="shared" si="7"/>
        <v>N/A</v>
      </c>
      <c r="M111" t="str">
        <f t="shared" si="8"/>
        <v>N/A</v>
      </c>
      <c r="N111" t="str">
        <f t="shared" si="9"/>
        <v>N/A</v>
      </c>
    </row>
    <row r="112" spans="1:14" x14ac:dyDescent="0.3">
      <c r="A112" s="1">
        <v>6</v>
      </c>
      <c r="B112" t="s">
        <v>185</v>
      </c>
      <c r="C112" t="s">
        <v>5689</v>
      </c>
      <c r="I112" t="str">
        <f t="shared" si="4"/>
        <v>N/A</v>
      </c>
      <c r="J112">
        <f t="shared" si="5"/>
        <v>75.400000000000006</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5690</v>
      </c>
      <c r="I114" t="str">
        <f t="shared" si="4"/>
        <v>N/A</v>
      </c>
      <c r="J114">
        <f t="shared" si="5"/>
        <v>683060</v>
      </c>
      <c r="K114" t="str">
        <f t="shared" si="6"/>
        <v>N/A</v>
      </c>
      <c r="L114" t="str">
        <f t="shared" si="7"/>
        <v>N/A</v>
      </c>
      <c r="M114" t="str">
        <f t="shared" si="8"/>
        <v>N/A</v>
      </c>
      <c r="N114" t="str">
        <f t="shared" si="9"/>
        <v>N/A</v>
      </c>
    </row>
    <row r="115" spans="1:14" x14ac:dyDescent="0.3">
      <c r="A115" s="1">
        <v>1</v>
      </c>
      <c r="B115" t="s">
        <v>189</v>
      </c>
      <c r="C115" t="s">
        <v>5691</v>
      </c>
      <c r="I115" t="str">
        <f t="shared" si="4"/>
        <v>N/A</v>
      </c>
      <c r="J115">
        <f t="shared" si="5"/>
        <v>364900</v>
      </c>
      <c r="K115" t="str">
        <f t="shared" si="6"/>
        <v>N/A</v>
      </c>
      <c r="L115" t="str">
        <f t="shared" si="7"/>
        <v>N/A</v>
      </c>
      <c r="M115" t="str">
        <f t="shared" si="8"/>
        <v>N/A</v>
      </c>
      <c r="N115" t="str">
        <f t="shared" si="9"/>
        <v>N/A</v>
      </c>
    </row>
    <row r="116" spans="1:14" x14ac:dyDescent="0.3">
      <c r="A116" s="1">
        <v>2</v>
      </c>
      <c r="B116" t="s">
        <v>191</v>
      </c>
      <c r="C116" t="s">
        <v>5692</v>
      </c>
      <c r="I116" t="str">
        <f t="shared" si="4"/>
        <v>N/A</v>
      </c>
      <c r="J116">
        <f t="shared" si="5"/>
        <v>95290000</v>
      </c>
      <c r="K116" t="str">
        <f t="shared" si="6"/>
        <v>N/A</v>
      </c>
      <c r="L116" t="str">
        <f t="shared" si="7"/>
        <v>N/A</v>
      </c>
      <c r="M116" t="str">
        <f t="shared" si="8"/>
        <v>N/A</v>
      </c>
      <c r="N116" t="str">
        <f t="shared" si="9"/>
        <v>N/A</v>
      </c>
    </row>
    <row r="117" spans="1:14" x14ac:dyDescent="0.3">
      <c r="A117" s="1">
        <v>3</v>
      </c>
      <c r="B117" t="s">
        <v>193</v>
      </c>
      <c r="C117" t="s">
        <v>5693</v>
      </c>
      <c r="I117" t="str">
        <f t="shared" si="4"/>
        <v>N/A</v>
      </c>
      <c r="J117">
        <f t="shared" si="5"/>
        <v>95030000</v>
      </c>
      <c r="K117" t="str">
        <f t="shared" si="6"/>
        <v>N/A</v>
      </c>
      <c r="L117" t="str">
        <f t="shared" si="7"/>
        <v>N/A</v>
      </c>
      <c r="M117" t="str">
        <f t="shared" si="8"/>
        <v>N/A</v>
      </c>
      <c r="N117" t="str">
        <f t="shared" si="9"/>
        <v>N/A</v>
      </c>
    </row>
    <row r="118" spans="1:14" x14ac:dyDescent="0.3">
      <c r="A118" s="1">
        <v>4</v>
      </c>
      <c r="B118" t="s">
        <v>195</v>
      </c>
      <c r="C118" t="s">
        <v>5694</v>
      </c>
      <c r="I118" t="str">
        <f t="shared" si="4"/>
        <v>N/A</v>
      </c>
      <c r="J118">
        <f t="shared" si="5"/>
        <v>1.6000000000000001E-3</v>
      </c>
      <c r="K118" t="str">
        <f t="shared" si="6"/>
        <v>N/A</v>
      </c>
      <c r="L118" t="str">
        <f t="shared" si="7"/>
        <v>N/A</v>
      </c>
      <c r="M118" t="str">
        <f t="shared" si="8"/>
        <v>N/A</v>
      </c>
      <c r="N118" t="str">
        <f t="shared" si="9"/>
        <v>N/A</v>
      </c>
    </row>
    <row r="119" spans="1:14" x14ac:dyDescent="0.3">
      <c r="A119" s="1">
        <v>5</v>
      </c>
      <c r="B119" t="s">
        <v>197</v>
      </c>
      <c r="C119" t="s">
        <v>5695</v>
      </c>
      <c r="I119" t="str">
        <f t="shared" si="4"/>
        <v>N/A</v>
      </c>
      <c r="J119">
        <f t="shared" si="5"/>
        <v>0.876</v>
      </c>
      <c r="K119" t="str">
        <f t="shared" si="6"/>
        <v>N/A</v>
      </c>
      <c r="L119" t="str">
        <f t="shared" si="7"/>
        <v>N/A</v>
      </c>
      <c r="M119" t="str">
        <f t="shared" si="8"/>
        <v>N/A</v>
      </c>
      <c r="N119" t="str">
        <f t="shared" si="9"/>
        <v>N/A</v>
      </c>
    </row>
    <row r="120" spans="1:14" x14ac:dyDescent="0.3">
      <c r="A120" s="1">
        <v>6</v>
      </c>
      <c r="B120" t="s">
        <v>199</v>
      </c>
      <c r="C120" t="s">
        <v>5696</v>
      </c>
      <c r="I120" t="str">
        <f t="shared" si="4"/>
        <v>N/A</v>
      </c>
      <c r="J120">
        <f t="shared" si="5"/>
        <v>2460000</v>
      </c>
      <c r="K120" t="str">
        <f t="shared" si="6"/>
        <v>N/A</v>
      </c>
      <c r="L120" t="str">
        <f t="shared" si="7"/>
        <v>N/A</v>
      </c>
      <c r="M120" t="str">
        <f t="shared" si="8"/>
        <v>N/A</v>
      </c>
      <c r="N120" t="str">
        <f t="shared" si="9"/>
        <v>N/A</v>
      </c>
    </row>
    <row r="121" spans="1:14" x14ac:dyDescent="0.3">
      <c r="A121" s="1">
        <v>7</v>
      </c>
      <c r="B121" t="s">
        <v>201</v>
      </c>
      <c r="C121" t="s">
        <v>5697</v>
      </c>
      <c r="I121" t="str">
        <f t="shared" si="4"/>
        <v>N/A</v>
      </c>
      <c r="J121">
        <f t="shared" si="5"/>
        <v>3.42</v>
      </c>
      <c r="K121" t="str">
        <f t="shared" si="6"/>
        <v>N/A</v>
      </c>
      <c r="L121" t="str">
        <f t="shared" si="7"/>
        <v>N/A</v>
      </c>
      <c r="M121" t="str">
        <f t="shared" si="8"/>
        <v>N/A</v>
      </c>
      <c r="N121" t="str">
        <f t="shared" si="9"/>
        <v>N/A</v>
      </c>
    </row>
    <row r="122" spans="1:14" x14ac:dyDescent="0.3">
      <c r="A122" s="1">
        <v>8</v>
      </c>
      <c r="B122" t="s">
        <v>203</v>
      </c>
      <c r="C122" t="s">
        <v>2639</v>
      </c>
      <c r="I122" t="str">
        <f t="shared" si="4"/>
        <v>N/A</v>
      </c>
      <c r="J122">
        <f t="shared" si="5"/>
        <v>2.8799999999999999E-2</v>
      </c>
      <c r="K122" t="str">
        <f t="shared" si="6"/>
        <v>N/A</v>
      </c>
      <c r="L122" t="str">
        <f t="shared" si="7"/>
        <v>N/A</v>
      </c>
      <c r="M122" t="str">
        <f t="shared" si="8"/>
        <v>N/A</v>
      </c>
      <c r="N122" t="str">
        <f t="shared" si="9"/>
        <v>N/A</v>
      </c>
    </row>
    <row r="123" spans="1:14" x14ac:dyDescent="0.3">
      <c r="A123" s="1">
        <v>9</v>
      </c>
      <c r="B123" t="s">
        <v>205</v>
      </c>
      <c r="C123" t="s">
        <v>5698</v>
      </c>
      <c r="I123" t="str">
        <f t="shared" si="4"/>
        <v>N/A</v>
      </c>
      <c r="J123">
        <f t="shared" si="5"/>
        <v>2560000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2725</v>
      </c>
      <c r="I125" t="str">
        <f t="shared" si="15"/>
        <v>N/A</v>
      </c>
      <c r="J125">
        <f t="shared" si="16"/>
        <v>0.64</v>
      </c>
      <c r="K125" t="str">
        <f t="shared" si="17"/>
        <v>N/A</v>
      </c>
      <c r="L125" t="str">
        <f t="shared" si="18"/>
        <v>N/A</v>
      </c>
      <c r="M125" t="str">
        <f t="shared" si="19"/>
        <v>N/A</v>
      </c>
      <c r="N125" t="str">
        <f t="shared" si="20"/>
        <v>N/A</v>
      </c>
    </row>
    <row r="126" spans="1:14" x14ac:dyDescent="0.3">
      <c r="A126" s="1">
        <v>1</v>
      </c>
      <c r="B126" t="s">
        <v>208</v>
      </c>
      <c r="C126" t="s">
        <v>5699</v>
      </c>
      <c r="I126" t="str">
        <f t="shared" si="15"/>
        <v>N/A</v>
      </c>
      <c r="J126">
        <f t="shared" si="16"/>
        <v>8.0000000000000002E-3</v>
      </c>
      <c r="K126" t="str">
        <f t="shared" si="17"/>
        <v>N/A</v>
      </c>
      <c r="L126" t="str">
        <f t="shared" si="18"/>
        <v>N/A</v>
      </c>
      <c r="M126" t="str">
        <f t="shared" si="19"/>
        <v>N/A</v>
      </c>
      <c r="N126" t="str">
        <f t="shared" si="20"/>
        <v>N/A</v>
      </c>
    </row>
    <row r="127" spans="1:14" x14ac:dyDescent="0.3">
      <c r="A127" s="1">
        <v>2</v>
      </c>
      <c r="B127" t="s">
        <v>209</v>
      </c>
      <c r="C127" t="s">
        <v>76</v>
      </c>
      <c r="I127" t="str">
        <f t="shared" si="15"/>
        <v>N/A</v>
      </c>
      <c r="J127">
        <f t="shared" si="16"/>
        <v>0.52</v>
      </c>
      <c r="K127" t="str">
        <f t="shared" si="17"/>
        <v>N/A</v>
      </c>
      <c r="L127" t="str">
        <f t="shared" si="18"/>
        <v>N/A</v>
      </c>
      <c r="M127" t="str">
        <f t="shared" si="19"/>
        <v>N/A</v>
      </c>
      <c r="N127" t="str">
        <f t="shared" si="20"/>
        <v>N/A</v>
      </c>
    </row>
    <row r="128" spans="1:14" x14ac:dyDescent="0.3">
      <c r="A128" s="1">
        <v>3</v>
      </c>
      <c r="B128" t="s">
        <v>210</v>
      </c>
      <c r="C128" t="s">
        <v>3516</v>
      </c>
      <c r="I128" t="str">
        <f t="shared" si="15"/>
        <v>N/A</v>
      </c>
      <c r="J128">
        <f t="shared" si="16"/>
        <v>6.5000000000000006E-3</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C130" t="s">
        <v>5700</v>
      </c>
      <c r="I130" t="str">
        <f t="shared" si="15"/>
        <v>N/A</v>
      </c>
      <c r="J130">
        <f t="shared" si="16"/>
        <v>0.21050000000000002</v>
      </c>
      <c r="K130" t="str">
        <f t="shared" si="17"/>
        <v>N/A</v>
      </c>
      <c r="L130" t="str">
        <f t="shared" si="18"/>
        <v>N/A</v>
      </c>
      <c r="M130" t="str">
        <f t="shared" si="19"/>
        <v>N/A</v>
      </c>
      <c r="N130" t="str">
        <f t="shared" si="20"/>
        <v>N/A</v>
      </c>
    </row>
    <row r="131" spans="1:14" x14ac:dyDescent="0.3">
      <c r="A131" s="1">
        <v>6</v>
      </c>
      <c r="B131" t="s">
        <v>213</v>
      </c>
      <c r="C131" t="s">
        <v>5701</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5702</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5703</v>
      </c>
      <c r="C138" t="s">
        <v>5704</v>
      </c>
      <c r="D138" t="s">
        <v>5705</v>
      </c>
      <c r="F138">
        <v>59</v>
      </c>
      <c r="I138" t="str">
        <f t="shared" si="15"/>
        <v>N/A</v>
      </c>
      <c r="J138" t="str">
        <f t="shared" si="16"/>
        <v>N/A</v>
      </c>
      <c r="K138">
        <f t="shared" si="17"/>
        <v>3170000</v>
      </c>
      <c r="L138" t="str">
        <f t="shared" si="18"/>
        <v>N/A</v>
      </c>
      <c r="M138">
        <f t="shared" si="19"/>
        <v>59</v>
      </c>
      <c r="N138" t="str">
        <f t="shared" si="20"/>
        <v>N/A</v>
      </c>
    </row>
    <row r="139" spans="1:14" x14ac:dyDescent="0.3">
      <c r="A139" s="1">
        <v>1</v>
      </c>
      <c r="B139" t="s">
        <v>5706</v>
      </c>
      <c r="C139" t="s">
        <v>1185</v>
      </c>
      <c r="D139" t="s">
        <v>2146</v>
      </c>
      <c r="F139">
        <v>54</v>
      </c>
      <c r="I139" t="str">
        <f t="shared" si="15"/>
        <v>N/A</v>
      </c>
      <c r="J139" t="str">
        <f t="shared" si="16"/>
        <v>N/A</v>
      </c>
      <c r="K139">
        <f t="shared" si="17"/>
        <v>1150000</v>
      </c>
      <c r="L139" t="str">
        <f t="shared" si="18"/>
        <v>N/A</v>
      </c>
      <c r="M139">
        <f t="shared" si="19"/>
        <v>54</v>
      </c>
      <c r="N139" t="str">
        <f t="shared" si="20"/>
        <v>N/A</v>
      </c>
    </row>
    <row r="140" spans="1:14" x14ac:dyDescent="0.3">
      <c r="A140" s="1">
        <v>2</v>
      </c>
      <c r="B140" t="s">
        <v>5707</v>
      </c>
      <c r="C140" t="s">
        <v>5708</v>
      </c>
      <c r="D140" t="s">
        <v>5709</v>
      </c>
      <c r="F140">
        <v>57</v>
      </c>
      <c r="I140" t="str">
        <f t="shared" si="15"/>
        <v>N/A</v>
      </c>
      <c r="J140" t="str">
        <f t="shared" si="16"/>
        <v>N/A</v>
      </c>
      <c r="K140">
        <f t="shared" si="17"/>
        <v>822730</v>
      </c>
      <c r="L140" t="str">
        <f t="shared" si="18"/>
        <v>N/A</v>
      </c>
      <c r="M140">
        <f t="shared" si="19"/>
        <v>57</v>
      </c>
      <c r="N140" t="str">
        <f t="shared" si="20"/>
        <v>N/A</v>
      </c>
    </row>
    <row r="141" spans="1:14" x14ac:dyDescent="0.3">
      <c r="A141" s="1">
        <v>3</v>
      </c>
      <c r="B141" t="s">
        <v>5710</v>
      </c>
      <c r="C141" t="s">
        <v>5711</v>
      </c>
      <c r="D141" t="s">
        <v>1569</v>
      </c>
      <c r="F141">
        <v>55</v>
      </c>
      <c r="I141" t="str">
        <f t="shared" si="15"/>
        <v>N/A</v>
      </c>
      <c r="J141" t="str">
        <f t="shared" si="16"/>
        <v>N/A</v>
      </c>
      <c r="K141">
        <f t="shared" si="17"/>
        <v>1000000</v>
      </c>
      <c r="L141" t="str">
        <f t="shared" si="18"/>
        <v>N/A</v>
      </c>
      <c r="M141">
        <f t="shared" si="19"/>
        <v>55</v>
      </c>
      <c r="N141" t="str">
        <f t="shared" si="20"/>
        <v>N/A</v>
      </c>
    </row>
    <row r="142" spans="1:14" x14ac:dyDescent="0.3">
      <c r="A142" s="1">
        <v>4</v>
      </c>
      <c r="B142" t="s">
        <v>5712</v>
      </c>
      <c r="C142" t="s">
        <v>5713</v>
      </c>
      <c r="D142" t="s">
        <v>2145</v>
      </c>
      <c r="F142">
        <v>52</v>
      </c>
      <c r="I142" t="str">
        <f t="shared" si="15"/>
        <v>N/A</v>
      </c>
      <c r="J142" t="str">
        <f t="shared" si="16"/>
        <v>N/A</v>
      </c>
      <c r="K142">
        <f t="shared" si="17"/>
        <v>1160000</v>
      </c>
      <c r="L142" t="str">
        <f t="shared" si="18"/>
        <v>N/A</v>
      </c>
      <c r="M142">
        <f t="shared" si="19"/>
        <v>52</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3858</v>
      </c>
      <c r="D145" t="s">
        <v>5714</v>
      </c>
      <c r="E145" t="s">
        <v>5715</v>
      </c>
      <c r="F145" t="s">
        <v>1233</v>
      </c>
      <c r="G145" t="s">
        <v>5653</v>
      </c>
      <c r="I145" t="str">
        <f t="shared" si="15"/>
        <v>N/A</v>
      </c>
      <c r="J145">
        <f t="shared" si="16"/>
        <v>2049999999.9999998</v>
      </c>
      <c r="K145">
        <f t="shared" si="17"/>
        <v>2089999999.9999998</v>
      </c>
      <c r="L145">
        <f t="shared" si="18"/>
        <v>2120000000</v>
      </c>
      <c r="M145">
        <f t="shared" si="19"/>
        <v>2069999999.9999998</v>
      </c>
      <c r="N145">
        <f t="shared" si="20"/>
        <v>2240000000</v>
      </c>
    </row>
    <row r="146" spans="1:14" x14ac:dyDescent="0.3">
      <c r="A146" s="1">
        <v>1</v>
      </c>
      <c r="B146" t="s">
        <v>253</v>
      </c>
      <c r="C146" t="s">
        <v>254</v>
      </c>
      <c r="D146" t="s">
        <v>5716</v>
      </c>
      <c r="E146" t="s">
        <v>5717</v>
      </c>
      <c r="F146" t="s">
        <v>3030</v>
      </c>
      <c r="G146" t="s">
        <v>5718</v>
      </c>
      <c r="I146" t="str">
        <f t="shared" si="15"/>
        <v>N/A</v>
      </c>
      <c r="J146" t="str">
        <f t="shared" si="16"/>
        <v>N/A</v>
      </c>
      <c r="K146">
        <f t="shared" si="17"/>
        <v>2.29E-2</v>
      </c>
      <c r="L146">
        <f t="shared" si="18"/>
        <v>1.18E-2</v>
      </c>
      <c r="M146">
        <f t="shared" si="19"/>
        <v>-2.3700000000000002E-2</v>
      </c>
      <c r="N146">
        <f t="shared" si="20"/>
        <v>8.2200000000000009E-2</v>
      </c>
    </row>
    <row r="147" spans="1:14" x14ac:dyDescent="0.3">
      <c r="A147" s="1">
        <v>2</v>
      </c>
      <c r="B147" t="s">
        <v>259</v>
      </c>
      <c r="C147" t="s">
        <v>1521</v>
      </c>
      <c r="D147" t="s">
        <v>5719</v>
      </c>
      <c r="E147" t="s">
        <v>750</v>
      </c>
      <c r="F147" t="s">
        <v>1475</v>
      </c>
      <c r="G147" t="s">
        <v>1520</v>
      </c>
      <c r="I147" t="str">
        <f t="shared" si="15"/>
        <v>N/A</v>
      </c>
      <c r="J147">
        <f t="shared" si="16"/>
        <v>1220000000</v>
      </c>
      <c r="K147">
        <f t="shared" si="17"/>
        <v>1230000000</v>
      </c>
      <c r="L147">
        <f t="shared" si="18"/>
        <v>1270000000</v>
      </c>
      <c r="M147">
        <f t="shared" si="19"/>
        <v>1190000000</v>
      </c>
      <c r="N147">
        <f t="shared" si="20"/>
        <v>1260000000</v>
      </c>
    </row>
    <row r="148" spans="1:14" x14ac:dyDescent="0.3">
      <c r="A148" s="1">
        <v>3</v>
      </c>
      <c r="B148" t="s">
        <v>265</v>
      </c>
      <c r="C148" t="s">
        <v>1464</v>
      </c>
      <c r="D148" t="s">
        <v>1474</v>
      </c>
      <c r="E148" t="s">
        <v>1521</v>
      </c>
      <c r="F148" t="s">
        <v>749</v>
      </c>
      <c r="G148" t="s">
        <v>1475</v>
      </c>
      <c r="I148" t="str">
        <f t="shared" si="15"/>
        <v>N/A</v>
      </c>
      <c r="J148">
        <f t="shared" si="16"/>
        <v>1170000000</v>
      </c>
      <c r="K148">
        <f t="shared" si="17"/>
        <v>1180000000</v>
      </c>
      <c r="L148">
        <f t="shared" si="18"/>
        <v>1220000000</v>
      </c>
      <c r="M148">
        <f t="shared" si="19"/>
        <v>1140000000</v>
      </c>
      <c r="N148">
        <f t="shared" si="20"/>
        <v>1190000000</v>
      </c>
    </row>
    <row r="149" spans="1:14" x14ac:dyDescent="0.3">
      <c r="A149" s="1">
        <v>4</v>
      </c>
      <c r="B149" t="s">
        <v>271</v>
      </c>
      <c r="C149" t="s">
        <v>5720</v>
      </c>
      <c r="D149" t="s">
        <v>5721</v>
      </c>
      <c r="E149" t="s">
        <v>5722</v>
      </c>
      <c r="F149" t="s">
        <v>4633</v>
      </c>
      <c r="G149" t="s">
        <v>5723</v>
      </c>
      <c r="I149" t="str">
        <f t="shared" si="15"/>
        <v>pos_trend</v>
      </c>
      <c r="J149">
        <f t="shared" si="16"/>
        <v>43800000</v>
      </c>
      <c r="K149">
        <f t="shared" si="17"/>
        <v>46100000</v>
      </c>
      <c r="L149">
        <f t="shared" si="18"/>
        <v>48800000</v>
      </c>
      <c r="M149">
        <f t="shared" si="19"/>
        <v>53200000</v>
      </c>
      <c r="N149">
        <f t="shared" si="20"/>
        <v>66900000.000000007</v>
      </c>
    </row>
    <row r="150" spans="1:14" x14ac:dyDescent="0.3">
      <c r="A150" s="1">
        <v>5</v>
      </c>
      <c r="B150" t="s">
        <v>277</v>
      </c>
      <c r="C150" t="s">
        <v>254</v>
      </c>
      <c r="D150" t="s">
        <v>254</v>
      </c>
      <c r="E150" t="s">
        <v>254</v>
      </c>
      <c r="F150" t="s">
        <v>5724</v>
      </c>
      <c r="G150" t="s">
        <v>5725</v>
      </c>
      <c r="I150" t="str">
        <f t="shared" si="15"/>
        <v>N/A</v>
      </c>
      <c r="J150" t="str">
        <f t="shared" si="16"/>
        <v>N/A</v>
      </c>
      <c r="K150" t="str">
        <f t="shared" si="17"/>
        <v>N/A</v>
      </c>
      <c r="L150" t="str">
        <f t="shared" si="18"/>
        <v>N/A</v>
      </c>
      <c r="M150">
        <f t="shared" si="19"/>
        <v>41300000</v>
      </c>
      <c r="N150">
        <f t="shared" si="20"/>
        <v>46400000</v>
      </c>
    </row>
    <row r="151" spans="1:14" x14ac:dyDescent="0.3">
      <c r="A151" s="1">
        <v>6</v>
      </c>
      <c r="B151" t="s">
        <v>283</v>
      </c>
      <c r="C151" t="s">
        <v>254</v>
      </c>
      <c r="D151" t="s">
        <v>254</v>
      </c>
      <c r="E151" t="s">
        <v>254</v>
      </c>
      <c r="F151" t="s">
        <v>5726</v>
      </c>
      <c r="G151" t="s">
        <v>1863</v>
      </c>
      <c r="I151" t="str">
        <f t="shared" si="15"/>
        <v>N/A</v>
      </c>
      <c r="J151" t="str">
        <f t="shared" si="16"/>
        <v>N/A</v>
      </c>
      <c r="K151" t="str">
        <f t="shared" si="17"/>
        <v>N/A</v>
      </c>
      <c r="L151" t="str">
        <f t="shared" si="18"/>
        <v>N/A</v>
      </c>
      <c r="M151">
        <f t="shared" si="19"/>
        <v>11900000</v>
      </c>
      <c r="N151">
        <f t="shared" si="20"/>
        <v>20500000</v>
      </c>
    </row>
    <row r="152" spans="1:14" x14ac:dyDescent="0.3">
      <c r="A152" s="1">
        <v>7</v>
      </c>
      <c r="B152" t="s">
        <v>289</v>
      </c>
      <c r="C152" t="s">
        <v>254</v>
      </c>
      <c r="D152" t="s">
        <v>5727</v>
      </c>
      <c r="E152" t="s">
        <v>5728</v>
      </c>
      <c r="F152" t="s">
        <v>5729</v>
      </c>
      <c r="G152" t="s">
        <v>2628</v>
      </c>
      <c r="I152" t="str">
        <f t="shared" si="15"/>
        <v>N/A</v>
      </c>
      <c r="J152" t="str">
        <f t="shared" si="16"/>
        <v>N/A</v>
      </c>
      <c r="K152">
        <f t="shared" si="17"/>
        <v>9.9000000000000008E-3</v>
      </c>
      <c r="L152">
        <f t="shared" si="18"/>
        <v>2.9100000000000001E-2</v>
      </c>
      <c r="M152">
        <f t="shared" si="19"/>
        <v>-5.7999999999999996E-2</v>
      </c>
      <c r="N152">
        <f t="shared" si="20"/>
        <v>5.4800000000000008E-2</v>
      </c>
    </row>
    <row r="153" spans="1:14" x14ac:dyDescent="0.3">
      <c r="A153" s="1">
        <v>8</v>
      </c>
      <c r="B153" t="s">
        <v>294</v>
      </c>
      <c r="C153" t="s">
        <v>5730</v>
      </c>
      <c r="D153" t="s">
        <v>5731</v>
      </c>
      <c r="E153" t="s">
        <v>5732</v>
      </c>
      <c r="F153" t="s">
        <v>5733</v>
      </c>
      <c r="G153" t="s">
        <v>5734</v>
      </c>
      <c r="I153" t="str">
        <f t="shared" si="15"/>
        <v>N/A</v>
      </c>
      <c r="J153">
        <f t="shared" si="16"/>
        <v>829200000</v>
      </c>
      <c r="K153">
        <f t="shared" si="17"/>
        <v>864000000</v>
      </c>
      <c r="L153">
        <f t="shared" si="18"/>
        <v>853000000</v>
      </c>
      <c r="M153">
        <f t="shared" si="19"/>
        <v>876200000</v>
      </c>
      <c r="N153">
        <f t="shared" si="20"/>
        <v>980800000</v>
      </c>
    </row>
    <row r="154" spans="1:14" x14ac:dyDescent="0.3">
      <c r="A154" s="1">
        <v>9</v>
      </c>
      <c r="B154" t="s">
        <v>300</v>
      </c>
      <c r="C154" t="s">
        <v>254</v>
      </c>
      <c r="D154" t="s">
        <v>1112</v>
      </c>
      <c r="E154" t="s">
        <v>5735</v>
      </c>
      <c r="F154" t="s">
        <v>5736</v>
      </c>
      <c r="G154" t="s">
        <v>5737</v>
      </c>
      <c r="I154" t="str">
        <f t="shared" si="15"/>
        <v>N/A</v>
      </c>
      <c r="J154" t="str">
        <f t="shared" si="16"/>
        <v>N/A</v>
      </c>
      <c r="K154">
        <f t="shared" si="17"/>
        <v>4.2000000000000003E-2</v>
      </c>
      <c r="L154">
        <f t="shared" si="18"/>
        <v>-1.2700000000000001E-2</v>
      </c>
      <c r="M154">
        <f t="shared" si="19"/>
        <v>2.7200000000000002E-2</v>
      </c>
      <c r="N154">
        <f t="shared" si="20"/>
        <v>0.11939999999999999</v>
      </c>
    </row>
    <row r="155" spans="1:14" x14ac:dyDescent="0.3">
      <c r="A155" s="1">
        <v>10</v>
      </c>
      <c r="B155" t="s">
        <v>305</v>
      </c>
      <c r="C155" t="s">
        <v>254</v>
      </c>
      <c r="D155" t="s">
        <v>254</v>
      </c>
      <c r="E155" t="s">
        <v>254</v>
      </c>
      <c r="F155" t="s">
        <v>254</v>
      </c>
      <c r="G155" t="s">
        <v>5738</v>
      </c>
      <c r="I155" t="str">
        <f t="shared" si="15"/>
        <v>N/A</v>
      </c>
      <c r="J155" t="str">
        <f t="shared" si="16"/>
        <v>N/A</v>
      </c>
      <c r="K155" t="str">
        <f t="shared" si="17"/>
        <v>N/A</v>
      </c>
      <c r="L155" t="str">
        <f t="shared" si="18"/>
        <v>N/A</v>
      </c>
      <c r="M155" t="str">
        <f t="shared" si="19"/>
        <v>N/A</v>
      </c>
      <c r="N155">
        <f t="shared" si="20"/>
        <v>0.43820000000000003</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5739</v>
      </c>
      <c r="D158" t="s">
        <v>5740</v>
      </c>
      <c r="E158" t="s">
        <v>5741</v>
      </c>
      <c r="F158" t="s">
        <v>5742</v>
      </c>
      <c r="G158" t="s">
        <v>5743</v>
      </c>
      <c r="I158" t="str">
        <f t="shared" si="15"/>
        <v>N/A</v>
      </c>
      <c r="J158">
        <f t="shared" si="16"/>
        <v>452900000</v>
      </c>
      <c r="K158">
        <f t="shared" si="17"/>
        <v>483500000</v>
      </c>
      <c r="L158">
        <f t="shared" si="18"/>
        <v>493500000</v>
      </c>
      <c r="M158">
        <f t="shared" si="19"/>
        <v>491100000</v>
      </c>
      <c r="N158">
        <f t="shared" si="20"/>
        <v>557600000</v>
      </c>
    </row>
    <row r="159" spans="1:14" x14ac:dyDescent="0.3">
      <c r="A159" s="1">
        <v>1</v>
      </c>
      <c r="B159" t="s">
        <v>314</v>
      </c>
      <c r="C159" t="s">
        <v>5744</v>
      </c>
      <c r="D159" t="s">
        <v>5745</v>
      </c>
      <c r="E159" t="s">
        <v>5746</v>
      </c>
      <c r="F159" t="s">
        <v>5747</v>
      </c>
      <c r="G159" t="s">
        <v>5748</v>
      </c>
      <c r="I159" t="str">
        <f t="shared" si="15"/>
        <v>pos_trend</v>
      </c>
      <c r="J159">
        <f t="shared" si="16"/>
        <v>38200000</v>
      </c>
      <c r="K159">
        <f t="shared" si="17"/>
        <v>39600000</v>
      </c>
      <c r="L159">
        <f t="shared" si="18"/>
        <v>43300000</v>
      </c>
      <c r="M159">
        <f t="shared" si="19"/>
        <v>45200000</v>
      </c>
      <c r="N159">
        <f t="shared" si="20"/>
        <v>47300000</v>
      </c>
    </row>
    <row r="160" spans="1:14" x14ac:dyDescent="0.3">
      <c r="A160" s="1">
        <v>2</v>
      </c>
      <c r="B160" t="s">
        <v>320</v>
      </c>
      <c r="C160" t="s">
        <v>5749</v>
      </c>
      <c r="D160" t="s">
        <v>5750</v>
      </c>
      <c r="E160" t="s">
        <v>5751</v>
      </c>
      <c r="F160" t="s">
        <v>5752</v>
      </c>
      <c r="G160" t="s">
        <v>5753</v>
      </c>
      <c r="I160" t="str">
        <f t="shared" si="15"/>
        <v>N/A</v>
      </c>
      <c r="J160">
        <f t="shared" si="16"/>
        <v>414700000</v>
      </c>
      <c r="K160">
        <f t="shared" si="17"/>
        <v>443900000</v>
      </c>
      <c r="L160">
        <f t="shared" si="18"/>
        <v>450200000</v>
      </c>
      <c r="M160">
        <f t="shared" si="19"/>
        <v>445900000</v>
      </c>
      <c r="N160">
        <f t="shared" si="20"/>
        <v>510300000</v>
      </c>
    </row>
    <row r="161" spans="1:14" x14ac:dyDescent="0.3">
      <c r="A161" s="1">
        <v>3</v>
      </c>
      <c r="B161" t="s">
        <v>326</v>
      </c>
      <c r="C161" t="s">
        <v>254</v>
      </c>
      <c r="D161" t="s">
        <v>643</v>
      </c>
      <c r="E161" t="s">
        <v>5754</v>
      </c>
      <c r="F161" t="s">
        <v>5755</v>
      </c>
      <c r="G161" t="s">
        <v>5756</v>
      </c>
      <c r="I161" t="str">
        <f t="shared" si="15"/>
        <v>N/A</v>
      </c>
      <c r="J161" t="str">
        <f t="shared" si="16"/>
        <v>N/A</v>
      </c>
      <c r="K161">
        <f t="shared" si="17"/>
        <v>6.7599999999999993E-2</v>
      </c>
      <c r="L161">
        <f t="shared" si="18"/>
        <v>2.07E-2</v>
      </c>
      <c r="M161">
        <f t="shared" si="19"/>
        <v>-4.8999999999999998E-3</v>
      </c>
      <c r="N161">
        <f t="shared" si="20"/>
        <v>0.13539999999999999</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3512</v>
      </c>
      <c r="D163" t="s">
        <v>4381</v>
      </c>
      <c r="E163" t="s">
        <v>5757</v>
      </c>
      <c r="F163" t="s">
        <v>5758</v>
      </c>
      <c r="G163" t="s">
        <v>5759</v>
      </c>
      <c r="I163" t="str">
        <f t="shared" si="15"/>
        <v>N/A</v>
      </c>
      <c r="J163">
        <f t="shared" si="16"/>
        <v>7700000</v>
      </c>
      <c r="K163">
        <f t="shared" si="17"/>
        <v>144700000</v>
      </c>
      <c r="L163">
        <f t="shared" si="18"/>
        <v>33200000.000000004</v>
      </c>
      <c r="M163">
        <f t="shared" si="19"/>
        <v>26500000</v>
      </c>
      <c r="N163">
        <f t="shared" si="20"/>
        <v>-2300000</v>
      </c>
    </row>
    <row r="164" spans="1:14" x14ac:dyDescent="0.3">
      <c r="A164" s="1">
        <v>6</v>
      </c>
      <c r="B164" t="s">
        <v>338</v>
      </c>
      <c r="C164" t="s">
        <v>5760</v>
      </c>
      <c r="D164" t="s">
        <v>5761</v>
      </c>
      <c r="E164" t="s">
        <v>5762</v>
      </c>
      <c r="F164" t="s">
        <v>5763</v>
      </c>
      <c r="G164" t="s">
        <v>5764</v>
      </c>
      <c r="I164" t="str">
        <f t="shared" si="15"/>
        <v>N/A</v>
      </c>
      <c r="J164">
        <f t="shared" si="16"/>
        <v>368600000</v>
      </c>
      <c r="K164">
        <f t="shared" si="17"/>
        <v>235800000</v>
      </c>
      <c r="L164">
        <f t="shared" si="18"/>
        <v>326300000</v>
      </c>
      <c r="M164">
        <f t="shared" si="19"/>
        <v>358600000</v>
      </c>
      <c r="N164">
        <f t="shared" si="20"/>
        <v>425500000</v>
      </c>
    </row>
    <row r="165" spans="1:14" x14ac:dyDescent="0.3">
      <c r="A165" s="1">
        <v>7</v>
      </c>
      <c r="B165" t="s">
        <v>344</v>
      </c>
      <c r="C165" t="s">
        <v>5765</v>
      </c>
      <c r="D165" t="s">
        <v>5150</v>
      </c>
      <c r="E165" t="s">
        <v>1331</v>
      </c>
      <c r="F165" t="s">
        <v>5766</v>
      </c>
      <c r="G165" t="s">
        <v>5767</v>
      </c>
      <c r="I165" t="str">
        <f t="shared" si="15"/>
        <v>N/A</v>
      </c>
      <c r="J165">
        <f t="shared" si="16"/>
        <v>-3300000</v>
      </c>
      <c r="K165">
        <f t="shared" si="17"/>
        <v>-7900000</v>
      </c>
      <c r="L165">
        <f t="shared" si="18"/>
        <v>-5700000</v>
      </c>
      <c r="M165">
        <f t="shared" si="19"/>
        <v>-97900000</v>
      </c>
      <c r="N165">
        <f t="shared" si="20"/>
        <v>-71700000</v>
      </c>
    </row>
    <row r="166" spans="1:14" x14ac:dyDescent="0.3">
      <c r="A166" s="1">
        <v>8</v>
      </c>
      <c r="B166" t="s">
        <v>350</v>
      </c>
      <c r="C166" t="s">
        <v>1335</v>
      </c>
      <c r="D166" t="s">
        <v>1571</v>
      </c>
      <c r="E166" t="s">
        <v>2034</v>
      </c>
      <c r="F166" t="s">
        <v>1304</v>
      </c>
      <c r="G166" t="s">
        <v>5768</v>
      </c>
      <c r="I166" t="str">
        <f t="shared" si="15"/>
        <v>pos_trend</v>
      </c>
      <c r="J166">
        <f t="shared" si="16"/>
        <v>100000</v>
      </c>
      <c r="K166">
        <f t="shared" si="17"/>
        <v>800000</v>
      </c>
      <c r="L166">
        <f t="shared" si="18"/>
        <v>1100000</v>
      </c>
      <c r="M166">
        <f t="shared" si="19"/>
        <v>1500000</v>
      </c>
      <c r="N166">
        <f t="shared" si="20"/>
        <v>1900000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1304</v>
      </c>
      <c r="D168" t="s">
        <v>5769</v>
      </c>
      <c r="E168" t="s">
        <v>5770</v>
      </c>
      <c r="F168" t="s">
        <v>1323</v>
      </c>
      <c r="G168" t="s">
        <v>1629</v>
      </c>
      <c r="I168" t="str">
        <f t="shared" si="15"/>
        <v>N/A</v>
      </c>
      <c r="J168">
        <f t="shared" si="16"/>
        <v>1500000</v>
      </c>
      <c r="K168">
        <f t="shared" si="17"/>
        <v>10200000</v>
      </c>
      <c r="L168">
        <f t="shared" si="18"/>
        <v>53800000</v>
      </c>
      <c r="M168">
        <f t="shared" si="19"/>
        <v>52900000</v>
      </c>
      <c r="N168">
        <f t="shared" si="20"/>
        <v>64300000</v>
      </c>
    </row>
    <row r="169" spans="1:14" x14ac:dyDescent="0.3">
      <c r="A169" s="1">
        <v>11</v>
      </c>
      <c r="B169" t="s">
        <v>363</v>
      </c>
      <c r="C169" t="s">
        <v>254</v>
      </c>
      <c r="D169" t="s">
        <v>5771</v>
      </c>
      <c r="E169" t="s">
        <v>5772</v>
      </c>
      <c r="F169" t="s">
        <v>5773</v>
      </c>
      <c r="G169" t="s">
        <v>5774</v>
      </c>
      <c r="I169" t="str">
        <f t="shared" si="15"/>
        <v>N/A</v>
      </c>
      <c r="J169" t="str">
        <f t="shared" si="16"/>
        <v>N/A</v>
      </c>
      <c r="K169">
        <f t="shared" si="17"/>
        <v>5.8</v>
      </c>
      <c r="L169">
        <f t="shared" si="18"/>
        <v>4.2744999999999997</v>
      </c>
      <c r="M169">
        <f t="shared" si="19"/>
        <v>-1.67E-2</v>
      </c>
      <c r="N169">
        <f t="shared" si="20"/>
        <v>0.21550000000000002</v>
      </c>
    </row>
    <row r="170" spans="1:14" x14ac:dyDescent="0.3">
      <c r="A170" s="1">
        <v>12</v>
      </c>
      <c r="B170" t="s">
        <v>368</v>
      </c>
      <c r="C170" t="s">
        <v>1304</v>
      </c>
      <c r="D170" t="s">
        <v>5769</v>
      </c>
      <c r="E170" t="s">
        <v>5770</v>
      </c>
      <c r="F170" t="s">
        <v>1323</v>
      </c>
      <c r="G170" t="s">
        <v>1629</v>
      </c>
      <c r="I170" t="str">
        <f t="shared" si="15"/>
        <v>N/A</v>
      </c>
      <c r="J170">
        <f t="shared" si="16"/>
        <v>1500000</v>
      </c>
      <c r="K170">
        <f t="shared" si="17"/>
        <v>10200000</v>
      </c>
      <c r="L170">
        <f t="shared" si="18"/>
        <v>53800000</v>
      </c>
      <c r="M170">
        <f t="shared" si="19"/>
        <v>52900000</v>
      </c>
      <c r="N170">
        <f t="shared" si="20"/>
        <v>64300000</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5775</v>
      </c>
      <c r="D172" t="s">
        <v>5776</v>
      </c>
      <c r="E172" t="s">
        <v>5777</v>
      </c>
      <c r="F172" t="s">
        <v>5778</v>
      </c>
      <c r="G172" t="s">
        <v>5779</v>
      </c>
      <c r="I172" t="str">
        <f t="shared" si="15"/>
        <v>N/A</v>
      </c>
      <c r="J172">
        <f t="shared" si="16"/>
        <v>363900000</v>
      </c>
      <c r="K172">
        <f t="shared" si="17"/>
        <v>218500000</v>
      </c>
      <c r="L172">
        <f t="shared" si="18"/>
        <v>267899999.99999997</v>
      </c>
      <c r="M172">
        <f t="shared" si="19"/>
        <v>209300000</v>
      </c>
      <c r="N172">
        <f t="shared" si="20"/>
        <v>291400000</v>
      </c>
    </row>
    <row r="173" spans="1:14" x14ac:dyDescent="0.3">
      <c r="A173" s="1">
        <v>15</v>
      </c>
      <c r="B173" t="s">
        <v>376</v>
      </c>
      <c r="C173" t="s">
        <v>254</v>
      </c>
      <c r="D173" t="s">
        <v>5780</v>
      </c>
      <c r="E173" t="s">
        <v>5781</v>
      </c>
      <c r="F173" t="s">
        <v>5782</v>
      </c>
      <c r="G173" t="s">
        <v>5783</v>
      </c>
      <c r="I173" t="str">
        <f t="shared" si="15"/>
        <v>N/A</v>
      </c>
      <c r="J173" t="str">
        <f t="shared" si="16"/>
        <v>N/A</v>
      </c>
      <c r="K173">
        <f t="shared" si="17"/>
        <v>-0.39960000000000001</v>
      </c>
      <c r="L173">
        <f t="shared" si="18"/>
        <v>0.2261</v>
      </c>
      <c r="M173">
        <f t="shared" si="19"/>
        <v>-0.21870000000000001</v>
      </c>
      <c r="N173">
        <f t="shared" si="20"/>
        <v>0.39229999999999998</v>
      </c>
    </row>
    <row r="174" spans="1:14" x14ac:dyDescent="0.3">
      <c r="A174" s="1">
        <v>16</v>
      </c>
      <c r="B174" t="s">
        <v>381</v>
      </c>
      <c r="C174" t="s">
        <v>254</v>
      </c>
      <c r="D174" t="s">
        <v>254</v>
      </c>
      <c r="E174" t="s">
        <v>254</v>
      </c>
      <c r="F174" t="s">
        <v>254</v>
      </c>
      <c r="G174" t="s">
        <v>5784</v>
      </c>
      <c r="I174" t="str">
        <f t="shared" si="15"/>
        <v>N/A</v>
      </c>
      <c r="J174" t="str">
        <f t="shared" si="16"/>
        <v>N/A</v>
      </c>
      <c r="K174" t="str">
        <f t="shared" si="17"/>
        <v>N/A</v>
      </c>
      <c r="L174" t="str">
        <f t="shared" si="18"/>
        <v>N/A</v>
      </c>
      <c r="M174" t="str">
        <f t="shared" si="19"/>
        <v>N/A</v>
      </c>
      <c r="N174">
        <f t="shared" si="20"/>
        <v>0.13020000000000001</v>
      </c>
    </row>
    <row r="175" spans="1:14" x14ac:dyDescent="0.3">
      <c r="A175" s="1">
        <v>17</v>
      </c>
      <c r="B175" t="s">
        <v>383</v>
      </c>
      <c r="C175" t="s">
        <v>5785</v>
      </c>
      <c r="D175" t="s">
        <v>5786</v>
      </c>
      <c r="E175" t="s">
        <v>5787</v>
      </c>
      <c r="F175" t="s">
        <v>5788</v>
      </c>
      <c r="G175" t="s">
        <v>5789</v>
      </c>
      <c r="I175" t="str">
        <f t="shared" si="15"/>
        <v>N/A</v>
      </c>
      <c r="J175">
        <f t="shared" si="16"/>
        <v>135900000</v>
      </c>
      <c r="K175">
        <f t="shared" si="17"/>
        <v>174200000</v>
      </c>
      <c r="L175">
        <f t="shared" si="18"/>
        <v>84200000</v>
      </c>
      <c r="M175">
        <f t="shared" si="19"/>
        <v>54600000</v>
      </c>
      <c r="N175">
        <f t="shared" si="20"/>
        <v>63800000</v>
      </c>
    </row>
    <row r="176" spans="1:14" x14ac:dyDescent="0.3">
      <c r="A176" s="1">
        <v>18</v>
      </c>
      <c r="B176" t="s">
        <v>389</v>
      </c>
      <c r="C176" t="s">
        <v>254</v>
      </c>
      <c r="D176" t="s">
        <v>5790</v>
      </c>
      <c r="E176" t="s">
        <v>1323</v>
      </c>
      <c r="F176" t="s">
        <v>5791</v>
      </c>
      <c r="G176" t="s">
        <v>5720</v>
      </c>
      <c r="I176" t="str">
        <f t="shared" si="15"/>
        <v>N/A</v>
      </c>
      <c r="J176" t="str">
        <f t="shared" si="16"/>
        <v>N/A</v>
      </c>
      <c r="K176">
        <f t="shared" si="17"/>
        <v>118500000</v>
      </c>
      <c r="L176">
        <f t="shared" si="18"/>
        <v>52900000</v>
      </c>
      <c r="M176">
        <f t="shared" si="19"/>
        <v>53400000</v>
      </c>
      <c r="N176">
        <f t="shared" si="20"/>
        <v>43800000</v>
      </c>
    </row>
    <row r="177" spans="1:14" x14ac:dyDescent="0.3">
      <c r="A177" s="1">
        <v>19</v>
      </c>
      <c r="B177" t="s">
        <v>395</v>
      </c>
      <c r="C177" t="s">
        <v>254</v>
      </c>
      <c r="D177" t="s">
        <v>5792</v>
      </c>
      <c r="E177" t="s">
        <v>5793</v>
      </c>
      <c r="F177" t="s">
        <v>5794</v>
      </c>
      <c r="G177" t="s">
        <v>5795</v>
      </c>
      <c r="I177" t="str">
        <f t="shared" si="15"/>
        <v>N/A</v>
      </c>
      <c r="J177" t="str">
        <f t="shared" si="16"/>
        <v>N/A</v>
      </c>
      <c r="K177">
        <f t="shared" si="17"/>
        <v>37600000</v>
      </c>
      <c r="L177">
        <f t="shared" si="18"/>
        <v>14100000</v>
      </c>
      <c r="M177">
        <f t="shared" si="19"/>
        <v>3500000</v>
      </c>
      <c r="N177">
        <f t="shared" si="20"/>
        <v>13800000</v>
      </c>
    </row>
    <row r="178" spans="1:14" x14ac:dyDescent="0.3">
      <c r="A178" s="1">
        <v>20</v>
      </c>
      <c r="B178" t="s">
        <v>401</v>
      </c>
      <c r="C178" t="s">
        <v>254</v>
      </c>
      <c r="D178" t="s">
        <v>5796</v>
      </c>
      <c r="E178" t="s">
        <v>5797</v>
      </c>
      <c r="F178" t="s">
        <v>1603</v>
      </c>
      <c r="G178" t="s">
        <v>5798</v>
      </c>
      <c r="I178" t="str">
        <f t="shared" si="15"/>
        <v>N/A</v>
      </c>
      <c r="J178" t="str">
        <f t="shared" si="16"/>
        <v>N/A</v>
      </c>
      <c r="K178">
        <f t="shared" si="17"/>
        <v>6900000</v>
      </c>
      <c r="L178">
        <f t="shared" si="18"/>
        <v>15600000</v>
      </c>
      <c r="M178">
        <f t="shared" si="19"/>
        <v>2100000</v>
      </c>
      <c r="N178">
        <f t="shared" si="20"/>
        <v>14400000</v>
      </c>
    </row>
    <row r="179" spans="1:14" x14ac:dyDescent="0.3">
      <c r="A179" s="1">
        <v>21</v>
      </c>
      <c r="B179" t="s">
        <v>407</v>
      </c>
      <c r="C179" t="s">
        <v>254</v>
      </c>
      <c r="D179" t="s">
        <v>5799</v>
      </c>
      <c r="E179" t="s">
        <v>2206</v>
      </c>
      <c r="F179" t="s">
        <v>5800</v>
      </c>
      <c r="G179" t="s">
        <v>5801</v>
      </c>
      <c r="I179" t="str">
        <f t="shared" si="15"/>
        <v>neg_trend</v>
      </c>
      <c r="J179" t="str">
        <f t="shared" si="16"/>
        <v>N/A</v>
      </c>
      <c r="K179">
        <f t="shared" si="17"/>
        <v>11200000</v>
      </c>
      <c r="L179">
        <f t="shared" si="18"/>
        <v>1600000</v>
      </c>
      <c r="M179">
        <f t="shared" si="19"/>
        <v>-4400000</v>
      </c>
      <c r="N179">
        <f t="shared" si="20"/>
        <v>-8199999.9999999991</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1601</v>
      </c>
      <c r="I181" t="str">
        <f t="shared" si="15"/>
        <v>N/A</v>
      </c>
      <c r="J181" t="str">
        <f t="shared" si="16"/>
        <v>N/A</v>
      </c>
      <c r="K181" t="str">
        <f t="shared" si="17"/>
        <v>N/A</v>
      </c>
      <c r="L181" t="str">
        <f t="shared" si="18"/>
        <v>N/A</v>
      </c>
      <c r="M181" t="str">
        <f t="shared" si="19"/>
        <v>N/A</v>
      </c>
      <c r="N181">
        <f t="shared" si="20"/>
        <v>3600000</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5019</v>
      </c>
      <c r="D183" t="s">
        <v>5802</v>
      </c>
      <c r="E183" t="s">
        <v>5803</v>
      </c>
      <c r="F183" t="s">
        <v>5804</v>
      </c>
      <c r="G183" t="s">
        <v>5805</v>
      </c>
      <c r="I183" t="str">
        <f t="shared" si="15"/>
        <v>N/A</v>
      </c>
      <c r="J183">
        <f t="shared" si="16"/>
        <v>228000000</v>
      </c>
      <c r="K183">
        <f t="shared" si="17"/>
        <v>44300000</v>
      </c>
      <c r="L183">
        <f t="shared" si="18"/>
        <v>183700000</v>
      </c>
      <c r="M183">
        <f t="shared" si="19"/>
        <v>154700000</v>
      </c>
      <c r="N183">
        <f t="shared" si="20"/>
        <v>231200000</v>
      </c>
    </row>
    <row r="184" spans="1:14" x14ac:dyDescent="0.3">
      <c r="A184" s="1">
        <v>26</v>
      </c>
      <c r="B184" t="s">
        <v>422</v>
      </c>
      <c r="C184" t="s">
        <v>5806</v>
      </c>
      <c r="D184" t="s">
        <v>5807</v>
      </c>
      <c r="E184" t="s">
        <v>5808</v>
      </c>
      <c r="F184" t="s">
        <v>1672</v>
      </c>
      <c r="G184" t="s">
        <v>1603</v>
      </c>
      <c r="I184" t="str">
        <f t="shared" si="15"/>
        <v>N/A</v>
      </c>
      <c r="J184">
        <f t="shared" si="16"/>
        <v>5700000</v>
      </c>
      <c r="K184">
        <f t="shared" si="17"/>
        <v>12500000</v>
      </c>
      <c r="L184">
        <f t="shared" si="18"/>
        <v>-2600000</v>
      </c>
      <c r="M184">
        <f t="shared" si="19"/>
        <v>400000</v>
      </c>
      <c r="N184">
        <f t="shared" si="20"/>
        <v>2100000</v>
      </c>
    </row>
    <row r="185" spans="1:14" x14ac:dyDescent="0.3">
      <c r="A185" s="1">
        <v>27</v>
      </c>
      <c r="B185" t="s">
        <v>423</v>
      </c>
      <c r="C185" t="s">
        <v>5809</v>
      </c>
      <c r="D185" t="s">
        <v>1615</v>
      </c>
      <c r="E185" t="s">
        <v>5810</v>
      </c>
      <c r="F185" t="s">
        <v>5811</v>
      </c>
      <c r="G185" t="s">
        <v>5812</v>
      </c>
      <c r="I185" t="str">
        <f t="shared" si="15"/>
        <v>N/A</v>
      </c>
      <c r="J185">
        <f t="shared" si="16"/>
        <v>222300000</v>
      </c>
      <c r="K185">
        <f t="shared" si="17"/>
        <v>31800000</v>
      </c>
      <c r="L185">
        <f t="shared" si="18"/>
        <v>186300000</v>
      </c>
      <c r="M185">
        <f t="shared" si="19"/>
        <v>154300000</v>
      </c>
      <c r="N185">
        <f t="shared" si="20"/>
        <v>229100000</v>
      </c>
    </row>
    <row r="186" spans="1:14" x14ac:dyDescent="0.3">
      <c r="A186" s="1">
        <v>28</v>
      </c>
      <c r="B186" t="s">
        <v>424</v>
      </c>
      <c r="C186" t="s">
        <v>254</v>
      </c>
      <c r="D186" t="s">
        <v>5813</v>
      </c>
      <c r="E186" t="s">
        <v>5814</v>
      </c>
      <c r="F186" t="s">
        <v>5815</v>
      </c>
      <c r="G186" t="s">
        <v>5816</v>
      </c>
      <c r="I186" t="str">
        <f t="shared" si="15"/>
        <v>N/A</v>
      </c>
      <c r="J186" t="str">
        <f t="shared" si="16"/>
        <v>N/A</v>
      </c>
      <c r="K186">
        <f t="shared" si="17"/>
        <v>-0.8570000000000001</v>
      </c>
      <c r="L186">
        <f t="shared" si="18"/>
        <v>4.8585000000000003</v>
      </c>
      <c r="M186">
        <f t="shared" si="19"/>
        <v>-0.17180000000000001</v>
      </c>
      <c r="N186">
        <f t="shared" si="20"/>
        <v>0.48479999999999995</v>
      </c>
    </row>
    <row r="187" spans="1:14" x14ac:dyDescent="0.3">
      <c r="A187" s="1">
        <v>29</v>
      </c>
      <c r="B187" t="s">
        <v>429</v>
      </c>
      <c r="C187" t="s">
        <v>254</v>
      </c>
      <c r="D187" t="s">
        <v>254</v>
      </c>
      <c r="E187" t="s">
        <v>254</v>
      </c>
      <c r="F187" t="s">
        <v>254</v>
      </c>
      <c r="G187" t="s">
        <v>5817</v>
      </c>
      <c r="I187" t="str">
        <f t="shared" si="15"/>
        <v>N/A</v>
      </c>
      <c r="J187" t="str">
        <f t="shared" si="16"/>
        <v>N/A</v>
      </c>
      <c r="K187" t="str">
        <f t="shared" si="17"/>
        <v>N/A</v>
      </c>
      <c r="L187" t="str">
        <f t="shared" si="18"/>
        <v>N/A</v>
      </c>
      <c r="M187" t="str">
        <f t="shared" si="19"/>
        <v>N/A</v>
      </c>
      <c r="N187">
        <f t="shared" si="20"/>
        <v>0.1024</v>
      </c>
    </row>
    <row r="188" spans="1:14" x14ac:dyDescent="0.3">
      <c r="A188" s="1">
        <v>30</v>
      </c>
      <c r="B188" t="s">
        <v>431</v>
      </c>
      <c r="C188" t="s">
        <v>4843</v>
      </c>
      <c r="D188" t="s">
        <v>5818</v>
      </c>
      <c r="E188" t="s">
        <v>5819</v>
      </c>
      <c r="F188" t="s">
        <v>1313</v>
      </c>
      <c r="G188" t="s">
        <v>254</v>
      </c>
      <c r="I188" t="str">
        <f t="shared" ref="I188:I251" si="21">IF(AND(K188&gt; J188, L188&gt; K188, M188&gt; L188, N188&gt; M188), "pos_trend", IF(AND(K188&lt; J188, L188&lt; K188, M188&lt; L188, N188&lt; M188), "neg_trend", "N/A"))</f>
        <v>N/A</v>
      </c>
      <c r="J188">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-2700000</v>
      </c>
      <c r="K188">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-800000</v>
      </c>
      <c r="L188">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-11100000</v>
      </c>
      <c r="M188">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-400000</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5820</v>
      </c>
      <c r="E189" t="s">
        <v>254</v>
      </c>
      <c r="F189" t="s">
        <v>254</v>
      </c>
      <c r="G189" t="s">
        <v>254</v>
      </c>
      <c r="I189" t="str">
        <f t="shared" si="21"/>
        <v>N/A</v>
      </c>
      <c r="J189" t="str">
        <f t="shared" si="22"/>
        <v>N/A</v>
      </c>
      <c r="K189">
        <f t="shared" si="23"/>
        <v>-500000</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4843</v>
      </c>
      <c r="D191" t="s">
        <v>5149</v>
      </c>
      <c r="E191" t="s">
        <v>5819</v>
      </c>
      <c r="F191" t="s">
        <v>1313</v>
      </c>
      <c r="G191" t="s">
        <v>254</v>
      </c>
      <c r="I191" t="str">
        <f t="shared" si="21"/>
        <v>N/A</v>
      </c>
      <c r="J191">
        <f t="shared" si="22"/>
        <v>-2700000</v>
      </c>
      <c r="K191">
        <f t="shared" si="23"/>
        <v>-300000</v>
      </c>
      <c r="L191">
        <f t="shared" si="24"/>
        <v>-11100000</v>
      </c>
      <c r="M191">
        <f t="shared" si="25"/>
        <v>-400000</v>
      </c>
      <c r="N191" t="str">
        <f t="shared" si="26"/>
        <v>N/A</v>
      </c>
    </row>
    <row r="192" spans="1:14" x14ac:dyDescent="0.3">
      <c r="A192" s="1">
        <v>34</v>
      </c>
      <c r="B192" t="s">
        <v>435</v>
      </c>
      <c r="C192" t="s">
        <v>5821</v>
      </c>
      <c r="D192" t="s">
        <v>5822</v>
      </c>
      <c r="E192" t="s">
        <v>5823</v>
      </c>
      <c r="F192" t="s">
        <v>5824</v>
      </c>
      <c r="G192" t="s">
        <v>5812</v>
      </c>
      <c r="I192" t="str">
        <f t="shared" si="21"/>
        <v>N/A</v>
      </c>
      <c r="J192">
        <f t="shared" si="22"/>
        <v>219600000</v>
      </c>
      <c r="K192">
        <f t="shared" si="23"/>
        <v>31000000</v>
      </c>
      <c r="L192">
        <f t="shared" si="24"/>
        <v>175200000</v>
      </c>
      <c r="M192">
        <f t="shared" si="25"/>
        <v>153900000</v>
      </c>
      <c r="N192">
        <f t="shared" si="26"/>
        <v>229100000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5821</v>
      </c>
      <c r="D194" t="s">
        <v>5825</v>
      </c>
      <c r="E194" t="s">
        <v>5823</v>
      </c>
      <c r="F194" t="s">
        <v>5824</v>
      </c>
      <c r="G194" t="s">
        <v>5812</v>
      </c>
      <c r="I194" t="str">
        <f t="shared" si="21"/>
        <v>N/A</v>
      </c>
      <c r="J194">
        <f t="shared" si="22"/>
        <v>219600000</v>
      </c>
      <c r="K194">
        <f t="shared" si="23"/>
        <v>31500000</v>
      </c>
      <c r="L194">
        <f t="shared" si="24"/>
        <v>175200000</v>
      </c>
      <c r="M194">
        <f t="shared" si="25"/>
        <v>153900000</v>
      </c>
      <c r="N194">
        <f t="shared" si="26"/>
        <v>229100000</v>
      </c>
    </row>
    <row r="195" spans="1:14" x14ac:dyDescent="0.3">
      <c r="A195" s="1">
        <v>37</v>
      </c>
      <c r="B195" t="s">
        <v>438</v>
      </c>
      <c r="C195" t="s">
        <v>5826</v>
      </c>
      <c r="D195" t="s">
        <v>28</v>
      </c>
      <c r="E195" t="s">
        <v>5827</v>
      </c>
      <c r="F195" t="s">
        <v>5828</v>
      </c>
      <c r="G195" t="s">
        <v>5829</v>
      </c>
      <c r="I195" t="str">
        <f t="shared" si="21"/>
        <v>N/A</v>
      </c>
      <c r="J195">
        <f t="shared" si="22"/>
        <v>2.21</v>
      </c>
      <c r="K195">
        <f t="shared" si="23"/>
        <v>0.33</v>
      </c>
      <c r="L195">
        <f t="shared" si="24"/>
        <v>1.82</v>
      </c>
      <c r="M195">
        <f t="shared" si="25"/>
        <v>1.6</v>
      </c>
      <c r="N195">
        <f t="shared" si="26"/>
        <v>2.39</v>
      </c>
    </row>
    <row r="196" spans="1:14" x14ac:dyDescent="0.3">
      <c r="A196" s="1">
        <v>38</v>
      </c>
      <c r="B196" t="s">
        <v>444</v>
      </c>
      <c r="C196" t="s">
        <v>254</v>
      </c>
      <c r="D196" t="s">
        <v>5830</v>
      </c>
      <c r="E196" t="s">
        <v>5831</v>
      </c>
      <c r="F196" t="s">
        <v>5832</v>
      </c>
      <c r="G196" t="s">
        <v>5833</v>
      </c>
      <c r="I196" t="str">
        <f t="shared" si="21"/>
        <v>N/A</v>
      </c>
      <c r="J196" t="str">
        <f t="shared" si="22"/>
        <v>N/A</v>
      </c>
      <c r="K196">
        <f t="shared" si="23"/>
        <v>-0.8506999999999999</v>
      </c>
      <c r="L196">
        <f t="shared" si="24"/>
        <v>4.5152000000000001</v>
      </c>
      <c r="M196">
        <f t="shared" si="25"/>
        <v>-0.12090000000000001</v>
      </c>
      <c r="N196">
        <f t="shared" si="26"/>
        <v>0.49380000000000002</v>
      </c>
    </row>
    <row r="197" spans="1:14" x14ac:dyDescent="0.3">
      <c r="A197" s="1">
        <v>39</v>
      </c>
      <c r="B197" t="s">
        <v>449</v>
      </c>
      <c r="C197" t="s">
        <v>1368</v>
      </c>
      <c r="D197" t="s">
        <v>5834</v>
      </c>
      <c r="E197" t="s">
        <v>5835</v>
      </c>
      <c r="F197" t="s">
        <v>5836</v>
      </c>
      <c r="G197" t="s">
        <v>5837</v>
      </c>
      <c r="I197" t="str">
        <f t="shared" si="21"/>
        <v>N/A</v>
      </c>
      <c r="J197">
        <f t="shared" si="22"/>
        <v>99400000</v>
      </c>
      <c r="K197">
        <f t="shared" si="23"/>
        <v>96000000</v>
      </c>
      <c r="L197">
        <f t="shared" si="24"/>
        <v>96100000</v>
      </c>
      <c r="M197">
        <f t="shared" si="25"/>
        <v>95900000</v>
      </c>
      <c r="N197">
        <f t="shared" si="26"/>
        <v>95800000</v>
      </c>
    </row>
    <row r="198" spans="1:14" x14ac:dyDescent="0.3">
      <c r="A198" s="1">
        <v>40</v>
      </c>
      <c r="B198" t="s">
        <v>455</v>
      </c>
      <c r="C198" t="s">
        <v>5826</v>
      </c>
      <c r="D198" t="s">
        <v>28</v>
      </c>
      <c r="E198" t="s">
        <v>4955</v>
      </c>
      <c r="F198" t="s">
        <v>5682</v>
      </c>
      <c r="G198" t="s">
        <v>5838</v>
      </c>
      <c r="I198" t="str">
        <f t="shared" si="21"/>
        <v>N/A</v>
      </c>
      <c r="J198">
        <f t="shared" si="22"/>
        <v>2.21</v>
      </c>
      <c r="K198">
        <f t="shared" si="23"/>
        <v>0.33</v>
      </c>
      <c r="L198">
        <f t="shared" si="24"/>
        <v>1.8</v>
      </c>
      <c r="M198">
        <f t="shared" si="25"/>
        <v>1.59</v>
      </c>
      <c r="N198">
        <f t="shared" si="26"/>
        <v>2.36</v>
      </c>
    </row>
    <row r="199" spans="1:14" x14ac:dyDescent="0.3">
      <c r="A199" s="1">
        <v>41</v>
      </c>
      <c r="B199" t="s">
        <v>461</v>
      </c>
      <c r="C199" t="s">
        <v>254</v>
      </c>
      <c r="D199" t="s">
        <v>5830</v>
      </c>
      <c r="E199" t="s">
        <v>5839</v>
      </c>
      <c r="F199" t="s">
        <v>5840</v>
      </c>
      <c r="G199" t="s">
        <v>5841</v>
      </c>
      <c r="I199" t="str">
        <f t="shared" si="21"/>
        <v>N/A</v>
      </c>
      <c r="J199" t="str">
        <f t="shared" si="22"/>
        <v>N/A</v>
      </c>
      <c r="K199">
        <f t="shared" si="23"/>
        <v>-0.8506999999999999</v>
      </c>
      <c r="L199">
        <f t="shared" si="24"/>
        <v>4.4545000000000003</v>
      </c>
      <c r="M199">
        <f t="shared" si="25"/>
        <v>-0.1167</v>
      </c>
      <c r="N199">
        <f t="shared" si="26"/>
        <v>0.48430000000000001</v>
      </c>
    </row>
    <row r="200" spans="1:14" x14ac:dyDescent="0.3">
      <c r="A200" s="1">
        <v>42</v>
      </c>
      <c r="B200" t="s">
        <v>466</v>
      </c>
      <c r="C200" t="s">
        <v>5842</v>
      </c>
      <c r="D200" t="s">
        <v>5835</v>
      </c>
      <c r="E200" t="s">
        <v>5843</v>
      </c>
      <c r="F200" t="s">
        <v>5844</v>
      </c>
      <c r="G200" t="s">
        <v>5844</v>
      </c>
      <c r="I200" t="str">
        <f t="shared" si="21"/>
        <v>N/A</v>
      </c>
      <c r="J200">
        <f t="shared" si="22"/>
        <v>99500000</v>
      </c>
      <c r="K200">
        <f t="shared" si="23"/>
        <v>96100000</v>
      </c>
      <c r="L200">
        <f t="shared" si="24"/>
        <v>97200000</v>
      </c>
      <c r="M200">
        <f t="shared" si="25"/>
        <v>96900000</v>
      </c>
      <c r="N200">
        <f t="shared" si="26"/>
        <v>96900000</v>
      </c>
    </row>
    <row r="201" spans="1:14" x14ac:dyDescent="0.3">
      <c r="A201" s="1">
        <v>43</v>
      </c>
      <c r="B201" t="s">
        <v>153</v>
      </c>
      <c r="C201" t="s">
        <v>5845</v>
      </c>
      <c r="D201" t="s">
        <v>5846</v>
      </c>
      <c r="E201" t="s">
        <v>5847</v>
      </c>
      <c r="F201" t="s">
        <v>5848</v>
      </c>
      <c r="G201" t="s">
        <v>5849</v>
      </c>
      <c r="I201" t="str">
        <f t="shared" si="21"/>
        <v>N/A</v>
      </c>
      <c r="J201">
        <f t="shared" si="22"/>
        <v>420100000</v>
      </c>
      <c r="K201">
        <f t="shared" si="23"/>
        <v>426600000</v>
      </c>
      <c r="L201">
        <f t="shared" si="24"/>
        <v>408300000</v>
      </c>
      <c r="M201">
        <f t="shared" si="25"/>
        <v>438300000</v>
      </c>
      <c r="N201">
        <f t="shared" si="26"/>
        <v>490100000</v>
      </c>
    </row>
    <row r="202" spans="1:14" x14ac:dyDescent="0.3">
      <c r="A202" s="1">
        <v>44</v>
      </c>
      <c r="B202" t="s">
        <v>477</v>
      </c>
      <c r="C202" t="s">
        <v>254</v>
      </c>
      <c r="D202" t="s">
        <v>5850</v>
      </c>
      <c r="E202" t="s">
        <v>5851</v>
      </c>
      <c r="F202" t="s">
        <v>5852</v>
      </c>
      <c r="G202" t="s">
        <v>4623</v>
      </c>
      <c r="I202" t="str">
        <f t="shared" si="21"/>
        <v>N/A</v>
      </c>
      <c r="J202" t="str">
        <f t="shared" si="22"/>
        <v>N/A</v>
      </c>
      <c r="K202">
        <f t="shared" si="23"/>
        <v>1.5500000000000002E-2</v>
      </c>
      <c r="L202">
        <f t="shared" si="24"/>
        <v>-4.2900000000000001E-2</v>
      </c>
      <c r="M202">
        <f t="shared" si="25"/>
        <v>7.3499999999999996E-2</v>
      </c>
      <c r="N202">
        <f t="shared" si="26"/>
        <v>0.1182</v>
      </c>
    </row>
    <row r="203" spans="1:14" x14ac:dyDescent="0.3">
      <c r="A203" s="1">
        <v>45</v>
      </c>
      <c r="B203" t="s">
        <v>482</v>
      </c>
      <c r="C203" t="s">
        <v>254</v>
      </c>
      <c r="D203" t="s">
        <v>254</v>
      </c>
      <c r="E203" t="s">
        <v>254</v>
      </c>
      <c r="F203" t="s">
        <v>254</v>
      </c>
      <c r="G203" t="s">
        <v>1166</v>
      </c>
      <c r="I203" t="str">
        <f t="shared" si="21"/>
        <v>N/A</v>
      </c>
      <c r="J203" t="str">
        <f t="shared" si="22"/>
        <v>N/A</v>
      </c>
      <c r="K203" t="str">
        <f t="shared" si="23"/>
        <v>N/A</v>
      </c>
      <c r="L203" t="str">
        <f t="shared" si="24"/>
        <v>N/A</v>
      </c>
      <c r="M203" t="str">
        <f t="shared" si="25"/>
        <v>N/A</v>
      </c>
      <c r="N203">
        <f t="shared" si="26"/>
        <v>0.219</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5853</v>
      </c>
      <c r="D206" t="s">
        <v>5854</v>
      </c>
      <c r="E206" t="s">
        <v>5855</v>
      </c>
      <c r="F206" t="s">
        <v>5856</v>
      </c>
      <c r="G206" t="s">
        <v>5857</v>
      </c>
      <c r="I206" t="str">
        <f t="shared" si="21"/>
        <v>N/A</v>
      </c>
      <c r="J206">
        <f t="shared" si="22"/>
        <v>317500000</v>
      </c>
      <c r="K206">
        <f t="shared" si="23"/>
        <v>267600000.00000003</v>
      </c>
      <c r="L206">
        <f t="shared" si="24"/>
        <v>294800000</v>
      </c>
      <c r="M206">
        <f t="shared" si="25"/>
        <v>202500000</v>
      </c>
      <c r="N206">
        <f t="shared" si="26"/>
        <v>313400000</v>
      </c>
    </row>
    <row r="207" spans="1:14" x14ac:dyDescent="0.3">
      <c r="A207" s="1">
        <v>1</v>
      </c>
      <c r="B207" t="s">
        <v>490</v>
      </c>
      <c r="C207" t="s">
        <v>5853</v>
      </c>
      <c r="D207" t="s">
        <v>5854</v>
      </c>
      <c r="E207" t="s">
        <v>5858</v>
      </c>
      <c r="F207" t="s">
        <v>5859</v>
      </c>
      <c r="G207" t="s">
        <v>5860</v>
      </c>
      <c r="I207" t="str">
        <f t="shared" si="21"/>
        <v>N/A</v>
      </c>
      <c r="J207">
        <f t="shared" si="22"/>
        <v>317500000</v>
      </c>
      <c r="K207">
        <f t="shared" si="23"/>
        <v>267600000.00000003</v>
      </c>
      <c r="L207">
        <f t="shared" si="24"/>
        <v>290500000</v>
      </c>
      <c r="M207">
        <f t="shared" si="25"/>
        <v>199700000</v>
      </c>
      <c r="N207">
        <f t="shared" si="26"/>
        <v>312400000</v>
      </c>
    </row>
    <row r="208" spans="1:14" x14ac:dyDescent="0.3">
      <c r="A208" s="1">
        <v>2</v>
      </c>
      <c r="B208" t="s">
        <v>491</v>
      </c>
      <c r="C208" t="s">
        <v>254</v>
      </c>
      <c r="D208" t="s">
        <v>254</v>
      </c>
      <c r="E208" t="s">
        <v>5466</v>
      </c>
      <c r="F208" t="s">
        <v>1665</v>
      </c>
      <c r="G208" t="s">
        <v>1569</v>
      </c>
      <c r="I208" t="str">
        <f t="shared" si="21"/>
        <v>N/A</v>
      </c>
      <c r="J208" t="str">
        <f t="shared" si="22"/>
        <v>N/A</v>
      </c>
      <c r="K208" t="str">
        <f t="shared" si="23"/>
        <v>N/A</v>
      </c>
      <c r="L208">
        <f t="shared" si="24"/>
        <v>4300000</v>
      </c>
      <c r="M208">
        <f t="shared" si="25"/>
        <v>2800000</v>
      </c>
      <c r="N208">
        <f t="shared" si="26"/>
        <v>1000000</v>
      </c>
    </row>
    <row r="209" spans="1:14" x14ac:dyDescent="0.3">
      <c r="A209" s="1">
        <v>3</v>
      </c>
      <c r="B209" t="s">
        <v>492</v>
      </c>
      <c r="C209" t="s">
        <v>254</v>
      </c>
      <c r="D209" t="s">
        <v>5861</v>
      </c>
      <c r="E209" t="s">
        <v>5862</v>
      </c>
      <c r="F209" t="s">
        <v>5863</v>
      </c>
      <c r="G209" t="s">
        <v>5864</v>
      </c>
      <c r="I209" t="str">
        <f t="shared" si="21"/>
        <v>N/A</v>
      </c>
      <c r="J209" t="str">
        <f t="shared" si="22"/>
        <v>N/A</v>
      </c>
      <c r="K209">
        <f t="shared" si="23"/>
        <v>-0.15720000000000001</v>
      </c>
      <c r="L209">
        <f t="shared" si="24"/>
        <v>0.10160000000000001</v>
      </c>
      <c r="M209">
        <f t="shared" si="25"/>
        <v>-0.31309999999999999</v>
      </c>
      <c r="N209">
        <f t="shared" si="26"/>
        <v>0.54770000000000008</v>
      </c>
    </row>
    <row r="210" spans="1:14" x14ac:dyDescent="0.3">
      <c r="A210" s="1">
        <v>4</v>
      </c>
      <c r="B210" t="s">
        <v>497</v>
      </c>
      <c r="C210" t="s">
        <v>866</v>
      </c>
      <c r="D210" t="s">
        <v>5865</v>
      </c>
      <c r="E210" t="s">
        <v>5866</v>
      </c>
      <c r="F210" t="s">
        <v>5867</v>
      </c>
      <c r="G210" t="s">
        <v>5868</v>
      </c>
      <c r="I210" t="str">
        <f t="shared" si="21"/>
        <v>N/A</v>
      </c>
      <c r="J210">
        <f t="shared" si="22"/>
        <v>0.16</v>
      </c>
      <c r="K210">
        <f t="shared" si="23"/>
        <v>0.13519999999999999</v>
      </c>
      <c r="L210">
        <f t="shared" si="24"/>
        <v>0.1462</v>
      </c>
      <c r="M210">
        <f t="shared" si="25"/>
        <v>8.8599999999999998E-2</v>
      </c>
      <c r="N210">
        <f t="shared" si="26"/>
        <v>0.13949999999999999</v>
      </c>
    </row>
    <row r="211" spans="1:14" x14ac:dyDescent="0.3">
      <c r="A211" s="1">
        <v>5</v>
      </c>
      <c r="B211" t="s">
        <v>503</v>
      </c>
      <c r="C211" t="s">
        <v>5869</v>
      </c>
      <c r="D211" t="s">
        <v>5870</v>
      </c>
      <c r="E211" t="s">
        <v>5871</v>
      </c>
      <c r="F211" t="s">
        <v>5872</v>
      </c>
      <c r="G211" t="s">
        <v>5873</v>
      </c>
      <c r="I211" t="str">
        <f t="shared" si="21"/>
        <v>N/A</v>
      </c>
      <c r="J211">
        <f t="shared" si="22"/>
        <v>381900000</v>
      </c>
      <c r="K211">
        <f t="shared" si="23"/>
        <v>424900000</v>
      </c>
      <c r="L211">
        <f t="shared" si="24"/>
        <v>441000000</v>
      </c>
      <c r="M211">
        <f t="shared" si="25"/>
        <v>303400000</v>
      </c>
      <c r="N211">
        <f t="shared" si="26"/>
        <v>271900000</v>
      </c>
    </row>
    <row r="212" spans="1:14" x14ac:dyDescent="0.3">
      <c r="A212" s="1">
        <v>6</v>
      </c>
      <c r="B212" t="s">
        <v>509</v>
      </c>
      <c r="C212" t="s">
        <v>5869</v>
      </c>
      <c r="D212" t="s">
        <v>5870</v>
      </c>
      <c r="E212" t="s">
        <v>5871</v>
      </c>
      <c r="F212" t="s">
        <v>5872</v>
      </c>
      <c r="G212" t="s">
        <v>2522</v>
      </c>
      <c r="I212" t="str">
        <f t="shared" si="21"/>
        <v>N/A</v>
      </c>
      <c r="J212">
        <f t="shared" si="22"/>
        <v>381900000</v>
      </c>
      <c r="K212">
        <f t="shared" si="23"/>
        <v>424900000</v>
      </c>
      <c r="L212">
        <f t="shared" si="24"/>
        <v>441000000</v>
      </c>
      <c r="M212">
        <f t="shared" si="25"/>
        <v>303400000</v>
      </c>
      <c r="N212">
        <f t="shared" si="26"/>
        <v>260000000</v>
      </c>
    </row>
    <row r="213" spans="1:14" x14ac:dyDescent="0.3">
      <c r="A213" s="1">
        <v>7</v>
      </c>
      <c r="B213" t="s">
        <v>515</v>
      </c>
      <c r="C213" t="s">
        <v>5869</v>
      </c>
      <c r="D213" t="s">
        <v>5870</v>
      </c>
      <c r="E213" t="s">
        <v>5871</v>
      </c>
      <c r="F213" t="s">
        <v>5872</v>
      </c>
      <c r="G213" t="s">
        <v>2522</v>
      </c>
      <c r="I213" t="str">
        <f t="shared" si="21"/>
        <v>N/A</v>
      </c>
      <c r="J213">
        <f t="shared" si="22"/>
        <v>381900000</v>
      </c>
      <c r="K213">
        <f t="shared" si="23"/>
        <v>424900000</v>
      </c>
      <c r="L213">
        <f t="shared" si="24"/>
        <v>441000000</v>
      </c>
      <c r="M213">
        <f t="shared" si="25"/>
        <v>303400000</v>
      </c>
      <c r="N213">
        <f t="shared" si="26"/>
        <v>260000000</v>
      </c>
    </row>
    <row r="214" spans="1:14" x14ac:dyDescent="0.3">
      <c r="A214" s="1">
        <v>8</v>
      </c>
      <c r="B214" t="s">
        <v>521</v>
      </c>
      <c r="C214" t="s">
        <v>254</v>
      </c>
      <c r="D214" t="s">
        <v>254</v>
      </c>
      <c r="E214" t="s">
        <v>254</v>
      </c>
      <c r="F214" t="s">
        <v>254</v>
      </c>
      <c r="G214" t="s">
        <v>254</v>
      </c>
      <c r="I214" t="str">
        <f t="shared" si="21"/>
        <v>N/A</v>
      </c>
      <c r="J214" t="str">
        <f t="shared" si="22"/>
        <v>N/A</v>
      </c>
      <c r="K214" t="str">
        <f t="shared" si="23"/>
        <v>N/A</v>
      </c>
      <c r="L214" t="str">
        <f t="shared" si="24"/>
        <v>N/A</v>
      </c>
      <c r="M214" t="str">
        <f t="shared" si="25"/>
        <v>N/A</v>
      </c>
      <c r="N214" t="str">
        <f t="shared" si="26"/>
        <v>N/A</v>
      </c>
    </row>
    <row r="215" spans="1:14" x14ac:dyDescent="0.3">
      <c r="A215" s="1">
        <v>9</v>
      </c>
      <c r="B215" t="s">
        <v>527</v>
      </c>
      <c r="C215" t="s">
        <v>254</v>
      </c>
      <c r="D215" t="s">
        <v>254</v>
      </c>
      <c r="E215" t="s">
        <v>254</v>
      </c>
      <c r="F215" t="s">
        <v>254</v>
      </c>
      <c r="G215" t="s">
        <v>5726</v>
      </c>
      <c r="I215" t="str">
        <f t="shared" si="21"/>
        <v>N/A</v>
      </c>
      <c r="J215" t="str">
        <f t="shared" si="22"/>
        <v>N/A</v>
      </c>
      <c r="K215" t="str">
        <f t="shared" si="23"/>
        <v>N/A</v>
      </c>
      <c r="L215" t="str">
        <f t="shared" si="24"/>
        <v>N/A</v>
      </c>
      <c r="M215" t="str">
        <f t="shared" si="25"/>
        <v>N/A</v>
      </c>
      <c r="N215">
        <f t="shared" si="26"/>
        <v>11900000</v>
      </c>
    </row>
    <row r="216" spans="1:14" x14ac:dyDescent="0.3">
      <c r="A216" s="1">
        <v>10</v>
      </c>
      <c r="B216" t="s">
        <v>533</v>
      </c>
      <c r="C216" t="s">
        <v>254</v>
      </c>
      <c r="D216" t="s">
        <v>5874</v>
      </c>
      <c r="E216" t="s">
        <v>5875</v>
      </c>
      <c r="F216" t="s">
        <v>5876</v>
      </c>
      <c r="G216" t="s">
        <v>5877</v>
      </c>
      <c r="I216" t="str">
        <f t="shared" si="21"/>
        <v>N/A</v>
      </c>
      <c r="J216" t="str">
        <f t="shared" si="22"/>
        <v>N/A</v>
      </c>
      <c r="K216">
        <f t="shared" si="23"/>
        <v>0.11260000000000001</v>
      </c>
      <c r="L216">
        <f t="shared" si="24"/>
        <v>3.7900000000000003E-2</v>
      </c>
      <c r="M216">
        <f t="shared" si="25"/>
        <v>-0.312</v>
      </c>
      <c r="N216">
        <f t="shared" si="26"/>
        <v>-0.1038</v>
      </c>
    </row>
    <row r="217" spans="1:14" x14ac:dyDescent="0.3">
      <c r="A217" s="1">
        <v>11</v>
      </c>
      <c r="B217" t="s">
        <v>538</v>
      </c>
      <c r="C217" t="s">
        <v>5878</v>
      </c>
      <c r="D217" t="s">
        <v>5879</v>
      </c>
      <c r="E217" t="s">
        <v>5880</v>
      </c>
      <c r="F217" t="s">
        <v>5881</v>
      </c>
      <c r="G217" t="s">
        <v>5882</v>
      </c>
      <c r="I217" t="str">
        <f t="shared" si="21"/>
        <v>N/A</v>
      </c>
      <c r="J217">
        <f t="shared" si="22"/>
        <v>5.36</v>
      </c>
      <c r="K217">
        <f t="shared" si="23"/>
        <v>4.93</v>
      </c>
      <c r="L217">
        <f t="shared" si="24"/>
        <v>4.8</v>
      </c>
      <c r="M217">
        <f t="shared" si="25"/>
        <v>6.82</v>
      </c>
      <c r="N217">
        <f t="shared" si="26"/>
        <v>8.23</v>
      </c>
    </row>
    <row r="218" spans="1:14" x14ac:dyDescent="0.3">
      <c r="A218" s="1">
        <v>12</v>
      </c>
      <c r="B218" t="s">
        <v>544</v>
      </c>
      <c r="C218" t="s">
        <v>5883</v>
      </c>
      <c r="D218" t="s">
        <v>5884</v>
      </c>
      <c r="E218" t="s">
        <v>5885</v>
      </c>
      <c r="F218" t="s">
        <v>5886</v>
      </c>
      <c r="G218" t="s">
        <v>5887</v>
      </c>
      <c r="I218" t="str">
        <f t="shared" si="21"/>
        <v>N/A</v>
      </c>
      <c r="J218">
        <f t="shared" si="22"/>
        <v>166400000</v>
      </c>
      <c r="K218">
        <f t="shared" si="23"/>
        <v>155800000</v>
      </c>
      <c r="L218">
        <f t="shared" si="24"/>
        <v>179500000</v>
      </c>
      <c r="M218">
        <f t="shared" si="25"/>
        <v>204100000</v>
      </c>
      <c r="N218">
        <f t="shared" si="26"/>
        <v>220600000</v>
      </c>
    </row>
    <row r="219" spans="1:14" x14ac:dyDescent="0.3">
      <c r="A219" s="1">
        <v>13</v>
      </c>
      <c r="B219" t="s">
        <v>545</v>
      </c>
      <c r="C219" t="s">
        <v>5888</v>
      </c>
      <c r="D219" t="s">
        <v>5889</v>
      </c>
      <c r="E219" t="s">
        <v>5890</v>
      </c>
      <c r="F219" t="s">
        <v>5891</v>
      </c>
      <c r="G219" t="s">
        <v>5892</v>
      </c>
      <c r="I219" t="str">
        <f t="shared" si="21"/>
        <v>N/A</v>
      </c>
      <c r="J219">
        <f t="shared" si="22"/>
        <v>95500000</v>
      </c>
      <c r="K219">
        <f t="shared" si="23"/>
        <v>86800000</v>
      </c>
      <c r="L219">
        <f t="shared" si="24"/>
        <v>92600000</v>
      </c>
      <c r="M219">
        <f t="shared" si="25"/>
        <v>115200000</v>
      </c>
      <c r="N219">
        <f t="shared" si="26"/>
        <v>140300000</v>
      </c>
    </row>
    <row r="220" spans="1:14" x14ac:dyDescent="0.3">
      <c r="A220" s="1">
        <v>14</v>
      </c>
      <c r="B220" t="s">
        <v>546</v>
      </c>
      <c r="C220" t="s">
        <v>5893</v>
      </c>
      <c r="D220" t="s">
        <v>5224</v>
      </c>
      <c r="E220" t="s">
        <v>5894</v>
      </c>
      <c r="F220" t="s">
        <v>5895</v>
      </c>
      <c r="G220" t="s">
        <v>5896</v>
      </c>
      <c r="I220" t="str">
        <f t="shared" si="21"/>
        <v>N/A</v>
      </c>
      <c r="J220">
        <f t="shared" si="22"/>
        <v>22200000</v>
      </c>
      <c r="K220">
        <f t="shared" si="23"/>
        <v>34500000</v>
      </c>
      <c r="L220">
        <f t="shared" si="24"/>
        <v>32100000</v>
      </c>
      <c r="M220">
        <f t="shared" si="25"/>
        <v>30000000</v>
      </c>
      <c r="N220">
        <f t="shared" si="26"/>
        <v>23600000</v>
      </c>
    </row>
    <row r="221" spans="1:14" x14ac:dyDescent="0.3">
      <c r="A221" s="1">
        <v>15</v>
      </c>
      <c r="B221" t="s">
        <v>547</v>
      </c>
      <c r="C221" t="s">
        <v>5897</v>
      </c>
      <c r="D221" t="s">
        <v>5898</v>
      </c>
      <c r="E221" t="s">
        <v>5899</v>
      </c>
      <c r="F221" t="s">
        <v>5900</v>
      </c>
      <c r="G221" t="s">
        <v>5901</v>
      </c>
      <c r="I221" t="str">
        <f t="shared" si="21"/>
        <v>N/A</v>
      </c>
      <c r="J221">
        <f t="shared" si="22"/>
        <v>80400000</v>
      </c>
      <c r="K221">
        <f t="shared" si="23"/>
        <v>68300000</v>
      </c>
      <c r="L221">
        <f t="shared" si="24"/>
        <v>54800000</v>
      </c>
      <c r="M221">
        <f t="shared" si="25"/>
        <v>58900000</v>
      </c>
      <c r="N221">
        <f t="shared" si="26"/>
        <v>56700000</v>
      </c>
    </row>
    <row r="222" spans="1:14" x14ac:dyDescent="0.3">
      <c r="A222" s="1">
        <v>16</v>
      </c>
      <c r="B222" t="s">
        <v>548</v>
      </c>
      <c r="C222" t="s">
        <v>5902</v>
      </c>
      <c r="D222" t="s">
        <v>5903</v>
      </c>
      <c r="E222" t="s">
        <v>254</v>
      </c>
      <c r="F222" t="s">
        <v>254</v>
      </c>
      <c r="G222" t="s">
        <v>254</v>
      </c>
      <c r="I222" t="str">
        <f t="shared" si="21"/>
        <v>N/A</v>
      </c>
      <c r="J222">
        <f t="shared" si="22"/>
        <v>-31700000</v>
      </c>
      <c r="K222">
        <f t="shared" si="23"/>
        <v>-33800000</v>
      </c>
      <c r="L222" t="str">
        <f t="shared" si="24"/>
        <v>N/A</v>
      </c>
      <c r="M222" t="str">
        <f t="shared" si="25"/>
        <v>N/A</v>
      </c>
      <c r="N222" t="str">
        <f t="shared" si="26"/>
        <v>N/A</v>
      </c>
    </row>
    <row r="223" spans="1:14" x14ac:dyDescent="0.3">
      <c r="A223" s="1">
        <v>17</v>
      </c>
      <c r="B223" t="s">
        <v>549</v>
      </c>
      <c r="C223" t="s">
        <v>5904</v>
      </c>
      <c r="D223" t="s">
        <v>5905</v>
      </c>
      <c r="E223" t="s">
        <v>5906</v>
      </c>
      <c r="F223" t="s">
        <v>5907</v>
      </c>
      <c r="G223" t="s">
        <v>5908</v>
      </c>
      <c r="I223" t="str">
        <f t="shared" si="21"/>
        <v>N/A</v>
      </c>
      <c r="J223">
        <f t="shared" si="22"/>
        <v>44100000</v>
      </c>
      <c r="K223">
        <f t="shared" si="23"/>
        <v>74900000</v>
      </c>
      <c r="L223">
        <f t="shared" si="24"/>
        <v>58500000</v>
      </c>
      <c r="M223">
        <f t="shared" si="25"/>
        <v>25100000</v>
      </c>
      <c r="N223">
        <f t="shared" si="26"/>
        <v>23400000</v>
      </c>
    </row>
    <row r="224" spans="1:14" x14ac:dyDescent="0.3">
      <c r="A224" s="1">
        <v>18</v>
      </c>
      <c r="B224" t="s">
        <v>555</v>
      </c>
      <c r="C224" t="s">
        <v>5904</v>
      </c>
      <c r="D224" t="s">
        <v>5905</v>
      </c>
      <c r="E224" t="s">
        <v>5906</v>
      </c>
      <c r="F224" t="s">
        <v>5907</v>
      </c>
      <c r="G224" t="s">
        <v>5908</v>
      </c>
      <c r="I224" t="str">
        <f t="shared" si="21"/>
        <v>N/A</v>
      </c>
      <c r="J224">
        <f t="shared" si="22"/>
        <v>44100000</v>
      </c>
      <c r="K224">
        <f t="shared" si="23"/>
        <v>74900000</v>
      </c>
      <c r="L224">
        <f t="shared" si="24"/>
        <v>58500000</v>
      </c>
      <c r="M224">
        <f t="shared" si="25"/>
        <v>25100000</v>
      </c>
      <c r="N224">
        <f t="shared" si="26"/>
        <v>23400000</v>
      </c>
    </row>
    <row r="225" spans="1:14" x14ac:dyDescent="0.3">
      <c r="A225" s="1">
        <v>19</v>
      </c>
      <c r="B225" t="s">
        <v>561</v>
      </c>
      <c r="C225" t="s">
        <v>5909</v>
      </c>
      <c r="D225" t="s">
        <v>5910</v>
      </c>
      <c r="E225" t="s">
        <v>5911</v>
      </c>
      <c r="F225" t="s">
        <v>5912</v>
      </c>
      <c r="G225" t="s">
        <v>5913</v>
      </c>
      <c r="I225" t="str">
        <f t="shared" si="21"/>
        <v>N/A</v>
      </c>
      <c r="J225">
        <f t="shared" si="22"/>
        <v>909900000</v>
      </c>
      <c r="K225">
        <f t="shared" si="23"/>
        <v>923200000</v>
      </c>
      <c r="L225">
        <f t="shared" si="24"/>
        <v>973800000</v>
      </c>
      <c r="M225">
        <f t="shared" si="25"/>
        <v>735100000</v>
      </c>
      <c r="N225">
        <f t="shared" si="26"/>
        <v>829300000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5914</v>
      </c>
      <c r="D228" t="s">
        <v>5915</v>
      </c>
      <c r="E228" t="s">
        <v>5916</v>
      </c>
      <c r="F228" t="s">
        <v>5917</v>
      </c>
      <c r="G228" t="s">
        <v>5918</v>
      </c>
      <c r="I228" t="str">
        <f t="shared" si="21"/>
        <v>N/A</v>
      </c>
      <c r="J228">
        <f t="shared" si="22"/>
        <v>232000000</v>
      </c>
      <c r="K228">
        <f t="shared" si="23"/>
        <v>203000000</v>
      </c>
      <c r="L228">
        <f t="shared" si="24"/>
        <v>211200000</v>
      </c>
      <c r="M228">
        <f t="shared" si="25"/>
        <v>224800000</v>
      </c>
      <c r="N228">
        <f t="shared" si="26"/>
        <v>226600000</v>
      </c>
    </row>
    <row r="229" spans="1:14" x14ac:dyDescent="0.3">
      <c r="A229" s="1">
        <v>1</v>
      </c>
      <c r="B229" t="s">
        <v>573</v>
      </c>
      <c r="C229" t="s">
        <v>5919</v>
      </c>
      <c r="D229" t="s">
        <v>5920</v>
      </c>
      <c r="E229" t="s">
        <v>5919</v>
      </c>
      <c r="F229" t="s">
        <v>5921</v>
      </c>
      <c r="G229" t="s">
        <v>5922</v>
      </c>
      <c r="I229" t="str">
        <f t="shared" si="21"/>
        <v>N/A</v>
      </c>
      <c r="J229">
        <f t="shared" si="22"/>
        <v>586800000</v>
      </c>
      <c r="K229">
        <f t="shared" si="23"/>
        <v>569200000</v>
      </c>
      <c r="L229">
        <f t="shared" si="24"/>
        <v>586800000</v>
      </c>
      <c r="M229">
        <f t="shared" si="25"/>
        <v>616500000</v>
      </c>
      <c r="N229">
        <f t="shared" si="26"/>
        <v>640400000</v>
      </c>
    </row>
    <row r="230" spans="1:14" x14ac:dyDescent="0.3">
      <c r="A230" s="1">
        <v>2</v>
      </c>
      <c r="B230" t="s">
        <v>579</v>
      </c>
      <c r="C230" t="s">
        <v>5923</v>
      </c>
      <c r="D230" t="s">
        <v>5924</v>
      </c>
      <c r="E230" t="s">
        <v>5925</v>
      </c>
      <c r="F230" t="s">
        <v>5926</v>
      </c>
      <c r="G230" t="s">
        <v>1461</v>
      </c>
      <c r="I230" t="str">
        <f t="shared" si="21"/>
        <v>N/A</v>
      </c>
      <c r="J230">
        <f t="shared" si="22"/>
        <v>132699999.99999999</v>
      </c>
      <c r="K230">
        <f t="shared" si="23"/>
        <v>126300000</v>
      </c>
      <c r="L230">
        <f t="shared" si="24"/>
        <v>120500000</v>
      </c>
      <c r="M230">
        <f t="shared" si="25"/>
        <v>125900000</v>
      </c>
      <c r="N230">
        <f t="shared" si="26"/>
        <v>127600000</v>
      </c>
    </row>
    <row r="231" spans="1:14" x14ac:dyDescent="0.3">
      <c r="A231" s="1">
        <v>3</v>
      </c>
      <c r="B231" t="s">
        <v>585</v>
      </c>
      <c r="C231" t="s">
        <v>3454</v>
      </c>
      <c r="D231" t="s">
        <v>3454</v>
      </c>
      <c r="E231" t="s">
        <v>3490</v>
      </c>
      <c r="F231" t="s">
        <v>5927</v>
      </c>
      <c r="G231" t="s">
        <v>5927</v>
      </c>
      <c r="I231" t="str">
        <f t="shared" si="21"/>
        <v>N/A</v>
      </c>
      <c r="J231">
        <f t="shared" si="22"/>
        <v>16500000</v>
      </c>
      <c r="K231">
        <f t="shared" si="23"/>
        <v>16500000</v>
      </c>
      <c r="L231">
        <f t="shared" si="24"/>
        <v>14000000</v>
      </c>
      <c r="M231">
        <f t="shared" si="25"/>
        <v>14500000</v>
      </c>
      <c r="N231">
        <f t="shared" si="26"/>
        <v>14500000</v>
      </c>
    </row>
    <row r="232" spans="1:14" x14ac:dyDescent="0.3">
      <c r="A232" s="1">
        <v>4</v>
      </c>
      <c r="B232" t="s">
        <v>589</v>
      </c>
      <c r="C232" t="s">
        <v>5928</v>
      </c>
      <c r="D232" t="s">
        <v>5929</v>
      </c>
      <c r="E232" t="s">
        <v>5930</v>
      </c>
      <c r="F232" t="s">
        <v>5931</v>
      </c>
      <c r="G232" t="s">
        <v>5932</v>
      </c>
      <c r="I232" t="str">
        <f t="shared" si="21"/>
        <v>pos_trend</v>
      </c>
      <c r="J232">
        <f t="shared" si="22"/>
        <v>81300000</v>
      </c>
      <c r="K232">
        <f t="shared" si="23"/>
        <v>82000000</v>
      </c>
      <c r="L232">
        <f t="shared" si="24"/>
        <v>96800000</v>
      </c>
      <c r="M232">
        <f t="shared" si="25"/>
        <v>101900000</v>
      </c>
      <c r="N232">
        <f t="shared" si="26"/>
        <v>126500000</v>
      </c>
    </row>
    <row r="233" spans="1:14" x14ac:dyDescent="0.3">
      <c r="A233" s="1">
        <v>5</v>
      </c>
      <c r="B233" t="s">
        <v>593</v>
      </c>
      <c r="C233" t="s">
        <v>254</v>
      </c>
      <c r="D233" t="s">
        <v>254</v>
      </c>
      <c r="E233" t="s">
        <v>254</v>
      </c>
      <c r="F233" t="s">
        <v>254</v>
      </c>
      <c r="G233" t="s">
        <v>254</v>
      </c>
      <c r="I233" t="str">
        <f t="shared" si="21"/>
        <v>N/A</v>
      </c>
      <c r="J233" t="str">
        <f t="shared" si="22"/>
        <v>N/A</v>
      </c>
      <c r="K233" t="str">
        <f t="shared" si="23"/>
        <v>N/A</v>
      </c>
      <c r="L233" t="str">
        <f t="shared" si="24"/>
        <v>N/A</v>
      </c>
      <c r="M233" t="str">
        <f t="shared" si="25"/>
        <v>N/A</v>
      </c>
      <c r="N233" t="str">
        <f t="shared" si="26"/>
        <v>N/A</v>
      </c>
    </row>
    <row r="234" spans="1:14" x14ac:dyDescent="0.3">
      <c r="A234" s="1">
        <v>6</v>
      </c>
      <c r="B234" t="s">
        <v>599</v>
      </c>
      <c r="C234" t="s">
        <v>5933</v>
      </c>
      <c r="D234" t="s">
        <v>5934</v>
      </c>
      <c r="E234" t="s">
        <v>5935</v>
      </c>
      <c r="F234" t="s">
        <v>5936</v>
      </c>
      <c r="G234" t="s">
        <v>5937</v>
      </c>
      <c r="I234" t="str">
        <f t="shared" si="21"/>
        <v>pos_trend</v>
      </c>
      <c r="J234">
        <f t="shared" si="22"/>
        <v>354800000</v>
      </c>
      <c r="K234">
        <f t="shared" si="23"/>
        <v>366200000</v>
      </c>
      <c r="L234">
        <f t="shared" si="24"/>
        <v>375600000</v>
      </c>
      <c r="M234">
        <f t="shared" si="25"/>
        <v>391700000</v>
      </c>
      <c r="N234">
        <f t="shared" si="26"/>
        <v>413800000</v>
      </c>
    </row>
    <row r="235" spans="1:14" x14ac:dyDescent="0.3">
      <c r="A235" s="1">
        <v>7</v>
      </c>
      <c r="B235" t="s">
        <v>605</v>
      </c>
      <c r="C235" t="s">
        <v>254</v>
      </c>
      <c r="D235" t="s">
        <v>5938</v>
      </c>
      <c r="E235" t="s">
        <v>5939</v>
      </c>
      <c r="F235" t="s">
        <v>5940</v>
      </c>
      <c r="G235" t="s">
        <v>4479</v>
      </c>
      <c r="I235" t="str">
        <f t="shared" si="21"/>
        <v>neg_trend</v>
      </c>
      <c r="J235" t="str">
        <f t="shared" si="22"/>
        <v>N/A</v>
      </c>
      <c r="K235">
        <f t="shared" si="23"/>
        <v>20200000</v>
      </c>
      <c r="L235">
        <f t="shared" si="24"/>
        <v>17900000</v>
      </c>
      <c r="M235">
        <f t="shared" si="25"/>
        <v>14200000</v>
      </c>
      <c r="N235">
        <f t="shared" si="26"/>
        <v>4600000</v>
      </c>
    </row>
    <row r="236" spans="1:14" x14ac:dyDescent="0.3">
      <c r="A236" s="1">
        <v>8</v>
      </c>
      <c r="B236" t="s">
        <v>606</v>
      </c>
      <c r="C236" t="s">
        <v>254</v>
      </c>
      <c r="D236" t="s">
        <v>5938</v>
      </c>
      <c r="E236" t="s">
        <v>5939</v>
      </c>
      <c r="F236" t="s">
        <v>5940</v>
      </c>
      <c r="G236" t="s">
        <v>4479</v>
      </c>
      <c r="I236" t="str">
        <f t="shared" si="21"/>
        <v>neg_trend</v>
      </c>
      <c r="J236" t="str">
        <f t="shared" si="22"/>
        <v>N/A</v>
      </c>
      <c r="K236">
        <f t="shared" si="23"/>
        <v>20200000</v>
      </c>
      <c r="L236">
        <f t="shared" si="24"/>
        <v>17900000</v>
      </c>
      <c r="M236">
        <f t="shared" si="25"/>
        <v>14200000</v>
      </c>
      <c r="N236">
        <f t="shared" si="26"/>
        <v>4600000</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5941</v>
      </c>
      <c r="D238" t="s">
        <v>5942</v>
      </c>
      <c r="E238" t="s">
        <v>5943</v>
      </c>
      <c r="F238" t="s">
        <v>1251</v>
      </c>
      <c r="G238" t="s">
        <v>59</v>
      </c>
      <c r="I238" t="str">
        <f t="shared" si="21"/>
        <v>N/A</v>
      </c>
      <c r="J238">
        <f t="shared" si="22"/>
        <v>788400000</v>
      </c>
      <c r="K238">
        <f t="shared" si="23"/>
        <v>651000000</v>
      </c>
      <c r="L238">
        <f t="shared" si="24"/>
        <v>631700000</v>
      </c>
      <c r="M238">
        <f t="shared" si="25"/>
        <v>1090000000</v>
      </c>
      <c r="N238">
        <f t="shared" si="26"/>
        <v>1070000000.0000001</v>
      </c>
    </row>
    <row r="239" spans="1:14" x14ac:dyDescent="0.3">
      <c r="A239" s="1">
        <v>11</v>
      </c>
      <c r="B239" t="s">
        <v>614</v>
      </c>
      <c r="C239" t="s">
        <v>5944</v>
      </c>
      <c r="D239" t="s">
        <v>5945</v>
      </c>
      <c r="E239" t="s">
        <v>5946</v>
      </c>
      <c r="F239" t="s">
        <v>5947</v>
      </c>
      <c r="G239" t="s">
        <v>5948</v>
      </c>
      <c r="I239" t="str">
        <f t="shared" si="21"/>
        <v>N/A</v>
      </c>
      <c r="J239">
        <f t="shared" si="22"/>
        <v>637900000</v>
      </c>
      <c r="K239">
        <f t="shared" si="23"/>
        <v>504900000</v>
      </c>
      <c r="L239">
        <f t="shared" si="24"/>
        <v>506000000</v>
      </c>
      <c r="M239">
        <f t="shared" si="25"/>
        <v>714100000</v>
      </c>
      <c r="N239">
        <f t="shared" si="26"/>
        <v>716800000</v>
      </c>
    </row>
    <row r="240" spans="1:14" x14ac:dyDescent="0.3">
      <c r="A240" s="1">
        <v>12</v>
      </c>
      <c r="B240" t="s">
        <v>620</v>
      </c>
      <c r="C240" t="s">
        <v>5949</v>
      </c>
      <c r="D240" t="s">
        <v>5950</v>
      </c>
      <c r="E240" t="s">
        <v>5951</v>
      </c>
      <c r="F240" t="s">
        <v>5952</v>
      </c>
      <c r="G240" t="s">
        <v>5953</v>
      </c>
      <c r="I240" t="str">
        <f t="shared" si="21"/>
        <v>N/A</v>
      </c>
      <c r="J240">
        <f t="shared" si="22"/>
        <v>150500000</v>
      </c>
      <c r="K240">
        <f t="shared" si="23"/>
        <v>146100000</v>
      </c>
      <c r="L240">
        <f t="shared" si="24"/>
        <v>125700000</v>
      </c>
      <c r="M240">
        <f t="shared" si="25"/>
        <v>372400000</v>
      </c>
      <c r="N240">
        <f t="shared" si="26"/>
        <v>357400000</v>
      </c>
    </row>
    <row r="241" spans="1:14" x14ac:dyDescent="0.3">
      <c r="A241" s="1">
        <v>13</v>
      </c>
      <c r="B241" t="s">
        <v>626</v>
      </c>
      <c r="C241" t="s">
        <v>1321</v>
      </c>
      <c r="D241" t="s">
        <v>5954</v>
      </c>
      <c r="E241" t="s">
        <v>1423</v>
      </c>
      <c r="F241" t="s">
        <v>5955</v>
      </c>
      <c r="G241" t="s">
        <v>5956</v>
      </c>
      <c r="I241" t="str">
        <f t="shared" si="21"/>
        <v>N/A</v>
      </c>
      <c r="J241">
        <f t="shared" si="22"/>
        <v>53500000</v>
      </c>
      <c r="K241">
        <f t="shared" si="23"/>
        <v>182500000</v>
      </c>
      <c r="L241">
        <f t="shared" si="24"/>
        <v>109000000</v>
      </c>
      <c r="M241">
        <f t="shared" si="25"/>
        <v>132800000.00000001</v>
      </c>
      <c r="N241">
        <f t="shared" si="26"/>
        <v>40400000</v>
      </c>
    </row>
    <row r="242" spans="1:14" x14ac:dyDescent="0.3">
      <c r="A242" s="1">
        <v>14</v>
      </c>
      <c r="B242" t="s">
        <v>632</v>
      </c>
      <c r="C242" t="s">
        <v>1321</v>
      </c>
      <c r="D242" t="s">
        <v>5954</v>
      </c>
      <c r="E242" t="s">
        <v>1423</v>
      </c>
      <c r="F242" t="s">
        <v>5955</v>
      </c>
      <c r="G242" t="s">
        <v>5956</v>
      </c>
      <c r="I242" t="str">
        <f t="shared" si="21"/>
        <v>N/A</v>
      </c>
      <c r="J242">
        <f t="shared" si="22"/>
        <v>53500000</v>
      </c>
      <c r="K242">
        <f t="shared" si="23"/>
        <v>182500000</v>
      </c>
      <c r="L242">
        <f t="shared" si="24"/>
        <v>109000000</v>
      </c>
      <c r="M242">
        <f t="shared" si="25"/>
        <v>132800000.00000001</v>
      </c>
      <c r="N242">
        <f t="shared" si="26"/>
        <v>40400000</v>
      </c>
    </row>
    <row r="243" spans="1:14" x14ac:dyDescent="0.3">
      <c r="A243" s="1">
        <v>15</v>
      </c>
      <c r="B243" t="s">
        <v>635</v>
      </c>
      <c r="C243" t="s">
        <v>638</v>
      </c>
      <c r="D243" t="s">
        <v>638</v>
      </c>
      <c r="E243" t="s">
        <v>1101</v>
      </c>
      <c r="F243" t="s">
        <v>5957</v>
      </c>
      <c r="G243" t="s">
        <v>5958</v>
      </c>
      <c r="I243" t="str">
        <f t="shared" si="21"/>
        <v>N/A</v>
      </c>
      <c r="J243">
        <f t="shared" si="22"/>
        <v>1980000000</v>
      </c>
      <c r="K243">
        <f t="shared" si="23"/>
        <v>1980000000</v>
      </c>
      <c r="L243">
        <f t="shared" si="24"/>
        <v>2020000000</v>
      </c>
      <c r="M243">
        <f t="shared" si="25"/>
        <v>2290000000</v>
      </c>
      <c r="N243">
        <f t="shared" si="26"/>
        <v>2250000000</v>
      </c>
    </row>
    <row r="244" spans="1:14" x14ac:dyDescent="0.3">
      <c r="A244" s="1">
        <v>16</v>
      </c>
      <c r="B244" t="s">
        <v>640</v>
      </c>
      <c r="C244" t="s">
        <v>254</v>
      </c>
      <c r="D244" t="s">
        <v>5959</v>
      </c>
      <c r="E244" t="s">
        <v>5960</v>
      </c>
      <c r="F244" t="s">
        <v>5961</v>
      </c>
      <c r="G244" t="s">
        <v>5962</v>
      </c>
      <c r="I244" t="str">
        <f t="shared" si="21"/>
        <v>N/A</v>
      </c>
      <c r="J244" t="str">
        <f t="shared" si="22"/>
        <v>N/A</v>
      </c>
      <c r="K244">
        <f t="shared" si="23"/>
        <v>-2E-3</v>
      </c>
      <c r="L244">
        <f t="shared" si="24"/>
        <v>1.8200000000000001E-2</v>
      </c>
      <c r="M244">
        <f t="shared" si="25"/>
        <v>0.1336</v>
      </c>
      <c r="N244">
        <f t="shared" si="26"/>
        <v>-1.66E-2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4107</v>
      </c>
      <c r="D247" t="s">
        <v>1279</v>
      </c>
      <c r="E247" t="s">
        <v>5963</v>
      </c>
      <c r="F247" t="s">
        <v>5964</v>
      </c>
      <c r="G247" t="s">
        <v>1322</v>
      </c>
      <c r="I247" t="str">
        <f t="shared" si="21"/>
        <v>N/A</v>
      </c>
      <c r="J247">
        <f t="shared" si="22"/>
        <v>2200000</v>
      </c>
      <c r="K247">
        <f t="shared" si="23"/>
        <v>71900000</v>
      </c>
      <c r="L247">
        <f t="shared" si="24"/>
        <v>49600000</v>
      </c>
      <c r="M247">
        <f t="shared" si="25"/>
        <v>65599999.999999993</v>
      </c>
      <c r="N247">
        <f t="shared" si="26"/>
        <v>48200000</v>
      </c>
    </row>
    <row r="248" spans="1:14" x14ac:dyDescent="0.3">
      <c r="A248" s="1">
        <v>1</v>
      </c>
      <c r="B248" t="s">
        <v>651</v>
      </c>
      <c r="C248" t="s">
        <v>2671</v>
      </c>
      <c r="D248" t="s">
        <v>254</v>
      </c>
      <c r="E248" t="s">
        <v>254</v>
      </c>
      <c r="F248" t="s">
        <v>254</v>
      </c>
      <c r="G248" t="s">
        <v>254</v>
      </c>
      <c r="I248" t="str">
        <f t="shared" si="21"/>
        <v>N/A</v>
      </c>
      <c r="J248">
        <f t="shared" si="22"/>
        <v>1300000</v>
      </c>
      <c r="K248" t="str">
        <f t="shared" si="23"/>
        <v>N/A</v>
      </c>
      <c r="L248" t="str">
        <f t="shared" si="24"/>
        <v>N/A</v>
      </c>
      <c r="M248" t="str">
        <f t="shared" si="25"/>
        <v>N/A</v>
      </c>
      <c r="N248" t="str">
        <f t="shared" si="26"/>
        <v>N/A</v>
      </c>
    </row>
    <row r="249" spans="1:14" x14ac:dyDescent="0.3">
      <c r="A249" s="1">
        <v>2</v>
      </c>
      <c r="B249" t="s">
        <v>653</v>
      </c>
      <c r="C249" t="s">
        <v>1570</v>
      </c>
      <c r="D249" t="s">
        <v>1279</v>
      </c>
      <c r="E249" t="s">
        <v>5963</v>
      </c>
      <c r="F249" t="s">
        <v>5964</v>
      </c>
      <c r="G249" t="s">
        <v>1322</v>
      </c>
      <c r="I249" t="str">
        <f t="shared" si="21"/>
        <v>N/A</v>
      </c>
      <c r="J249">
        <f t="shared" si="22"/>
        <v>900000</v>
      </c>
      <c r="K249">
        <f t="shared" si="23"/>
        <v>71900000</v>
      </c>
      <c r="L249">
        <f t="shared" si="24"/>
        <v>49600000</v>
      </c>
      <c r="M249">
        <f t="shared" si="25"/>
        <v>65599999.999999993</v>
      </c>
      <c r="N249">
        <f t="shared" si="26"/>
        <v>48200000</v>
      </c>
    </row>
    <row r="250" spans="1:14" x14ac:dyDescent="0.3">
      <c r="A250" s="1">
        <v>3</v>
      </c>
      <c r="B250" t="s">
        <v>655</v>
      </c>
      <c r="C250" t="s">
        <v>5965</v>
      </c>
      <c r="D250" t="s">
        <v>5966</v>
      </c>
      <c r="E250" t="s">
        <v>5967</v>
      </c>
      <c r="F250" t="s">
        <v>5968</v>
      </c>
      <c r="G250" t="s">
        <v>5969</v>
      </c>
      <c r="I250" t="str">
        <f t="shared" si="21"/>
        <v>N/A</v>
      </c>
      <c r="J250">
        <f t="shared" si="22"/>
        <v>227200000</v>
      </c>
      <c r="K250">
        <f t="shared" si="23"/>
        <v>211300000</v>
      </c>
      <c r="L250">
        <f t="shared" si="24"/>
        <v>249500000</v>
      </c>
      <c r="M250">
        <f t="shared" si="25"/>
        <v>175100000</v>
      </c>
      <c r="N250">
        <f t="shared" si="26"/>
        <v>179900000</v>
      </c>
    </row>
    <row r="251" spans="1:14" x14ac:dyDescent="0.3">
      <c r="A251" s="1">
        <v>4</v>
      </c>
      <c r="B251" t="s">
        <v>661</v>
      </c>
      <c r="C251" t="s">
        <v>254</v>
      </c>
      <c r="D251" t="s">
        <v>3064</v>
      </c>
      <c r="E251" t="s">
        <v>5970</v>
      </c>
      <c r="F251" t="s">
        <v>1365</v>
      </c>
      <c r="G251" t="s">
        <v>1033</v>
      </c>
      <c r="I251" t="str">
        <f t="shared" si="21"/>
        <v>N/A</v>
      </c>
      <c r="J251" t="str">
        <f t="shared" si="22"/>
        <v>N/A</v>
      </c>
      <c r="K251">
        <f t="shared" si="23"/>
        <v>-7.0000000000000007E-2</v>
      </c>
      <c r="L251">
        <f t="shared" si="24"/>
        <v>0.18079999999999999</v>
      </c>
      <c r="M251">
        <f t="shared" si="25"/>
        <v>-0.29820000000000002</v>
      </c>
      <c r="N251">
        <f t="shared" si="26"/>
        <v>2.7400000000000004E-2</v>
      </c>
    </row>
    <row r="252" spans="1:14" x14ac:dyDescent="0.3">
      <c r="A252" s="1">
        <v>5</v>
      </c>
      <c r="B252" t="s">
        <v>666</v>
      </c>
      <c r="C252" t="s">
        <v>254</v>
      </c>
      <c r="D252" t="s">
        <v>2306</v>
      </c>
      <c r="E252" t="s">
        <v>5971</v>
      </c>
      <c r="F252" t="s">
        <v>4485</v>
      </c>
      <c r="G252" t="s">
        <v>2916</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23900000</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36300000</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9100000</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2700000</v>
      </c>
    </row>
    <row r="253" spans="1:14" x14ac:dyDescent="0.3">
      <c r="A253" s="1">
        <v>6</v>
      </c>
      <c r="B253" t="s">
        <v>672</v>
      </c>
      <c r="C253" t="s">
        <v>5972</v>
      </c>
      <c r="D253" t="s">
        <v>5973</v>
      </c>
      <c r="E253" t="s">
        <v>5974</v>
      </c>
      <c r="F253" t="s">
        <v>5975</v>
      </c>
      <c r="G253" t="s">
        <v>5976</v>
      </c>
      <c r="I253" t="str">
        <f t="shared" si="27"/>
        <v>pos_trend</v>
      </c>
      <c r="J253">
        <f t="shared" si="28"/>
        <v>153300000</v>
      </c>
      <c r="K253">
        <f t="shared" si="29"/>
        <v>183400000</v>
      </c>
      <c r="L253">
        <f t="shared" si="30"/>
        <v>195900000</v>
      </c>
      <c r="M253">
        <f t="shared" si="31"/>
        <v>197300000</v>
      </c>
      <c r="N253">
        <f t="shared" si="32"/>
        <v>198800000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5977</v>
      </c>
      <c r="D255" t="s">
        <v>5978</v>
      </c>
      <c r="E255" t="s">
        <v>5979</v>
      </c>
      <c r="F255" t="s">
        <v>5980</v>
      </c>
      <c r="G255" t="s">
        <v>5981</v>
      </c>
      <c r="I255" t="str">
        <f t="shared" si="27"/>
        <v>N/A</v>
      </c>
      <c r="J255">
        <f t="shared" si="28"/>
        <v>60500000</v>
      </c>
      <c r="K255">
        <f t="shared" si="29"/>
        <v>71800000</v>
      </c>
      <c r="L255">
        <f t="shared" si="30"/>
        <v>74000000</v>
      </c>
      <c r="M255">
        <f t="shared" si="31"/>
        <v>72400000</v>
      </c>
      <c r="N255">
        <f t="shared" si="32"/>
        <v>81000000</v>
      </c>
    </row>
    <row r="256" spans="1:14" x14ac:dyDescent="0.3">
      <c r="A256" s="1">
        <v>9</v>
      </c>
      <c r="B256" t="s">
        <v>683</v>
      </c>
      <c r="C256" t="s">
        <v>5982</v>
      </c>
      <c r="D256" t="s">
        <v>5983</v>
      </c>
      <c r="E256" t="s">
        <v>5984</v>
      </c>
      <c r="F256" t="s">
        <v>5985</v>
      </c>
      <c r="G256" t="s">
        <v>5986</v>
      </c>
      <c r="I256" t="str">
        <f t="shared" si="27"/>
        <v>N/A</v>
      </c>
      <c r="J256">
        <f t="shared" si="28"/>
        <v>92800000</v>
      </c>
      <c r="K256">
        <f t="shared" si="29"/>
        <v>111600000</v>
      </c>
      <c r="L256">
        <f t="shared" si="30"/>
        <v>121900000</v>
      </c>
      <c r="M256">
        <f t="shared" si="31"/>
        <v>124900000</v>
      </c>
      <c r="N256">
        <f t="shared" si="32"/>
        <v>117800000</v>
      </c>
    </row>
    <row r="257" spans="1:14" x14ac:dyDescent="0.3">
      <c r="A257" s="1">
        <v>10</v>
      </c>
      <c r="B257" t="s">
        <v>689</v>
      </c>
      <c r="C257" t="s">
        <v>5987</v>
      </c>
      <c r="D257" t="s">
        <v>5988</v>
      </c>
      <c r="E257" t="s">
        <v>5989</v>
      </c>
      <c r="F257" t="s">
        <v>5990</v>
      </c>
      <c r="G257" t="s">
        <v>5991</v>
      </c>
      <c r="I257" t="str">
        <f t="shared" si="27"/>
        <v>N/A</v>
      </c>
      <c r="J257">
        <f t="shared" si="28"/>
        <v>382700000</v>
      </c>
      <c r="K257">
        <f t="shared" si="29"/>
        <v>490500000</v>
      </c>
      <c r="L257">
        <f t="shared" si="30"/>
        <v>531299999.99999994</v>
      </c>
      <c r="M257">
        <f t="shared" si="31"/>
        <v>447100000</v>
      </c>
      <c r="N257">
        <f t="shared" si="32"/>
        <v>429600000</v>
      </c>
    </row>
    <row r="258" spans="1:14" x14ac:dyDescent="0.3">
      <c r="A258" s="1">
        <v>11</v>
      </c>
      <c r="B258" t="s">
        <v>695</v>
      </c>
      <c r="C258" t="s">
        <v>1665</v>
      </c>
      <c r="D258" t="s">
        <v>750</v>
      </c>
      <c r="E258" t="s">
        <v>1521</v>
      </c>
      <c r="F258" t="s">
        <v>1465</v>
      </c>
      <c r="G258" t="s">
        <v>1415</v>
      </c>
      <c r="I258" t="str">
        <f t="shared" si="27"/>
        <v>N/A</v>
      </c>
      <c r="J258">
        <f t="shared" si="28"/>
        <v>2800000</v>
      </c>
      <c r="K258">
        <f t="shared" si="29"/>
        <v>1270000000</v>
      </c>
      <c r="L258">
        <f t="shared" si="30"/>
        <v>1220000000</v>
      </c>
      <c r="M258">
        <f t="shared" si="31"/>
        <v>1480000000</v>
      </c>
      <c r="N258">
        <f t="shared" si="32"/>
        <v>1420000000</v>
      </c>
    </row>
    <row r="259" spans="1:14" x14ac:dyDescent="0.3">
      <c r="A259" s="1">
        <v>12</v>
      </c>
      <c r="B259" t="s">
        <v>701</v>
      </c>
      <c r="C259" t="s">
        <v>1665</v>
      </c>
      <c r="D259" t="s">
        <v>750</v>
      </c>
      <c r="E259" t="s">
        <v>1521</v>
      </c>
      <c r="F259" t="s">
        <v>1465</v>
      </c>
      <c r="G259" t="s">
        <v>1415</v>
      </c>
      <c r="I259" t="str">
        <f t="shared" si="27"/>
        <v>N/A</v>
      </c>
      <c r="J259">
        <f t="shared" si="28"/>
        <v>2800000</v>
      </c>
      <c r="K259">
        <f t="shared" si="29"/>
        <v>1270000000</v>
      </c>
      <c r="L259">
        <f t="shared" si="30"/>
        <v>1220000000</v>
      </c>
      <c r="M259">
        <f t="shared" si="31"/>
        <v>1480000000</v>
      </c>
      <c r="N259">
        <f t="shared" si="32"/>
        <v>1420000000</v>
      </c>
    </row>
    <row r="260" spans="1:14" x14ac:dyDescent="0.3">
      <c r="A260" s="1">
        <v>13</v>
      </c>
      <c r="B260" t="s">
        <v>704</v>
      </c>
      <c r="C260" t="s">
        <v>1665</v>
      </c>
      <c r="D260" t="s">
        <v>750</v>
      </c>
      <c r="E260" t="s">
        <v>1521</v>
      </c>
      <c r="F260" t="s">
        <v>1465</v>
      </c>
      <c r="G260" t="s">
        <v>1415</v>
      </c>
      <c r="I260" t="str">
        <f t="shared" si="27"/>
        <v>N/A</v>
      </c>
      <c r="J260">
        <f t="shared" si="28"/>
        <v>2800000</v>
      </c>
      <c r="K260">
        <f t="shared" si="29"/>
        <v>1270000000</v>
      </c>
      <c r="L260">
        <f t="shared" si="30"/>
        <v>1220000000</v>
      </c>
      <c r="M260">
        <f t="shared" si="31"/>
        <v>1480000000</v>
      </c>
      <c r="N260">
        <f t="shared" si="32"/>
        <v>1420000000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5992</v>
      </c>
      <c r="D263" t="s">
        <v>5993</v>
      </c>
      <c r="E263" t="s">
        <v>5994</v>
      </c>
      <c r="F263" t="s">
        <v>5995</v>
      </c>
      <c r="G263" t="s">
        <v>5996</v>
      </c>
      <c r="I263" t="str">
        <f t="shared" si="27"/>
        <v>N/A</v>
      </c>
      <c r="J263">
        <f t="shared" si="28"/>
        <v>121500000</v>
      </c>
      <c r="K263">
        <f t="shared" si="29"/>
        <v>110600000</v>
      </c>
      <c r="L263">
        <f t="shared" si="30"/>
        <v>122000000</v>
      </c>
      <c r="M263">
        <f t="shared" si="31"/>
        <v>145400000</v>
      </c>
      <c r="N263">
        <f t="shared" si="32"/>
        <v>134500000</v>
      </c>
    </row>
    <row r="264" spans="1:14" x14ac:dyDescent="0.3">
      <c r="A264" s="1">
        <v>17</v>
      </c>
      <c r="B264" t="s">
        <v>714</v>
      </c>
      <c r="C264" t="s">
        <v>5997</v>
      </c>
      <c r="D264" t="s">
        <v>5998</v>
      </c>
      <c r="E264" t="s">
        <v>1539</v>
      </c>
      <c r="F264" t="s">
        <v>2124</v>
      </c>
      <c r="G264" t="s">
        <v>5725</v>
      </c>
      <c r="I264" t="str">
        <f t="shared" si="27"/>
        <v>N/A</v>
      </c>
      <c r="J264">
        <f t="shared" si="28"/>
        <v>92000000</v>
      </c>
      <c r="K264">
        <f t="shared" si="29"/>
        <v>86700000</v>
      </c>
      <c r="L264">
        <f t="shared" si="30"/>
        <v>-14300000</v>
      </c>
      <c r="M264">
        <f t="shared" si="31"/>
        <v>28100000</v>
      </c>
      <c r="N264">
        <f t="shared" si="32"/>
        <v>46400000</v>
      </c>
    </row>
    <row r="265" spans="1:14" x14ac:dyDescent="0.3">
      <c r="A265" s="1">
        <v>18</v>
      </c>
      <c r="B265" t="s">
        <v>720</v>
      </c>
      <c r="C265" t="s">
        <v>5997</v>
      </c>
      <c r="D265" t="s">
        <v>5998</v>
      </c>
      <c r="E265" t="s">
        <v>5999</v>
      </c>
      <c r="F265" t="s">
        <v>1462</v>
      </c>
      <c r="G265" t="s">
        <v>6000</v>
      </c>
      <c r="I265" t="str">
        <f t="shared" si="27"/>
        <v>N/A</v>
      </c>
      <c r="J265">
        <f t="shared" si="28"/>
        <v>92000000</v>
      </c>
      <c r="K265">
        <f t="shared" si="29"/>
        <v>86700000</v>
      </c>
      <c r="L265">
        <f t="shared" si="30"/>
        <v>58000000</v>
      </c>
      <c r="M265">
        <f t="shared" si="31"/>
        <v>120000000</v>
      </c>
      <c r="N265">
        <f t="shared" si="32"/>
        <v>118700000</v>
      </c>
    </row>
    <row r="266" spans="1:14" x14ac:dyDescent="0.3">
      <c r="A266" s="1">
        <v>19</v>
      </c>
      <c r="B266" t="s">
        <v>725</v>
      </c>
      <c r="C266" t="s">
        <v>254</v>
      </c>
      <c r="D266" t="s">
        <v>254</v>
      </c>
      <c r="E266" t="s">
        <v>6001</v>
      </c>
      <c r="F266" t="s">
        <v>6002</v>
      </c>
      <c r="G266" t="s">
        <v>6001</v>
      </c>
      <c r="I266" t="str">
        <f t="shared" si="27"/>
        <v>N/A</v>
      </c>
      <c r="J266" t="str">
        <f t="shared" si="28"/>
        <v>N/A</v>
      </c>
      <c r="K266" t="str">
        <f t="shared" si="29"/>
        <v>N/A</v>
      </c>
      <c r="L266">
        <f t="shared" si="30"/>
        <v>72300000</v>
      </c>
      <c r="M266">
        <f t="shared" si="31"/>
        <v>91900000</v>
      </c>
      <c r="N266">
        <f t="shared" si="32"/>
        <v>72300000</v>
      </c>
    </row>
    <row r="267" spans="1:14" x14ac:dyDescent="0.3">
      <c r="A267" s="1">
        <v>20</v>
      </c>
      <c r="B267" t="s">
        <v>730</v>
      </c>
      <c r="C267" t="s">
        <v>6003</v>
      </c>
      <c r="D267" t="s">
        <v>4147</v>
      </c>
      <c r="E267" t="s">
        <v>6004</v>
      </c>
      <c r="F267" t="s">
        <v>6005</v>
      </c>
      <c r="G267" t="s">
        <v>6006</v>
      </c>
      <c r="I267" t="str">
        <f t="shared" si="27"/>
        <v>N/A</v>
      </c>
      <c r="J267">
        <f t="shared" si="28"/>
        <v>18600000</v>
      </c>
      <c r="K267">
        <f t="shared" si="29"/>
        <v>75800000</v>
      </c>
      <c r="L267">
        <f t="shared" si="30"/>
        <v>71100000</v>
      </c>
      <c r="M267">
        <f t="shared" si="31"/>
        <v>63300000</v>
      </c>
      <c r="N267">
        <f t="shared" si="32"/>
        <v>32600000</v>
      </c>
    </row>
    <row r="268" spans="1:14" x14ac:dyDescent="0.3">
      <c r="A268" s="1">
        <v>21</v>
      </c>
      <c r="B268" t="s">
        <v>735</v>
      </c>
      <c r="C268" t="s">
        <v>6003</v>
      </c>
      <c r="D268" t="s">
        <v>4147</v>
      </c>
      <c r="E268" t="s">
        <v>6004</v>
      </c>
      <c r="F268" t="s">
        <v>6005</v>
      </c>
      <c r="G268" t="s">
        <v>6006</v>
      </c>
      <c r="I268" t="str">
        <f t="shared" si="27"/>
        <v>N/A</v>
      </c>
      <c r="J268">
        <f t="shared" si="28"/>
        <v>18600000</v>
      </c>
      <c r="K268">
        <f t="shared" si="29"/>
        <v>75800000</v>
      </c>
      <c r="L268">
        <f t="shared" si="30"/>
        <v>71100000</v>
      </c>
      <c r="M268">
        <f t="shared" si="31"/>
        <v>63300000</v>
      </c>
      <c r="N268">
        <f t="shared" si="32"/>
        <v>32600000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6007</v>
      </c>
      <c r="D270" t="s">
        <v>6008</v>
      </c>
      <c r="E270" t="s">
        <v>1109</v>
      </c>
      <c r="F270" t="s">
        <v>6009</v>
      </c>
      <c r="G270" t="s">
        <v>4081</v>
      </c>
      <c r="I270" t="str">
        <f t="shared" si="27"/>
        <v>N/A</v>
      </c>
      <c r="J270">
        <f t="shared" si="28"/>
        <v>617600000</v>
      </c>
      <c r="K270">
        <f t="shared" si="29"/>
        <v>2040000000</v>
      </c>
      <c r="L270">
        <f t="shared" si="30"/>
        <v>2000000000</v>
      </c>
      <c r="M270">
        <f t="shared" si="31"/>
        <v>2260000000</v>
      </c>
      <c r="N270">
        <f t="shared" si="32"/>
        <v>2130000000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462</v>
      </c>
      <c r="D272" t="s">
        <v>6010</v>
      </c>
      <c r="E272" t="s">
        <v>6011</v>
      </c>
      <c r="F272" t="s">
        <v>6012</v>
      </c>
      <c r="G272" t="s">
        <v>6013</v>
      </c>
      <c r="I272" t="str">
        <f t="shared" si="27"/>
        <v>N/A</v>
      </c>
      <c r="J272">
        <f t="shared" si="28"/>
        <v>0.31130000000000002</v>
      </c>
      <c r="K272">
        <f t="shared" si="29"/>
        <v>1.0281</v>
      </c>
      <c r="L272">
        <f t="shared" si="30"/>
        <v>0.99080000000000001</v>
      </c>
      <c r="M272">
        <f t="shared" si="31"/>
        <v>0.9870000000000001</v>
      </c>
      <c r="N272">
        <f t="shared" si="32"/>
        <v>0.94819999999999993</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1515</v>
      </c>
      <c r="D276" t="s">
        <v>6014</v>
      </c>
      <c r="E276" t="s">
        <v>6015</v>
      </c>
      <c r="F276" t="s">
        <v>6016</v>
      </c>
      <c r="G276" t="s">
        <v>6017</v>
      </c>
      <c r="I276" t="str">
        <f t="shared" si="27"/>
        <v>N/A</v>
      </c>
      <c r="J276">
        <f t="shared" si="28"/>
        <v>1340000000</v>
      </c>
      <c r="K276">
        <f t="shared" si="29"/>
        <v>-86800000</v>
      </c>
      <c r="L276">
        <f t="shared" si="30"/>
        <v>-4800000</v>
      </c>
      <c r="M276">
        <f t="shared" si="31"/>
        <v>25600000</v>
      </c>
      <c r="N276">
        <f t="shared" si="32"/>
        <v>113300000</v>
      </c>
    </row>
    <row r="277" spans="1:14" x14ac:dyDescent="0.3">
      <c r="A277" s="1">
        <v>30</v>
      </c>
      <c r="B277" t="s">
        <v>769</v>
      </c>
      <c r="C277" t="s">
        <v>254</v>
      </c>
      <c r="D277" t="s">
        <v>1569</v>
      </c>
      <c r="E277" t="s">
        <v>1569</v>
      </c>
      <c r="F277" t="s">
        <v>1569</v>
      </c>
      <c r="G277" t="s">
        <v>1569</v>
      </c>
      <c r="I277" t="str">
        <f t="shared" si="27"/>
        <v>N/A</v>
      </c>
      <c r="J277" t="str">
        <f t="shared" si="28"/>
        <v>N/A</v>
      </c>
      <c r="K277">
        <f t="shared" si="29"/>
        <v>1000000</v>
      </c>
      <c r="L277">
        <f t="shared" si="30"/>
        <v>1000000</v>
      </c>
      <c r="M277">
        <f t="shared" si="31"/>
        <v>1000000</v>
      </c>
      <c r="N277">
        <f t="shared" si="32"/>
        <v>1000000</v>
      </c>
    </row>
    <row r="278" spans="1:14" x14ac:dyDescent="0.3">
      <c r="A278" s="1">
        <v>31</v>
      </c>
      <c r="B278" t="s">
        <v>773</v>
      </c>
      <c r="C278" t="s">
        <v>254</v>
      </c>
      <c r="D278" t="s">
        <v>1672</v>
      </c>
      <c r="E278" t="s">
        <v>6018</v>
      </c>
      <c r="F278" t="s">
        <v>6019</v>
      </c>
      <c r="G278" t="s">
        <v>5121</v>
      </c>
      <c r="I278" t="str">
        <f t="shared" si="27"/>
        <v>N/A</v>
      </c>
      <c r="J278" t="str">
        <f t="shared" si="28"/>
        <v>N/A</v>
      </c>
      <c r="K278">
        <f t="shared" si="29"/>
        <v>400000</v>
      </c>
      <c r="L278">
        <f t="shared" si="30"/>
        <v>142400000</v>
      </c>
      <c r="M278">
        <f t="shared" si="31"/>
        <v>232400000</v>
      </c>
      <c r="N278">
        <f t="shared" si="32"/>
        <v>376600000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6020</v>
      </c>
      <c r="D280" t="s">
        <v>2140</v>
      </c>
      <c r="E280" t="s">
        <v>6021</v>
      </c>
      <c r="F280" t="s">
        <v>254</v>
      </c>
      <c r="G280" t="s">
        <v>6022</v>
      </c>
      <c r="I280" t="str">
        <f t="shared" si="27"/>
        <v>N/A</v>
      </c>
      <c r="J280">
        <f t="shared" si="28"/>
        <v>77100000</v>
      </c>
      <c r="K280">
        <f t="shared" si="29"/>
        <v>18000000</v>
      </c>
      <c r="L280">
        <f t="shared" si="30"/>
        <v>-47800000</v>
      </c>
      <c r="M280" t="str">
        <f t="shared" si="31"/>
        <v>N/A</v>
      </c>
      <c r="N280">
        <f t="shared" si="32"/>
        <v>-147200000</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795</v>
      </c>
      <c r="C284" t="s">
        <v>6023</v>
      </c>
      <c r="D284" t="s">
        <v>6024</v>
      </c>
      <c r="E284" t="s">
        <v>6025</v>
      </c>
      <c r="F284" t="s">
        <v>6026</v>
      </c>
      <c r="G284" t="s">
        <v>6027</v>
      </c>
      <c r="I284" t="str">
        <f t="shared" si="27"/>
        <v>N/A</v>
      </c>
      <c r="J284">
        <f t="shared" si="28"/>
        <v>0.67709999999999992</v>
      </c>
      <c r="K284">
        <f t="shared" si="29"/>
        <v>-4.3799999999999999E-2</v>
      </c>
      <c r="L284">
        <f t="shared" si="30"/>
        <v>-2.3999999999999998E-3</v>
      </c>
      <c r="M284">
        <f t="shared" si="31"/>
        <v>1.1200000000000002E-2</v>
      </c>
      <c r="N284">
        <f t="shared" si="32"/>
        <v>5.04E-2</v>
      </c>
    </row>
    <row r="285" spans="1:14" x14ac:dyDescent="0.3">
      <c r="A285" s="1">
        <v>38</v>
      </c>
      <c r="B285" t="s">
        <v>801</v>
      </c>
      <c r="C285" t="s">
        <v>1515</v>
      </c>
      <c r="D285" t="s">
        <v>6014</v>
      </c>
      <c r="E285" t="s">
        <v>6015</v>
      </c>
      <c r="F285" t="s">
        <v>6016</v>
      </c>
      <c r="G285" t="s">
        <v>6017</v>
      </c>
      <c r="I285" t="str">
        <f t="shared" si="27"/>
        <v>N/A</v>
      </c>
      <c r="J285">
        <f t="shared" si="28"/>
        <v>1340000000</v>
      </c>
      <c r="K285">
        <f t="shared" si="29"/>
        <v>-86800000</v>
      </c>
      <c r="L285">
        <f t="shared" si="30"/>
        <v>-4800000</v>
      </c>
      <c r="M285">
        <f t="shared" si="31"/>
        <v>25600000</v>
      </c>
      <c r="N285">
        <f t="shared" si="32"/>
        <v>113300000</v>
      </c>
    </row>
    <row r="286" spans="1:14" x14ac:dyDescent="0.3">
      <c r="A286" s="1">
        <v>39</v>
      </c>
      <c r="B286" t="s">
        <v>802</v>
      </c>
      <c r="C286" t="s">
        <v>6023</v>
      </c>
      <c r="D286" t="s">
        <v>6024</v>
      </c>
      <c r="E286" t="s">
        <v>6025</v>
      </c>
      <c r="F286" t="s">
        <v>6026</v>
      </c>
      <c r="G286" t="s">
        <v>6027</v>
      </c>
      <c r="I286" t="str">
        <f t="shared" si="27"/>
        <v>N/A</v>
      </c>
      <c r="J286">
        <f t="shared" si="28"/>
        <v>0.67709999999999992</v>
      </c>
      <c r="K286">
        <f t="shared" si="29"/>
        <v>-4.3799999999999999E-2</v>
      </c>
      <c r="L286">
        <f t="shared" si="30"/>
        <v>-2.3999999999999998E-3</v>
      </c>
      <c r="M286">
        <f t="shared" si="31"/>
        <v>1.1200000000000002E-2</v>
      </c>
      <c r="N286">
        <f t="shared" si="32"/>
        <v>5.04E-2</v>
      </c>
    </row>
    <row r="287" spans="1:14" x14ac:dyDescent="0.3">
      <c r="A287" s="1">
        <v>40</v>
      </c>
      <c r="B287" t="s">
        <v>803</v>
      </c>
      <c r="C287" t="s">
        <v>6028</v>
      </c>
      <c r="D287" t="s">
        <v>6029</v>
      </c>
      <c r="E287" t="s">
        <v>6030</v>
      </c>
      <c r="F287" t="s">
        <v>6031</v>
      </c>
      <c r="G287" t="s">
        <v>956</v>
      </c>
      <c r="I287" t="str">
        <f t="shared" si="27"/>
        <v>N/A</v>
      </c>
      <c r="J287">
        <f t="shared" si="28"/>
        <v>23000000</v>
      </c>
      <c r="K287">
        <f t="shared" si="29"/>
        <v>31100000</v>
      </c>
      <c r="L287">
        <f t="shared" si="30"/>
        <v>23300000</v>
      </c>
      <c r="M287">
        <f t="shared" si="31"/>
        <v>4099999.9999999995</v>
      </c>
      <c r="N287">
        <f t="shared" si="32"/>
        <v>3100000</v>
      </c>
    </row>
    <row r="288" spans="1:14" x14ac:dyDescent="0.3">
      <c r="A288" s="1">
        <v>41</v>
      </c>
      <c r="B288" t="s">
        <v>804</v>
      </c>
      <c r="C288" t="s">
        <v>6032</v>
      </c>
      <c r="D288" t="s">
        <v>6033</v>
      </c>
      <c r="E288" t="s">
        <v>6034</v>
      </c>
      <c r="F288" t="s">
        <v>6035</v>
      </c>
      <c r="G288" t="s">
        <v>6036</v>
      </c>
      <c r="I288" t="str">
        <f t="shared" si="27"/>
        <v>N/A</v>
      </c>
      <c r="J288">
        <f t="shared" si="28"/>
        <v>1370000000</v>
      </c>
      <c r="K288">
        <f t="shared" si="29"/>
        <v>-55700000</v>
      </c>
      <c r="L288">
        <f t="shared" si="30"/>
        <v>18500000</v>
      </c>
      <c r="M288">
        <f t="shared" si="31"/>
        <v>29700000</v>
      </c>
      <c r="N288">
        <f t="shared" si="32"/>
        <v>116400000</v>
      </c>
    </row>
    <row r="289" spans="1:14" x14ac:dyDescent="0.3">
      <c r="A289" s="1">
        <v>42</v>
      </c>
      <c r="B289" t="s">
        <v>805</v>
      </c>
      <c r="C289" t="s">
        <v>638</v>
      </c>
      <c r="D289" t="s">
        <v>638</v>
      </c>
      <c r="E289" t="s">
        <v>1101</v>
      </c>
      <c r="F289" t="s">
        <v>5957</v>
      </c>
      <c r="G289" t="s">
        <v>5958</v>
      </c>
      <c r="I289" t="str">
        <f t="shared" si="27"/>
        <v>N/A</v>
      </c>
      <c r="J289">
        <f t="shared" si="28"/>
        <v>1980000000</v>
      </c>
      <c r="K289">
        <f t="shared" si="29"/>
        <v>1980000000</v>
      </c>
      <c r="L289">
        <f t="shared" si="30"/>
        <v>2020000000</v>
      </c>
      <c r="M289">
        <f t="shared" si="31"/>
        <v>2290000000</v>
      </c>
      <c r="N289">
        <f t="shared" si="32"/>
        <v>2250000000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6037</v>
      </c>
      <c r="D292" t="s">
        <v>6038</v>
      </c>
      <c r="E292" t="s">
        <v>6039</v>
      </c>
      <c r="F292" t="s">
        <v>5811</v>
      </c>
      <c r="G292" t="s">
        <v>5805</v>
      </c>
      <c r="I292" t="str">
        <f t="shared" si="27"/>
        <v>N/A</v>
      </c>
      <c r="J292">
        <f t="shared" si="28"/>
        <v>225300000</v>
      </c>
      <c r="K292">
        <f t="shared" si="29"/>
        <v>43500000</v>
      </c>
      <c r="L292">
        <f t="shared" si="30"/>
        <v>172600000</v>
      </c>
      <c r="M292">
        <f t="shared" si="31"/>
        <v>154300000</v>
      </c>
      <c r="N292">
        <f t="shared" si="32"/>
        <v>231200000</v>
      </c>
    </row>
    <row r="293" spans="1:14" x14ac:dyDescent="0.3">
      <c r="A293" s="1">
        <v>1</v>
      </c>
      <c r="B293" t="s">
        <v>424</v>
      </c>
      <c r="C293" t="s">
        <v>254</v>
      </c>
      <c r="D293" t="s">
        <v>6040</v>
      </c>
      <c r="E293" t="s">
        <v>6041</v>
      </c>
      <c r="F293" t="s">
        <v>1833</v>
      </c>
      <c r="G293" t="s">
        <v>6042</v>
      </c>
      <c r="I293" t="str">
        <f t="shared" si="27"/>
        <v>N/A</v>
      </c>
      <c r="J293" t="str">
        <f t="shared" si="28"/>
        <v>N/A</v>
      </c>
      <c r="K293">
        <f t="shared" si="29"/>
        <v>-0.80689999999999995</v>
      </c>
      <c r="L293">
        <f t="shared" si="30"/>
        <v>2.9678</v>
      </c>
      <c r="M293">
        <f t="shared" si="31"/>
        <v>-0.106</v>
      </c>
      <c r="N293">
        <f t="shared" si="32"/>
        <v>0.49840000000000007</v>
      </c>
    </row>
    <row r="294" spans="1:14" x14ac:dyDescent="0.3">
      <c r="A294" s="1">
        <v>2</v>
      </c>
      <c r="B294" t="s">
        <v>807</v>
      </c>
      <c r="C294" t="s">
        <v>5720</v>
      </c>
      <c r="D294" t="s">
        <v>5721</v>
      </c>
      <c r="E294" t="s">
        <v>5722</v>
      </c>
      <c r="F294" t="s">
        <v>4633</v>
      </c>
      <c r="G294" t="s">
        <v>5723</v>
      </c>
      <c r="I294" t="str">
        <f t="shared" si="27"/>
        <v>pos_trend</v>
      </c>
      <c r="J294">
        <f t="shared" si="28"/>
        <v>43800000</v>
      </c>
      <c r="K294">
        <f t="shared" si="29"/>
        <v>46100000</v>
      </c>
      <c r="L294">
        <f t="shared" si="30"/>
        <v>48800000</v>
      </c>
      <c r="M294">
        <f t="shared" si="31"/>
        <v>53200000</v>
      </c>
      <c r="N294">
        <f t="shared" si="32"/>
        <v>66900000.000000007</v>
      </c>
    </row>
    <row r="295" spans="1:14" x14ac:dyDescent="0.3">
      <c r="A295" s="1">
        <v>3</v>
      </c>
      <c r="B295" t="s">
        <v>808</v>
      </c>
      <c r="C295" t="s">
        <v>5720</v>
      </c>
      <c r="D295" t="s">
        <v>5721</v>
      </c>
      <c r="E295" t="s">
        <v>5722</v>
      </c>
      <c r="F295" t="s">
        <v>5724</v>
      </c>
      <c r="G295" t="s">
        <v>5725</v>
      </c>
      <c r="I295" t="str">
        <f t="shared" si="27"/>
        <v>N/A</v>
      </c>
      <c r="J295">
        <f t="shared" si="28"/>
        <v>43800000</v>
      </c>
      <c r="K295">
        <f t="shared" si="29"/>
        <v>46100000</v>
      </c>
      <c r="L295">
        <f t="shared" si="30"/>
        <v>48800000</v>
      </c>
      <c r="M295">
        <f t="shared" si="31"/>
        <v>41300000</v>
      </c>
      <c r="N295">
        <f t="shared" si="32"/>
        <v>46400000</v>
      </c>
    </row>
    <row r="296" spans="1:14" x14ac:dyDescent="0.3">
      <c r="A296" s="1">
        <v>4</v>
      </c>
      <c r="B296" t="s">
        <v>809</v>
      </c>
      <c r="C296" t="s">
        <v>254</v>
      </c>
      <c r="D296" t="s">
        <v>254</v>
      </c>
      <c r="E296" t="s">
        <v>254</v>
      </c>
      <c r="F296" t="s">
        <v>5726</v>
      </c>
      <c r="G296" t="s">
        <v>1863</v>
      </c>
      <c r="I296" t="str">
        <f t="shared" si="27"/>
        <v>N/A</v>
      </c>
      <c r="J296" t="str">
        <f t="shared" si="28"/>
        <v>N/A</v>
      </c>
      <c r="K296" t="str">
        <f t="shared" si="29"/>
        <v>N/A</v>
      </c>
      <c r="L296" t="str">
        <f t="shared" si="30"/>
        <v>N/A</v>
      </c>
      <c r="M296">
        <f t="shared" si="31"/>
        <v>11900000</v>
      </c>
      <c r="N296">
        <f t="shared" si="32"/>
        <v>20500000</v>
      </c>
    </row>
    <row r="297" spans="1:14" x14ac:dyDescent="0.3">
      <c r="A297" s="1">
        <v>5</v>
      </c>
      <c r="B297" t="s">
        <v>810</v>
      </c>
      <c r="C297" t="s">
        <v>1668</v>
      </c>
      <c r="D297" t="s">
        <v>6043</v>
      </c>
      <c r="E297" t="s">
        <v>6044</v>
      </c>
      <c r="F297" t="s">
        <v>1713</v>
      </c>
      <c r="G297" t="s">
        <v>2617</v>
      </c>
      <c r="I297" t="str">
        <f t="shared" si="27"/>
        <v>N/A</v>
      </c>
      <c r="J297">
        <f t="shared" si="28"/>
        <v>-3900000</v>
      </c>
      <c r="K297">
        <f t="shared" si="29"/>
        <v>16800000</v>
      </c>
      <c r="L297">
        <f t="shared" si="30"/>
        <v>17200000</v>
      </c>
      <c r="M297">
        <f t="shared" si="31"/>
        <v>-2000000</v>
      </c>
      <c r="N297">
        <f t="shared" si="32"/>
        <v>6300000</v>
      </c>
    </row>
    <row r="298" spans="1:14" x14ac:dyDescent="0.3">
      <c r="A298" s="1">
        <v>6</v>
      </c>
      <c r="B298" t="s">
        <v>714</v>
      </c>
      <c r="C298" t="s">
        <v>1668</v>
      </c>
      <c r="D298" t="s">
        <v>6043</v>
      </c>
      <c r="E298" t="s">
        <v>6044</v>
      </c>
      <c r="F298" t="s">
        <v>1713</v>
      </c>
      <c r="G298" t="s">
        <v>2617</v>
      </c>
      <c r="I298" t="str">
        <f t="shared" si="27"/>
        <v>N/A</v>
      </c>
      <c r="J298">
        <f t="shared" si="28"/>
        <v>-3900000</v>
      </c>
      <c r="K298">
        <f t="shared" si="29"/>
        <v>16800000</v>
      </c>
      <c r="L298">
        <f t="shared" si="30"/>
        <v>17200000</v>
      </c>
      <c r="M298">
        <f t="shared" si="31"/>
        <v>-2000000</v>
      </c>
      <c r="N298">
        <f t="shared" si="32"/>
        <v>6300000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6045</v>
      </c>
      <c r="D300" t="s">
        <v>6046</v>
      </c>
      <c r="E300" t="s">
        <v>6047</v>
      </c>
      <c r="F300" t="s">
        <v>6048</v>
      </c>
      <c r="G300" t="s">
        <v>6049</v>
      </c>
      <c r="I300" t="str">
        <f t="shared" si="27"/>
        <v>N/A</v>
      </c>
      <c r="J300">
        <f t="shared" si="28"/>
        <v>12900000</v>
      </c>
      <c r="K300">
        <f t="shared" si="29"/>
        <v>102000000</v>
      </c>
      <c r="L300">
        <f t="shared" si="30"/>
        <v>31600000</v>
      </c>
      <c r="M300">
        <f t="shared" si="31"/>
        <v>93000000</v>
      </c>
      <c r="N300">
        <f t="shared" si="32"/>
        <v>79000000</v>
      </c>
    </row>
    <row r="301" spans="1:14" x14ac:dyDescent="0.3">
      <c r="A301" s="1">
        <v>9</v>
      </c>
      <c r="B301" t="s">
        <v>823</v>
      </c>
      <c r="C301" t="s">
        <v>6050</v>
      </c>
      <c r="D301" t="s">
        <v>6051</v>
      </c>
      <c r="E301" t="s">
        <v>6052</v>
      </c>
      <c r="F301" t="s">
        <v>6053</v>
      </c>
      <c r="G301" t="s">
        <v>6054</v>
      </c>
      <c r="I301" t="str">
        <f t="shared" si="27"/>
        <v>N/A</v>
      </c>
      <c r="J301">
        <f t="shared" si="28"/>
        <v>278100000</v>
      </c>
      <c r="K301">
        <f t="shared" si="29"/>
        <v>208400000</v>
      </c>
      <c r="L301">
        <f t="shared" si="30"/>
        <v>270200000</v>
      </c>
      <c r="M301">
        <f t="shared" si="31"/>
        <v>298500000</v>
      </c>
      <c r="N301">
        <f t="shared" si="32"/>
        <v>383400000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6055</v>
      </c>
      <c r="D303" t="s">
        <v>6056</v>
      </c>
      <c r="E303" t="s">
        <v>1539</v>
      </c>
      <c r="F303" t="s">
        <v>6057</v>
      </c>
      <c r="G303" t="s">
        <v>6058</v>
      </c>
      <c r="I303" t="str">
        <f t="shared" si="27"/>
        <v>N/A</v>
      </c>
      <c r="J303">
        <f t="shared" si="28"/>
        <v>-8900000</v>
      </c>
      <c r="K303">
        <f t="shared" si="29"/>
        <v>15500000</v>
      </c>
      <c r="L303">
        <f t="shared" si="30"/>
        <v>-14300000</v>
      </c>
      <c r="M303">
        <f t="shared" si="31"/>
        <v>-41500000</v>
      </c>
      <c r="N303">
        <f t="shared" si="32"/>
        <v>-5900000</v>
      </c>
    </row>
    <row r="304" spans="1:14" x14ac:dyDescent="0.3">
      <c r="A304" s="1">
        <v>12</v>
      </c>
      <c r="B304" t="s">
        <v>836</v>
      </c>
      <c r="C304" t="s">
        <v>5768</v>
      </c>
      <c r="D304" t="s">
        <v>2847</v>
      </c>
      <c r="E304" t="s">
        <v>4293</v>
      </c>
      <c r="F304" t="s">
        <v>6059</v>
      </c>
      <c r="G304" t="s">
        <v>1320</v>
      </c>
      <c r="I304" t="str">
        <f t="shared" si="27"/>
        <v>N/A</v>
      </c>
      <c r="J304">
        <f t="shared" si="28"/>
        <v>1900000</v>
      </c>
      <c r="K304">
        <f t="shared" si="29"/>
        <v>26800000</v>
      </c>
      <c r="L304">
        <f t="shared" si="30"/>
        <v>-8000000</v>
      </c>
      <c r="M304">
        <f t="shared" si="31"/>
        <v>-13500000</v>
      </c>
      <c r="N304">
        <f t="shared" si="32"/>
        <v>-19800000</v>
      </c>
    </row>
    <row r="305" spans="1:14" x14ac:dyDescent="0.3">
      <c r="A305" s="1">
        <v>13</v>
      </c>
      <c r="B305" t="s">
        <v>655</v>
      </c>
      <c r="C305" t="s">
        <v>1972</v>
      </c>
      <c r="D305" t="s">
        <v>6060</v>
      </c>
      <c r="E305" t="s">
        <v>6061</v>
      </c>
      <c r="F305" t="s">
        <v>6062</v>
      </c>
      <c r="G305" t="s">
        <v>2230</v>
      </c>
      <c r="I305" t="str">
        <f t="shared" si="27"/>
        <v>N/A</v>
      </c>
      <c r="J305">
        <f t="shared" si="28"/>
        <v>8000000</v>
      </c>
      <c r="K305">
        <f t="shared" si="29"/>
        <v>-16700000</v>
      </c>
      <c r="L305">
        <f t="shared" si="30"/>
        <v>43400000</v>
      </c>
      <c r="M305">
        <f t="shared" si="31"/>
        <v>-14700000</v>
      </c>
      <c r="N305">
        <f t="shared" si="32"/>
        <v>3400000</v>
      </c>
    </row>
    <row r="306" spans="1:14" x14ac:dyDescent="0.3">
      <c r="A306" s="1">
        <v>14</v>
      </c>
      <c r="B306" t="s">
        <v>847</v>
      </c>
      <c r="C306" t="s">
        <v>6063</v>
      </c>
      <c r="D306" t="s">
        <v>254</v>
      </c>
      <c r="E306" t="s">
        <v>6064</v>
      </c>
      <c r="F306" t="s">
        <v>4854</v>
      </c>
      <c r="G306" t="s">
        <v>5292</v>
      </c>
      <c r="I306" t="str">
        <f t="shared" si="27"/>
        <v>N/A</v>
      </c>
      <c r="J306">
        <f t="shared" si="28"/>
        <v>-18200000</v>
      </c>
      <c r="K306" t="str">
        <f t="shared" si="29"/>
        <v>N/A</v>
      </c>
      <c r="L306">
        <f t="shared" si="30"/>
        <v>-53100000</v>
      </c>
      <c r="M306">
        <f t="shared" si="31"/>
        <v>-7500000</v>
      </c>
      <c r="N306">
        <f t="shared" si="32"/>
        <v>26100000</v>
      </c>
    </row>
    <row r="307" spans="1:14" x14ac:dyDescent="0.3">
      <c r="A307" s="1">
        <v>15</v>
      </c>
      <c r="B307" t="s">
        <v>853</v>
      </c>
      <c r="C307" t="s">
        <v>6065</v>
      </c>
      <c r="D307" t="s">
        <v>6066</v>
      </c>
      <c r="E307" t="s">
        <v>6067</v>
      </c>
      <c r="F307" t="s">
        <v>6068</v>
      </c>
      <c r="G307" t="s">
        <v>6069</v>
      </c>
      <c r="I307" t="str">
        <f t="shared" si="27"/>
        <v>N/A</v>
      </c>
      <c r="J307">
        <f t="shared" si="28"/>
        <v>269200000</v>
      </c>
      <c r="K307">
        <f t="shared" si="29"/>
        <v>223900000</v>
      </c>
      <c r="L307">
        <f t="shared" si="30"/>
        <v>255900000</v>
      </c>
      <c r="M307">
        <f t="shared" si="31"/>
        <v>257000000</v>
      </c>
      <c r="N307">
        <f t="shared" si="32"/>
        <v>377500000</v>
      </c>
    </row>
    <row r="308" spans="1:14" x14ac:dyDescent="0.3">
      <c r="A308" s="1">
        <v>16</v>
      </c>
      <c r="B308" t="s">
        <v>859</v>
      </c>
      <c r="C308" t="s">
        <v>254</v>
      </c>
      <c r="D308" t="s">
        <v>6070</v>
      </c>
      <c r="E308" t="s">
        <v>6071</v>
      </c>
      <c r="F308" t="s">
        <v>6072</v>
      </c>
      <c r="G308" t="s">
        <v>6073</v>
      </c>
      <c r="I308" t="str">
        <f t="shared" si="27"/>
        <v>N/A</v>
      </c>
      <c r="J308" t="str">
        <f t="shared" si="28"/>
        <v>N/A</v>
      </c>
      <c r="K308">
        <f t="shared" si="29"/>
        <v>-0.16829999999999998</v>
      </c>
      <c r="L308">
        <f t="shared" si="30"/>
        <v>0.1429</v>
      </c>
      <c r="M308">
        <f t="shared" si="31"/>
        <v>4.3E-3</v>
      </c>
      <c r="N308">
        <f t="shared" si="32"/>
        <v>0.46890000000000004</v>
      </c>
    </row>
    <row r="309" spans="1:14" x14ac:dyDescent="0.3">
      <c r="A309" s="1">
        <v>17</v>
      </c>
      <c r="B309" t="s">
        <v>864</v>
      </c>
      <c r="C309" t="s">
        <v>6074</v>
      </c>
      <c r="D309" t="s">
        <v>6075</v>
      </c>
      <c r="E309" t="s">
        <v>6076</v>
      </c>
      <c r="F309" t="s">
        <v>6077</v>
      </c>
      <c r="G309" t="s">
        <v>2546</v>
      </c>
      <c r="I309" t="str">
        <f t="shared" si="27"/>
        <v>N/A</v>
      </c>
      <c r="J309">
        <f t="shared" si="28"/>
        <v>0.13150000000000001</v>
      </c>
      <c r="K309">
        <f t="shared" si="29"/>
        <v>0.107</v>
      </c>
      <c r="L309">
        <f t="shared" si="30"/>
        <v>0.1208</v>
      </c>
      <c r="M309">
        <f t="shared" si="31"/>
        <v>0.12429999999999999</v>
      </c>
      <c r="N309">
        <f t="shared" si="32"/>
        <v>0.16870000000000002</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6078</v>
      </c>
      <c r="D312" t="s">
        <v>6079</v>
      </c>
      <c r="E312" t="s">
        <v>6080</v>
      </c>
      <c r="F312" t="s">
        <v>6081</v>
      </c>
      <c r="G312" t="s">
        <v>1689</v>
      </c>
      <c r="I312" t="str">
        <f t="shared" si="27"/>
        <v>N/A</v>
      </c>
      <c r="J312">
        <f t="shared" si="28"/>
        <v>-19600000</v>
      </c>
      <c r="K312">
        <f t="shared" si="29"/>
        <v>-20200000</v>
      </c>
      <c r="L312">
        <f t="shared" si="30"/>
        <v>-51500000</v>
      </c>
      <c r="M312">
        <f t="shared" si="31"/>
        <v>-35200000</v>
      </c>
      <c r="N312">
        <f t="shared" si="32"/>
        <v>-42500000</v>
      </c>
    </row>
    <row r="313" spans="1:14" x14ac:dyDescent="0.3">
      <c r="A313" s="1">
        <v>1</v>
      </c>
      <c r="B313" t="s">
        <v>876</v>
      </c>
      <c r="C313" t="s">
        <v>6078</v>
      </c>
      <c r="D313" t="s">
        <v>6079</v>
      </c>
      <c r="E313" t="s">
        <v>6080</v>
      </c>
      <c r="F313" t="s">
        <v>6081</v>
      </c>
      <c r="G313" t="s">
        <v>1689</v>
      </c>
      <c r="I313" t="str">
        <f t="shared" si="27"/>
        <v>N/A</v>
      </c>
      <c r="J313">
        <f t="shared" si="28"/>
        <v>-19600000</v>
      </c>
      <c r="K313">
        <f t="shared" si="29"/>
        <v>-20200000</v>
      </c>
      <c r="L313">
        <f t="shared" si="30"/>
        <v>-51500000</v>
      </c>
      <c r="M313">
        <f t="shared" si="31"/>
        <v>-35200000</v>
      </c>
      <c r="N313">
        <f t="shared" si="32"/>
        <v>-42500000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6082</v>
      </c>
      <c r="E315" t="s">
        <v>6083</v>
      </c>
      <c r="F315" t="s">
        <v>6084</v>
      </c>
      <c r="G315" t="s">
        <v>6085</v>
      </c>
      <c r="I315" t="str">
        <f t="shared" si="27"/>
        <v>N/A</v>
      </c>
      <c r="J315" t="str">
        <f t="shared" si="28"/>
        <v>N/A</v>
      </c>
      <c r="K315">
        <f t="shared" si="29"/>
        <v>-3.0600000000000002E-2</v>
      </c>
      <c r="L315">
        <f t="shared" si="30"/>
        <v>-1.5494999999999999</v>
      </c>
      <c r="M315">
        <f t="shared" si="31"/>
        <v>0.3165</v>
      </c>
      <c r="N315">
        <f t="shared" si="32"/>
        <v>-0.2074</v>
      </c>
    </row>
    <row r="316" spans="1:14" x14ac:dyDescent="0.3">
      <c r="A316" s="1">
        <v>4</v>
      </c>
      <c r="B316" t="s">
        <v>893</v>
      </c>
      <c r="C316" t="s">
        <v>6086</v>
      </c>
      <c r="D316" t="s">
        <v>6086</v>
      </c>
      <c r="E316" t="s">
        <v>1727</v>
      </c>
      <c r="F316" t="s">
        <v>6087</v>
      </c>
      <c r="G316" t="s">
        <v>6088</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-9.5999999999999992E-3</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-9.5999999999999992E-3</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-2.4300000000000002E-2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-1.7000000000000001E-2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-1.9E-2</v>
      </c>
    </row>
    <row r="317" spans="1:14" x14ac:dyDescent="0.3">
      <c r="A317" s="1">
        <v>5</v>
      </c>
      <c r="B317" t="s">
        <v>899</v>
      </c>
      <c r="C317" t="s">
        <v>254</v>
      </c>
      <c r="D317" t="s">
        <v>254</v>
      </c>
      <c r="E317" t="s">
        <v>6089</v>
      </c>
      <c r="F317" t="s">
        <v>6090</v>
      </c>
      <c r="G317" t="s">
        <v>6091</v>
      </c>
      <c r="I317" t="str">
        <f t="shared" si="33"/>
        <v>N/A</v>
      </c>
      <c r="J317" t="str">
        <f t="shared" si="34"/>
        <v>N/A</v>
      </c>
      <c r="K317" t="str">
        <f t="shared" si="35"/>
        <v>N/A</v>
      </c>
      <c r="L317">
        <f t="shared" si="36"/>
        <v>-25200000</v>
      </c>
      <c r="M317">
        <f t="shared" si="37"/>
        <v>-511300000</v>
      </c>
      <c r="N317">
        <f t="shared" si="38"/>
        <v>-35700000</v>
      </c>
    </row>
    <row r="318" spans="1:14" x14ac:dyDescent="0.3">
      <c r="A318" s="1">
        <v>6</v>
      </c>
      <c r="B318" t="s">
        <v>904</v>
      </c>
      <c r="C318" t="s">
        <v>1603</v>
      </c>
      <c r="D318" t="s">
        <v>6092</v>
      </c>
      <c r="E318" t="s">
        <v>708</v>
      </c>
      <c r="F318" t="s">
        <v>1672</v>
      </c>
      <c r="G318" t="s">
        <v>1335</v>
      </c>
      <c r="I318" t="str">
        <f t="shared" si="33"/>
        <v>N/A</v>
      </c>
      <c r="J318">
        <f t="shared" si="34"/>
        <v>2100000</v>
      </c>
      <c r="K318">
        <f t="shared" si="35"/>
        <v>41700000</v>
      </c>
      <c r="L318">
        <f t="shared" si="36"/>
        <v>1700000</v>
      </c>
      <c r="M318">
        <f t="shared" si="37"/>
        <v>400000</v>
      </c>
      <c r="N318">
        <f t="shared" si="38"/>
        <v>100000</v>
      </c>
    </row>
    <row r="319" spans="1:14" x14ac:dyDescent="0.3">
      <c r="A319" s="1">
        <v>7</v>
      </c>
      <c r="B319" t="s">
        <v>906</v>
      </c>
      <c r="C319" t="s">
        <v>254</v>
      </c>
      <c r="D319" t="s">
        <v>254</v>
      </c>
      <c r="E319" t="s">
        <v>254</v>
      </c>
      <c r="F319" t="s">
        <v>6093</v>
      </c>
      <c r="G319" t="s">
        <v>5793</v>
      </c>
      <c r="I319" t="str">
        <f t="shared" si="33"/>
        <v>N/A</v>
      </c>
      <c r="J319" t="str">
        <f t="shared" si="34"/>
        <v>N/A</v>
      </c>
      <c r="K319" t="str">
        <f t="shared" si="35"/>
        <v>N/A</v>
      </c>
      <c r="L319" t="str">
        <f t="shared" si="36"/>
        <v>N/A</v>
      </c>
      <c r="M319">
        <f t="shared" si="37"/>
        <v>12300000</v>
      </c>
      <c r="N319">
        <f t="shared" si="38"/>
        <v>14100000</v>
      </c>
    </row>
    <row r="320" spans="1:14" x14ac:dyDescent="0.3">
      <c r="A320" s="1">
        <v>8</v>
      </c>
      <c r="B320" t="s">
        <v>908</v>
      </c>
      <c r="C320" t="s">
        <v>254</v>
      </c>
      <c r="D320" t="s">
        <v>254</v>
      </c>
      <c r="E320" t="s">
        <v>254</v>
      </c>
      <c r="F320" t="s">
        <v>254</v>
      </c>
      <c r="G320" t="s">
        <v>254</v>
      </c>
      <c r="I320" t="str">
        <f t="shared" si="33"/>
        <v>N/A</v>
      </c>
      <c r="J320" t="str">
        <f t="shared" si="34"/>
        <v>N/A</v>
      </c>
      <c r="K320" t="str">
        <f t="shared" si="35"/>
        <v>N/A</v>
      </c>
      <c r="L320" t="str">
        <f t="shared" si="36"/>
        <v>N/A</v>
      </c>
      <c r="M320" t="str">
        <f t="shared" si="37"/>
        <v>N/A</v>
      </c>
      <c r="N320" t="str">
        <f t="shared" si="38"/>
        <v>N/A</v>
      </c>
    </row>
    <row r="321" spans="1:14" x14ac:dyDescent="0.3">
      <c r="A321" s="1">
        <v>9</v>
      </c>
      <c r="B321" t="s">
        <v>909</v>
      </c>
      <c r="C321" t="s">
        <v>254</v>
      </c>
      <c r="D321" t="s">
        <v>254</v>
      </c>
      <c r="E321" t="s">
        <v>254</v>
      </c>
      <c r="F321" t="s">
        <v>6093</v>
      </c>
      <c r="G321" t="s">
        <v>5793</v>
      </c>
      <c r="I321" t="str">
        <f t="shared" si="33"/>
        <v>N/A</v>
      </c>
      <c r="J321" t="str">
        <f t="shared" si="34"/>
        <v>N/A</v>
      </c>
      <c r="K321" t="str">
        <f t="shared" si="35"/>
        <v>N/A</v>
      </c>
      <c r="L321" t="str">
        <f t="shared" si="36"/>
        <v>N/A</v>
      </c>
      <c r="M321">
        <f t="shared" si="37"/>
        <v>12300000</v>
      </c>
      <c r="N321">
        <f t="shared" si="38"/>
        <v>14100000</v>
      </c>
    </row>
    <row r="322" spans="1:14" x14ac:dyDescent="0.3">
      <c r="A322" s="1">
        <v>10</v>
      </c>
      <c r="B322" t="s">
        <v>910</v>
      </c>
      <c r="C322" t="s">
        <v>254</v>
      </c>
      <c r="D322" t="s">
        <v>6094</v>
      </c>
      <c r="E322" t="s">
        <v>254</v>
      </c>
      <c r="F322" t="s">
        <v>254</v>
      </c>
      <c r="G322" t="s">
        <v>254</v>
      </c>
      <c r="I322" t="str">
        <f t="shared" si="33"/>
        <v>N/A</v>
      </c>
      <c r="J322" t="str">
        <f t="shared" si="34"/>
        <v>N/A</v>
      </c>
      <c r="K322">
        <f t="shared" si="35"/>
        <v>-40200000</v>
      </c>
      <c r="L322" t="str">
        <f t="shared" si="36"/>
        <v>N/A</v>
      </c>
      <c r="M322" t="str">
        <f t="shared" si="37"/>
        <v>N/A</v>
      </c>
      <c r="N322" t="str">
        <f t="shared" si="38"/>
        <v>N/A</v>
      </c>
    </row>
    <row r="323" spans="1:14" x14ac:dyDescent="0.3">
      <c r="A323" s="1">
        <v>11</v>
      </c>
      <c r="B323" t="s">
        <v>914</v>
      </c>
      <c r="C323" t="s">
        <v>254</v>
      </c>
      <c r="D323" t="s">
        <v>254</v>
      </c>
      <c r="E323" t="s">
        <v>4664</v>
      </c>
      <c r="F323" t="s">
        <v>254</v>
      </c>
      <c r="G323" t="s">
        <v>254</v>
      </c>
      <c r="I323" t="str">
        <f t="shared" si="33"/>
        <v>N/A</v>
      </c>
      <c r="J323" t="str">
        <f t="shared" si="34"/>
        <v>N/A</v>
      </c>
      <c r="K323" t="str">
        <f t="shared" si="35"/>
        <v>N/A</v>
      </c>
      <c r="L323">
        <f t="shared" si="36"/>
        <v>40200000</v>
      </c>
      <c r="M323" t="str">
        <f t="shared" si="37"/>
        <v>N/A</v>
      </c>
      <c r="N323" t="str">
        <f t="shared" si="38"/>
        <v>N/A</v>
      </c>
    </row>
    <row r="324" spans="1:14" x14ac:dyDescent="0.3">
      <c r="A324" s="1">
        <v>12</v>
      </c>
      <c r="B324" t="s">
        <v>915</v>
      </c>
      <c r="C324" t="s">
        <v>6095</v>
      </c>
      <c r="D324" t="s">
        <v>6096</v>
      </c>
      <c r="E324" t="s">
        <v>6097</v>
      </c>
      <c r="F324" t="s">
        <v>6098</v>
      </c>
      <c r="G324" t="s">
        <v>6099</v>
      </c>
      <c r="I324" t="str">
        <f t="shared" si="33"/>
        <v>N/A</v>
      </c>
      <c r="J324">
        <f t="shared" si="34"/>
        <v>-17500000</v>
      </c>
      <c r="K324">
        <f t="shared" si="35"/>
        <v>-18700000</v>
      </c>
      <c r="L324">
        <f t="shared" si="36"/>
        <v>-34800000</v>
      </c>
      <c r="M324">
        <f t="shared" si="37"/>
        <v>-533799999.99999994</v>
      </c>
      <c r="N324">
        <f t="shared" si="38"/>
        <v>-64000000</v>
      </c>
    </row>
    <row r="325" spans="1:14" x14ac:dyDescent="0.3">
      <c r="A325" s="1">
        <v>13</v>
      </c>
      <c r="B325" t="s">
        <v>921</v>
      </c>
      <c r="C325" t="s">
        <v>254</v>
      </c>
      <c r="D325" t="s">
        <v>6100</v>
      </c>
      <c r="E325" t="s">
        <v>6101</v>
      </c>
      <c r="F325" t="s">
        <v>6102</v>
      </c>
      <c r="G325" t="s">
        <v>6103</v>
      </c>
      <c r="I325" t="str">
        <f t="shared" si="33"/>
        <v>N/A</v>
      </c>
      <c r="J325" t="str">
        <f t="shared" si="34"/>
        <v>N/A</v>
      </c>
      <c r="K325">
        <f t="shared" si="35"/>
        <v>-6.8600000000000008E-2</v>
      </c>
      <c r="L325">
        <f t="shared" si="36"/>
        <v>-0.86099999999999999</v>
      </c>
      <c r="M325">
        <f t="shared" si="37"/>
        <v>-14.339100000000002</v>
      </c>
      <c r="N325">
        <f t="shared" si="38"/>
        <v>0.8801000000000001</v>
      </c>
    </row>
    <row r="326" spans="1:14" x14ac:dyDescent="0.3">
      <c r="A326" s="1">
        <v>14</v>
      </c>
      <c r="B326" t="s">
        <v>926</v>
      </c>
      <c r="C326" t="s">
        <v>6104</v>
      </c>
      <c r="D326" t="s">
        <v>3060</v>
      </c>
      <c r="E326" t="s">
        <v>6105</v>
      </c>
      <c r="F326" t="s">
        <v>6106</v>
      </c>
      <c r="G326" t="s">
        <v>6107</v>
      </c>
      <c r="I326" t="str">
        <f t="shared" si="33"/>
        <v>N/A</v>
      </c>
      <c r="J326">
        <f t="shared" si="34"/>
        <v>-8.6E-3</v>
      </c>
      <c r="K326">
        <f t="shared" si="35"/>
        <v>-8.8999999999999999E-3</v>
      </c>
      <c r="L326">
        <f t="shared" si="36"/>
        <v>-1.6399999999999998E-2</v>
      </c>
      <c r="M326">
        <f t="shared" si="37"/>
        <v>-0.2581</v>
      </c>
      <c r="N326">
        <f t="shared" si="38"/>
        <v>-2.86E-2</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6108</v>
      </c>
      <c r="F329" t="s">
        <v>6109</v>
      </c>
      <c r="G329" t="s">
        <v>6110</v>
      </c>
      <c r="I329" t="str">
        <f t="shared" si="33"/>
        <v>N/A</v>
      </c>
      <c r="J329" t="str">
        <f t="shared" si="34"/>
        <v>N/A</v>
      </c>
      <c r="K329" t="str">
        <f t="shared" si="35"/>
        <v>N/A</v>
      </c>
      <c r="L329">
        <f t="shared" si="36"/>
        <v>-30000000</v>
      </c>
      <c r="M329">
        <f t="shared" si="37"/>
        <v>-38300000</v>
      </c>
      <c r="N329">
        <f t="shared" si="38"/>
        <v>-46000000</v>
      </c>
    </row>
    <row r="330" spans="1:14" x14ac:dyDescent="0.3">
      <c r="A330" s="1">
        <v>1</v>
      </c>
      <c r="B330" t="s">
        <v>933</v>
      </c>
      <c r="C330" t="s">
        <v>254</v>
      </c>
      <c r="D330" t="s">
        <v>254</v>
      </c>
      <c r="E330" t="s">
        <v>6108</v>
      </c>
      <c r="F330" t="s">
        <v>6109</v>
      </c>
      <c r="G330" t="s">
        <v>6110</v>
      </c>
      <c r="I330" t="str">
        <f t="shared" si="33"/>
        <v>N/A</v>
      </c>
      <c r="J330" t="str">
        <f t="shared" si="34"/>
        <v>N/A</v>
      </c>
      <c r="K330" t="str">
        <f t="shared" si="35"/>
        <v>N/A</v>
      </c>
      <c r="L330">
        <f t="shared" si="36"/>
        <v>-30000000</v>
      </c>
      <c r="M330">
        <f t="shared" si="37"/>
        <v>-38300000</v>
      </c>
      <c r="N330">
        <f t="shared" si="38"/>
        <v>-46000000</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254</v>
      </c>
      <c r="D332" t="s">
        <v>2671</v>
      </c>
      <c r="E332" t="s">
        <v>1618</v>
      </c>
      <c r="F332" t="s">
        <v>1314</v>
      </c>
      <c r="G332" t="s">
        <v>6111</v>
      </c>
      <c r="I332" t="str">
        <f t="shared" si="33"/>
        <v>N/A</v>
      </c>
      <c r="J332" t="str">
        <f t="shared" si="34"/>
        <v>N/A</v>
      </c>
      <c r="K332">
        <f t="shared" si="35"/>
        <v>1300000</v>
      </c>
      <c r="L332">
        <f t="shared" si="36"/>
        <v>-36200000</v>
      </c>
      <c r="M332">
        <f t="shared" si="37"/>
        <v>-19000000</v>
      </c>
      <c r="N332">
        <f t="shared" si="38"/>
        <v>-79300000</v>
      </c>
    </row>
    <row r="333" spans="1:14" x14ac:dyDescent="0.3">
      <c r="A333" s="1">
        <v>4</v>
      </c>
      <c r="B333" t="s">
        <v>940</v>
      </c>
      <c r="C333" t="s">
        <v>254</v>
      </c>
      <c r="D333" t="s">
        <v>254</v>
      </c>
      <c r="E333" t="s">
        <v>1268</v>
      </c>
      <c r="F333" t="s">
        <v>6108</v>
      </c>
      <c r="G333" t="s">
        <v>6112</v>
      </c>
      <c r="I333" t="str">
        <f t="shared" si="33"/>
        <v>N/A</v>
      </c>
      <c r="J333" t="str">
        <f t="shared" si="34"/>
        <v>N/A</v>
      </c>
      <c r="K333" t="str">
        <f t="shared" si="35"/>
        <v>N/A</v>
      </c>
      <c r="L333">
        <f t="shared" si="36"/>
        <v>-50300000</v>
      </c>
      <c r="M333">
        <f t="shared" si="37"/>
        <v>-30000000</v>
      </c>
      <c r="N333">
        <f t="shared" si="38"/>
        <v>-85100000</v>
      </c>
    </row>
    <row r="334" spans="1:14" x14ac:dyDescent="0.3">
      <c r="A334" s="1">
        <v>5</v>
      </c>
      <c r="B334" t="s">
        <v>946</v>
      </c>
      <c r="C334" t="s">
        <v>254</v>
      </c>
      <c r="D334" t="s">
        <v>2671</v>
      </c>
      <c r="E334" t="s">
        <v>5793</v>
      </c>
      <c r="F334" t="s">
        <v>721</v>
      </c>
      <c r="G334" t="s">
        <v>6113</v>
      </c>
      <c r="I334" t="str">
        <f t="shared" si="33"/>
        <v>N/A</v>
      </c>
      <c r="J334" t="str">
        <f t="shared" si="34"/>
        <v>N/A</v>
      </c>
      <c r="K334">
        <f t="shared" si="35"/>
        <v>1300000</v>
      </c>
      <c r="L334">
        <f t="shared" si="36"/>
        <v>14100000</v>
      </c>
      <c r="M334">
        <f t="shared" si="37"/>
        <v>11000000</v>
      </c>
      <c r="N334">
        <f t="shared" si="38"/>
        <v>5800000</v>
      </c>
    </row>
    <row r="335" spans="1:14" x14ac:dyDescent="0.3">
      <c r="A335" s="1">
        <v>6</v>
      </c>
      <c r="B335" t="s">
        <v>952</v>
      </c>
      <c r="C335" t="s">
        <v>254</v>
      </c>
      <c r="D335" t="s">
        <v>2671</v>
      </c>
      <c r="E335" t="s">
        <v>5793</v>
      </c>
      <c r="F335" t="s">
        <v>721</v>
      </c>
      <c r="G335" t="s">
        <v>6113</v>
      </c>
      <c r="I335" t="str">
        <f t="shared" si="33"/>
        <v>N/A</v>
      </c>
      <c r="J335" t="str">
        <f t="shared" si="34"/>
        <v>N/A</v>
      </c>
      <c r="K335">
        <f t="shared" si="35"/>
        <v>1300000</v>
      </c>
      <c r="L335">
        <f t="shared" si="36"/>
        <v>14100000</v>
      </c>
      <c r="M335">
        <f t="shared" si="37"/>
        <v>11000000</v>
      </c>
      <c r="N335">
        <f t="shared" si="38"/>
        <v>5800000</v>
      </c>
    </row>
    <row r="336" spans="1:14" x14ac:dyDescent="0.3">
      <c r="A336" s="1">
        <v>7</v>
      </c>
      <c r="B336" t="s">
        <v>958</v>
      </c>
      <c r="C336" t="s">
        <v>254</v>
      </c>
      <c r="D336" t="s">
        <v>254</v>
      </c>
      <c r="E336" t="s">
        <v>254</v>
      </c>
      <c r="F336" t="s">
        <v>254</v>
      </c>
      <c r="G336" t="s">
        <v>254</v>
      </c>
      <c r="I336" t="str">
        <f t="shared" si="33"/>
        <v>N/A</v>
      </c>
      <c r="J336" t="str">
        <f t="shared" si="34"/>
        <v>N/A</v>
      </c>
      <c r="K336" t="str">
        <f t="shared" si="35"/>
        <v>N/A</v>
      </c>
      <c r="L336" t="str">
        <f t="shared" si="36"/>
        <v>N/A</v>
      </c>
      <c r="M336" t="str">
        <f t="shared" si="37"/>
        <v>N/A</v>
      </c>
      <c r="N336" t="str">
        <f t="shared" si="38"/>
        <v>N/A</v>
      </c>
    </row>
    <row r="337" spans="1:14" x14ac:dyDescent="0.3">
      <c r="A337" s="1">
        <v>8</v>
      </c>
      <c r="B337" t="s">
        <v>964</v>
      </c>
      <c r="C337" t="s">
        <v>5465</v>
      </c>
      <c r="D337" t="s">
        <v>5426</v>
      </c>
      <c r="E337" t="s">
        <v>6114</v>
      </c>
      <c r="F337" t="s">
        <v>6115</v>
      </c>
      <c r="G337" t="s">
        <v>6116</v>
      </c>
      <c r="I337" t="str">
        <f t="shared" si="33"/>
        <v>N/A</v>
      </c>
      <c r="J337">
        <f t="shared" si="34"/>
        <v>-1100000</v>
      </c>
      <c r="K337">
        <f t="shared" si="35"/>
        <v>1310000000</v>
      </c>
      <c r="L337">
        <f t="shared" si="36"/>
        <v>-83800000</v>
      </c>
      <c r="M337">
        <f t="shared" si="37"/>
        <v>269300000</v>
      </c>
      <c r="N337">
        <f t="shared" si="38"/>
        <v>-64700000</v>
      </c>
    </row>
    <row r="338" spans="1:14" x14ac:dyDescent="0.3">
      <c r="A338" s="1">
        <v>9</v>
      </c>
      <c r="B338" t="s">
        <v>970</v>
      </c>
      <c r="C338" t="s">
        <v>1691</v>
      </c>
      <c r="D338" t="s">
        <v>6117</v>
      </c>
      <c r="E338" t="s">
        <v>4195</v>
      </c>
      <c r="F338" t="s">
        <v>6118</v>
      </c>
      <c r="G338" t="s">
        <v>5472</v>
      </c>
      <c r="I338" t="str">
        <f t="shared" si="33"/>
        <v>N/A</v>
      </c>
      <c r="J338">
        <f t="shared" si="34"/>
        <v>-1000000</v>
      </c>
      <c r="K338">
        <f t="shared" si="35"/>
        <v>38900000</v>
      </c>
      <c r="L338">
        <f t="shared" si="36"/>
        <v>-22000000</v>
      </c>
      <c r="M338">
        <f t="shared" si="37"/>
        <v>18800000</v>
      </c>
      <c r="N338">
        <f t="shared" si="38"/>
        <v>-17400000</v>
      </c>
    </row>
    <row r="339" spans="1:14" x14ac:dyDescent="0.3">
      <c r="A339" s="1">
        <v>10</v>
      </c>
      <c r="B339" t="s">
        <v>971</v>
      </c>
      <c r="C339" t="s">
        <v>5265</v>
      </c>
      <c r="D339" t="s">
        <v>750</v>
      </c>
      <c r="E339" t="s">
        <v>6119</v>
      </c>
      <c r="F339" t="s">
        <v>6120</v>
      </c>
      <c r="G339" t="s">
        <v>6121</v>
      </c>
      <c r="I339" t="str">
        <f t="shared" si="33"/>
        <v>N/A</v>
      </c>
      <c r="J339">
        <f t="shared" si="34"/>
        <v>-100000</v>
      </c>
      <c r="K339">
        <f t="shared" si="35"/>
        <v>1270000000</v>
      </c>
      <c r="L339">
        <f t="shared" si="36"/>
        <v>-61800000</v>
      </c>
      <c r="M339">
        <f t="shared" si="37"/>
        <v>250500000</v>
      </c>
      <c r="N339">
        <f t="shared" si="38"/>
        <v>-47300000</v>
      </c>
    </row>
    <row r="340" spans="1:14" x14ac:dyDescent="0.3">
      <c r="A340" s="1">
        <v>11</v>
      </c>
      <c r="B340" t="s">
        <v>972</v>
      </c>
      <c r="C340" t="s">
        <v>254</v>
      </c>
      <c r="D340" t="s">
        <v>750</v>
      </c>
      <c r="E340" t="s">
        <v>6122</v>
      </c>
      <c r="F340" t="s">
        <v>6123</v>
      </c>
      <c r="G340" t="s">
        <v>5149</v>
      </c>
      <c r="I340" t="str">
        <f t="shared" si="33"/>
        <v>neg_trend</v>
      </c>
      <c r="J340" t="str">
        <f t="shared" si="34"/>
        <v>N/A</v>
      </c>
      <c r="K340">
        <f t="shared" si="35"/>
        <v>1270000000</v>
      </c>
      <c r="L340">
        <f t="shared" si="36"/>
        <v>950500000</v>
      </c>
      <c r="M340">
        <f t="shared" si="37"/>
        <v>691000000</v>
      </c>
      <c r="N340">
        <f t="shared" si="38"/>
        <v>-300000</v>
      </c>
    </row>
    <row r="341" spans="1:14" x14ac:dyDescent="0.3">
      <c r="A341" s="1">
        <v>12</v>
      </c>
      <c r="B341" t="s">
        <v>978</v>
      </c>
      <c r="C341" t="s">
        <v>5265</v>
      </c>
      <c r="D341" t="s">
        <v>254</v>
      </c>
      <c r="E341" t="s">
        <v>6124</v>
      </c>
      <c r="F341" t="s">
        <v>6125</v>
      </c>
      <c r="G341" t="s">
        <v>6126</v>
      </c>
      <c r="I341" t="str">
        <f t="shared" si="33"/>
        <v>N/A</v>
      </c>
      <c r="J341">
        <f t="shared" si="34"/>
        <v>-100000</v>
      </c>
      <c r="K341" t="str">
        <f t="shared" si="35"/>
        <v>N/A</v>
      </c>
      <c r="L341">
        <f t="shared" si="36"/>
        <v>-1010000000</v>
      </c>
      <c r="M341">
        <f t="shared" si="37"/>
        <v>-440500000</v>
      </c>
      <c r="N341">
        <f t="shared" si="38"/>
        <v>-47000000</v>
      </c>
    </row>
    <row r="342" spans="1:14" x14ac:dyDescent="0.3">
      <c r="A342" s="1">
        <v>13</v>
      </c>
      <c r="B342" t="s">
        <v>817</v>
      </c>
      <c r="C342" t="s">
        <v>6127</v>
      </c>
      <c r="D342" t="s">
        <v>6128</v>
      </c>
      <c r="E342" t="s">
        <v>254</v>
      </c>
      <c r="F342" t="s">
        <v>6129</v>
      </c>
      <c r="G342" t="s">
        <v>4283</v>
      </c>
      <c r="I342" t="str">
        <f t="shared" si="33"/>
        <v>N/A</v>
      </c>
      <c r="J342">
        <f t="shared" si="34"/>
        <v>-316800000</v>
      </c>
      <c r="K342">
        <f t="shared" si="35"/>
        <v>-1600000000</v>
      </c>
      <c r="L342" t="str">
        <f t="shared" si="36"/>
        <v>N/A</v>
      </c>
      <c r="M342">
        <f t="shared" si="37"/>
        <v>-17000000</v>
      </c>
      <c r="N342">
        <f t="shared" si="38"/>
        <v>-6000000</v>
      </c>
    </row>
    <row r="343" spans="1:14" x14ac:dyDescent="0.3">
      <c r="A343" s="1">
        <v>14</v>
      </c>
      <c r="B343" t="s">
        <v>910</v>
      </c>
      <c r="C343" t="s">
        <v>6127</v>
      </c>
      <c r="D343" t="s">
        <v>6128</v>
      </c>
      <c r="E343" t="s">
        <v>1621</v>
      </c>
      <c r="F343" t="s">
        <v>6130</v>
      </c>
      <c r="G343" t="s">
        <v>4283</v>
      </c>
      <c r="I343" t="str">
        <f t="shared" si="33"/>
        <v>N/A</v>
      </c>
      <c r="J343">
        <f t="shared" si="34"/>
        <v>-316800000</v>
      </c>
      <c r="K343">
        <f t="shared" si="35"/>
        <v>-1600000000</v>
      </c>
      <c r="L343">
        <f t="shared" si="36"/>
        <v>-4500000</v>
      </c>
      <c r="M343">
        <f t="shared" si="37"/>
        <v>-20300000</v>
      </c>
      <c r="N343">
        <f t="shared" si="38"/>
        <v>-6000000</v>
      </c>
    </row>
    <row r="344" spans="1:14" x14ac:dyDescent="0.3">
      <c r="A344" s="1">
        <v>15</v>
      </c>
      <c r="B344" t="s">
        <v>914</v>
      </c>
      <c r="C344" t="s">
        <v>254</v>
      </c>
      <c r="D344" t="s">
        <v>254</v>
      </c>
      <c r="E344" t="s">
        <v>6131</v>
      </c>
      <c r="F344" t="s">
        <v>4484</v>
      </c>
      <c r="G344" t="s">
        <v>254</v>
      </c>
      <c r="I344" t="str">
        <f t="shared" si="33"/>
        <v>N/A</v>
      </c>
      <c r="J344" t="str">
        <f t="shared" si="34"/>
        <v>N/A</v>
      </c>
      <c r="K344" t="str">
        <f t="shared" si="35"/>
        <v>N/A</v>
      </c>
      <c r="L344">
        <f t="shared" si="36"/>
        <v>4500000</v>
      </c>
      <c r="M344">
        <f t="shared" si="37"/>
        <v>3300000</v>
      </c>
      <c r="N344" t="str">
        <f t="shared" si="38"/>
        <v>N/A</v>
      </c>
    </row>
    <row r="345" spans="1:14" x14ac:dyDescent="0.3">
      <c r="A345" s="1">
        <v>16</v>
      </c>
      <c r="B345" t="s">
        <v>990</v>
      </c>
      <c r="C345" t="s">
        <v>6132</v>
      </c>
      <c r="D345" t="s">
        <v>6133</v>
      </c>
      <c r="E345" t="s">
        <v>6134</v>
      </c>
      <c r="F345" t="s">
        <v>4508</v>
      </c>
      <c r="G345" t="s">
        <v>6135</v>
      </c>
      <c r="I345" t="str">
        <f t="shared" si="33"/>
        <v>N/A</v>
      </c>
      <c r="J345">
        <f t="shared" si="34"/>
        <v>-317900000</v>
      </c>
      <c r="K345">
        <f t="shared" si="35"/>
        <v>-292400000</v>
      </c>
      <c r="L345">
        <f t="shared" si="36"/>
        <v>-150000000</v>
      </c>
      <c r="M345">
        <f t="shared" si="37"/>
        <v>195000000</v>
      </c>
      <c r="N345">
        <f t="shared" si="38"/>
        <v>-196000000</v>
      </c>
    </row>
    <row r="346" spans="1:14" x14ac:dyDescent="0.3">
      <c r="A346" s="1">
        <v>17</v>
      </c>
      <c r="B346" t="s">
        <v>996</v>
      </c>
      <c r="C346" t="s">
        <v>254</v>
      </c>
      <c r="D346" t="s">
        <v>6136</v>
      </c>
      <c r="E346" t="s">
        <v>6137</v>
      </c>
      <c r="F346" t="s">
        <v>6138</v>
      </c>
      <c r="G346" t="s">
        <v>6139</v>
      </c>
      <c r="I346" t="str">
        <f t="shared" si="33"/>
        <v>N/A</v>
      </c>
      <c r="J346" t="str">
        <f t="shared" si="34"/>
        <v>N/A</v>
      </c>
      <c r="K346">
        <f t="shared" si="35"/>
        <v>8.0199999999999994E-2</v>
      </c>
      <c r="L346">
        <f t="shared" si="36"/>
        <v>0.48700000000000004</v>
      </c>
      <c r="M346">
        <f t="shared" si="37"/>
        <v>2.3000000000000003</v>
      </c>
      <c r="N346">
        <f t="shared" si="38"/>
        <v>-2.0051000000000001</v>
      </c>
    </row>
    <row r="347" spans="1:14" x14ac:dyDescent="0.3">
      <c r="A347" s="1">
        <v>18</v>
      </c>
      <c r="B347" t="s">
        <v>1001</v>
      </c>
      <c r="C347" t="s">
        <v>6140</v>
      </c>
      <c r="D347" t="s">
        <v>6141</v>
      </c>
      <c r="E347" t="s">
        <v>6142</v>
      </c>
      <c r="F347" t="s">
        <v>6143</v>
      </c>
      <c r="G347" t="s">
        <v>1283</v>
      </c>
      <c r="I347" t="str">
        <f t="shared" si="33"/>
        <v>N/A</v>
      </c>
      <c r="J347">
        <f t="shared" si="34"/>
        <v>-0.15529999999999999</v>
      </c>
      <c r="K347">
        <f t="shared" si="35"/>
        <v>-0.13970000000000002</v>
      </c>
      <c r="L347">
        <f t="shared" si="36"/>
        <v>-7.0800000000000002E-2</v>
      </c>
      <c r="M347">
        <f t="shared" si="37"/>
        <v>9.4299999999999995E-2</v>
      </c>
      <c r="N347">
        <f t="shared" si="38"/>
        <v>-8.7599999999999997E-2</v>
      </c>
    </row>
    <row r="348" spans="1:14" x14ac:dyDescent="0.3">
      <c r="A348" s="1">
        <v>19</v>
      </c>
      <c r="B348" t="s">
        <v>1007</v>
      </c>
      <c r="C348" t="s">
        <v>5796</v>
      </c>
      <c r="D348" t="s">
        <v>1660</v>
      </c>
      <c r="E348" t="s">
        <v>4293</v>
      </c>
      <c r="F348" t="s">
        <v>6144</v>
      </c>
      <c r="G348" t="s">
        <v>6015</v>
      </c>
      <c r="I348" t="str">
        <f t="shared" si="33"/>
        <v>N/A</v>
      </c>
      <c r="J348">
        <f t="shared" si="34"/>
        <v>6900000</v>
      </c>
      <c r="K348">
        <f t="shared" si="35"/>
        <v>-2900000</v>
      </c>
      <c r="L348">
        <f t="shared" si="36"/>
        <v>-8000000</v>
      </c>
      <c r="M348">
        <f t="shared" si="37"/>
        <v>-9000000</v>
      </c>
      <c r="N348">
        <f t="shared" si="38"/>
        <v>-4800000</v>
      </c>
    </row>
    <row r="349" spans="1:14" x14ac:dyDescent="0.3">
      <c r="A349" s="1">
        <v>20</v>
      </c>
      <c r="B349" t="s">
        <v>1013</v>
      </c>
      <c r="C349" t="s">
        <v>1014</v>
      </c>
      <c r="D349" t="s">
        <v>1014</v>
      </c>
      <c r="E349" t="s">
        <v>254</v>
      </c>
      <c r="F349" t="s">
        <v>1014</v>
      </c>
      <c r="G349" t="s">
        <v>1014</v>
      </c>
      <c r="I349" t="str">
        <f t="shared" si="33"/>
        <v>N/A</v>
      </c>
      <c r="J349">
        <f t="shared" si="34"/>
        <v>0</v>
      </c>
      <c r="K349">
        <f t="shared" si="35"/>
        <v>0</v>
      </c>
      <c r="L349" t="str">
        <f t="shared" si="36"/>
        <v>N/A</v>
      </c>
      <c r="M349">
        <f t="shared" si="37"/>
        <v>0</v>
      </c>
      <c r="N349">
        <f t="shared" si="38"/>
        <v>0</v>
      </c>
    </row>
    <row r="350" spans="1:14" x14ac:dyDescent="0.3">
      <c r="A350" s="1">
        <v>21</v>
      </c>
      <c r="B350" t="s">
        <v>1015</v>
      </c>
      <c r="C350" t="s">
        <v>6145</v>
      </c>
      <c r="D350" t="s">
        <v>6146</v>
      </c>
      <c r="E350" t="s">
        <v>6147</v>
      </c>
      <c r="F350" t="s">
        <v>6148</v>
      </c>
      <c r="G350" t="s">
        <v>6149</v>
      </c>
      <c r="I350" t="str">
        <f t="shared" si="33"/>
        <v>N/A</v>
      </c>
      <c r="J350">
        <f t="shared" si="34"/>
        <v>-59300000</v>
      </c>
      <c r="K350">
        <f t="shared" si="35"/>
        <v>-90100000</v>
      </c>
      <c r="L350">
        <f t="shared" si="36"/>
        <v>63100000</v>
      </c>
      <c r="M350">
        <f t="shared" si="37"/>
        <v>-90800000</v>
      </c>
      <c r="N350">
        <f t="shared" si="38"/>
        <v>112700000</v>
      </c>
    </row>
    <row r="351" spans="1:14" x14ac:dyDescent="0.3">
      <c r="A351" s="1">
        <v>22</v>
      </c>
      <c r="B351" t="s">
        <v>1021</v>
      </c>
      <c r="C351" t="s">
        <v>6150</v>
      </c>
      <c r="D351" t="s">
        <v>6151</v>
      </c>
      <c r="E351" t="s">
        <v>6152</v>
      </c>
      <c r="F351" t="s">
        <v>6153</v>
      </c>
      <c r="G351" t="s">
        <v>6154</v>
      </c>
      <c r="I351" t="str">
        <f t="shared" si="33"/>
        <v>N/A</v>
      </c>
      <c r="J351">
        <f t="shared" si="34"/>
        <v>249600000</v>
      </c>
      <c r="K351">
        <f t="shared" si="35"/>
        <v>203700000</v>
      </c>
      <c r="L351">
        <f t="shared" si="36"/>
        <v>204400000</v>
      </c>
      <c r="M351">
        <f t="shared" si="37"/>
        <v>221800000</v>
      </c>
      <c r="N351">
        <f t="shared" si="38"/>
        <v>335000000</v>
      </c>
    </row>
    <row r="352" spans="1:14" x14ac:dyDescent="0.3">
      <c r="A352" s="1">
        <v>23</v>
      </c>
      <c r="B352" t="s">
        <v>1027</v>
      </c>
      <c r="C352" t="s">
        <v>254</v>
      </c>
      <c r="D352" t="s">
        <v>6155</v>
      </c>
      <c r="E352" t="s">
        <v>6156</v>
      </c>
      <c r="F352" t="s">
        <v>6157</v>
      </c>
      <c r="G352" t="s">
        <v>6158</v>
      </c>
      <c r="I352" t="str">
        <f t="shared" si="33"/>
        <v>N/A</v>
      </c>
      <c r="J352" t="str">
        <f t="shared" si="34"/>
        <v>N/A</v>
      </c>
      <c r="K352">
        <f t="shared" si="35"/>
        <v>-0.18390000000000001</v>
      </c>
      <c r="L352">
        <f t="shared" si="36"/>
        <v>3.4000000000000002E-3</v>
      </c>
      <c r="M352">
        <f t="shared" si="37"/>
        <v>8.5099999999999995E-2</v>
      </c>
      <c r="N352">
        <f t="shared" si="38"/>
        <v>0.51039999999999996</v>
      </c>
    </row>
    <row r="353" spans="1:14" x14ac:dyDescent="0.3">
      <c r="A353" s="1">
        <v>24</v>
      </c>
      <c r="B353" t="s">
        <v>1032</v>
      </c>
      <c r="C353" t="s">
        <v>254</v>
      </c>
      <c r="D353" t="s">
        <v>254</v>
      </c>
      <c r="E353" t="s">
        <v>254</v>
      </c>
      <c r="F353" t="s">
        <v>254</v>
      </c>
      <c r="G353" t="s">
        <v>6159</v>
      </c>
      <c r="I353" t="str">
        <f t="shared" si="33"/>
        <v>N/A</v>
      </c>
      <c r="J353" t="str">
        <f t="shared" si="34"/>
        <v>N/A</v>
      </c>
      <c r="K353" t="str">
        <f t="shared" si="35"/>
        <v>N/A</v>
      </c>
      <c r="L353" t="str">
        <f t="shared" si="36"/>
        <v>N/A</v>
      </c>
      <c r="M353" t="str">
        <f t="shared" si="37"/>
        <v>N/A</v>
      </c>
      <c r="N353">
        <f t="shared" si="38"/>
        <v>4.6600000000000003E-2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6160</v>
      </c>
      <c r="C355" t="s">
        <v>6161</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6162</v>
      </c>
      <c r="C356" t="s">
        <v>6163</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6164</v>
      </c>
      <c r="C357" t="s">
        <v>6165</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1759</v>
      </c>
      <c r="C358" t="s">
        <v>1760</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6166</v>
      </c>
      <c r="C359" t="s">
        <v>6167</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6168</v>
      </c>
      <c r="C360" t="s">
        <v>6169</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6170</v>
      </c>
      <c r="I363" t="str">
        <f t="shared" si="33"/>
        <v>N/A</v>
      </c>
      <c r="J363">
        <f t="shared" si="34"/>
        <v>8330000000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6171</v>
      </c>
      <c r="I365" t="str">
        <f t="shared" si="33"/>
        <v>N/A</v>
      </c>
      <c r="J365">
        <f t="shared" si="34"/>
        <v>8.33</v>
      </c>
      <c r="K365" t="str">
        <f t="shared" si="35"/>
        <v>N/A</v>
      </c>
      <c r="L365" t="str">
        <f t="shared" si="36"/>
        <v>N/A</v>
      </c>
      <c r="M365" t="str">
        <f t="shared" si="37"/>
        <v>N/A</v>
      </c>
      <c r="N365" t="str">
        <f t="shared" si="38"/>
        <v>N/A</v>
      </c>
    </row>
    <row r="366" spans="1:14" x14ac:dyDescent="0.3">
      <c r="A366" s="1">
        <v>3</v>
      </c>
      <c r="B366" t="s">
        <v>124</v>
      </c>
      <c r="C366" t="s">
        <v>6172</v>
      </c>
      <c r="I366" t="str">
        <f t="shared" si="33"/>
        <v>N/A</v>
      </c>
      <c r="J366">
        <f t="shared" si="34"/>
        <v>7.21</v>
      </c>
      <c r="K366" t="str">
        <f t="shared" si="35"/>
        <v>N/A</v>
      </c>
      <c r="L366" t="str">
        <f t="shared" si="36"/>
        <v>N/A</v>
      </c>
      <c r="M366" t="str">
        <f t="shared" si="37"/>
        <v>N/A</v>
      </c>
      <c r="N366" t="str">
        <f t="shared" si="38"/>
        <v>N/A</v>
      </c>
    </row>
    <row r="367" spans="1:14" x14ac:dyDescent="0.3">
      <c r="A367" s="1">
        <v>4</v>
      </c>
      <c r="B367" t="s">
        <v>126</v>
      </c>
      <c r="C367" t="s">
        <v>6173</v>
      </c>
      <c r="I367" t="str">
        <f t="shared" si="33"/>
        <v>N/A</v>
      </c>
      <c r="J367">
        <f t="shared" si="34"/>
        <v>0.89</v>
      </c>
      <c r="K367" t="str">
        <f t="shared" si="35"/>
        <v>N/A</v>
      </c>
      <c r="L367" t="str">
        <f t="shared" si="36"/>
        <v>N/A</v>
      </c>
      <c r="M367" t="str">
        <f t="shared" si="37"/>
        <v>N/A</v>
      </c>
      <c r="N367" t="str">
        <f t="shared" si="38"/>
        <v>N/A</v>
      </c>
    </row>
    <row r="368" spans="1:14" x14ac:dyDescent="0.3">
      <c r="A368" s="1">
        <v>5</v>
      </c>
      <c r="B368" t="s">
        <v>128</v>
      </c>
      <c r="C368" t="s">
        <v>6174</v>
      </c>
      <c r="I368" t="str">
        <f t="shared" si="33"/>
        <v>N/A</v>
      </c>
      <c r="J368">
        <f t="shared" si="34"/>
        <v>1.68</v>
      </c>
      <c r="K368" t="str">
        <f t="shared" si="35"/>
        <v>N/A</v>
      </c>
      <c r="L368" t="str">
        <f t="shared" si="36"/>
        <v>N/A</v>
      </c>
      <c r="M368" t="str">
        <f t="shared" si="37"/>
        <v>N/A</v>
      </c>
      <c r="N368" t="str">
        <f t="shared" si="38"/>
        <v>N/A</v>
      </c>
    </row>
    <row r="369" spans="1:14" x14ac:dyDescent="0.3">
      <c r="A369" s="1">
        <v>6</v>
      </c>
      <c r="B369" t="s">
        <v>130</v>
      </c>
      <c r="C369" t="s">
        <v>6175</v>
      </c>
      <c r="I369" t="str">
        <f t="shared" si="33"/>
        <v>N/A</v>
      </c>
      <c r="J369">
        <f t="shared" si="34"/>
        <v>0.96</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6176</v>
      </c>
      <c r="I374" t="str">
        <f t="shared" si="33"/>
        <v>N/A</v>
      </c>
      <c r="J374">
        <f t="shared" si="34"/>
        <v>3030000000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6177</v>
      </c>
      <c r="I376" t="str">
        <f t="shared" si="33"/>
        <v>N/A</v>
      </c>
      <c r="J376">
        <f t="shared" si="34"/>
        <v>32.31</v>
      </c>
      <c r="K376" t="str">
        <f t="shared" si="35"/>
        <v>N/A</v>
      </c>
      <c r="L376" t="str">
        <f t="shared" si="36"/>
        <v>N/A</v>
      </c>
      <c r="M376" t="str">
        <f t="shared" si="37"/>
        <v>N/A</v>
      </c>
      <c r="N376" t="str">
        <f t="shared" si="38"/>
        <v>N/A</v>
      </c>
    </row>
    <row r="377" spans="1:14" x14ac:dyDescent="0.3">
      <c r="A377" s="1">
        <v>3</v>
      </c>
      <c r="B377" t="s">
        <v>124</v>
      </c>
      <c r="C377" t="s">
        <v>6178</v>
      </c>
      <c r="I377" t="str">
        <f t="shared" si="33"/>
        <v>N/A</v>
      </c>
      <c r="J377">
        <f t="shared" si="34"/>
        <v>21.66</v>
      </c>
      <c r="K377" t="str">
        <f t="shared" si="35"/>
        <v>N/A</v>
      </c>
      <c r="L377" t="str">
        <f t="shared" si="36"/>
        <v>N/A</v>
      </c>
      <c r="M377" t="str">
        <f t="shared" si="37"/>
        <v>N/A</v>
      </c>
      <c r="N377" t="str">
        <f t="shared" si="38"/>
        <v>N/A</v>
      </c>
    </row>
    <row r="378" spans="1:14" x14ac:dyDescent="0.3">
      <c r="A378" s="1">
        <v>4</v>
      </c>
      <c r="B378" t="s">
        <v>126</v>
      </c>
      <c r="C378" t="s">
        <v>6179</v>
      </c>
      <c r="I378" t="str">
        <f t="shared" si="33"/>
        <v>N/A</v>
      </c>
      <c r="J378">
        <f t="shared" si="34"/>
        <v>1.64</v>
      </c>
      <c r="K378" t="str">
        <f t="shared" si="35"/>
        <v>N/A</v>
      </c>
      <c r="L378" t="str">
        <f t="shared" si="36"/>
        <v>N/A</v>
      </c>
      <c r="M378" t="str">
        <f t="shared" si="37"/>
        <v>N/A</v>
      </c>
      <c r="N378" t="str">
        <f t="shared" si="38"/>
        <v>N/A</v>
      </c>
    </row>
    <row r="379" spans="1:14" x14ac:dyDescent="0.3">
      <c r="A379" s="1">
        <v>5</v>
      </c>
      <c r="B379" t="s">
        <v>128</v>
      </c>
      <c r="C379" t="s">
        <v>3204</v>
      </c>
      <c r="I379" t="str">
        <f t="shared" si="33"/>
        <v>N/A</v>
      </c>
      <c r="J379">
        <f t="shared" si="34"/>
        <v>2.67</v>
      </c>
      <c r="K379" t="str">
        <f t="shared" si="35"/>
        <v>N/A</v>
      </c>
      <c r="L379" t="str">
        <f t="shared" si="36"/>
        <v>N/A</v>
      </c>
      <c r="M379" t="str">
        <f t="shared" si="37"/>
        <v>N/A</v>
      </c>
      <c r="N379" t="str">
        <f t="shared" si="38"/>
        <v>N/A</v>
      </c>
    </row>
    <row r="380" spans="1:14" x14ac:dyDescent="0.3">
      <c r="A380" s="1">
        <v>6</v>
      </c>
      <c r="B380" t="s">
        <v>130</v>
      </c>
      <c r="C380" t="s">
        <v>1360</v>
      </c>
      <c r="I380" t="str">
        <f t="shared" ref="I380:I399"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5.3</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6180</v>
      </c>
      <c r="I385" t="str">
        <f t="shared" si="39"/>
        <v>N/A</v>
      </c>
      <c r="J385">
        <f t="shared" si="40"/>
        <v>8080000000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6181</v>
      </c>
      <c r="I387" t="str">
        <f t="shared" si="39"/>
        <v>N/A</v>
      </c>
      <c r="J387">
        <f t="shared" si="40"/>
        <v>23.97</v>
      </c>
      <c r="K387" t="str">
        <f t="shared" si="41"/>
        <v>N/A</v>
      </c>
      <c r="L387" t="str">
        <f t="shared" si="42"/>
        <v>N/A</v>
      </c>
      <c r="M387" t="str">
        <f t="shared" si="43"/>
        <v>N/A</v>
      </c>
      <c r="N387" t="str">
        <f t="shared" si="44"/>
        <v>N/A</v>
      </c>
    </row>
    <row r="388" spans="1:14" x14ac:dyDescent="0.3">
      <c r="A388" s="1">
        <v>3</v>
      </c>
      <c r="B388" t="s">
        <v>124</v>
      </c>
      <c r="C388" t="s">
        <v>6182</v>
      </c>
      <c r="I388" t="str">
        <f t="shared" si="39"/>
        <v>N/A</v>
      </c>
      <c r="J388">
        <f t="shared" si="40"/>
        <v>18.11</v>
      </c>
      <c r="K388" t="str">
        <f t="shared" si="41"/>
        <v>N/A</v>
      </c>
      <c r="L388" t="str">
        <f t="shared" si="42"/>
        <v>N/A</v>
      </c>
      <c r="M388" t="str">
        <f t="shared" si="43"/>
        <v>N/A</v>
      </c>
      <c r="N388" t="str">
        <f t="shared" si="44"/>
        <v>N/A</v>
      </c>
    </row>
    <row r="389" spans="1:14" x14ac:dyDescent="0.3">
      <c r="A389" s="1">
        <v>4</v>
      </c>
      <c r="B389" t="s">
        <v>126</v>
      </c>
      <c r="C389" t="s">
        <v>6183</v>
      </c>
      <c r="I389" t="str">
        <f t="shared" si="39"/>
        <v>N/A</v>
      </c>
      <c r="J389">
        <f t="shared" si="40"/>
        <v>1.84</v>
      </c>
      <c r="K389" t="str">
        <f t="shared" si="41"/>
        <v>N/A</v>
      </c>
      <c r="L389" t="str">
        <f t="shared" si="42"/>
        <v>N/A</v>
      </c>
      <c r="M389" t="str">
        <f t="shared" si="43"/>
        <v>N/A</v>
      </c>
      <c r="N389" t="str">
        <f t="shared" si="44"/>
        <v>N/A</v>
      </c>
    </row>
    <row r="390" spans="1:14" x14ac:dyDescent="0.3">
      <c r="A390" s="1">
        <v>5</v>
      </c>
      <c r="B390" t="s">
        <v>128</v>
      </c>
      <c r="C390" t="s">
        <v>6184</v>
      </c>
      <c r="I390" t="str">
        <f t="shared" si="39"/>
        <v>N/A</v>
      </c>
      <c r="J390">
        <f t="shared" si="40"/>
        <v>1.31</v>
      </c>
      <c r="K390" t="str">
        <f t="shared" si="41"/>
        <v>N/A</v>
      </c>
      <c r="L390" t="str">
        <f t="shared" si="42"/>
        <v>N/A</v>
      </c>
      <c r="M390" t="str">
        <f t="shared" si="43"/>
        <v>N/A</v>
      </c>
      <c r="N390" t="str">
        <f t="shared" si="44"/>
        <v>N/A</v>
      </c>
    </row>
    <row r="391" spans="1:14" x14ac:dyDescent="0.3">
      <c r="A391" s="1">
        <v>6</v>
      </c>
      <c r="B391" t="s">
        <v>130</v>
      </c>
      <c r="C391" t="s">
        <v>6185</v>
      </c>
      <c r="I391" t="str">
        <f t="shared" si="39"/>
        <v>N/A</v>
      </c>
      <c r="J391">
        <f t="shared" si="40"/>
        <v>7.98</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6186</v>
      </c>
      <c r="I396" t="str">
        <f t="shared" si="39"/>
        <v>N/A</v>
      </c>
      <c r="J396">
        <f t="shared" si="40"/>
        <v>3240000000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6187</v>
      </c>
      <c r="I398" t="str">
        <f t="shared" si="39"/>
        <v>N/A</v>
      </c>
      <c r="J398">
        <f t="shared" si="40"/>
        <v>22.74</v>
      </c>
      <c r="K398" t="str">
        <f t="shared" si="41"/>
        <v>N/A</v>
      </c>
      <c r="L398" t="str">
        <f t="shared" si="42"/>
        <v>N/A</v>
      </c>
      <c r="M398" t="str">
        <f t="shared" si="43"/>
        <v>N/A</v>
      </c>
      <c r="N398" t="str">
        <f t="shared" si="44"/>
        <v>N/A</v>
      </c>
    </row>
    <row r="399" spans="1:14" x14ac:dyDescent="0.3">
      <c r="A399" s="1">
        <v>3</v>
      </c>
      <c r="B399" t="s">
        <v>124</v>
      </c>
      <c r="C399" t="s">
        <v>6188</v>
      </c>
      <c r="I399" t="str">
        <f t="shared" si="39"/>
        <v>N/A</v>
      </c>
      <c r="J399">
        <f t="shared" si="40"/>
        <v>20.09</v>
      </c>
      <c r="K399" t="str">
        <f t="shared" si="41"/>
        <v>N/A</v>
      </c>
      <c r="L399" t="str">
        <f t="shared" si="42"/>
        <v>N/A</v>
      </c>
      <c r="M399" t="str">
        <f t="shared" si="43"/>
        <v>N/A</v>
      </c>
      <c r="N399" t="str">
        <f t="shared" si="44"/>
        <v>N/A</v>
      </c>
    </row>
    <row r="400" spans="1:14" x14ac:dyDescent="0.3">
      <c r="A400" s="1">
        <v>4</v>
      </c>
      <c r="B400" t="s">
        <v>126</v>
      </c>
      <c r="C400" t="s">
        <v>6189</v>
      </c>
    </row>
    <row r="401" spans="1:3" x14ac:dyDescent="0.3">
      <c r="A401" s="1">
        <v>5</v>
      </c>
      <c r="B401" t="s">
        <v>128</v>
      </c>
      <c r="C401" t="s">
        <v>1055</v>
      </c>
    </row>
    <row r="402" spans="1:3" x14ac:dyDescent="0.3">
      <c r="A402" s="1">
        <v>6</v>
      </c>
      <c r="B402" t="s">
        <v>130</v>
      </c>
      <c r="C402" t="s">
        <v>6190</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8.9093243085541229E-3</v>
      </c>
      <c r="AL454">
        <f ca="1">Z455-Y455</f>
        <v>-1.10386386205652E-2</v>
      </c>
      <c r="AM454">
        <f ca="1">AA455-Z455</f>
        <v>2.0926533588551677E-2</v>
      </c>
      <c r="AN454">
        <f ca="1">AB455-AA455</f>
        <v>1.4572118702553427E-2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0.40448780487804881</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0.41339712918660293</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0.40235849056603773</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0.42328502415458941</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0.43785714285714283</v>
      </c>
      <c r="AK455" t="str">
        <f>"Max " &amp; AK452</f>
        <v>Max Change in Gross Margin / Sales</v>
      </c>
      <c r="AL455">
        <f ca="1">MAX(AK454:AN454)</f>
        <v>2.0926533588551677E-2</v>
      </c>
    </row>
    <row r="456" spans="2:40" x14ac:dyDescent="0.3">
      <c r="X456" t="str">
        <f>"Max " &amp; X453</f>
        <v>Max Gross Margin</v>
      </c>
      <c r="Y456">
        <f ca="1">MAX(X455:AB455)</f>
        <v>0.43785714285714283</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2016</v>
      </c>
      <c r="AK457" t="str">
        <f>"Min " &amp; AK452</f>
        <v>Min Change in Gross Margin / Sales</v>
      </c>
      <c r="AL457">
        <f ca="1">MIN(AK454:AN454)</f>
        <v>-1.10386386205652E-2</v>
      </c>
    </row>
    <row r="458" spans="2:40" x14ac:dyDescent="0.3">
      <c r="X458" t="str">
        <f>"Min " &amp; X453</f>
        <v>Min Gross Margin</v>
      </c>
      <c r="Y458">
        <f ca="1">MIN(X455:AB455)</f>
        <v>0.40235849056603773</v>
      </c>
      <c r="AK458" t="str">
        <f>AK457 &amp; " Year"</f>
        <v>Min Change in Gross Margin / Sales Year</v>
      </c>
      <c r="AL458" t="str">
        <f ca="1">IF(MATCH(AL457,AK454:AN454,0)=1,AK453,IF(MATCH(AL457,AK454:AN454,0)=2,AL453,IF(MATCH(AL457,AK454:AN454,0)=3,AM453,AN453)))</f>
        <v>13-14</v>
      </c>
    </row>
    <row r="459" spans="2:40" x14ac:dyDescent="0.3">
      <c r="X459" t="str">
        <f>X458 &amp; " Year"</f>
        <v>Min Gross Margin Year</v>
      </c>
      <c r="Y459">
        <f ca="1">VALUE(X454)+MATCH(Y458,X455:AB455,0)-1</f>
        <v>2014</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0.16219512195121952</v>
      </c>
      <c r="R462">
        <f ca="1">Y455-Y463-Y471</f>
        <v>0.16000000000000003</v>
      </c>
      <c r="S462">
        <f ca="1">Z455-Z463-Z471</f>
        <v>0.1465566037735849</v>
      </c>
      <c r="T462">
        <f ca="1">AA455-AA463-AA471</f>
        <v>0.16033816425120775</v>
      </c>
      <c r="U462">
        <f ca="1">AB455-AB463-AB471</f>
        <v>0.1590625</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0.16219512195121952</v>
      </c>
      <c r="S463" t="str">
        <f>"GM Effect on Max"</f>
        <v>GM Effect on Max</v>
      </c>
      <c r="T463" t="str">
        <f ca="1">IF(R464=Y457,"Max OM in same year as Max GM","Inconclusive Effect")</f>
        <v>Inconclusive Effect</v>
      </c>
      <c r="X463">
        <f ca="1">(INDIRECT("J" &amp; MATCH("SG&amp;A Expense",B145:B403,0) +144))/(INDIRECT("J" &amp; MATCH("Sales/Revenue",B145:B403,0) +144))</f>
        <v>0.22092682926829271</v>
      </c>
      <c r="Y463">
        <f ca="1">(INDIRECT("K" &amp; MATCH("SG&amp;A Expense",B145:B403,0) +144))/(INDIRECT("K" &amp; MATCH("Sales/Revenue",B145:B403,0) +144))</f>
        <v>0.23133971291866032</v>
      </c>
      <c r="Z463">
        <f ca="1">(INDIRECT("L" &amp; MATCH("SG&amp;A Expense",B145:B403,0) +144))/(INDIRECT("L" &amp; MATCH("Sales/Revenue",B145:B403,0) +144))</f>
        <v>0.23278301886792452</v>
      </c>
      <c r="AA463">
        <f ca="1">(INDIRECT("M" &amp; MATCH("SG&amp;A Expense",B145:B403,0) +144))/(INDIRECT("M" &amp; MATCH("Sales/Revenue",B145:B403,0) +144))</f>
        <v>0.23724637681159422</v>
      </c>
      <c r="AB463">
        <f ca="1">(INDIRECT("N" &amp; MATCH("SG&amp;A Expense",B145:B403,0) +144))/(INDIRECT("N" &amp; MATCH("Sales/Revenue",B145:B403,0) +144))</f>
        <v>0.24892857142857142</v>
      </c>
      <c r="AE463">
        <f ca="1">R462-Q462</f>
        <v>-2.1951219512194864E-3</v>
      </c>
      <c r="AF463">
        <f ca="1">S462-R462</f>
        <v>-1.3443396226415133E-2</v>
      </c>
      <c r="AG463">
        <f ca="1">T462-S462</f>
        <v>1.3781560477622856E-2</v>
      </c>
      <c r="AH463">
        <f ca="1">U462-T462</f>
        <v>-1.2756642512077587E-3</v>
      </c>
      <c r="AK463">
        <f ca="1">Y463-X463</f>
        <v>1.0412883650367605E-2</v>
      </c>
      <c r="AL463">
        <f ca="1">Z463-Y463</f>
        <v>1.4433059492642009E-3</v>
      </c>
      <c r="AM463">
        <f ca="1">AA463-Z463</f>
        <v>4.4633579436696991E-3</v>
      </c>
      <c r="AN463">
        <f ca="1">AB463-AA463</f>
        <v>1.1682194616977198E-2</v>
      </c>
    </row>
    <row r="464" spans="2:40" x14ac:dyDescent="0.3">
      <c r="Q464" t="str">
        <f>Q463 &amp; " Year"</f>
        <v>Max Operating Margin Year</v>
      </c>
      <c r="R464">
        <f ca="1">VALUE(Q461)+MATCH(R463,Q462:U462,0)-1</f>
        <v>2012</v>
      </c>
      <c r="S464" t="str">
        <f>"SGA Effect on Max"</f>
        <v>SGA Effect on Max</v>
      </c>
      <c r="T464" t="str">
        <f ca="1">IF(R464=Y467,"Max OM in same year as Min SGA","Inconclusive Effect")</f>
        <v>Max OM in same year as Min SGA</v>
      </c>
      <c r="X464" t="str">
        <f>"Max " &amp; X461</f>
        <v>Max SGA / Sales</v>
      </c>
      <c r="Y464">
        <f ca="1">MAX(X463:AB463)</f>
        <v>0.24892857142857142</v>
      </c>
      <c r="AE464" t="str">
        <f>"Max " &amp; AE461</f>
        <v>Max Change in Operating Margin</v>
      </c>
      <c r="AF464">
        <f ca="1">MAX(AE463:AH463)</f>
        <v>1.3781560477622856E-2</v>
      </c>
      <c r="AK464" t="str">
        <f>"Max " &amp; AK461</f>
        <v>Max Change in SGA / Sales</v>
      </c>
      <c r="AL464">
        <f ca="1">MAX(AK463:AN463)</f>
        <v>1.1682194616977198E-2</v>
      </c>
    </row>
    <row r="465" spans="4:40" x14ac:dyDescent="0.3">
      <c r="J465" t="str">
        <f>"EOY Pretax ROIC"</f>
        <v>EOY Pretax ROIC</v>
      </c>
      <c r="Q465" t="str">
        <f>"Min " &amp; Q460</f>
        <v>Min Operating Margin</v>
      </c>
      <c r="R465">
        <f ca="1">MIN(Q462:U462)</f>
        <v>0.1465566037735849</v>
      </c>
      <c r="S465" t="str">
        <f>"Dep Effect on Max"</f>
        <v>Dep Effect on Max</v>
      </c>
      <c r="T465" t="str">
        <f ca="1">IF(R464=Y475,"Max OM in same year as Min Depr","Inconclusive Effect")</f>
        <v>Max OM in same year as Min Depr</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14-15</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2014</v>
      </c>
      <c r="S466" t="str">
        <f>"GM Effect on Min"</f>
        <v>GM Effect on Min</v>
      </c>
      <c r="T466" t="str">
        <f ca="1">IF(R466=Y459,"Min OM in same year as Min GM","Inconclusive Effect")</f>
        <v>Min OM in same year as Min GM</v>
      </c>
      <c r="X466" t="str">
        <f>"Min " &amp; X461</f>
        <v>Min SGA / Sales</v>
      </c>
      <c r="Y466">
        <f ca="1">MIN(X463:AB463)</f>
        <v>0.22092682926829271</v>
      </c>
      <c r="AE466" t="str">
        <f>"Min " &amp; AE461</f>
        <v>Min Change in Operating Margin</v>
      </c>
      <c r="AF466">
        <f ca="1">MIN(AE463:AH463)</f>
        <v>-1.3443396226415133E-2</v>
      </c>
      <c r="AK466" t="str">
        <f>"Min " &amp; AK461</f>
        <v>Min Change in SGA / Sales</v>
      </c>
      <c r="AL466">
        <f ca="1">MIN(AK463:AN463)</f>
        <v>1.4433059492642009E-3</v>
      </c>
    </row>
    <row r="467" spans="4:40" x14ac:dyDescent="0.3">
      <c r="J467">
        <f ca="1">Q462*(1/Q490)</f>
        <v>0.21484879813905403</v>
      </c>
      <c r="K467">
        <f ca="1">R462*(1/R490)</f>
        <v>0.25988964016476251</v>
      </c>
      <c r="L467">
        <f ca="1">S462*(1/S490)</f>
        <v>0.24171464135677612</v>
      </c>
      <c r="M467">
        <f ca="1">T462*(1/T490)</f>
        <v>0.20707511854255056</v>
      </c>
      <c r="N467">
        <f ca="1">U462*(1/U490)</f>
        <v>0.21004539291398924</v>
      </c>
      <c r="S467" t="str">
        <f>"SGA Effect on Min"</f>
        <v>SGA Effect on Min</v>
      </c>
      <c r="T467" t="str">
        <f ca="1">IF(R466=Y465,"Min OM in same year as Max SGA","Inconclusive Effect")</f>
        <v>Inconclusive Effect</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13-14</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0.25988964016476251</v>
      </c>
      <c r="L468" t="str">
        <f>"OM Effect on Max"</f>
        <v>OM Effect on Max</v>
      </c>
      <c r="M468" t="str">
        <f ca="1">IF(K469=R464,"Max ROIC in same year as Max OM","Inconclusive Effect")</f>
        <v>Inconclusive Effect</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2013</v>
      </c>
      <c r="L469" t="str">
        <f>"IC Effect on Max"</f>
        <v>IC Effect on Max</v>
      </c>
      <c r="M469" t="str">
        <f ca="1">IF(K469=R494,"Max ROIC in same year as Min IC","Inconclusive Effect")</f>
        <v>Inconclusive Effect</v>
      </c>
      <c r="X469" t="str">
        <f>"Depreciation / Sales"</f>
        <v>Depreciation / Sales</v>
      </c>
    </row>
    <row r="470" spans="4:40" x14ac:dyDescent="0.3">
      <c r="J470" t="str">
        <f>"Min " &amp; J465</f>
        <v>Min EOY Pretax ROIC</v>
      </c>
      <c r="K470">
        <f ca="1">MIN(J467:N467)</f>
        <v>0.20707511854255056</v>
      </c>
      <c r="L470" t="str">
        <f>"OM Effect on Min"</f>
        <v>OM Effect on Min</v>
      </c>
      <c r="M470" t="str">
        <f ca="1">IF(K471=R466,"Min ROIC in same year as Min OM","Inconclusive Effect")</f>
        <v>Inconclusive Effect</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2015</v>
      </c>
      <c r="L471" t="str">
        <f>"IC Effect on Min"</f>
        <v>IC Effect on Min</v>
      </c>
      <c r="M471" t="str">
        <f ca="1">IF(K471=R492,"Min ROIC in same year as Max IC","Inconclusive Effect")</f>
        <v>Min ROIC in same year as Max IC</v>
      </c>
      <c r="Q471" t="str">
        <f>K476</f>
        <v>12-13</v>
      </c>
      <c r="R471" t="str">
        <f>L476</f>
        <v>13-14</v>
      </c>
      <c r="S471" t="str">
        <f>M476</f>
        <v>14-15</v>
      </c>
      <c r="T471" t="str">
        <f>N476</f>
        <v>15-16</v>
      </c>
      <c r="X471">
        <f ca="1">(INDIRECT("J" &amp; MATCH("Depreciation &amp; Amortization Expense",B145:B403,0) +144))/(INDIRECT("J" &amp; MATCH("Sales/Revenue",B145:B403,0) +144))</f>
        <v>2.1365853658536587E-2</v>
      </c>
      <c r="Y471">
        <f ca="1">(INDIRECT("K" &amp; MATCH("Depreciation &amp; Amortization Expense",B145:B403,0) +144))/(INDIRECT("K" &amp; MATCH("Sales/Revenue",B145:B403,0) +144))</f>
        <v>2.2057416267942585E-2</v>
      </c>
      <c r="Z471">
        <f ca="1">(INDIRECT("L" &amp; MATCH("Depreciation &amp; Amortization Expense",B145:B403,0) +144))/(INDIRECT("L" &amp; MATCH("Sales/Revenue",B145:B403,0) +144))</f>
        <v>2.3018867924528303E-2</v>
      </c>
      <c r="AA471">
        <f ca="1">(INDIRECT("M" &amp; MATCH("Depreciation &amp; Amortization Expense",B145:B403,0) +144))/(INDIRECT("M" &amp; MATCH("Sales/Revenue",B145:B403,0) +144))</f>
        <v>2.5700483091787442E-2</v>
      </c>
      <c r="AB471">
        <f ca="1">(INDIRECT("N" &amp; MATCH("Depreciation &amp; Amortization Expense",B145:B403,0) +144))/(INDIRECT("N" &amp; MATCH("Sales/Revenue",B145:B403,0) +144))</f>
        <v>2.9866071428571433E-2</v>
      </c>
    </row>
    <row r="472" spans="4:40" x14ac:dyDescent="0.3">
      <c r="Q472">
        <f ca="1">K467-J467</f>
        <v>4.5040842025708488E-2</v>
      </c>
      <c r="R472">
        <f ca="1">L467-K467</f>
        <v>-1.8174998807986398E-2</v>
      </c>
      <c r="S472">
        <f ca="1">M467-L467</f>
        <v>-3.4639522814225554E-2</v>
      </c>
      <c r="T472">
        <f ca="1">N467-M467</f>
        <v>2.9702743714386803E-3</v>
      </c>
      <c r="X472" t="str">
        <f>"Max " &amp; X469</f>
        <v>Max Depreciation / Sales</v>
      </c>
      <c r="Y472">
        <f ca="1">MAX(X471:AB471)</f>
        <v>2.9866071428571433E-2</v>
      </c>
      <c r="AK472" t="str">
        <f>"Change in Depreciation / Sales"</f>
        <v>Change in Depreciation / Sales</v>
      </c>
    </row>
    <row r="473" spans="4:40" x14ac:dyDescent="0.3">
      <c r="Q473" t="str">
        <f>"Max " &amp; Q470</f>
        <v>Max Change in EOY Pretax ROIC</v>
      </c>
      <c r="R473">
        <f ca="1">MAX(Q472:T472)</f>
        <v>4.5040842025708488E-2</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2.1365853658536587E-2</v>
      </c>
      <c r="AK474">
        <f ca="1">Y471-X471</f>
        <v>6.9156260940599762E-4</v>
      </c>
      <c r="AL474">
        <f ca="1">Z471-Y471</f>
        <v>9.6145165658571841E-4</v>
      </c>
      <c r="AM474">
        <f ca="1">AA471-Z471</f>
        <v>2.6816151672591389E-3</v>
      </c>
      <c r="AN474">
        <f ca="1">AB471-AA471</f>
        <v>4.1655883367839909E-3</v>
      </c>
    </row>
    <row r="475" spans="4:40" x14ac:dyDescent="0.3">
      <c r="D475" t="str">
        <f>"EOY ROIC"</f>
        <v>EOY ROIC</v>
      </c>
      <c r="K475" t="str">
        <f>"Change in EOY ROIC"</f>
        <v>Change in EOY ROIC</v>
      </c>
      <c r="Q475" t="str">
        <f>"Min " &amp; Q470</f>
        <v>Min Change in EOY Pretax ROIC</v>
      </c>
      <c r="R475">
        <f ca="1">MIN(Q472:T472)</f>
        <v>-3.4639522814225554E-2</v>
      </c>
      <c r="X475" t="str">
        <f>X474 &amp; " Year"</f>
        <v>Min Depreciation / Sales Year</v>
      </c>
      <c r="Y475">
        <f ca="1">VALUE(X470)+MATCH(Y474,X471:AB471,0)-1</f>
        <v>2012</v>
      </c>
      <c r="AK475" t="str">
        <f>"Max " &amp; AK472</f>
        <v>Max Change in Depreciation / Sales</v>
      </c>
      <c r="AL475">
        <f ca="1">MAX(AK474:AN474)</f>
        <v>4.1655883367839909E-3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14-15</v>
      </c>
      <c r="AK476" t="str">
        <f>AK475 &amp; " Year"</f>
        <v>Max Change in Depreciation / Sales Year</v>
      </c>
      <c r="AL476" t="str">
        <f ca="1">IF(MATCH(AL475,AK474:AN474,0)=1,AK473,IF(MATCH(AL475,AK474:AN474,0)=2,AL473,IF(MATCH(AL475,AK474:AN474,0)=3,AM473,AN473)))</f>
        <v>15-16</v>
      </c>
    </row>
    <row r="477" spans="4:40" x14ac:dyDescent="0.3">
      <c r="D477">
        <f ca="1">J467*(1-J487)</f>
        <v>0.13461260229652189</v>
      </c>
      <c r="E477">
        <f ca="1">K467*(1-K487)</f>
        <v>5.2691583795418662E-2</v>
      </c>
      <c r="F477">
        <f ca="1">L467*(1-L487)</f>
        <v>0.16574460476759897</v>
      </c>
      <c r="G477">
        <f ca="1">M467*(1-M487)</f>
        <v>0.15305552240101564</v>
      </c>
      <c r="H477">
        <f ca="1">N467*(1-N487)</f>
        <v>0.16405741738923801</v>
      </c>
      <c r="K477">
        <f ca="1">E477-D477</f>
        <v>-8.1921018501103227E-2</v>
      </c>
      <c r="L477">
        <f ca="1">F477-E477</f>
        <v>0.11305302097218031</v>
      </c>
      <c r="M477">
        <f ca="1">G477-F477</f>
        <v>-1.2689082366583337E-2</v>
      </c>
      <c r="N477">
        <f ca="1">H477-G477</f>
        <v>1.1001894988222377E-2</v>
      </c>
      <c r="AK477" t="str">
        <f>"Min " &amp; AK472</f>
        <v>Min Change in Depreciation / Sales</v>
      </c>
      <c r="AL477">
        <f ca="1">MIN(AK474:AN474)</f>
        <v>6.9156260940599762E-4</v>
      </c>
    </row>
    <row r="478" spans="4:40" x14ac:dyDescent="0.3">
      <c r="D478" t="str">
        <f>"Max " &amp; D475</f>
        <v>Max EOY ROIC</v>
      </c>
      <c r="E478">
        <f ca="1">MAX(D477:H477)</f>
        <v>0.16574460476759897</v>
      </c>
      <c r="F478" t="str">
        <f>"Cash Tax  Effect on Max"</f>
        <v>Cash Tax  Effect on Max</v>
      </c>
      <c r="G478" t="str">
        <f ca="1">IF(E479=K491,"Max ROIC in same year as Min Cash Tax","Inconclusive Effect")</f>
        <v>Inconclusive Effect</v>
      </c>
      <c r="K478" t="str">
        <f>"Max " &amp; K475</f>
        <v>Max Change in EOY ROIC</v>
      </c>
      <c r="L478">
        <f ca="1">MAX(K477:N477)</f>
        <v>0.11305302097218031</v>
      </c>
      <c r="AK478" t="str">
        <f>AK477 &amp; " Year"</f>
        <v>Min Change in Depreciation / Sales Year</v>
      </c>
      <c r="AL478" t="str">
        <f ca="1">IF(MATCH(AL477,AK474:AN474,0)=1,AK473,IF(MATCH(AL477,AK474:AN474,0)=2,AL473,IF(MATCH(AL477,AK474:AN474,0)=3,AM473,AN473)))</f>
        <v>12-13</v>
      </c>
    </row>
    <row r="479" spans="4:40" x14ac:dyDescent="0.3">
      <c r="D479" t="str">
        <f>D478 &amp; " Year"</f>
        <v>Max EOY ROIC Year</v>
      </c>
      <c r="E479">
        <f ca="1">VALUE(D476)+MATCH(E478,D477:H477,0)-1</f>
        <v>2014</v>
      </c>
      <c r="K479" t="str">
        <f>K478 &amp; " Year"</f>
        <v>Max Change in EOY ROIC Year</v>
      </c>
      <c r="L479" t="str">
        <f ca="1">IF(MATCH(L478,K477:N477,0)=1,K476,IF(MATCH(L478,K477:N477,0)=2,L476,IF(MATCH(L478,K477:N477,0)=3,M476,N476)))</f>
        <v>13-14</v>
      </c>
      <c r="Q479" t="str">
        <f>"Change in Cash Tax Rate"</f>
        <v>Change in Cash Tax Rate</v>
      </c>
    </row>
    <row r="480" spans="4:40" x14ac:dyDescent="0.3">
      <c r="D480" t="str">
        <f>"Min " &amp; D475</f>
        <v>Min EOY ROIC</v>
      </c>
      <c r="E480">
        <f ca="1">MIN(D477:H477)</f>
        <v>5.2691583795418662E-2</v>
      </c>
      <c r="F480" t="str">
        <f>"Cash Tax  Effect on Min"</f>
        <v>Cash Tax  Effect on Min</v>
      </c>
      <c r="G480" t="str">
        <f ca="1">IF(E481=K489,"Min ROIC in same year as Max Cash Tax","Inconclusive Effect")</f>
        <v>Min ROIC in same year as Max Cash Tax</v>
      </c>
      <c r="K480" t="str">
        <f>"Min " &amp; K475</f>
        <v>Min Change in EOY ROIC</v>
      </c>
      <c r="L480">
        <f ca="1">MIN(K477:N477)</f>
        <v>-8.1921018501103227E-2</v>
      </c>
      <c r="Q480" t="str">
        <f>K476</f>
        <v>12-13</v>
      </c>
      <c r="R480" t="str">
        <f>L476</f>
        <v>13-14</v>
      </c>
      <c r="S480" t="str">
        <f>M476</f>
        <v>14-15</v>
      </c>
      <c r="T480" t="str">
        <f>N476</f>
        <v>15-16</v>
      </c>
    </row>
    <row r="481" spans="4:40" x14ac:dyDescent="0.3">
      <c r="D481" t="str">
        <f>D480 &amp; " Year"</f>
        <v>Min EOY ROIC Year</v>
      </c>
      <c r="E481">
        <f ca="1">VALUE(D476)+MATCH(E480,D477:H477,0)-1</f>
        <v>2013</v>
      </c>
      <c r="K481" t="str">
        <f>K480 &amp; " Year"</f>
        <v>Min Change in EOY ROIC Year</v>
      </c>
      <c r="L481" t="str">
        <f ca="1">IF(MATCH(L480,K477:N477,0)=1,K476,IF(MATCH(L480,K477:N477,0)=2,L476,IF(MATCH(L480,K477:N477,0)=3,M476,N476)))</f>
        <v>12-13</v>
      </c>
      <c r="Q481">
        <f ca="1">K487-J487</f>
        <v>0.42379975890477117</v>
      </c>
      <c r="R481">
        <f ca="1">L487-K487</f>
        <v>-0.48295762533067171</v>
      </c>
      <c r="S481">
        <f ca="1">M487-L487</f>
        <v>-5.3426814028596059E-2</v>
      </c>
      <c r="T481">
        <f ca="1">N487-M487</f>
        <v>-4.1926531586643195E-2</v>
      </c>
      <c r="X481" t="str">
        <f>"Op WC / Sales"</f>
        <v>Op WC / Sales</v>
      </c>
    </row>
    <row r="482" spans="4:40" x14ac:dyDescent="0.3">
      <c r="Q482" t="str">
        <f>"Max " &amp; Q479</f>
        <v>Max Change in Cash Tax Rate</v>
      </c>
      <c r="R482">
        <f ca="1">MAX(Q481:T481)</f>
        <v>0.42379975890477117</v>
      </c>
      <c r="X482" t="str">
        <f>D476</f>
        <v>2012</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str">
        <f ca="1">IF(MATCH(R482,Q481:T481,0)=1,Q480,IF(MATCH(R482,Q481:T481,0)=2,R480,IF(MATCH(R482,Q481:T481,0)=3,S480,T480)))</f>
        <v>12-13</v>
      </c>
      <c r="X483">
        <f ca="1">(INDIRECT("J" &amp; MATCH("Total Current Assets",B145:B403,0) +144) - INDIRECT("J" &amp; MATCH("Total Current Liabilities",B145:B403,0) +144))/(INDIRECT("J" &amp; MATCH("Sales/Revenue",B145:B403,0) +144))</f>
        <v>0.25717073170731708</v>
      </c>
      <c r="Y483">
        <f ca="1">(INDIRECT("K" &amp; MATCH("Total Current Assets",B145:B403,0) +144) - INDIRECT("K" &amp; MATCH("Total Current Liabilities",B145:B403,0) +144))/(INDIRECT("K" &amp; MATCH("Sales/Revenue",B145:B403,0) +144))</f>
        <v>0.20703349282296654</v>
      </c>
      <c r="Z483">
        <f ca="1">(INDIRECT("L" &amp; MATCH("Total Current Assets",B145:B403,0) +144) - INDIRECT("L" &amp; MATCH("Total Current Liabilities",B145:B403,0) +144))/(INDIRECT("L" &amp; MATCH("Sales/Revenue",B145:B403,0) +144))</f>
        <v>0.20872641509433965</v>
      </c>
      <c r="AA483">
        <f ca="1">(INDIRECT("M" &amp; MATCH("Total Current Assets",B145:B403,0) +144) - INDIRECT("M" &amp; MATCH("Total Current Liabilities",B145:B403,0) +144))/(INDIRECT("M" &amp; MATCH("Sales/Revenue",B145:B403,0) +144))</f>
        <v>0.13913043478260873</v>
      </c>
      <c r="AB483">
        <f ca="1">(INDIRECT("N" &amp; MATCH("Total Current Assets",B145:B403,0) +144) - INDIRECT("N" &amp; MATCH("Total Current Liabilities",B145:B403,0) +144))/(INDIRECT("N" &amp; MATCH("Sales/Revenue",B145:B403,0) +144))</f>
        <v>0.1784375</v>
      </c>
      <c r="AK483" t="str">
        <f>K476</f>
        <v>12-13</v>
      </c>
      <c r="AL483" t="str">
        <f>L476</f>
        <v>13-14</v>
      </c>
      <c r="AM483" t="str">
        <f>M476</f>
        <v>14-15</v>
      </c>
      <c r="AN483" t="str">
        <f>N476</f>
        <v>15-16</v>
      </c>
    </row>
    <row r="484" spans="4:40" x14ac:dyDescent="0.3">
      <c r="Q484" t="str">
        <f>"Min " &amp; Q479</f>
        <v>Min Change in Cash Tax Rate</v>
      </c>
      <c r="R484">
        <f ca="1">MIN(Q481:T481)</f>
        <v>-0.48295762533067171</v>
      </c>
      <c r="X484" t="str">
        <f>"Max " &amp; X481</f>
        <v>Max Op WC / Sales</v>
      </c>
      <c r="Y484">
        <f ca="1">MAX(X483:AB483)</f>
        <v>0.25717073170731708</v>
      </c>
      <c r="AK484">
        <f ca="1">Y483-X483</f>
        <v>-5.0137238884350538E-2</v>
      </c>
      <c r="AL484">
        <f ca="1">Z483-Y483</f>
        <v>1.692922271373104E-3</v>
      </c>
      <c r="AM484">
        <f ca="1">AA483-Z483</f>
        <v>-6.9595980311730921E-2</v>
      </c>
      <c r="AN484">
        <f ca="1">AB483-AA483</f>
        <v>3.9307065217391274E-2</v>
      </c>
    </row>
    <row r="485" spans="4:40" x14ac:dyDescent="0.3">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2012</v>
      </c>
      <c r="AK485" t="str">
        <f>"Max " &amp; AK482</f>
        <v>Max Change in Op WC / Sales</v>
      </c>
      <c r="AL485">
        <f ca="1">MAX(AK484:AN484)</f>
        <v>3.9307065217391274E-2</v>
      </c>
    </row>
    <row r="486" spans="4:40" x14ac:dyDescent="0.3">
      <c r="J486" t="str">
        <f>D476</f>
        <v>2012</v>
      </c>
      <c r="K486" t="str">
        <f>E476</f>
        <v>2013</v>
      </c>
      <c r="L486" t="str">
        <f>F476</f>
        <v>2014</v>
      </c>
      <c r="M486" t="str">
        <f>G476</f>
        <v>2015</v>
      </c>
      <c r="N486" t="str">
        <f>H476</f>
        <v>2016</v>
      </c>
      <c r="X486" t="str">
        <f>"Min " &amp; X481</f>
        <v>Min Op WC / Sales</v>
      </c>
      <c r="Y486">
        <f ca="1">MIN(X483:AB483)</f>
        <v>0.13913043478260873</v>
      </c>
      <c r="AK486" t="str">
        <f>AK485 &amp; " Year"</f>
        <v>Max Change in Op WC / Sales Year</v>
      </c>
      <c r="AL486" t="str">
        <f ca="1">IF(MATCH(AL485,AK484:AN484,0)=1,AK483,IF(MATCH(AL485,AK484:AN484,0)=2,AL483,IF(MATCH(AL485,AK484:AN484,0)=3,AM483,AN483)))</f>
        <v>15-16</v>
      </c>
    </row>
    <row r="487" spans="4:40" x14ac:dyDescent="0.3">
      <c r="J487">
        <f ca="1">(INDIRECT("J" &amp; MATCH("Income Tax",B145:B403,0) +144))/(INDIRECT("J" &amp; MATCH("Pretax Income",B145:B403,0) +144))</f>
        <v>0.3734542456718879</v>
      </c>
      <c r="K487">
        <f ca="1">(INDIRECT("K" &amp; MATCH("Income Tax",B145:B403,0) +144))/(INDIRECT("K" &amp; MATCH("Pretax Income",B145:B403,0) +144))</f>
        <v>0.79725400457665907</v>
      </c>
      <c r="L487">
        <f ca="1">(INDIRECT("L" &amp; MATCH("Income Tax",B145:B403,0) +144))/(INDIRECT("L" &amp; MATCH("Pretax Income",B145:B403,0) +144))</f>
        <v>0.31429637924598736</v>
      </c>
      <c r="M487">
        <f ca="1">(INDIRECT("M" &amp; MATCH("Income Tax",B145:B403,0) +144))/(INDIRECT("M" &amp; MATCH("Pretax Income",B145:B403,0) +144))</f>
        <v>0.2608695652173913</v>
      </c>
      <c r="N487">
        <f ca="1">(INDIRECT("N" &amp; MATCH("Income Tax",B145:B403,0) +144))/(INDIRECT("N" &amp; MATCH("Pretax Income",B145:B403,0) +144))</f>
        <v>0.2189430336307481</v>
      </c>
      <c r="X487" t="str">
        <f>X486 &amp; " Year"</f>
        <v>Min Op WC / Sales Year</v>
      </c>
      <c r="Y487">
        <f ca="1">VALUE(X482)+MATCH(Y486,X483:AB483,0)-1</f>
        <v>2015</v>
      </c>
      <c r="AK487" t="str">
        <f>"Min " &amp; AK482</f>
        <v>Min Change in Op WC / Sales</v>
      </c>
      <c r="AL487">
        <f ca="1">MIN(AK484:AN484)</f>
        <v>-6.9595980311730921E-2</v>
      </c>
    </row>
    <row r="488" spans="4:40" x14ac:dyDescent="0.3">
      <c r="J488" t="str">
        <f>"Max " &amp; J485</f>
        <v>Max Cash Tax Rate</v>
      </c>
      <c r="K488">
        <f ca="1">MAX(J487:N487)</f>
        <v>0.79725400457665907</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J489" t="str">
        <f>J488 &amp; " Year"</f>
        <v>Max Cash Tax Rate Year</v>
      </c>
      <c r="K489">
        <f ca="1">VALUE(J486)+MATCH(K488,J487:N487,0)-1</f>
        <v>2013</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0.2189430336307481</v>
      </c>
      <c r="Q490">
        <f ca="1">SUM(X483,X491,X499)</f>
        <v>0.75492682926829269</v>
      </c>
      <c r="R490">
        <f ca="1">SUM(Y483,Y491,Y499)</f>
        <v>0.61564593301435422</v>
      </c>
      <c r="S490">
        <f ca="1">SUM(Z483,Z491,Z499)</f>
        <v>0.6063207547169811</v>
      </c>
      <c r="T490">
        <f ca="1">SUM(AA483,AA491,AA499)</f>
        <v>0.77429951690821264</v>
      </c>
      <c r="U490">
        <f ca="1">SUM(AB483,AB491,AB499)</f>
        <v>0.75727678571428581</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2016</v>
      </c>
      <c r="Q491" t="str">
        <f>"Max " &amp; Q488</f>
        <v>Max Invested Capital / Sales</v>
      </c>
      <c r="R491">
        <f ca="1">MAX(Q490:U490)</f>
        <v>0.77429951690821264</v>
      </c>
      <c r="S491" t="str">
        <f>"Op WC Effect on Max"</f>
        <v>Op WC Effect on Max</v>
      </c>
      <c r="T491" t="str">
        <f ca="1">IF(R492=Y485,"Max IC in same year as Max Op WC","Inconclusive Effect")</f>
        <v>Inconclusive Effect</v>
      </c>
      <c r="X491">
        <f ca="1">(INDIRECT("J" &amp; MATCH("Net Property, Plant &amp; Equipment",B145:B403,0) +144))/(INDIRECT("J" &amp; MATCH("Sales/Revenue",B145:B403,0) +144))</f>
        <v>0.11317073170731709</v>
      </c>
      <c r="Y491">
        <f ca="1">(INDIRECT("K" &amp; MATCH("Net Property, Plant &amp; Equipment",B145:B403,0) +144))/(INDIRECT("K" &amp; MATCH("Sales/Revenue",B145:B403,0) +144))</f>
        <v>9.7129186602870829E-2</v>
      </c>
      <c r="Z491">
        <f ca="1">(INDIRECT("L" &amp; MATCH("Net Property, Plant &amp; Equipment",B145:B403,0) +144))/(INDIRECT("L" &amp; MATCH("Sales/Revenue",B145:B403,0) +144))</f>
        <v>9.9622641509433965E-2</v>
      </c>
      <c r="AA491">
        <f ca="1">(INDIRECT("M" &amp; MATCH("Net Property, Plant &amp; Equipment",B145:B403,0) +144))/(INDIRECT("M" &amp; MATCH("Sales/Revenue",B145:B403,0) +144))</f>
        <v>0.10859903381642513</v>
      </c>
      <c r="AB491">
        <f ca="1">(INDIRECT("N" &amp; MATCH("Net Property, Plant &amp; Equipment",B145:B403,0) +144))/(INDIRECT("N" &amp; MATCH("Sales/Revenue",B145:B403,0) +144))</f>
        <v>0.10116071428571428</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Inconclusive Effect</v>
      </c>
      <c r="X492" t="str">
        <f>"Max " &amp; X489</f>
        <v>Max PPE / Sales</v>
      </c>
      <c r="Y492">
        <f ca="1">MAX(X491:AB491)</f>
        <v>0.11317073170731709</v>
      </c>
      <c r="AE492">
        <f ca="1">R490-Q490</f>
        <v>-0.13928089625393847</v>
      </c>
      <c r="AF492">
        <f ca="1">S490-R490</f>
        <v>-9.3251782973731157E-3</v>
      </c>
      <c r="AG492">
        <f ca="1">T490-S490</f>
        <v>0.16797876219123153</v>
      </c>
      <c r="AH492">
        <f ca="1">U490-T490</f>
        <v>-1.7022731193926832E-2</v>
      </c>
      <c r="AK492">
        <f ca="1">Y491-X491</f>
        <v>-1.6041545104446261E-2</v>
      </c>
      <c r="AL492">
        <f ca="1">Z491-Y491</f>
        <v>2.4934549065631362E-3</v>
      </c>
      <c r="AM492">
        <f ca="1">AA491-Z491</f>
        <v>8.9763923069911683E-3</v>
      </c>
      <c r="AN492">
        <f ca="1">AB491-AA491</f>
        <v>-7.4383195307108491E-3</v>
      </c>
    </row>
    <row r="493" spans="4:40" x14ac:dyDescent="0.3">
      <c r="Q493" t="str">
        <f>"Min " &amp; Q488</f>
        <v>Min Invested Capital / Sales</v>
      </c>
      <c r="R493">
        <f ca="1">MIN(Q490:U490)</f>
        <v>0.6063207547169811</v>
      </c>
      <c r="S493" t="str">
        <f>"Intangibles Effect on Max"</f>
        <v>Intangibles Effect on Max</v>
      </c>
      <c r="T493" t="str">
        <f ca="1">IF(R492=Y501,"Max IC in same year as Max Intangibles","Inconclusive Effect")</f>
        <v>Max IC in same year as Max Intangibles</v>
      </c>
      <c r="X493" t="str">
        <f>X492 &amp; " Year"</f>
        <v>Max PPE / Sales Year</v>
      </c>
      <c r="Y493">
        <f ca="1">VALUE(X490)+MATCH(Y492,X491:AB491,0)-1</f>
        <v>2012</v>
      </c>
      <c r="AE493" t="str">
        <f>"Max " &amp; AE490</f>
        <v>Max Change in Invested Capital / Sales</v>
      </c>
      <c r="AF493">
        <f ca="1">MAX(AE492:AH492)</f>
        <v>0.16797876219123153</v>
      </c>
      <c r="AK493" t="str">
        <f>"Max " &amp; AK490</f>
        <v>Max Change in PPE / Sales</v>
      </c>
      <c r="AL493">
        <f ca="1">MAX(AK492:AN492)</f>
        <v>8.9763923069911683E-3</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Inconclusive Effect</v>
      </c>
      <c r="X494" t="str">
        <f>"Min " &amp; X489</f>
        <v>Min PPE / Sales</v>
      </c>
      <c r="Y494">
        <f ca="1">MIN(X491:AB491)</f>
        <v>9.7129186602870829E-2</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2013</v>
      </c>
      <c r="AE495" t="str">
        <f>"Min " &amp; AE490</f>
        <v>Min Change in Invested Capital / Sales</v>
      </c>
      <c r="AF495">
        <f ca="1">MIN(AE492:AH492)</f>
        <v>-0.13928089625393847</v>
      </c>
      <c r="AK495" t="str">
        <f>"Min " &amp; AK490</f>
        <v>Min Change in PPE / Sales</v>
      </c>
      <c r="AL495">
        <f ca="1">MIN(AK492:AN492)</f>
        <v>-1.6041545104446261E-2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12-13</v>
      </c>
      <c r="AK496" t="str">
        <f>AK495 &amp; " Year"</f>
        <v>Min Change in PPE / Sales Year</v>
      </c>
      <c r="AL496" t="str">
        <f ca="1">IF(MATCH(AL495,AK492:AN492,0)=1,AK491,IF(MATCH(AL495,AK492:AN492,0)=2,AL491,IF(MATCH(AL495,AK492:AN492,0)=3,AM491,AN491)))</f>
        <v>12-13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0.3845853658536586</v>
      </c>
      <c r="Y499">
        <f ca="1">(INDIRECT("K" &amp; MATCH("Intangible Assets",B145:B403,0) +144))/(INDIRECT("K" &amp; MATCH("Sales/Revenue",B145:B403,0) +144))</f>
        <v>0.31148325358851681</v>
      </c>
      <c r="Z499">
        <f ca="1">(INDIRECT("L" &amp; MATCH("Intangible Assets",B145:B403,0) +144))/(INDIRECT("L" &amp; MATCH("Sales/Revenue",B145:B403,0) +144))</f>
        <v>0.29797169811320756</v>
      </c>
      <c r="AA499">
        <f ca="1">(INDIRECT("M" &amp; MATCH("Intangible Assets",B145:B403,0) +144))/(INDIRECT("M" &amp; MATCH("Sales/Revenue",B145:B403,0) +144))</f>
        <v>0.52657004830917875</v>
      </c>
      <c r="AB499">
        <f ca="1">(INDIRECT("N" &amp; MATCH("Intangible Assets",B145:B403,0) +144))/(INDIRECT("N" &amp; MATCH("Sales/Revenue",B145:B403,0) +144))</f>
        <v>0.47767857142857151</v>
      </c>
      <c r="AK499" t="str">
        <f>K476</f>
        <v>12-13</v>
      </c>
      <c r="AL499" t="str">
        <f>L476</f>
        <v>13-14</v>
      </c>
      <c r="AM499" t="str">
        <f>M476</f>
        <v>14-15</v>
      </c>
      <c r="AN499" t="str">
        <f>N476</f>
        <v>15-16</v>
      </c>
    </row>
    <row r="500" spans="3:40" x14ac:dyDescent="0.3">
      <c r="C500" t="s">
        <v>6191</v>
      </c>
      <c r="X500" t="str">
        <f>"Max " &amp; X497</f>
        <v>Max Intangibles / Sales</v>
      </c>
      <c r="Y500">
        <f ca="1">MAX(X499:AB499)</f>
        <v>0.52657004830917875</v>
      </c>
      <c r="AK500">
        <f ca="1">Y499-X499</f>
        <v>-7.3102112265141794E-2</v>
      </c>
      <c r="AL500">
        <f ca="1">Z499-Y499</f>
        <v>-1.3511555475309245E-2</v>
      </c>
      <c r="AM500">
        <f ca="1">AA499-Z499</f>
        <v>0.22859835019597119</v>
      </c>
      <c r="AN500">
        <f ca="1">AB499-AA499</f>
        <v>-4.8891476880607243E-2</v>
      </c>
    </row>
    <row r="501" spans="3:40" x14ac:dyDescent="0.3">
      <c r="C501" t="s">
        <v>1073</v>
      </c>
      <c r="X501" t="str">
        <f>X500 &amp; " Year"</f>
        <v>Max Intangibles / Sales Year</v>
      </c>
      <c r="Y501">
        <f ca="1">VALUE(X498)+MATCH(Y500,X499:AB499,0)-1</f>
        <v>2015</v>
      </c>
      <c r="AK501" t="str">
        <f>"Max " &amp; AK498</f>
        <v>Max Change in Intagibles / Sales</v>
      </c>
      <c r="AL501">
        <f ca="1">MAX(AK500:AN500)</f>
        <v>0.22859835019597119</v>
      </c>
    </row>
    <row r="502" spans="3:40" x14ac:dyDescent="0.3">
      <c r="C502" t="s">
        <v>1783</v>
      </c>
      <c r="X502" t="str">
        <f>"Min " &amp; X497</f>
        <v>Min Intangibles / Sales</v>
      </c>
      <c r="Y502">
        <f ca="1">MIN(X499:AB499)</f>
        <v>0.29797169811320756</v>
      </c>
      <c r="AK502" t="str">
        <f>AK501 &amp; " Year"</f>
        <v>Max Change in Intagibles / Sales Year</v>
      </c>
      <c r="AL502" t="str">
        <f ca="1">IF(MATCH(AL501,AK500:AN500,0)=1,AK499,IF(MATCH(AL501,AK500:AN500,0)=2,AL499,IF(MATCH(AL501,AK500:AN500,0)=3,AM499,AN499)))</f>
        <v>14-15</v>
      </c>
    </row>
    <row r="503" spans="3:40" x14ac:dyDescent="0.3">
      <c r="C503" t="s">
        <v>1070</v>
      </c>
      <c r="X503" t="str">
        <f>X502 &amp; " Year"</f>
        <v>Min Intangibles / Sales Year</v>
      </c>
      <c r="Y503">
        <f ca="1">VALUE(X498)+MATCH(Y502,X499:AB499,0)-1</f>
        <v>2014</v>
      </c>
      <c r="AK503" t="str">
        <f>"Min " &amp; AK498</f>
        <v>Min Change in Intagibles / Sales</v>
      </c>
      <c r="AL503">
        <f ca="1">MIN(AK500:AN500)</f>
        <v>-7.3102112265141794E-2</v>
      </c>
    </row>
    <row r="504" spans="3:40" x14ac:dyDescent="0.3">
      <c r="C504" t="s">
        <v>1071</v>
      </c>
      <c r="AK504" t="str">
        <f>AK503 &amp; " Year"</f>
        <v>Min Change in Intagibles / Sales Year</v>
      </c>
      <c r="AL504" t="str">
        <f ca="1">IF(MATCH(AL503,AK500:AN500,0)=1,AK499,IF(MATCH(AL503,AK500:AN500,0)=2,AL499,IF(MATCH(AL503,AK500:AN500,0)=3,AM499,AN499)))</f>
        <v>12-13</v>
      </c>
    </row>
    <row r="505" spans="3:40" x14ac:dyDescent="0.3">
      <c r="C505" t="s">
        <v>6192</v>
      </c>
    </row>
    <row r="506" spans="3:40" x14ac:dyDescent="0.3">
      <c r="C506" t="s">
        <v>1076</v>
      </c>
    </row>
    <row r="507" spans="3:40" x14ac:dyDescent="0.3">
      <c r="C507" t="s">
        <v>6193</v>
      </c>
    </row>
    <row r="508" spans="3:40" x14ac:dyDescent="0.3">
      <c r="C508" t="s">
        <v>1785</v>
      </c>
    </row>
    <row r="509" spans="3:40" x14ac:dyDescent="0.3">
      <c r="C509" t="s">
        <v>2493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6194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AllianceBernstein Holding L.P.</v>
      </c>
    </row>
    <row r="2" spans="1:16" x14ac:dyDescent="0.3">
      <c r="B2" t="s">
        <v>2</v>
      </c>
      <c r="C2" t="s">
        <v>6195</v>
      </c>
      <c r="K2" t="str">
        <f>LEFT(C1,FIND("(",C1) - 2)</f>
        <v>AllianceBernstein Holding L.P.</v>
      </c>
    </row>
    <row r="3" spans="1:16" x14ac:dyDescent="0.3">
      <c r="J3">
        <f ca="1">RANDBETWEEN(1,6)</f>
        <v>2</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$25.10, up 1.41% after opening at the same price as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$25.10, up 1.41% after opening at yesterday's closing price</v>
      </c>
    </row>
    <row r="5" spans="1:16" x14ac:dyDescent="0.3">
      <c r="J5">
        <f ca="1">RANDBETWEEN(1,2)</f>
        <v>1</v>
      </c>
      <c r="K5" t="str">
        <f>"The one year target estimate for " &amp; D1 &amp; " is " &amp; TEXT(C23,"$####.00")</f>
        <v>The one year target estimate for AllianceBernstein Holding L.P. is $25.71</v>
      </c>
      <c r="L5" t="str">
        <f>D1 &amp; " is expected to be trading at " &amp; TEXT(C23, "$####.00") &amp; ", based on target estimates"</f>
        <v>AllianceBernstein Holding L.P. is expected to be trading at $25.71, based on target estimates</v>
      </c>
    </row>
    <row r="6" spans="1:16" x14ac:dyDescent="0.3">
      <c r="K6" t="str">
        <f>" which would be " &amp; IF(OR(LEFT(ABS((C23-C2)/C2*100),1)="8",LEFT(ABS((C23-C2)/C2*100),2)="18"), "an ", "a ")  &amp;TEXT(ABS((C23-C2)/C2),"####.00%")&amp;IF((C23-C2)&gt;0," increase over"," decrease from")&amp;" the current price"</f>
        <v xml:space="preserve"> which would be a 2.43% increase over the current price</v>
      </c>
    </row>
    <row r="7" spans="1:16" x14ac:dyDescent="0.3">
      <c r="A7" s="1">
        <v>0</v>
      </c>
      <c r="B7" t="s">
        <v>5</v>
      </c>
      <c r="C7" t="s">
        <v>6196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6.38% over last quarter based on the average of 7 analyst estimates (Yahoo Finance)</v>
      </c>
    </row>
    <row r="8" spans="1:16" x14ac:dyDescent="0.3">
      <c r="A8" s="1">
        <v>1</v>
      </c>
      <c r="B8" t="s">
        <v>7</v>
      </c>
      <c r="C8" t="s">
        <v>6196</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6197</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6198</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$0.08 in the 2 months leading up to the earnings report</v>
      </c>
    </row>
    <row r="11" spans="1:16" x14ac:dyDescent="0.3">
      <c r="A11" s="1">
        <v>4</v>
      </c>
      <c r="B11" t="s">
        <v>13</v>
      </c>
      <c r="C11" t="s">
        <v>6199</v>
      </c>
      <c r="K11" t="str">
        <f>IF(B145="Interest Income",U42, K42)</f>
        <v>AllianceBernstein Holding L.P. has managed to increase net income available to common, and fiscal year is january-december. all values usd millions. each year since 2012</v>
      </c>
    </row>
    <row r="12" spans="1:16" x14ac:dyDescent="0.3">
      <c r="A12" s="1">
        <v>5</v>
      </c>
      <c r="B12" t="s">
        <v>15</v>
      </c>
      <c r="C12" t="s">
        <v>6200</v>
      </c>
      <c r="D12" t="str">
        <f>LEFT(C12,FIND("-",C12)-2)</f>
        <v>20.40</v>
      </c>
      <c r="E12" t="str">
        <f>TRIM(RIGHT(C12,FIND("-",C12)-1))</f>
        <v>25.15</v>
      </c>
      <c r="K12" t="str">
        <f ca="1">D78</f>
        <v>There are some indications that AllianceBernstein Holding L.P. may be overvalued. The company has a higher price/sales than the comparable average</v>
      </c>
    </row>
    <row r="13" spans="1:16" x14ac:dyDescent="0.3">
      <c r="A13" s="1">
        <v>6</v>
      </c>
      <c r="B13" t="s">
        <v>17</v>
      </c>
      <c r="C13" t="s">
        <v>6201</v>
      </c>
      <c r="K13" t="str">
        <f ca="1">D89</f>
        <v>There are some indications that AllianceBernstein Holding L.P. may be undervalued. The company has a lower trailing p/e, forward p/e, peg ratio, and price/book than the comparable average</v>
      </c>
    </row>
    <row r="14" spans="1:16" x14ac:dyDescent="0.3">
      <c r="A14" s="1">
        <v>7</v>
      </c>
      <c r="B14" t="s">
        <v>19</v>
      </c>
      <c r="C14" t="s">
        <v>6202</v>
      </c>
    </row>
    <row r="16" spans="1:16" x14ac:dyDescent="0.3">
      <c r="A16" s="1">
        <v>0</v>
      </c>
      <c r="B16" t="s">
        <v>21</v>
      </c>
      <c r="C16" t="s">
        <v>6203</v>
      </c>
    </row>
    <row r="17" spans="1:23" x14ac:dyDescent="0.3">
      <c r="A17" s="1">
        <v>1</v>
      </c>
      <c r="B17" t="s">
        <v>23</v>
      </c>
      <c r="C17" t="s">
        <v>2506</v>
      </c>
      <c r="K17" t="str">
        <f ca="1">K2 &amp; IF(J3=1, K3,IF(J3=2,L3,IF(J3=3,M3,IF(J3=4,N3,IF(J3=5,O3,IF(J3=6,P3)))))) &amp; ". " &amp; IF(J4=1,K4,IF(J4=2,L4)) &amp; ". " &amp; IF(J5=1,K5,IF(J5=2,L5)) &amp; K6 &amp; ". " &amp; K7 &amp; ". " &amp; K8 &amp; ". " &amp; K9 &amp; "."</f>
        <v>AllianceBernstein Holding L.P. is slated to report earnings on Jul 27, 2017. The stock is currently trading at $25.10, up 1.41% after opening at the same price as yesterday's close. The one year target estimate for AllianceBernstein Holding L.P. is $25.71 which would be a 2.43% increase over the current price. Earnings are expected to increase by 6.38% over last quarter based on the average of 7 analyst estimates (Yahoo Finance). The stock is trading in the high end of its 52-week range. Over the last 4 quarters, there have been positive earnings surprises 3 times, and a negative earnings surprise 1 time.</v>
      </c>
    </row>
    <row r="18" spans="1:23" x14ac:dyDescent="0.3">
      <c r="A18" s="1">
        <v>2</v>
      </c>
      <c r="B18" t="s">
        <v>25</v>
      </c>
      <c r="C18" t="s">
        <v>6204</v>
      </c>
    </row>
    <row r="19" spans="1:23" x14ac:dyDescent="0.3">
      <c r="A19" s="1">
        <v>3</v>
      </c>
      <c r="B19" t="s">
        <v>27</v>
      </c>
      <c r="C19" t="s">
        <v>6205</v>
      </c>
    </row>
    <row r="20" spans="1:23" x14ac:dyDescent="0.3">
      <c r="A20" s="1">
        <v>4</v>
      </c>
      <c r="B20" t="s">
        <v>29</v>
      </c>
      <c r="C20" t="s">
        <v>30</v>
      </c>
    </row>
    <row r="21" spans="1:23" x14ac:dyDescent="0.3">
      <c r="A21" s="1">
        <v>5</v>
      </c>
      <c r="B21" t="s">
        <v>31</v>
      </c>
      <c r="C21" t="s">
        <v>6206</v>
      </c>
    </row>
    <row r="22" spans="1:23" x14ac:dyDescent="0.3">
      <c r="A22" s="1">
        <v>6</v>
      </c>
      <c r="B22" t="s">
        <v>33</v>
      </c>
      <c r="C22" t="s">
        <v>6207</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6208</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7</v>
      </c>
      <c r="D27">
        <v>7</v>
      </c>
      <c r="E27">
        <v>8</v>
      </c>
      <c r="F27">
        <v>8</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0.47</v>
      </c>
      <c r="D28">
        <v>0.5</v>
      </c>
      <c r="E28">
        <v>2.0299999999999998</v>
      </c>
      <c r="F28">
        <v>2.1800000000000002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0.45</v>
      </c>
      <c r="D29">
        <v>0.47</v>
      </c>
      <c r="E29">
        <v>1.99</v>
      </c>
      <c r="F29">
        <v>2.1</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0.49</v>
      </c>
      <c r="D30">
        <v>0.51</v>
      </c>
      <c r="E30">
        <v>2.09</v>
      </c>
      <c r="F30">
        <v>2.27</v>
      </c>
      <c r="J30">
        <f>IF(K30 &lt;&gt; "",9, 0)</f>
        <v>0</v>
      </c>
      <c r="K30" t="str">
        <f>IF(I185="pos_trend",B185,"")</f>
        <v/>
      </c>
      <c r="L30" t="str">
        <f t="shared" si="0"/>
        <v/>
      </c>
      <c r="M30" t="str">
        <f t="shared" si="2"/>
        <v/>
      </c>
      <c r="T30">
        <f>IF(U30 &lt;&gt; "",9, 0)</f>
        <v>9</v>
      </c>
      <c r="U30" t="str">
        <f>IF(I178="pos_trend",B178,"")</f>
        <v>Net Income</v>
      </c>
      <c r="V30" t="str">
        <f t="shared" si="1"/>
        <v>net income</v>
      </c>
      <c r="W30" t="str">
        <f t="shared" si="3"/>
        <v>, net income</v>
      </c>
    </row>
    <row r="31" spans="1:23" x14ac:dyDescent="0.3">
      <c r="A31" s="1">
        <v>4</v>
      </c>
      <c r="B31" t="s">
        <v>45</v>
      </c>
      <c r="C31">
        <v>0.4</v>
      </c>
      <c r="D31">
        <v>0.45</v>
      </c>
      <c r="E31">
        <v>1.92</v>
      </c>
      <c r="F31">
        <v>2.0299999999999998</v>
      </c>
      <c r="J31">
        <f>IF(K31 &lt;&gt; "",10, 0)</f>
        <v>0</v>
      </c>
      <c r="K31" t="str">
        <f>IF(I186="pos_trend",B186,"")</f>
        <v/>
      </c>
      <c r="L31" t="str">
        <f t="shared" si="0"/>
        <v/>
      </c>
      <c r="M31" t="str">
        <f t="shared" si="2"/>
        <v/>
      </c>
      <c r="T31">
        <f>IF(U31 &lt;&gt; "",10, 0)</f>
        <v>0</v>
      </c>
      <c r="U31" t="str">
        <f>IF(I199="pos_trend",B199,"")</f>
        <v/>
      </c>
      <c r="V31" t="str">
        <f t="shared" si="1"/>
        <v/>
      </c>
      <c r="W31" t="str">
        <f t="shared" si="3"/>
        <v>, net income</v>
      </c>
    </row>
    <row r="32" spans="1:23" x14ac:dyDescent="0.3">
      <c r="J32">
        <f>IF(K32 &lt;&gt; "",11, 0)</f>
        <v>11</v>
      </c>
      <c r="K32" t="str">
        <f>IF(I187="pos_trend",B187,"")</f>
        <v>Net Income Available to Common</v>
      </c>
      <c r="L32" t="str">
        <f t="shared" si="0"/>
        <v>net income available to common</v>
      </c>
      <c r="M32" t="str">
        <f t="shared" si="2"/>
        <v>, net income available to common</v>
      </c>
      <c r="T32">
        <f>IF(U32 &lt;&gt; "",11, 0)</f>
        <v>0</v>
      </c>
      <c r="U32" t="str">
        <f>IF(I209="pos_trend",B209,"")</f>
        <v/>
      </c>
      <c r="V32" t="str">
        <f t="shared" si="1"/>
        <v/>
      </c>
      <c r="W32" t="str">
        <f t="shared" si="3"/>
        <v>, net income</v>
      </c>
    </row>
    <row r="33" spans="1:23" x14ac:dyDescent="0.3">
      <c r="B33" s="1" t="s">
        <v>46</v>
      </c>
      <c r="C33" s="1" t="s">
        <v>37</v>
      </c>
      <c r="D33" s="1" t="s">
        <v>38</v>
      </c>
      <c r="E33" s="1" t="s">
        <v>39</v>
      </c>
      <c r="F33" s="1" t="s">
        <v>40</v>
      </c>
      <c r="J33">
        <f>IF(K33 &lt;&gt; "",12, 0)</f>
        <v>12</v>
      </c>
      <c r="K33" t="str">
        <f>IF(I195="pos_trend",B195,"")</f>
        <v>Fiscal year is January-December. All values USD millions.</v>
      </c>
      <c r="L33" t="str">
        <f t="shared" si="0"/>
        <v>fiscal year is january-december. all values usd millions.</v>
      </c>
      <c r="M33" t="str">
        <f t="shared" si="2"/>
        <v>, net income available to common, fiscal year is january-december. all values usd millions.</v>
      </c>
      <c r="T33">
        <f>IF(U33 &lt;&gt; "",12, 0)</f>
        <v>0</v>
      </c>
      <c r="U33" t="str">
        <f>IF(I231="pos_trend",B231,"")</f>
        <v/>
      </c>
      <c r="V33" t="str">
        <f t="shared" si="1"/>
        <v/>
      </c>
      <c r="W33" t="str">
        <f t="shared" si="3"/>
        <v>, net income</v>
      </c>
    </row>
    <row r="34" spans="1:23" x14ac:dyDescent="0.3">
      <c r="A34" s="1">
        <v>0</v>
      </c>
      <c r="B34" t="s">
        <v>41</v>
      </c>
      <c r="C34" t="s">
        <v>1802</v>
      </c>
      <c r="D34" t="s">
        <v>1802</v>
      </c>
      <c r="E34" t="s">
        <v>47</v>
      </c>
      <c r="F34" t="s">
        <v>47</v>
      </c>
      <c r="J34">
        <f>IF(K34 &lt;&gt; "",13, 0)</f>
        <v>0</v>
      </c>
      <c r="K34" t="str">
        <f>IF(I196="pos_trend",B196,"")</f>
        <v/>
      </c>
      <c r="L34" t="str">
        <f t="shared" si="0"/>
        <v/>
      </c>
      <c r="M34" t="str">
        <f t="shared" si="2"/>
        <v>, net income available to common, fiscal year is january-december. all values usd millions.</v>
      </c>
      <c r="T34">
        <f>IF(U34 &lt;&gt; "",13, 0)</f>
        <v>0</v>
      </c>
      <c r="U34" t="str">
        <f>IF(I251="pos_trend",B251,"")</f>
        <v/>
      </c>
      <c r="V34" t="str">
        <f t="shared" si="1"/>
        <v/>
      </c>
      <c r="W34" t="str">
        <f t="shared" si="3"/>
        <v>, net income</v>
      </c>
    </row>
    <row r="35" spans="1:23" x14ac:dyDescent="0.3">
      <c r="A35" s="1">
        <v>1</v>
      </c>
      <c r="B35" t="s">
        <v>42</v>
      </c>
      <c r="C35" t="s">
        <v>6209</v>
      </c>
      <c r="D35" t="s">
        <v>6210</v>
      </c>
      <c r="E35" t="s">
        <v>1448</v>
      </c>
      <c r="F35" t="s">
        <v>6211</v>
      </c>
      <c r="J35">
        <f>IF(K35 &lt;&gt; "",14, 0)</f>
        <v>0</v>
      </c>
      <c r="K35" t="str">
        <f>IF(I201="pos_trend",B201,"")</f>
        <v/>
      </c>
      <c r="L35" t="str">
        <f t="shared" si="0"/>
        <v/>
      </c>
      <c r="M35" t="str">
        <f t="shared" si="2"/>
        <v>, net income available to common, fiscal year is january-december. all values usd millions.</v>
      </c>
      <c r="T35">
        <f>IF(U35 &lt;&gt; "",14, 0)</f>
        <v>0</v>
      </c>
      <c r="U35" t="str">
        <f>IF(I279="pos_trend",B279,"")</f>
        <v/>
      </c>
      <c r="V35" t="str">
        <f t="shared" si="1"/>
        <v/>
      </c>
      <c r="W35" t="str">
        <f t="shared" si="3"/>
        <v>, net income</v>
      </c>
    </row>
    <row r="36" spans="1:23" x14ac:dyDescent="0.3">
      <c r="A36" s="1">
        <v>2</v>
      </c>
      <c r="B36" t="s">
        <v>43</v>
      </c>
      <c r="C36" t="s">
        <v>6212</v>
      </c>
      <c r="D36" t="s">
        <v>6213</v>
      </c>
      <c r="E36" t="s">
        <v>6214</v>
      </c>
      <c r="F36" t="s">
        <v>6214</v>
      </c>
      <c r="J36">
        <f>IF(K36 &lt;&gt; "",15, 0)</f>
        <v>0</v>
      </c>
      <c r="K36" t="str">
        <f>IF(I202="pos_trend",B202,"")</f>
        <v/>
      </c>
      <c r="L36" t="str">
        <f t="shared" si="0"/>
        <v/>
      </c>
      <c r="M36" t="str">
        <f t="shared" si="2"/>
        <v>, net income available to common, fiscal year is january-december. all values usd millions.</v>
      </c>
      <c r="T36">
        <f>IF(U36 &lt;&gt; "",15, 0)</f>
        <v>0</v>
      </c>
      <c r="U36" t="str">
        <f>IF(I336="pos_trend",B336,"")</f>
        <v/>
      </c>
      <c r="V36" t="str">
        <f t="shared" si="1"/>
        <v/>
      </c>
      <c r="W36" t="str">
        <f t="shared" si="3"/>
        <v>, net income</v>
      </c>
    </row>
    <row r="37" spans="1:23" x14ac:dyDescent="0.3">
      <c r="A37" s="1">
        <v>3</v>
      </c>
      <c r="B37" t="s">
        <v>44</v>
      </c>
      <c r="C37" t="s">
        <v>6215</v>
      </c>
      <c r="D37" t="s">
        <v>6216</v>
      </c>
      <c r="E37" t="s">
        <v>6211</v>
      </c>
      <c r="F37" t="s">
        <v>6217</v>
      </c>
      <c r="J37">
        <f>IF(K37 &lt;&gt; "",16, 0)</f>
        <v>0</v>
      </c>
      <c r="K37" t="str">
        <f>IF(I203="pos_trend",B203,"")</f>
        <v/>
      </c>
      <c r="L37" t="str">
        <f t="shared" si="0"/>
        <v/>
      </c>
      <c r="M37" t="str">
        <f t="shared" si="2"/>
        <v>, net income available to common, fiscal year is january-december. all values usd millions.</v>
      </c>
      <c r="T37">
        <f>IF(U37 &lt;&gt; "",16, 0)</f>
        <v>0</v>
      </c>
      <c r="U37" t="str">
        <f>IF(I235="pos_trend",B235,"")</f>
        <v/>
      </c>
      <c r="V37" t="str">
        <f t="shared" si="1"/>
        <v/>
      </c>
      <c r="W37" t="str">
        <f t="shared" si="3"/>
        <v>, net income</v>
      </c>
    </row>
    <row r="38" spans="1:23" x14ac:dyDescent="0.3">
      <c r="A38" s="1">
        <v>4</v>
      </c>
      <c r="B38" t="s">
        <v>60</v>
      </c>
      <c r="C38" t="s">
        <v>6218</v>
      </c>
      <c r="D38" t="s">
        <v>6219</v>
      </c>
      <c r="E38" t="s">
        <v>6176</v>
      </c>
      <c r="F38" t="s">
        <v>1448</v>
      </c>
      <c r="J38">
        <f>IF(K38 &lt;&gt; "",17, 0)</f>
        <v>0</v>
      </c>
      <c r="K38" t="str">
        <f>IF(I351="pos_trend",B351,"")</f>
        <v/>
      </c>
      <c r="L38" t="str">
        <f t="shared" si="0"/>
        <v/>
      </c>
      <c r="M38" t="str">
        <f t="shared" si="2"/>
        <v>, net income available to common, fiscal year is january-december. all values usd millions.</v>
      </c>
      <c r="T38">
        <f>IF(U38 &lt;&gt; "",17, 0)</f>
        <v>0</v>
      </c>
      <c r="U38" t="str">
        <f>IF(I236="pos_trend",B236,"")</f>
        <v/>
      </c>
      <c r="V38" t="str">
        <f t="shared" si="1"/>
        <v/>
      </c>
      <c r="W38" t="str">
        <f t="shared" si="3"/>
        <v>, net income</v>
      </c>
    </row>
    <row r="39" spans="1:23" x14ac:dyDescent="0.3">
      <c r="A39" s="1">
        <v>5</v>
      </c>
      <c r="B39" t="s">
        <v>63</v>
      </c>
      <c r="C39" t="s">
        <v>6220</v>
      </c>
      <c r="D39" t="s">
        <v>6221</v>
      </c>
      <c r="E39" t="s">
        <v>6222</v>
      </c>
      <c r="F39" t="s">
        <v>6223</v>
      </c>
      <c r="K39" t="str">
        <f>IF(I352="pos_trend",B352,"")</f>
        <v/>
      </c>
      <c r="M39" t="str">
        <f t="shared" si="2"/>
        <v>, net income available to common, fiscal year is january-december. all values usd millions.</v>
      </c>
      <c r="W39" t="str">
        <f t="shared" si="3"/>
        <v>, net income</v>
      </c>
    </row>
    <row r="40" spans="1:23" x14ac:dyDescent="0.3">
      <c r="J40">
        <f>MAX(J22:J39)</f>
        <v>12</v>
      </c>
      <c r="K40" t="str">
        <f>VLOOKUP(J40,J22:K39,2,FALSE)</f>
        <v>Fiscal year is January-December. All values USD millions.</v>
      </c>
      <c r="M40" t="str">
        <f>IF(IFERROR(FIND(",",M39),TRUE)=TRUE,M39,IF(NOT(EXACT(K40,UPPER(K40))),SUBSTITUTE(M39,LOWER(K40),"and "&amp;LOWER(K40)),SUBSTITUTE(M39,K40,"and "&amp;K40)))</f>
        <v>, net income available to common, and fiscal year is january-december. all values usd millions.</v>
      </c>
      <c r="T40">
        <f>MAX(T22:T39)</f>
        <v>9</v>
      </c>
      <c r="U40" t="str">
        <f>VLOOKUP(T40,T22:U39,2,FALSE)</f>
        <v>Net Income</v>
      </c>
      <c r="W40" t="str">
        <f>IF(IFERROR(FIND(",",W39),TRUE)=TRUE,W39,IF(NOT(EXACT(U40,UPPER(U40))),SUBSTITUTE(W39,LOWER(U40),"and "&amp;LOWER(U40)),SUBSTITUTE(W39,U40,"and "&amp;U40)))</f>
        <v>, and net income</v>
      </c>
    </row>
    <row r="41" spans="1:23" x14ac:dyDescent="0.3">
      <c r="B41" s="1" t="s">
        <v>68</v>
      </c>
      <c r="C41" s="1" t="s">
        <v>69</v>
      </c>
      <c r="D41" s="1" t="s">
        <v>70</v>
      </c>
      <c r="E41" s="1" t="s">
        <v>71</v>
      </c>
      <c r="F41" s="1" t="s">
        <v>72</v>
      </c>
    </row>
    <row r="42" spans="1:23" x14ac:dyDescent="0.3">
      <c r="A42" s="1">
        <v>0</v>
      </c>
      <c r="B42" t="s">
        <v>73</v>
      </c>
      <c r="C42" t="s">
        <v>1825</v>
      </c>
      <c r="D42" t="s">
        <v>4573</v>
      </c>
      <c r="E42" t="s">
        <v>3811</v>
      </c>
      <c r="F42" t="s">
        <v>1825</v>
      </c>
      <c r="K42" t="str">
        <f>SUBSTITUTE(IF(M40&lt;&gt;"", D1 &amp; " has managed to increase " &amp; M40 &amp; " each year since " &amp; C144, "No positive trends")," , "," ")</f>
        <v>AllianceBernstein Holding L.P. has managed to increase net income available to common, and fiscal year is january-december. all values usd millions. each year since 2012</v>
      </c>
      <c r="U42" t="str">
        <f>SUBSTITUTE(IF(W40&lt;&gt;"", D1 &amp; " has managed to increase " &amp; W40 &amp; " each year since " &amp; C144, "No positive trends")," , "," ")</f>
        <v>AllianceBernstein Holding L.P. has managed to increase and net income each year since 2012</v>
      </c>
    </row>
    <row r="43" spans="1:23" x14ac:dyDescent="0.3">
      <c r="A43" s="1">
        <v>1</v>
      </c>
      <c r="B43" t="s">
        <v>78</v>
      </c>
      <c r="C43" t="s">
        <v>6224</v>
      </c>
      <c r="D43" t="s">
        <v>6225</v>
      </c>
      <c r="E43" t="s">
        <v>2491</v>
      </c>
      <c r="F43" t="s">
        <v>6226</v>
      </c>
    </row>
    <row r="44" spans="1:23" x14ac:dyDescent="0.3">
      <c r="A44" s="1">
        <v>2</v>
      </c>
      <c r="B44" t="s">
        <v>82</v>
      </c>
      <c r="C44" t="s">
        <v>74</v>
      </c>
      <c r="D44" t="s">
        <v>81</v>
      </c>
      <c r="E44" t="s">
        <v>3376</v>
      </c>
      <c r="F44" t="s">
        <v>81</v>
      </c>
    </row>
    <row r="45" spans="1:23" x14ac:dyDescent="0.3">
      <c r="A45" s="1">
        <v>3</v>
      </c>
      <c r="B45" t="s">
        <v>87</v>
      </c>
      <c r="C45" t="s">
        <v>6227</v>
      </c>
      <c r="D45" t="s">
        <v>6228</v>
      </c>
      <c r="E45" t="s">
        <v>6229</v>
      </c>
      <c r="F45" t="s">
        <v>1114</v>
      </c>
    </row>
    <row r="47" spans="1:23" x14ac:dyDescent="0.3">
      <c r="B47" s="1" t="s">
        <v>92</v>
      </c>
      <c r="C47" s="1" t="s">
        <v>37</v>
      </c>
      <c r="D47" s="1" t="s">
        <v>38</v>
      </c>
      <c r="E47" s="1" t="s">
        <v>39</v>
      </c>
      <c r="F47" s="1" t="s">
        <v>40</v>
      </c>
    </row>
    <row r="48" spans="1:23" x14ac:dyDescent="0.3">
      <c r="A48" s="1">
        <v>0</v>
      </c>
      <c r="B48" t="s">
        <v>93</v>
      </c>
      <c r="C48">
        <v>0.47</v>
      </c>
      <c r="D48">
        <v>0.5</v>
      </c>
      <c r="E48">
        <v>2.0299999999999998</v>
      </c>
      <c r="F48">
        <v>2.1800000000000002</v>
      </c>
    </row>
    <row r="49" spans="1:14" x14ac:dyDescent="0.3">
      <c r="A49" s="1">
        <v>1</v>
      </c>
      <c r="B49" t="s">
        <v>94</v>
      </c>
      <c r="C49">
        <v>0.47</v>
      </c>
      <c r="D49">
        <v>0.5</v>
      </c>
      <c r="E49">
        <v>2.0299999999999998</v>
      </c>
      <c r="F49">
        <v>2.1800000000000002</v>
      </c>
    </row>
    <row r="50" spans="1:14" x14ac:dyDescent="0.3">
      <c r="A50" s="1">
        <v>2</v>
      </c>
      <c r="B50" t="s">
        <v>95</v>
      </c>
      <c r="C50">
        <v>0.45</v>
      </c>
      <c r="D50">
        <v>0.48</v>
      </c>
      <c r="E50">
        <v>2</v>
      </c>
      <c r="F50">
        <v>2.13</v>
      </c>
    </row>
    <row r="51" spans="1:14" x14ac:dyDescent="0.3">
      <c r="A51" s="1">
        <v>3</v>
      </c>
      <c r="B51" t="s">
        <v>96</v>
      </c>
      <c r="C51">
        <v>0.45</v>
      </c>
      <c r="D51">
        <v>0.48</v>
      </c>
      <c r="E51">
        <v>1.99</v>
      </c>
      <c r="F51">
        <v>2.11</v>
      </c>
    </row>
    <row r="52" spans="1:14" x14ac:dyDescent="0.3">
      <c r="A52" s="1">
        <v>4</v>
      </c>
      <c r="B52" t="s">
        <v>97</v>
      </c>
      <c r="C52">
        <v>0.46</v>
      </c>
      <c r="D52">
        <v>0.49</v>
      </c>
      <c r="E52">
        <v>1.99</v>
      </c>
      <c r="F52">
        <v>2.1</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c r="C56">
        <v>5</v>
      </c>
      <c r="D56">
        <v>4</v>
      </c>
      <c r="E56">
        <v>3</v>
      </c>
      <c r="F56">
        <v>4</v>
      </c>
    </row>
    <row r="57" spans="1:14" x14ac:dyDescent="0.3">
      <c r="A57" s="1">
        <v>2</v>
      </c>
      <c r="B57" t="s">
        <v>101</v>
      </c>
    </row>
    <row r="58" spans="1:14" x14ac:dyDescent="0.3">
      <c r="A58" s="1">
        <v>3</v>
      </c>
      <c r="B58" t="s">
        <v>102</v>
      </c>
    </row>
    <row r="60" spans="1:14" x14ac:dyDescent="0.3">
      <c r="B60" s="1" t="s">
        <v>103</v>
      </c>
      <c r="C60" s="1" t="s">
        <v>6230</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6231</v>
      </c>
      <c r="F61">
        <v>0.19</v>
      </c>
      <c r="I61" t="str">
        <f t="shared" si="4"/>
        <v>N/A</v>
      </c>
      <c r="J61">
        <f t="shared" si="5"/>
        <v>0.17500000000000002</v>
      </c>
      <c r="K61" t="str">
        <f t="shared" si="6"/>
        <v>N/A</v>
      </c>
      <c r="L61" t="str">
        <f t="shared" si="7"/>
        <v>N/A</v>
      </c>
      <c r="M61">
        <f t="shared" si="8"/>
        <v>0.19</v>
      </c>
      <c r="N61" t="str">
        <f t="shared" si="9"/>
        <v>N/A</v>
      </c>
    </row>
    <row r="62" spans="1:14" x14ac:dyDescent="0.3">
      <c r="A62" s="1">
        <v>1</v>
      </c>
      <c r="B62" t="s">
        <v>110</v>
      </c>
      <c r="C62" t="s">
        <v>5025</v>
      </c>
      <c r="F62">
        <v>0.22</v>
      </c>
      <c r="I62" t="str">
        <f t="shared" si="4"/>
        <v>N/A</v>
      </c>
      <c r="J62">
        <f t="shared" si="5"/>
        <v>0.111</v>
      </c>
      <c r="K62" t="str">
        <f t="shared" si="6"/>
        <v>N/A</v>
      </c>
      <c r="L62" t="str">
        <f t="shared" si="7"/>
        <v>N/A</v>
      </c>
      <c r="M62">
        <f t="shared" si="8"/>
        <v>0.22</v>
      </c>
      <c r="N62" t="str">
        <f t="shared" si="9"/>
        <v>N/A</v>
      </c>
    </row>
    <row r="63" spans="1:14" x14ac:dyDescent="0.3">
      <c r="A63" s="1">
        <v>2</v>
      </c>
      <c r="B63" t="s">
        <v>112</v>
      </c>
      <c r="C63" t="s">
        <v>6232</v>
      </c>
      <c r="F63">
        <v>0.08</v>
      </c>
      <c r="I63" t="str">
        <f t="shared" si="4"/>
        <v>N/A</v>
      </c>
      <c r="J63">
        <f t="shared" si="5"/>
        <v>5.7000000000000002E-2</v>
      </c>
      <c r="K63" t="str">
        <f t="shared" si="6"/>
        <v>N/A</v>
      </c>
      <c r="L63" t="str">
        <f t="shared" si="7"/>
        <v>N/A</v>
      </c>
      <c r="M63">
        <f t="shared" si="8"/>
        <v>0.08</v>
      </c>
      <c r="N63" t="str">
        <f t="shared" si="9"/>
        <v>N/A</v>
      </c>
    </row>
    <row r="64" spans="1:14" x14ac:dyDescent="0.3">
      <c r="A64" s="1">
        <v>3</v>
      </c>
      <c r="B64" t="s">
        <v>114</v>
      </c>
      <c r="C64" t="s">
        <v>6233</v>
      </c>
      <c r="F64">
        <v>0.12</v>
      </c>
      <c r="I64" t="str">
        <f t="shared" si="4"/>
        <v>N/A</v>
      </c>
      <c r="J64">
        <f t="shared" si="5"/>
        <v>7.400000000000001E-2</v>
      </c>
      <c r="K64" t="str">
        <f t="shared" si="6"/>
        <v>N/A</v>
      </c>
      <c r="L64" t="str">
        <f t="shared" si="7"/>
        <v>N/A</v>
      </c>
      <c r="M64">
        <f t="shared" si="8"/>
        <v>0.12</v>
      </c>
      <c r="N64" t="str">
        <f t="shared" si="9"/>
        <v>N/A</v>
      </c>
    </row>
    <row r="65" spans="1:14" x14ac:dyDescent="0.3">
      <c r="A65" s="1">
        <v>4</v>
      </c>
      <c r="B65" t="s">
        <v>116</v>
      </c>
      <c r="C65" t="s">
        <v>1491</v>
      </c>
      <c r="F65">
        <v>0.09</v>
      </c>
      <c r="I65" t="str">
        <f t="shared" si="4"/>
        <v>N/A</v>
      </c>
      <c r="J65">
        <f t="shared" si="5"/>
        <v>9.2899999999999996E-2</v>
      </c>
      <c r="K65" t="str">
        <f t="shared" si="6"/>
        <v>N/A</v>
      </c>
      <c r="L65" t="str">
        <f t="shared" si="7"/>
        <v>N/A</v>
      </c>
      <c r="M65">
        <f t="shared" si="8"/>
        <v>0.09</v>
      </c>
      <c r="N65" t="str">
        <f t="shared" si="9"/>
        <v>N/A</v>
      </c>
    </row>
    <row r="66" spans="1:14" x14ac:dyDescent="0.3">
      <c r="A66" s="1">
        <v>5</v>
      </c>
      <c r="B66" t="s">
        <v>118</v>
      </c>
      <c r="C66" t="s">
        <v>6234</v>
      </c>
      <c r="I66" t="str">
        <f t="shared" si="4"/>
        <v>N/A</v>
      </c>
      <c r="J66">
        <f t="shared" si="5"/>
        <v>9.4399999999999998E-2</v>
      </c>
      <c r="K66" t="str">
        <f t="shared" si="6"/>
        <v>N/A</v>
      </c>
      <c r="L66" t="str">
        <f t="shared" si="7"/>
        <v>N/A</v>
      </c>
      <c r="M66" t="str">
        <f t="shared" si="8"/>
        <v>N/A</v>
      </c>
      <c r="N66" t="str">
        <f t="shared" si="9"/>
        <v>N/A</v>
      </c>
    </row>
    <row r="67" spans="1:14" x14ac:dyDescent="0.3">
      <c r="D67" t="s">
        <v>120</v>
      </c>
      <c r="E67" t="str">
        <f>C1</f>
        <v>AllianceBernstein Holding L.P. (AB)</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6203</v>
      </c>
      <c r="D68">
        <f ca="1">IFERROR(AVERAGE(VALUE(INDIRECT("J"&amp;(MATCH(B68,B69:B500,0)+68))),VALUE(INDIRECT("J"&amp;(MATCH(B68,B69:B500,0)+79))),VALUE(INDIRECT("J"&amp;(MATCH(B68,B69:B500,0)+90))),VALUE(INDIRECT("J"&amp;(MATCH(B68,B69:B500,0)+101)))),"")</f>
        <v>7860000000</v>
      </c>
      <c r="E68" t="str">
        <f t="shared" ref="E68:E76" ca="1" si="10">IFERROR(IF(AND(C68&lt;&gt;"",D68&lt;&gt;0),IF(VALUE(J68)&gt;VALUE(K68),"above average","below average"),"no data"),"no data")</f>
        <v>below average</v>
      </c>
      <c r="I68" t="str">
        <f t="shared" ca="1" si="4"/>
        <v>N/A</v>
      </c>
      <c r="J68">
        <f t="shared" si="5"/>
        <v>2420000000</v>
      </c>
      <c r="K68">
        <f t="shared" ca="1" si="6"/>
        <v>7860000000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6204</v>
      </c>
      <c r="D70">
        <f ca="1">IFERROR(AVERAGE(VALUE(INDIRECT("J"&amp;(MATCH(B70,B71:B502,0)+70))),VALUE(INDIRECT("J"&amp;(MATCH(B70,B71:B502,0)+81))),VALUE(INDIRECT("J"&amp;(MATCH(B70,B71:B502,0)+92))),VALUE(INDIRECT("J"&amp;(MATCH(B70,B71:B502,0)+103)))),"")</f>
        <v>17.852499999999999</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11.72</v>
      </c>
      <c r="K70">
        <f t="shared" ca="1" si="6"/>
        <v>17.852499999999999</v>
      </c>
      <c r="L70" t="str">
        <f t="shared" ca="1" si="7"/>
        <v>N/A</v>
      </c>
      <c r="M70" t="str">
        <f t="shared" ca="1" si="8"/>
        <v>N/A</v>
      </c>
      <c r="N70" t="str">
        <f t="shared" ca="1" si="9"/>
        <v>N/A</v>
      </c>
    </row>
    <row r="71" spans="1:14" x14ac:dyDescent="0.3">
      <c r="A71" s="1">
        <v>3</v>
      </c>
      <c r="B71" t="s">
        <v>124</v>
      </c>
      <c r="C71" t="s">
        <v>6235</v>
      </c>
      <c r="D71">
        <f ca="1">IFERROR(AVERAGE(VALUE(INDIRECT("J"&amp;(MATCH(B71,B72:B503,0)+71))),VALUE(INDIRECT("J"&amp;(MATCH(B71,B72:B503,0)+82))),VALUE(INDIRECT("J"&amp;(MATCH(B71,B72:B503,0)+93))),VALUE(INDIRECT("J"&amp;(MATCH(B71,B72:B503,0)+104)))),"")</f>
        <v>14.635</v>
      </c>
      <c r="E71" t="str">
        <f t="shared" ca="1" si="10"/>
        <v>below average</v>
      </c>
      <c r="F71" t="str">
        <f t="shared" ca="1" si="11"/>
        <v/>
      </c>
      <c r="G71" t="str">
        <f t="shared" ref="G71:G76" ca="1" si="12">IF(F71&lt;&gt;"", G70 &amp; ", " &amp; IFERROR(LEFT(F71,FIND("(",F71) - 2),F71),G70)</f>
        <v/>
      </c>
      <c r="I71" t="str">
        <f t="shared" ca="1" si="4"/>
        <v>N/A</v>
      </c>
      <c r="J71">
        <f t="shared" si="5"/>
        <v>11.51</v>
      </c>
      <c r="K71">
        <f t="shared" ca="1" si="6"/>
        <v>14.635</v>
      </c>
      <c r="L71" t="str">
        <f t="shared" ca="1" si="7"/>
        <v>N/A</v>
      </c>
      <c r="M71" t="str">
        <f t="shared" ca="1" si="8"/>
        <v>N/A</v>
      </c>
      <c r="N71" t="str">
        <f t="shared" ca="1" si="9"/>
        <v>N/A</v>
      </c>
    </row>
    <row r="72" spans="1:14" x14ac:dyDescent="0.3">
      <c r="A72" s="1">
        <v>4</v>
      </c>
      <c r="B72" t="s">
        <v>126</v>
      </c>
      <c r="C72" t="s">
        <v>6184</v>
      </c>
      <c r="D72">
        <f ca="1">IFERROR(AVERAGE(VALUE(INDIRECT("J"&amp;(MATCH(B72,B73:B504,0)+72))),VALUE(INDIRECT("J"&amp;(MATCH(B72,B73:B504,0)+83))),VALUE(INDIRECT("J"&amp;(MATCH(B72,B73:B504,0)+94))),VALUE(INDIRECT("J"&amp;(MATCH(B72,B73:B504,0)+105)))),"")</f>
        <v>2.8025000000000002</v>
      </c>
      <c r="E72" t="str">
        <f t="shared" ca="1" si="10"/>
        <v>below average</v>
      </c>
      <c r="F72" t="str">
        <f t="shared" ca="1" si="11"/>
        <v/>
      </c>
      <c r="G72" t="str">
        <f t="shared" ca="1" si="12"/>
        <v/>
      </c>
      <c r="I72" t="str">
        <f t="shared" ca="1" si="4"/>
        <v>N/A</v>
      </c>
      <c r="J72">
        <f t="shared" si="5"/>
        <v>1.31</v>
      </c>
      <c r="K72">
        <f t="shared" ca="1" si="6"/>
        <v>2.8025000000000002</v>
      </c>
      <c r="L72" t="str">
        <f t="shared" ca="1" si="7"/>
        <v>N/A</v>
      </c>
      <c r="M72" t="str">
        <f t="shared" ca="1" si="8"/>
        <v>N/A</v>
      </c>
      <c r="N72" t="str">
        <f t="shared" ca="1" si="9"/>
        <v>N/A</v>
      </c>
    </row>
    <row r="73" spans="1:14" x14ac:dyDescent="0.3">
      <c r="A73" s="1">
        <v>5</v>
      </c>
      <c r="B73" t="s">
        <v>128</v>
      </c>
      <c r="C73" t="s">
        <v>6236</v>
      </c>
      <c r="D73">
        <f ca="1">IFERROR(AVERAGE(VALUE(INDIRECT("J"&amp;(MATCH(B73,B74:B505,0)+73))),VALUE(INDIRECT("J"&amp;(MATCH(B73,B74:B505,0)+84))),VALUE(INDIRECT("J"&amp;(MATCH(B73,B74:B505,0)+95))),VALUE(INDIRECT("J"&amp;(MATCH(B73,B74:B505,0)+106)))),"")</f>
        <v>3.69</v>
      </c>
      <c r="E73" t="str">
        <f t="shared" ca="1" si="10"/>
        <v>above average</v>
      </c>
      <c r="F73" t="str">
        <f t="shared" ca="1" si="11"/>
        <v>price/sales (ttm)</v>
      </c>
      <c r="G73" t="str">
        <f t="shared" ca="1" si="12"/>
        <v>, price/sales</v>
      </c>
      <c r="I73" t="str">
        <f t="shared" ca="1" si="4"/>
        <v>N/A</v>
      </c>
      <c r="J73">
        <f t="shared" si="5"/>
        <v>10.59</v>
      </c>
      <c r="K73">
        <f t="shared" ca="1" si="6"/>
        <v>3.69</v>
      </c>
      <c r="L73" t="str">
        <f t="shared" ca="1" si="7"/>
        <v>N/A</v>
      </c>
      <c r="M73" t="str">
        <f t="shared" ca="1" si="8"/>
        <v>N/A</v>
      </c>
      <c r="N73" t="str">
        <f t="shared" ca="1" si="9"/>
        <v>N/A</v>
      </c>
    </row>
    <row r="74" spans="1:14" x14ac:dyDescent="0.3">
      <c r="A74" s="1">
        <v>6</v>
      </c>
      <c r="B74" t="s">
        <v>130</v>
      </c>
      <c r="C74" t="s">
        <v>5828</v>
      </c>
      <c r="D74">
        <f ca="1">IFERROR(AVERAGE(VALUE(INDIRECT("J"&amp;(MATCH(B74,B75:B506,0)+74))),VALUE(INDIRECT("J"&amp;(MATCH(B74,B75:B506,0)+85))),VALUE(INDIRECT("J"&amp;(MATCH(B74,B75:B506,0)+96))),VALUE(INDIRECT("J"&amp;(MATCH(B74,B75:B506,0)+107)))),"")</f>
        <v>4.6725000000000003</v>
      </c>
      <c r="E74" t="str">
        <f t="shared" ca="1" si="10"/>
        <v>below average</v>
      </c>
      <c r="F74" t="str">
        <f t="shared" ca="1" si="11"/>
        <v/>
      </c>
      <c r="G74" t="str">
        <f t="shared" ca="1" si="12"/>
        <v>, price/sales</v>
      </c>
      <c r="I74" t="str">
        <f t="shared" ca="1" si="4"/>
        <v>N/A</v>
      </c>
      <c r="J74">
        <f t="shared" si="5"/>
        <v>1.6</v>
      </c>
      <c r="K74">
        <f t="shared" ca="1" si="6"/>
        <v>4.6725000000000003</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price/sales</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price/sales</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price/sales</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AllianceBernstein Holding L.P. may be overvalued. The company has a higher price/sales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6237</v>
      </c>
      <c r="F81" t="str">
        <f t="shared" ref="F81:F87" ca="1" si="13">IF(E70="below average",LOWER(TRIM(IF(ISNUMBER(VALUE(RIGHT(B70,1))),REPLACE(B70,LEN(B70),1,""),B70))),"")</f>
        <v>trailing p/e</v>
      </c>
      <c r="G81" t="str">
        <f ca="1">IFERROR(LEFT(F81,FIND("(",F81) - 2),F81)</f>
        <v>trailing p/e</v>
      </c>
      <c r="I81" t="str">
        <f t="shared" ca="1" si="4"/>
        <v>N/A</v>
      </c>
      <c r="J81">
        <f t="shared" si="5"/>
        <v>0.89959999999999996</v>
      </c>
      <c r="K81" t="str">
        <f t="shared" si="6"/>
        <v>N/A</v>
      </c>
      <c r="L81" t="str">
        <f t="shared" si="7"/>
        <v>N/A</v>
      </c>
      <c r="M81" t="str">
        <f t="shared" ca="1" si="8"/>
        <v>N/A</v>
      </c>
      <c r="N81" t="str">
        <f t="shared" ca="1" si="9"/>
        <v>N/A</v>
      </c>
    </row>
    <row r="82" spans="1:14" x14ac:dyDescent="0.3">
      <c r="A82" s="1">
        <v>1</v>
      </c>
      <c r="B82" t="s">
        <v>140</v>
      </c>
      <c r="C82" t="s">
        <v>6238</v>
      </c>
      <c r="F82" t="str">
        <f t="shared" ca="1" si="13"/>
        <v>forward p/e</v>
      </c>
      <c r="G82" t="str">
        <f t="shared" ref="G82:G87" ca="1" si="14">IF(F82&lt;&gt;"", G81 &amp; ", " &amp; IFERROR(LEFT(F82,FIND("(",F82) - 2),F82),G81)</f>
        <v>trailing p/e, forward p/e</v>
      </c>
      <c r="I82" t="str">
        <f t="shared" ca="1" si="4"/>
        <v>N/A</v>
      </c>
      <c r="J82">
        <f t="shared" si="5"/>
        <v>1</v>
      </c>
      <c r="K82" t="str">
        <f t="shared" si="6"/>
        <v>N/A</v>
      </c>
      <c r="L82" t="str">
        <f t="shared" si="7"/>
        <v>N/A</v>
      </c>
      <c r="M82" t="str">
        <f t="shared" ca="1" si="8"/>
        <v>N/A</v>
      </c>
      <c r="N82" t="str">
        <f t="shared" ca="1" si="9"/>
        <v>N/A</v>
      </c>
    </row>
    <row r="83" spans="1:14" x14ac:dyDescent="0.3">
      <c r="F83" t="str">
        <f t="shared" ca="1" si="13"/>
        <v>peg ratio (5 yr expected)</v>
      </c>
      <c r="G83" t="str">
        <f t="shared" ca="1" si="14"/>
        <v>trailing p/e, forward p/e,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1491</v>
      </c>
      <c r="F84" t="str">
        <f t="shared" ca="1" si="13"/>
        <v/>
      </c>
      <c r="G84" t="str">
        <f t="shared" ca="1" si="14"/>
        <v>trailing p/e, forward p/e, peg ratio</v>
      </c>
      <c r="I84" t="str">
        <f t="shared" ca="1" si="4"/>
        <v>N/A</v>
      </c>
      <c r="J84">
        <f t="shared" si="5"/>
        <v>9.2899999999999996E-2</v>
      </c>
      <c r="K84" t="str">
        <f t="shared" si="6"/>
        <v>N/A</v>
      </c>
      <c r="L84" t="str">
        <f t="shared" si="7"/>
        <v>N/A</v>
      </c>
      <c r="M84" t="str">
        <f t="shared" ca="1" si="8"/>
        <v>N/A</v>
      </c>
      <c r="N84" t="str">
        <f t="shared" ca="1" si="9"/>
        <v>N/A</v>
      </c>
    </row>
    <row r="85" spans="1:14" x14ac:dyDescent="0.3">
      <c r="A85" s="1">
        <v>1</v>
      </c>
      <c r="B85" t="s">
        <v>144</v>
      </c>
      <c r="C85" t="s">
        <v>1131</v>
      </c>
      <c r="F85" t="str">
        <f t="shared" ca="1" si="13"/>
        <v>price/book (mrq)</v>
      </c>
      <c r="G85" t="str">
        <f t="shared" ca="1" si="14"/>
        <v>trailing p/e, forward p/e, peg ratio, price/book</v>
      </c>
      <c r="I85" t="str">
        <f t="shared" ca="1" si="4"/>
        <v>N/A</v>
      </c>
      <c r="J85">
        <f t="shared" si="5"/>
        <v>0.13400000000000001</v>
      </c>
      <c r="K85" t="str">
        <f t="shared" si="6"/>
        <v>N/A</v>
      </c>
      <c r="L85" t="str">
        <f t="shared" si="7"/>
        <v>N/A</v>
      </c>
      <c r="M85" t="str">
        <f t="shared" ca="1" si="8"/>
        <v>N/A</v>
      </c>
      <c r="N85" t="str">
        <f t="shared" ca="1" si="9"/>
        <v>N/A</v>
      </c>
    </row>
    <row r="86" spans="1:14" x14ac:dyDescent="0.3">
      <c r="F86" t="str">
        <f t="shared" ca="1" si="13"/>
        <v/>
      </c>
      <c r="G86" t="str">
        <f t="shared" ca="1" si="14"/>
        <v>trailing p/e, forward p/e, peg ratio,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6239</v>
      </c>
      <c r="F87" t="str">
        <f t="shared" ca="1" si="13"/>
        <v/>
      </c>
      <c r="G87" t="str">
        <f t="shared" ca="1" si="14"/>
        <v>trailing p/e, forward p/e, peg ratio, price/book</v>
      </c>
      <c r="I87" t="str">
        <f t="shared" ca="1" si="4"/>
        <v>N/A</v>
      </c>
      <c r="J87">
        <f t="shared" si="5"/>
        <v>228880000</v>
      </c>
      <c r="K87" t="str">
        <f t="shared" si="6"/>
        <v>N/A</v>
      </c>
      <c r="L87" t="str">
        <f t="shared" si="7"/>
        <v>N/A</v>
      </c>
      <c r="M87" t="str">
        <f t="shared" ca="1" si="8"/>
        <v>N/A</v>
      </c>
      <c r="N87" t="str">
        <f t="shared" ca="1" si="9"/>
        <v>N/A</v>
      </c>
    </row>
    <row r="88" spans="1:14" x14ac:dyDescent="0.3">
      <c r="A88" s="1">
        <v>1</v>
      </c>
      <c r="B88" t="s">
        <v>147</v>
      </c>
      <c r="C88" t="s">
        <v>6240</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forward p/e, peg ratio, and price/book</v>
      </c>
      <c r="I88" t="str">
        <f t="shared" ca="1" si="4"/>
        <v>N/A</v>
      </c>
      <c r="J88">
        <f t="shared" si="5"/>
        <v>2.38</v>
      </c>
      <c r="K88" t="str">
        <f t="shared" si="6"/>
        <v>N/A</v>
      </c>
      <c r="L88" t="str">
        <f t="shared" si="7"/>
        <v>N/A</v>
      </c>
      <c r="M88" t="str">
        <f t="shared" ca="1" si="8"/>
        <v>N/A</v>
      </c>
      <c r="N88" t="str">
        <f t="shared" ca="1" si="9"/>
        <v>N/A</v>
      </c>
    </row>
    <row r="89" spans="1:14" x14ac:dyDescent="0.3">
      <c r="A89" s="1">
        <v>2</v>
      </c>
      <c r="B89" t="s">
        <v>149</v>
      </c>
      <c r="C89" t="s">
        <v>6241</v>
      </c>
      <c r="D89" t="str">
        <f ca="1">IF(COUNTIF(E70:E76,"=below average")&gt;0,"There are some indications that "&amp;D1&amp;" may be undervalued. The company has a lower " &amp; G88 &amp; " than the comparable average", "Inconclusive")</f>
        <v>There are some indications that AllianceBernstein Holding L.P. may be undervalued. The company has a lower trailing p/e, forward p/e, peg ratio, and price/book than the comparable average</v>
      </c>
      <c r="I89" t="str">
        <f t="shared" ca="1" si="4"/>
        <v>N/A</v>
      </c>
      <c r="J89">
        <f t="shared" si="5"/>
        <v>-0.17500000000000002</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I91" t="str">
        <f t="shared" si="4"/>
        <v>N/A</v>
      </c>
      <c r="J91" t="str">
        <f t="shared" si="5"/>
        <v>N/A</v>
      </c>
      <c r="K91" t="str">
        <f t="shared" si="6"/>
        <v>N/A</v>
      </c>
      <c r="L91" t="str">
        <f t="shared" si="7"/>
        <v>N/A</v>
      </c>
      <c r="M91" t="str">
        <f t="shared" si="8"/>
        <v>N/A</v>
      </c>
      <c r="N91" t="str">
        <f t="shared" si="9"/>
        <v>N/A</v>
      </c>
    </row>
    <row r="92" spans="1:14" x14ac:dyDescent="0.3">
      <c r="A92" s="1">
        <v>5</v>
      </c>
      <c r="B92" t="s">
        <v>155</v>
      </c>
      <c r="C92" t="s">
        <v>6242</v>
      </c>
      <c r="I92" t="str">
        <f t="shared" si="4"/>
        <v>N/A</v>
      </c>
      <c r="J92">
        <f t="shared" si="5"/>
        <v>205900000</v>
      </c>
      <c r="K92" t="str">
        <f t="shared" si="6"/>
        <v>N/A</v>
      </c>
      <c r="L92" t="str">
        <f t="shared" si="7"/>
        <v>N/A</v>
      </c>
      <c r="M92" t="str">
        <f t="shared" si="8"/>
        <v>N/A</v>
      </c>
      <c r="N92" t="str">
        <f t="shared" si="9"/>
        <v>N/A</v>
      </c>
    </row>
    <row r="93" spans="1:14" x14ac:dyDescent="0.3">
      <c r="A93" s="1">
        <v>6</v>
      </c>
      <c r="B93" t="s">
        <v>157</v>
      </c>
      <c r="C93" t="s">
        <v>6205</v>
      </c>
      <c r="I93" t="str">
        <f t="shared" si="4"/>
        <v>N/A</v>
      </c>
      <c r="J93">
        <f t="shared" si="5"/>
        <v>2.14</v>
      </c>
      <c r="K93" t="str">
        <f t="shared" si="6"/>
        <v>N/A</v>
      </c>
      <c r="L93" t="str">
        <f t="shared" si="7"/>
        <v>N/A</v>
      </c>
      <c r="M93" t="str">
        <f t="shared" si="8"/>
        <v>N/A</v>
      </c>
      <c r="N93" t="str">
        <f t="shared" si="9"/>
        <v>N/A</v>
      </c>
    </row>
    <row r="94" spans="1:14" x14ac:dyDescent="0.3">
      <c r="A94" s="1">
        <v>7</v>
      </c>
      <c r="B94" t="s">
        <v>158</v>
      </c>
      <c r="C94" t="s">
        <v>6243</v>
      </c>
      <c r="I94" t="str">
        <f t="shared" si="4"/>
        <v>N/A</v>
      </c>
      <c r="J94">
        <f t="shared" si="5"/>
        <v>-0.19600000000000001</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I96" t="str">
        <f t="shared" si="4"/>
        <v>N/A</v>
      </c>
      <c r="J96" t="str">
        <f t="shared" si="5"/>
        <v>N/A</v>
      </c>
      <c r="K96" t="str">
        <f t="shared" si="6"/>
        <v>N/A</v>
      </c>
      <c r="L96" t="str">
        <f t="shared" si="7"/>
        <v>N/A</v>
      </c>
      <c r="M96" t="str">
        <f t="shared" si="8"/>
        <v>N/A</v>
      </c>
      <c r="N96" t="str">
        <f t="shared" si="9"/>
        <v>N/A</v>
      </c>
    </row>
    <row r="97" spans="1:14" x14ac:dyDescent="0.3">
      <c r="A97" s="1">
        <v>1</v>
      </c>
      <c r="B97" t="s">
        <v>161</v>
      </c>
      <c r="I97" t="str">
        <f t="shared" si="4"/>
        <v>N/A</v>
      </c>
      <c r="J97" t="str">
        <f t="shared" si="5"/>
        <v>N/A</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I100" t="str">
        <f t="shared" si="4"/>
        <v>N/A</v>
      </c>
      <c r="J100" t="str">
        <f t="shared" si="5"/>
        <v>N/A</v>
      </c>
      <c r="K100" t="str">
        <f t="shared" si="6"/>
        <v>N/A</v>
      </c>
      <c r="L100" t="str">
        <f t="shared" si="7"/>
        <v>N/A</v>
      </c>
      <c r="M100" t="str">
        <f t="shared" si="8"/>
        <v>N/A</v>
      </c>
      <c r="N100" t="str">
        <f t="shared" si="9"/>
        <v>N/A</v>
      </c>
    </row>
    <row r="101" spans="1:14" x14ac:dyDescent="0.3">
      <c r="A101" s="1">
        <v>5</v>
      </c>
      <c r="B101" t="s">
        <v>169</v>
      </c>
      <c r="C101">
        <v>15.67</v>
      </c>
      <c r="I101" t="str">
        <f t="shared" si="4"/>
        <v>N/A</v>
      </c>
      <c r="J101">
        <f t="shared" si="5"/>
        <v>15.67</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6244</v>
      </c>
      <c r="I103" t="str">
        <f t="shared" si="4"/>
        <v>N/A</v>
      </c>
      <c r="J103">
        <f t="shared" si="5"/>
        <v>177890000</v>
      </c>
      <c r="K103" t="str">
        <f t="shared" si="6"/>
        <v>N/A</v>
      </c>
      <c r="L103" t="str">
        <f t="shared" si="7"/>
        <v>N/A</v>
      </c>
      <c r="M103" t="str">
        <f t="shared" si="8"/>
        <v>N/A</v>
      </c>
      <c r="N103" t="str">
        <f t="shared" si="9"/>
        <v>N/A</v>
      </c>
    </row>
    <row r="104" spans="1:14" x14ac:dyDescent="0.3">
      <c r="A104" s="1">
        <v>1</v>
      </c>
      <c r="B104" t="s">
        <v>173</v>
      </c>
      <c r="I104" t="str">
        <f t="shared" si="4"/>
        <v>N/A</v>
      </c>
      <c r="J104" t="str">
        <f t="shared" si="5"/>
        <v>N/A</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2506</v>
      </c>
      <c r="I106" t="str">
        <f t="shared" si="4"/>
        <v>N/A</v>
      </c>
      <c r="J106">
        <f t="shared" si="5"/>
        <v>1.44</v>
      </c>
      <c r="K106" t="str">
        <f t="shared" si="6"/>
        <v>N/A</v>
      </c>
      <c r="L106" t="str">
        <f t="shared" si="7"/>
        <v>N/A</v>
      </c>
      <c r="M106" t="str">
        <f t="shared" si="8"/>
        <v>N/A</v>
      </c>
      <c r="N106" t="str">
        <f t="shared" si="9"/>
        <v>N/A</v>
      </c>
    </row>
    <row r="107" spans="1:14" x14ac:dyDescent="0.3">
      <c r="A107" s="1">
        <v>1</v>
      </c>
      <c r="B107" t="s">
        <v>175</v>
      </c>
      <c r="C107" t="s">
        <v>2032</v>
      </c>
      <c r="I107" t="str">
        <f t="shared" si="4"/>
        <v>N/A</v>
      </c>
      <c r="J107">
        <f t="shared" si="5"/>
        <v>2.6499999999999999E-2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6245</v>
      </c>
      <c r="I109" t="str">
        <f t="shared" si="4"/>
        <v>N/A</v>
      </c>
      <c r="J109">
        <f t="shared" si="5"/>
        <v>25.15</v>
      </c>
      <c r="K109" t="str">
        <f t="shared" si="6"/>
        <v>N/A</v>
      </c>
      <c r="L109" t="str">
        <f t="shared" si="7"/>
        <v>N/A</v>
      </c>
      <c r="M109" t="str">
        <f t="shared" si="8"/>
        <v>N/A</v>
      </c>
      <c r="N109" t="str">
        <f t="shared" si="9"/>
        <v>N/A</v>
      </c>
    </row>
    <row r="110" spans="1:14" x14ac:dyDescent="0.3">
      <c r="A110" s="1">
        <v>4</v>
      </c>
      <c r="B110" t="s">
        <v>181</v>
      </c>
      <c r="C110" t="s">
        <v>6246</v>
      </c>
      <c r="I110" t="str">
        <f t="shared" si="4"/>
        <v>N/A</v>
      </c>
      <c r="J110">
        <f t="shared" si="5"/>
        <v>20.399999999999999</v>
      </c>
      <c r="K110" t="str">
        <f t="shared" si="6"/>
        <v>N/A</v>
      </c>
      <c r="L110" t="str">
        <f t="shared" si="7"/>
        <v>N/A</v>
      </c>
      <c r="M110" t="str">
        <f t="shared" si="8"/>
        <v>N/A</v>
      </c>
      <c r="N110" t="str">
        <f t="shared" si="9"/>
        <v>N/A</v>
      </c>
    </row>
    <row r="111" spans="1:14" x14ac:dyDescent="0.3">
      <c r="A111" s="1">
        <v>5</v>
      </c>
      <c r="B111" t="s">
        <v>183</v>
      </c>
      <c r="C111" t="s">
        <v>6247</v>
      </c>
      <c r="I111" t="str">
        <f t="shared" si="4"/>
        <v>N/A</v>
      </c>
      <c r="J111">
        <f t="shared" si="5"/>
        <v>23.69</v>
      </c>
      <c r="K111" t="str">
        <f t="shared" si="6"/>
        <v>N/A</v>
      </c>
      <c r="L111" t="str">
        <f t="shared" si="7"/>
        <v>N/A</v>
      </c>
      <c r="M111" t="str">
        <f t="shared" si="8"/>
        <v>N/A</v>
      </c>
      <c r="N111" t="str">
        <f t="shared" si="9"/>
        <v>N/A</v>
      </c>
    </row>
    <row r="112" spans="1:14" x14ac:dyDescent="0.3">
      <c r="A112" s="1">
        <v>6</v>
      </c>
      <c r="B112" t="s">
        <v>185</v>
      </c>
      <c r="C112" t="s">
        <v>6248</v>
      </c>
      <c r="I112" t="str">
        <f t="shared" si="4"/>
        <v>N/A</v>
      </c>
      <c r="J112">
        <f t="shared" si="5"/>
        <v>22.92</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6249</v>
      </c>
      <c r="I114" t="str">
        <f t="shared" si="4"/>
        <v>N/A</v>
      </c>
      <c r="J114">
        <f t="shared" si="5"/>
        <v>471710</v>
      </c>
      <c r="K114" t="str">
        <f t="shared" si="6"/>
        <v>N/A</v>
      </c>
      <c r="L114" t="str">
        <f t="shared" si="7"/>
        <v>N/A</v>
      </c>
      <c r="M114" t="str">
        <f t="shared" si="8"/>
        <v>N/A</v>
      </c>
      <c r="N114" t="str">
        <f t="shared" si="9"/>
        <v>N/A</v>
      </c>
    </row>
    <row r="115" spans="1:14" x14ac:dyDescent="0.3">
      <c r="A115" s="1">
        <v>1</v>
      </c>
      <c r="B115" t="s">
        <v>189</v>
      </c>
      <c r="C115" t="s">
        <v>6250</v>
      </c>
      <c r="I115" t="str">
        <f t="shared" si="4"/>
        <v>N/A</v>
      </c>
      <c r="J115">
        <f t="shared" si="5"/>
        <v>198580</v>
      </c>
      <c r="K115" t="str">
        <f t="shared" si="6"/>
        <v>N/A</v>
      </c>
      <c r="L115" t="str">
        <f t="shared" si="7"/>
        <v>N/A</v>
      </c>
      <c r="M115" t="str">
        <f t="shared" si="8"/>
        <v>N/A</v>
      </c>
      <c r="N115" t="str">
        <f t="shared" si="9"/>
        <v>N/A</v>
      </c>
    </row>
    <row r="116" spans="1:14" x14ac:dyDescent="0.3">
      <c r="A116" s="1">
        <v>2</v>
      </c>
      <c r="B116" t="s">
        <v>191</v>
      </c>
      <c r="C116" t="s">
        <v>6251</v>
      </c>
      <c r="I116" t="str">
        <f t="shared" si="4"/>
        <v>N/A</v>
      </c>
      <c r="J116">
        <f t="shared" si="5"/>
        <v>96470000</v>
      </c>
      <c r="K116" t="str">
        <f t="shared" si="6"/>
        <v>N/A</v>
      </c>
      <c r="L116" t="str">
        <f t="shared" si="7"/>
        <v>N/A</v>
      </c>
      <c r="M116" t="str">
        <f t="shared" si="8"/>
        <v>N/A</v>
      </c>
      <c r="N116" t="str">
        <f t="shared" si="9"/>
        <v>N/A</v>
      </c>
    </row>
    <row r="117" spans="1:14" x14ac:dyDescent="0.3">
      <c r="A117" s="1">
        <v>3</v>
      </c>
      <c r="B117" t="s">
        <v>193</v>
      </c>
      <c r="C117" t="s">
        <v>6252</v>
      </c>
      <c r="I117" t="str">
        <f t="shared" si="4"/>
        <v>N/A</v>
      </c>
      <c r="J117">
        <f t="shared" si="5"/>
        <v>86910000</v>
      </c>
      <c r="K117" t="str">
        <f t="shared" si="6"/>
        <v>N/A</v>
      </c>
      <c r="L117" t="str">
        <f t="shared" si="7"/>
        <v>N/A</v>
      </c>
      <c r="M117" t="str">
        <f t="shared" si="8"/>
        <v>N/A</v>
      </c>
      <c r="N117" t="str">
        <f t="shared" si="9"/>
        <v>N/A</v>
      </c>
    </row>
    <row r="118" spans="1:14" x14ac:dyDescent="0.3">
      <c r="A118" s="1">
        <v>4</v>
      </c>
      <c r="B118" t="s">
        <v>195</v>
      </c>
      <c r="C118" t="s">
        <v>6253</v>
      </c>
      <c r="I118" t="str">
        <f t="shared" si="4"/>
        <v>N/A</v>
      </c>
      <c r="J118">
        <f t="shared" si="5"/>
        <v>5.7599999999999998E-2</v>
      </c>
      <c r="K118" t="str">
        <f t="shared" si="6"/>
        <v>N/A</v>
      </c>
      <c r="L118" t="str">
        <f t="shared" si="7"/>
        <v>N/A</v>
      </c>
      <c r="M118" t="str">
        <f t="shared" si="8"/>
        <v>N/A</v>
      </c>
      <c r="N118" t="str">
        <f t="shared" si="9"/>
        <v>N/A</v>
      </c>
    </row>
    <row r="119" spans="1:14" x14ac:dyDescent="0.3">
      <c r="A119" s="1">
        <v>5</v>
      </c>
      <c r="B119" t="s">
        <v>197</v>
      </c>
      <c r="C119" t="s">
        <v>3288</v>
      </c>
      <c r="I119" t="str">
        <f t="shared" si="4"/>
        <v>N/A</v>
      </c>
      <c r="J119">
        <f t="shared" si="5"/>
        <v>0.30100000000000005</v>
      </c>
      <c r="K119" t="str">
        <f t="shared" si="6"/>
        <v>N/A</v>
      </c>
      <c r="L119" t="str">
        <f t="shared" si="7"/>
        <v>N/A</v>
      </c>
      <c r="M119" t="str">
        <f t="shared" si="8"/>
        <v>N/A</v>
      </c>
      <c r="N119" t="str">
        <f t="shared" si="9"/>
        <v>N/A</v>
      </c>
    </row>
    <row r="120" spans="1:14" x14ac:dyDescent="0.3">
      <c r="A120" s="1">
        <v>6</v>
      </c>
      <c r="B120" t="s">
        <v>199</v>
      </c>
      <c r="C120" t="s">
        <v>3348</v>
      </c>
      <c r="I120" t="str">
        <f t="shared" si="4"/>
        <v>N/A</v>
      </c>
      <c r="J120">
        <f t="shared" si="5"/>
        <v>1070000</v>
      </c>
      <c r="K120" t="str">
        <f t="shared" si="6"/>
        <v>N/A</v>
      </c>
      <c r="L120" t="str">
        <f t="shared" si="7"/>
        <v>N/A</v>
      </c>
      <c r="M120" t="str">
        <f t="shared" si="8"/>
        <v>N/A</v>
      </c>
      <c r="N120" t="str">
        <f t="shared" si="9"/>
        <v>N/A</v>
      </c>
    </row>
    <row r="121" spans="1:14" x14ac:dyDescent="0.3">
      <c r="A121" s="1">
        <v>7</v>
      </c>
      <c r="B121" t="s">
        <v>201</v>
      </c>
      <c r="C121" t="s">
        <v>6254</v>
      </c>
      <c r="I121" t="str">
        <f t="shared" si="4"/>
        <v>N/A</v>
      </c>
      <c r="J121">
        <f t="shared" si="5"/>
        <v>2.5499999999999998</v>
      </c>
      <c r="K121" t="str">
        <f t="shared" si="6"/>
        <v>N/A</v>
      </c>
      <c r="L121" t="str">
        <f t="shared" si="7"/>
        <v>N/A</v>
      </c>
      <c r="M121" t="str">
        <f t="shared" si="8"/>
        <v>N/A</v>
      </c>
      <c r="N121" t="str">
        <f t="shared" si="9"/>
        <v>N/A</v>
      </c>
    </row>
    <row r="122" spans="1:14" x14ac:dyDescent="0.3">
      <c r="A122" s="1">
        <v>8</v>
      </c>
      <c r="B122" t="s">
        <v>203</v>
      </c>
      <c r="C122" t="s">
        <v>6255</v>
      </c>
      <c r="I122" t="str">
        <f t="shared" si="4"/>
        <v>N/A</v>
      </c>
      <c r="J122">
        <f t="shared" si="5"/>
        <v>1.1899999999999999E-2</v>
      </c>
      <c r="K122" t="str">
        <f t="shared" si="6"/>
        <v>N/A</v>
      </c>
      <c r="L122" t="str">
        <f t="shared" si="7"/>
        <v>N/A</v>
      </c>
      <c r="M122" t="str">
        <f t="shared" si="8"/>
        <v>N/A</v>
      </c>
      <c r="N122" t="str">
        <f t="shared" si="9"/>
        <v>N/A</v>
      </c>
    </row>
    <row r="123" spans="1:14" x14ac:dyDescent="0.3">
      <c r="A123" s="1">
        <v>9</v>
      </c>
      <c r="B123" t="s">
        <v>205</v>
      </c>
      <c r="C123" t="s">
        <v>4443</v>
      </c>
      <c r="I123" t="str">
        <f t="shared" si="4"/>
        <v>N/A</v>
      </c>
      <c r="J123">
        <f t="shared" si="5"/>
        <v>1030000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6256</v>
      </c>
      <c r="I125" t="str">
        <f t="shared" si="15"/>
        <v>N/A</v>
      </c>
      <c r="J125">
        <f t="shared" si="16"/>
        <v>1.98</v>
      </c>
      <c r="K125" t="str">
        <f t="shared" si="17"/>
        <v>N/A</v>
      </c>
      <c r="L125" t="str">
        <f t="shared" si="18"/>
        <v>N/A</v>
      </c>
      <c r="M125" t="str">
        <f t="shared" si="19"/>
        <v>N/A</v>
      </c>
      <c r="N125" t="str">
        <f t="shared" si="20"/>
        <v>N/A</v>
      </c>
    </row>
    <row r="126" spans="1:14" x14ac:dyDescent="0.3">
      <c r="A126" s="1">
        <v>1</v>
      </c>
      <c r="B126" t="s">
        <v>208</v>
      </c>
      <c r="C126" t="s">
        <v>6257</v>
      </c>
      <c r="I126" t="str">
        <f t="shared" si="15"/>
        <v>N/A</v>
      </c>
      <c r="J126">
        <f t="shared" si="16"/>
        <v>0.08</v>
      </c>
      <c r="K126" t="str">
        <f t="shared" si="17"/>
        <v>N/A</v>
      </c>
      <c r="L126" t="str">
        <f t="shared" si="18"/>
        <v>N/A</v>
      </c>
      <c r="M126" t="str">
        <f t="shared" si="19"/>
        <v>N/A</v>
      </c>
      <c r="N126" t="str">
        <f t="shared" si="20"/>
        <v>N/A</v>
      </c>
    </row>
    <row r="127" spans="1:14" x14ac:dyDescent="0.3">
      <c r="A127" s="1">
        <v>2</v>
      </c>
      <c r="B127" t="s">
        <v>209</v>
      </c>
      <c r="C127" t="s">
        <v>6256</v>
      </c>
      <c r="I127" t="str">
        <f t="shared" si="15"/>
        <v>N/A</v>
      </c>
      <c r="J127">
        <f t="shared" si="16"/>
        <v>1.98</v>
      </c>
      <c r="K127" t="str">
        <f t="shared" si="17"/>
        <v>N/A</v>
      </c>
      <c r="L127" t="str">
        <f t="shared" si="18"/>
        <v>N/A</v>
      </c>
      <c r="M127" t="str">
        <f t="shared" si="19"/>
        <v>N/A</v>
      </c>
      <c r="N127" t="str">
        <f t="shared" si="20"/>
        <v>N/A</v>
      </c>
    </row>
    <row r="128" spans="1:14" x14ac:dyDescent="0.3">
      <c r="A128" s="1">
        <v>3</v>
      </c>
      <c r="B128" t="s">
        <v>210</v>
      </c>
      <c r="C128" t="s">
        <v>6257</v>
      </c>
      <c r="I128" t="str">
        <f t="shared" si="15"/>
        <v>N/A</v>
      </c>
      <c r="J128">
        <f t="shared" si="16"/>
        <v>0.08</v>
      </c>
      <c r="K128" t="str">
        <f t="shared" si="17"/>
        <v>N/A</v>
      </c>
      <c r="L128" t="str">
        <f t="shared" si="18"/>
        <v>N/A</v>
      </c>
      <c r="M128" t="str">
        <f t="shared" si="19"/>
        <v>N/A</v>
      </c>
      <c r="N128" t="str">
        <f t="shared" si="20"/>
        <v>N/A</v>
      </c>
    </row>
    <row r="129" spans="1:14" x14ac:dyDescent="0.3">
      <c r="A129" s="1">
        <v>4</v>
      </c>
      <c r="B129" t="s">
        <v>211</v>
      </c>
      <c r="C129" t="s">
        <v>6258</v>
      </c>
      <c r="I129" t="str">
        <f t="shared" si="15"/>
        <v>N/A</v>
      </c>
      <c r="J129">
        <f t="shared" si="16"/>
        <v>6.95</v>
      </c>
      <c r="K129" t="str">
        <f t="shared" si="17"/>
        <v>N/A</v>
      </c>
      <c r="L129" t="str">
        <f t="shared" si="18"/>
        <v>N/A</v>
      </c>
      <c r="M129" t="str">
        <f t="shared" si="19"/>
        <v>N/A</v>
      </c>
      <c r="N129" t="str">
        <f t="shared" si="20"/>
        <v>N/A</v>
      </c>
    </row>
    <row r="130" spans="1:14" x14ac:dyDescent="0.3">
      <c r="A130" s="1">
        <v>5</v>
      </c>
      <c r="B130" t="s">
        <v>212</v>
      </c>
      <c r="C130" t="s">
        <v>6259</v>
      </c>
      <c r="I130" t="str">
        <f t="shared" si="15"/>
        <v>N/A</v>
      </c>
      <c r="J130">
        <f t="shared" si="16"/>
        <v>0.71030000000000004</v>
      </c>
      <c r="K130" t="str">
        <f t="shared" si="17"/>
        <v>N/A</v>
      </c>
      <c r="L130" t="str">
        <f t="shared" si="18"/>
        <v>N/A</v>
      </c>
      <c r="M130" t="str">
        <f t="shared" si="19"/>
        <v>N/A</v>
      </c>
      <c r="N130" t="str">
        <f t="shared" si="20"/>
        <v>N/A</v>
      </c>
    </row>
    <row r="131" spans="1:14" x14ac:dyDescent="0.3">
      <c r="A131" s="1">
        <v>6</v>
      </c>
      <c r="B131" t="s">
        <v>213</v>
      </c>
      <c r="C131" t="s">
        <v>6260</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6261</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1178</v>
      </c>
      <c r="I133" t="str">
        <f t="shared" si="15"/>
        <v>N/A</v>
      </c>
      <c r="J133">
        <f t="shared" si="16"/>
        <v>42767</v>
      </c>
      <c r="K133" t="str">
        <f t="shared" si="17"/>
        <v>N/A</v>
      </c>
      <c r="L133" t="str">
        <f t="shared" si="18"/>
        <v>N/A</v>
      </c>
      <c r="M133" t="str">
        <f t="shared" si="19"/>
        <v>N/A</v>
      </c>
      <c r="N133" t="str">
        <f t="shared" si="20"/>
        <v>N/A</v>
      </c>
    </row>
    <row r="134" spans="1:14" x14ac:dyDescent="0.3">
      <c r="A134" s="1">
        <v>9</v>
      </c>
      <c r="B134" t="s">
        <v>217</v>
      </c>
      <c r="C134" t="s">
        <v>6262</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6263</v>
      </c>
      <c r="C138" t="s">
        <v>1185</v>
      </c>
      <c r="D138" t="s">
        <v>2940</v>
      </c>
      <c r="F138">
        <v>57</v>
      </c>
      <c r="I138" t="str">
        <f t="shared" si="15"/>
        <v>N/A</v>
      </c>
      <c r="J138" t="str">
        <f t="shared" si="16"/>
        <v>N/A</v>
      </c>
      <c r="K138">
        <f t="shared" si="17"/>
        <v>1460000</v>
      </c>
      <c r="L138" t="str">
        <f t="shared" si="18"/>
        <v>N/A</v>
      </c>
      <c r="M138">
        <f t="shared" si="19"/>
        <v>57</v>
      </c>
      <c r="N138" t="str">
        <f t="shared" si="20"/>
        <v>N/A</v>
      </c>
    </row>
    <row r="139" spans="1:14" x14ac:dyDescent="0.3">
      <c r="A139" s="1">
        <v>1</v>
      </c>
      <c r="B139" t="s">
        <v>6264</v>
      </c>
      <c r="C139" t="s">
        <v>3245</v>
      </c>
      <c r="D139" t="s">
        <v>6265</v>
      </c>
      <c r="F139">
        <v>58</v>
      </c>
      <c r="I139" t="str">
        <f t="shared" si="15"/>
        <v>N/A</v>
      </c>
      <c r="J139" t="str">
        <f t="shared" si="16"/>
        <v>N/A</v>
      </c>
      <c r="K139">
        <f t="shared" si="17"/>
        <v>4770000</v>
      </c>
      <c r="L139" t="str">
        <f t="shared" si="18"/>
        <v>N/A</v>
      </c>
      <c r="M139">
        <f t="shared" si="19"/>
        <v>58</v>
      </c>
      <c r="N139" t="str">
        <f t="shared" si="20"/>
        <v>N/A</v>
      </c>
    </row>
    <row r="140" spans="1:14" x14ac:dyDescent="0.3">
      <c r="A140" s="1">
        <v>2</v>
      </c>
      <c r="B140" t="s">
        <v>6266</v>
      </c>
      <c r="C140" t="s">
        <v>6267</v>
      </c>
      <c r="D140" t="s">
        <v>2659</v>
      </c>
      <c r="F140">
        <v>70</v>
      </c>
      <c r="I140" t="str">
        <f t="shared" si="15"/>
        <v>N/A</v>
      </c>
      <c r="J140" t="str">
        <f t="shared" si="16"/>
        <v>N/A</v>
      </c>
      <c r="K140">
        <f t="shared" si="17"/>
        <v>1620000</v>
      </c>
      <c r="L140" t="str">
        <f t="shared" si="18"/>
        <v>N/A</v>
      </c>
      <c r="M140">
        <f t="shared" si="19"/>
        <v>70</v>
      </c>
      <c r="N140" t="str">
        <f t="shared" si="20"/>
        <v>N/A</v>
      </c>
    </row>
    <row r="141" spans="1:14" x14ac:dyDescent="0.3">
      <c r="A141" s="1">
        <v>3</v>
      </c>
      <c r="B141" t="s">
        <v>6268</v>
      </c>
      <c r="C141" t="s">
        <v>6269</v>
      </c>
      <c r="D141" t="s">
        <v>3277</v>
      </c>
      <c r="F141">
        <v>49</v>
      </c>
      <c r="I141" t="str">
        <f t="shared" si="15"/>
        <v>N/A</v>
      </c>
      <c r="J141" t="str">
        <f t="shared" si="16"/>
        <v>N/A</v>
      </c>
      <c r="K141">
        <f t="shared" si="17"/>
        <v>2610000</v>
      </c>
      <c r="L141" t="str">
        <f t="shared" si="18"/>
        <v>N/A</v>
      </c>
      <c r="M141">
        <f t="shared" si="19"/>
        <v>49</v>
      </c>
      <c r="N141" t="str">
        <f t="shared" si="20"/>
        <v>N/A</v>
      </c>
    </row>
    <row r="142" spans="1:14" x14ac:dyDescent="0.3">
      <c r="A142" s="1">
        <v>4</v>
      </c>
      <c r="B142" t="s">
        <v>6270</v>
      </c>
      <c r="C142" t="s">
        <v>6271</v>
      </c>
      <c r="F142">
        <v>56</v>
      </c>
      <c r="I142" t="str">
        <f t="shared" si="15"/>
        <v>N/A</v>
      </c>
      <c r="J142" t="str">
        <f t="shared" si="16"/>
        <v>N/A</v>
      </c>
      <c r="K142" t="str">
        <f t="shared" si="17"/>
        <v>N/A</v>
      </c>
      <c r="L142" t="str">
        <f t="shared" si="18"/>
        <v>N/A</v>
      </c>
      <c r="M142">
        <f t="shared" si="19"/>
        <v>56</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254</v>
      </c>
      <c r="D145" t="s">
        <v>254</v>
      </c>
      <c r="E145" t="s">
        <v>254</v>
      </c>
      <c r="F145" t="s">
        <v>254</v>
      </c>
      <c r="G145" t="s">
        <v>254</v>
      </c>
      <c r="I145" t="str">
        <f t="shared" si="15"/>
        <v>N/A</v>
      </c>
      <c r="J145" t="str">
        <f t="shared" si="16"/>
        <v>N/A</v>
      </c>
      <c r="K145" t="str">
        <f t="shared" si="17"/>
        <v>N/A</v>
      </c>
      <c r="L145" t="str">
        <f t="shared" si="18"/>
        <v>N/A</v>
      </c>
      <c r="M145" t="str">
        <f t="shared" si="19"/>
        <v>N/A</v>
      </c>
      <c r="N145" t="str">
        <f t="shared" si="20"/>
        <v>N/A</v>
      </c>
    </row>
    <row r="146" spans="1:14" x14ac:dyDescent="0.3">
      <c r="A146" s="1">
        <v>1</v>
      </c>
      <c r="B146" t="s">
        <v>6272</v>
      </c>
      <c r="C146" t="s">
        <v>254</v>
      </c>
      <c r="D146" t="s">
        <v>254</v>
      </c>
      <c r="E146" t="s">
        <v>254</v>
      </c>
      <c r="F146" t="s">
        <v>254</v>
      </c>
      <c r="G146" t="s">
        <v>254</v>
      </c>
      <c r="I146" t="str">
        <f t="shared" si="15"/>
        <v>N/A</v>
      </c>
      <c r="J146" t="str">
        <f t="shared" si="16"/>
        <v>N/A</v>
      </c>
      <c r="K146" t="str">
        <f t="shared" si="17"/>
        <v>N/A</v>
      </c>
      <c r="L146" t="str">
        <f t="shared" si="18"/>
        <v>N/A</v>
      </c>
      <c r="M146" t="str">
        <f t="shared" si="19"/>
        <v>N/A</v>
      </c>
      <c r="N146" t="str">
        <f t="shared" si="20"/>
        <v>N/A</v>
      </c>
    </row>
    <row r="147" spans="1:14" x14ac:dyDescent="0.3">
      <c r="A147" s="1">
        <v>2</v>
      </c>
      <c r="B147" t="s">
        <v>6273</v>
      </c>
      <c r="C147" t="s">
        <v>254</v>
      </c>
      <c r="D147" t="s">
        <v>254</v>
      </c>
      <c r="E147" t="s">
        <v>254</v>
      </c>
      <c r="F147" t="s">
        <v>254</v>
      </c>
      <c r="G147" t="s">
        <v>254</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6274</v>
      </c>
      <c r="C148" t="s">
        <v>254</v>
      </c>
      <c r="D148" t="s">
        <v>254</v>
      </c>
      <c r="E148" t="s">
        <v>254</v>
      </c>
      <c r="F148" t="s">
        <v>254</v>
      </c>
      <c r="G148" t="s">
        <v>254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6275</v>
      </c>
      <c r="C149" t="s">
        <v>254</v>
      </c>
      <c r="D149" t="s">
        <v>254</v>
      </c>
      <c r="E149" t="s">
        <v>254</v>
      </c>
      <c r="F149" t="s">
        <v>254</v>
      </c>
      <c r="G149" t="s">
        <v>254</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6276</v>
      </c>
      <c r="C150" t="s">
        <v>254</v>
      </c>
      <c r="D150" t="s">
        <v>254</v>
      </c>
      <c r="E150" t="s">
        <v>254</v>
      </c>
      <c r="F150" t="s">
        <v>254</v>
      </c>
      <c r="G150" t="s">
        <v>254</v>
      </c>
      <c r="I150" t="str">
        <f t="shared" si="15"/>
        <v>N/A</v>
      </c>
      <c r="J150" t="str">
        <f t="shared" si="16"/>
        <v>N/A</v>
      </c>
      <c r="K150" t="str">
        <f t="shared" si="17"/>
        <v>N/A</v>
      </c>
      <c r="L150" t="str">
        <f t="shared" si="18"/>
        <v>N/A</v>
      </c>
      <c r="M150" t="str">
        <f t="shared" si="19"/>
        <v>N/A</v>
      </c>
      <c r="N150" t="str">
        <f t="shared" si="20"/>
        <v>N/A</v>
      </c>
    </row>
    <row r="151" spans="1:14" x14ac:dyDescent="0.3">
      <c r="A151" s="1">
        <v>6</v>
      </c>
      <c r="B151" t="s">
        <v>253</v>
      </c>
      <c r="C151" t="s">
        <v>254</v>
      </c>
      <c r="D151" t="s">
        <v>254</v>
      </c>
      <c r="E151" t="s">
        <v>254</v>
      </c>
      <c r="F151" t="s">
        <v>254</v>
      </c>
      <c r="G151" t="s">
        <v>254</v>
      </c>
      <c r="I151" t="str">
        <f t="shared" si="15"/>
        <v>N/A</v>
      </c>
      <c r="J151" t="str">
        <f t="shared" si="16"/>
        <v>N/A</v>
      </c>
      <c r="K151" t="str">
        <f t="shared" si="17"/>
        <v>N/A</v>
      </c>
      <c r="L151" t="str">
        <f t="shared" si="18"/>
        <v>N/A</v>
      </c>
      <c r="M151" t="str">
        <f t="shared" si="19"/>
        <v>N/A</v>
      </c>
      <c r="N151" t="str">
        <f t="shared" si="20"/>
        <v>N/A</v>
      </c>
    </row>
    <row r="152" spans="1:14" x14ac:dyDescent="0.3">
      <c r="A152" s="1">
        <v>7</v>
      </c>
      <c r="B152" t="s">
        <v>6277</v>
      </c>
      <c r="C152" t="s">
        <v>254</v>
      </c>
      <c r="D152" t="s">
        <v>254</v>
      </c>
      <c r="E152" t="s">
        <v>254</v>
      </c>
      <c r="F152" t="s">
        <v>254</v>
      </c>
      <c r="G152" t="s">
        <v>254</v>
      </c>
      <c r="I152" t="str">
        <f t="shared" si="15"/>
        <v>N/A</v>
      </c>
      <c r="J152" t="str">
        <f t="shared" si="16"/>
        <v>N/A</v>
      </c>
      <c r="K152" t="str">
        <f t="shared" si="17"/>
        <v>N/A</v>
      </c>
      <c r="L152" t="str">
        <f t="shared" si="18"/>
        <v>N/A</v>
      </c>
      <c r="M152" t="str">
        <f t="shared" si="19"/>
        <v>N/A</v>
      </c>
      <c r="N152" t="str">
        <f t="shared" si="20"/>
        <v>N/A</v>
      </c>
    </row>
    <row r="153" spans="1:14" x14ac:dyDescent="0.3">
      <c r="A153" s="1">
        <v>8</v>
      </c>
      <c r="B153" t="s">
        <v>6278</v>
      </c>
      <c r="C153" t="s">
        <v>254</v>
      </c>
      <c r="D153" t="s">
        <v>254</v>
      </c>
      <c r="E153" t="s">
        <v>254</v>
      </c>
      <c r="F153" t="s">
        <v>254</v>
      </c>
      <c r="G153" t="s">
        <v>254</v>
      </c>
      <c r="I153" t="str">
        <f t="shared" si="15"/>
        <v>N/A</v>
      </c>
      <c r="J153" t="str">
        <f t="shared" si="16"/>
        <v>N/A</v>
      </c>
      <c r="K153" t="str">
        <f t="shared" si="17"/>
        <v>N/A</v>
      </c>
      <c r="L153" t="str">
        <f t="shared" si="18"/>
        <v>N/A</v>
      </c>
      <c r="M153" t="str">
        <f t="shared" si="19"/>
        <v>N/A</v>
      </c>
      <c r="N153" t="str">
        <f t="shared" si="20"/>
        <v>N/A</v>
      </c>
    </row>
    <row r="154" spans="1:14" x14ac:dyDescent="0.3">
      <c r="A154" s="1">
        <v>9</v>
      </c>
      <c r="B154" t="s">
        <v>271</v>
      </c>
      <c r="C154" t="s">
        <v>254</v>
      </c>
      <c r="D154" t="s">
        <v>254</v>
      </c>
      <c r="E154" t="s">
        <v>254</v>
      </c>
      <c r="F154" t="s">
        <v>254</v>
      </c>
      <c r="G154" t="s">
        <v>254</v>
      </c>
      <c r="I154" t="str">
        <f t="shared" si="15"/>
        <v>N/A</v>
      </c>
      <c r="J154" t="str">
        <f t="shared" si="16"/>
        <v>N/A</v>
      </c>
      <c r="K154" t="str">
        <f t="shared" si="17"/>
        <v>N/A</v>
      </c>
      <c r="L154" t="str">
        <f t="shared" si="18"/>
        <v>N/A</v>
      </c>
      <c r="M154" t="str">
        <f t="shared" si="19"/>
        <v>N/A</v>
      </c>
      <c r="N154" t="str">
        <f t="shared" si="20"/>
        <v>N/A</v>
      </c>
    </row>
    <row r="155" spans="1:14" x14ac:dyDescent="0.3">
      <c r="A155" s="1">
        <v>10</v>
      </c>
      <c r="B155" t="s">
        <v>331</v>
      </c>
      <c r="C155" t="s">
        <v>254</v>
      </c>
      <c r="D155" t="s">
        <v>254</v>
      </c>
      <c r="E155" t="s">
        <v>254</v>
      </c>
      <c r="F155" t="s">
        <v>254</v>
      </c>
      <c r="G155" t="s">
        <v>254</v>
      </c>
      <c r="I155" t="str">
        <f t="shared" si="15"/>
        <v>N/A</v>
      </c>
      <c r="J155" t="str">
        <f t="shared" si="16"/>
        <v>N/A</v>
      </c>
      <c r="K155" t="str">
        <f t="shared" si="17"/>
        <v>N/A</v>
      </c>
      <c r="L155" t="str">
        <f t="shared" si="18"/>
        <v>N/A</v>
      </c>
      <c r="M155" t="str">
        <f t="shared" si="19"/>
        <v>N/A</v>
      </c>
      <c r="N155" t="str">
        <f t="shared" si="20"/>
        <v>N/A</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6279</v>
      </c>
      <c r="C158" t="s">
        <v>254</v>
      </c>
      <c r="D158" t="s">
        <v>254</v>
      </c>
      <c r="E158" t="s">
        <v>254</v>
      </c>
      <c r="F158" t="s">
        <v>254</v>
      </c>
      <c r="G158" t="s">
        <v>254</v>
      </c>
      <c r="I158" t="str">
        <f t="shared" si="15"/>
        <v>N/A</v>
      </c>
      <c r="J158" t="str">
        <f t="shared" si="16"/>
        <v>N/A</v>
      </c>
      <c r="K158" t="str">
        <f t="shared" si="17"/>
        <v>N/A</v>
      </c>
      <c r="L158" t="str">
        <f t="shared" si="18"/>
        <v>N/A</v>
      </c>
      <c r="M158" t="str">
        <f t="shared" si="19"/>
        <v>N/A</v>
      </c>
      <c r="N158" t="str">
        <f t="shared" si="20"/>
        <v>N/A</v>
      </c>
    </row>
    <row r="159" spans="1:14" x14ac:dyDescent="0.3">
      <c r="A159" s="1">
        <v>1</v>
      </c>
      <c r="B159" t="s">
        <v>6280</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row>
    <row r="160" spans="1:14" x14ac:dyDescent="0.3">
      <c r="A160" s="1">
        <v>2</v>
      </c>
      <c r="B160" t="s">
        <v>6281</v>
      </c>
      <c r="C160" t="s">
        <v>6282</v>
      </c>
      <c r="D160" t="s">
        <v>6283</v>
      </c>
      <c r="E160" t="s">
        <v>6284</v>
      </c>
      <c r="F160" t="s">
        <v>6285</v>
      </c>
      <c r="G160" t="s">
        <v>6286</v>
      </c>
      <c r="I160" t="str">
        <f t="shared" si="15"/>
        <v>pos_trend</v>
      </c>
      <c r="J160">
        <f t="shared" si="16"/>
        <v>70810000</v>
      </c>
      <c r="K160">
        <f t="shared" si="17"/>
        <v>185910000</v>
      </c>
      <c r="L160">
        <f t="shared" si="18"/>
        <v>203280000</v>
      </c>
      <c r="M160">
        <f t="shared" si="19"/>
        <v>210080000</v>
      </c>
      <c r="N160">
        <f t="shared" si="20"/>
        <v>239390000</v>
      </c>
    </row>
    <row r="161" spans="1:14" x14ac:dyDescent="0.3">
      <c r="A161" s="1">
        <v>3</v>
      </c>
      <c r="B161" t="s">
        <v>350</v>
      </c>
      <c r="C161" t="s">
        <v>254</v>
      </c>
      <c r="D161" t="s">
        <v>254</v>
      </c>
      <c r="E161" t="s">
        <v>254</v>
      </c>
      <c r="F161" t="s">
        <v>254</v>
      </c>
      <c r="G161" t="s">
        <v>254</v>
      </c>
      <c r="I161" t="str">
        <f t="shared" si="15"/>
        <v>N/A</v>
      </c>
      <c r="J161" t="str">
        <f t="shared" si="16"/>
        <v>N/A</v>
      </c>
      <c r="K161" t="str">
        <f t="shared" si="17"/>
        <v>N/A</v>
      </c>
      <c r="L161" t="str">
        <f t="shared" si="18"/>
        <v>N/A</v>
      </c>
      <c r="M161" t="str">
        <f t="shared" si="19"/>
        <v>N/A</v>
      </c>
      <c r="N161" t="str">
        <f t="shared" si="20"/>
        <v>N/A</v>
      </c>
    </row>
    <row r="162" spans="1:14" x14ac:dyDescent="0.3">
      <c r="A162" s="1">
        <v>4</v>
      </c>
      <c r="B162" t="s">
        <v>6287</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356</v>
      </c>
      <c r="C163" t="s">
        <v>6282</v>
      </c>
      <c r="D163" t="s">
        <v>6283</v>
      </c>
      <c r="E163" t="s">
        <v>6284</v>
      </c>
      <c r="F163" t="s">
        <v>6285</v>
      </c>
      <c r="G163" t="s">
        <v>6286</v>
      </c>
      <c r="I163" t="str">
        <f t="shared" si="15"/>
        <v>pos_trend</v>
      </c>
      <c r="J163">
        <f t="shared" si="16"/>
        <v>70810000</v>
      </c>
      <c r="K163">
        <f t="shared" si="17"/>
        <v>185910000</v>
      </c>
      <c r="L163">
        <f t="shared" si="18"/>
        <v>203280000</v>
      </c>
      <c r="M163">
        <f t="shared" si="19"/>
        <v>210080000</v>
      </c>
      <c r="N163">
        <f t="shared" si="20"/>
        <v>239390000</v>
      </c>
    </row>
    <row r="164" spans="1:14" x14ac:dyDescent="0.3">
      <c r="A164" s="1">
        <v>6</v>
      </c>
      <c r="B164" t="s">
        <v>332</v>
      </c>
      <c r="C164" t="s">
        <v>254</v>
      </c>
      <c r="D164" t="s">
        <v>254</v>
      </c>
      <c r="E164" t="s">
        <v>254</v>
      </c>
      <c r="F164" t="s">
        <v>254</v>
      </c>
      <c r="G164" t="s">
        <v>254</v>
      </c>
      <c r="I164" t="str">
        <f t="shared" si="15"/>
        <v>N/A</v>
      </c>
      <c r="J164" t="str">
        <f t="shared" si="16"/>
        <v>N/A</v>
      </c>
      <c r="K164" t="str">
        <f t="shared" si="17"/>
        <v>N/A</v>
      </c>
      <c r="L164" t="str">
        <f t="shared" si="18"/>
        <v>N/A</v>
      </c>
      <c r="M164" t="str">
        <f t="shared" si="19"/>
        <v>N/A</v>
      </c>
      <c r="N164" t="str">
        <f t="shared" si="20"/>
        <v>N/A</v>
      </c>
    </row>
    <row r="165" spans="1:14" x14ac:dyDescent="0.3">
      <c r="A165" s="1">
        <v>7</v>
      </c>
      <c r="B165" t="s">
        <v>370</v>
      </c>
      <c r="C165" t="s">
        <v>6282</v>
      </c>
      <c r="D165" t="s">
        <v>6283</v>
      </c>
      <c r="E165" t="s">
        <v>6284</v>
      </c>
      <c r="F165" t="s">
        <v>6285</v>
      </c>
      <c r="G165" t="s">
        <v>6286</v>
      </c>
      <c r="I165" t="str">
        <f t="shared" si="15"/>
        <v>pos_trend</v>
      </c>
      <c r="J165">
        <f t="shared" si="16"/>
        <v>70810000</v>
      </c>
      <c r="K165">
        <f t="shared" si="17"/>
        <v>185910000</v>
      </c>
      <c r="L165">
        <f t="shared" si="18"/>
        <v>203280000</v>
      </c>
      <c r="M165">
        <f t="shared" si="19"/>
        <v>210080000</v>
      </c>
      <c r="N165">
        <f t="shared" si="20"/>
        <v>239390000</v>
      </c>
    </row>
    <row r="166" spans="1:14" x14ac:dyDescent="0.3">
      <c r="A166" s="1">
        <v>8</v>
      </c>
      <c r="B166" t="s">
        <v>376</v>
      </c>
      <c r="C166" t="s">
        <v>254</v>
      </c>
      <c r="D166" t="s">
        <v>6288</v>
      </c>
      <c r="E166" t="s">
        <v>6289</v>
      </c>
      <c r="F166" t="s">
        <v>6290</v>
      </c>
      <c r="G166" t="s">
        <v>5868</v>
      </c>
      <c r="I166" t="str">
        <f t="shared" si="15"/>
        <v>N/A</v>
      </c>
      <c r="J166" t="str">
        <f t="shared" si="16"/>
        <v>N/A</v>
      </c>
      <c r="K166">
        <f t="shared" si="17"/>
        <v>1.6256000000000002</v>
      </c>
      <c r="L166">
        <f t="shared" si="18"/>
        <v>9.3399999999999997E-2</v>
      </c>
      <c r="M166">
        <f t="shared" si="19"/>
        <v>3.3500000000000002E-2</v>
      </c>
      <c r="N166">
        <f t="shared" si="20"/>
        <v>0.13949999999999999</v>
      </c>
    </row>
    <row r="167" spans="1:14" x14ac:dyDescent="0.3">
      <c r="A167" s="1">
        <v>9</v>
      </c>
      <c r="B167" t="s">
        <v>381</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6291</v>
      </c>
      <c r="C168" t="s">
        <v>6292</v>
      </c>
      <c r="D168" t="s">
        <v>6293</v>
      </c>
      <c r="E168" t="s">
        <v>2860</v>
      </c>
      <c r="F168" t="s">
        <v>6294</v>
      </c>
      <c r="G168" t="s">
        <v>2746</v>
      </c>
      <c r="I168" t="str">
        <f t="shared" si="15"/>
        <v>N/A</v>
      </c>
      <c r="J168">
        <f t="shared" si="16"/>
        <v>19720000</v>
      </c>
      <c r="K168">
        <f t="shared" si="17"/>
        <v>20410000</v>
      </c>
      <c r="L168">
        <f t="shared" si="18"/>
        <v>22460000</v>
      </c>
      <c r="M168">
        <f t="shared" si="19"/>
        <v>24320000</v>
      </c>
      <c r="N168">
        <f t="shared" si="20"/>
        <v>22800000</v>
      </c>
    </row>
    <row r="169" spans="1:14" x14ac:dyDescent="0.3">
      <c r="A169" s="1">
        <v>11</v>
      </c>
      <c r="B169" t="s">
        <v>6295</v>
      </c>
      <c r="C169" t="s">
        <v>6292</v>
      </c>
      <c r="D169" t="s">
        <v>6293</v>
      </c>
      <c r="E169" t="s">
        <v>2860</v>
      </c>
      <c r="F169" t="s">
        <v>6294</v>
      </c>
      <c r="G169" t="s">
        <v>2746</v>
      </c>
      <c r="I169" t="str">
        <f t="shared" si="15"/>
        <v>N/A</v>
      </c>
      <c r="J169">
        <f t="shared" si="16"/>
        <v>19720000</v>
      </c>
      <c r="K169">
        <f t="shared" si="17"/>
        <v>20410000</v>
      </c>
      <c r="L169">
        <f t="shared" si="18"/>
        <v>22460000</v>
      </c>
      <c r="M169">
        <f t="shared" si="19"/>
        <v>24320000</v>
      </c>
      <c r="N169">
        <f t="shared" si="20"/>
        <v>22800000</v>
      </c>
    </row>
    <row r="170" spans="1:14" x14ac:dyDescent="0.3">
      <c r="A170" s="1">
        <v>12</v>
      </c>
      <c r="B170" t="s">
        <v>6296</v>
      </c>
      <c r="C170" t="s">
        <v>254</v>
      </c>
      <c r="D170" t="s">
        <v>254</v>
      </c>
      <c r="E170" t="s">
        <v>254</v>
      </c>
      <c r="F170" t="s">
        <v>254</v>
      </c>
      <c r="G170" t="s">
        <v>254</v>
      </c>
      <c r="I170" t="str">
        <f t="shared" si="15"/>
        <v>N/A</v>
      </c>
      <c r="J170" t="str">
        <f t="shared" si="16"/>
        <v>N/A</v>
      </c>
      <c r="K170" t="str">
        <f t="shared" si="17"/>
        <v>N/A</v>
      </c>
      <c r="L170" t="str">
        <f t="shared" si="18"/>
        <v>N/A</v>
      </c>
      <c r="M170" t="str">
        <f t="shared" si="19"/>
        <v>N/A</v>
      </c>
      <c r="N170" t="str">
        <f t="shared" si="20"/>
        <v>N/A</v>
      </c>
    </row>
    <row r="171" spans="1:14" x14ac:dyDescent="0.3">
      <c r="A171" s="1">
        <v>13</v>
      </c>
      <c r="B171" t="s">
        <v>6297</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6298</v>
      </c>
      <c r="C172" t="s">
        <v>254</v>
      </c>
      <c r="D172" t="s">
        <v>254</v>
      </c>
      <c r="E172" t="s">
        <v>254</v>
      </c>
      <c r="F172" t="s">
        <v>254</v>
      </c>
      <c r="G172" t="s">
        <v>254</v>
      </c>
      <c r="I172" t="str">
        <f t="shared" si="15"/>
        <v>N/A</v>
      </c>
      <c r="J172" t="str">
        <f t="shared" si="16"/>
        <v>N/A</v>
      </c>
      <c r="K172" t="str">
        <f t="shared" si="17"/>
        <v>N/A</v>
      </c>
      <c r="L172" t="str">
        <f t="shared" si="18"/>
        <v>N/A</v>
      </c>
      <c r="M172" t="str">
        <f t="shared" si="19"/>
        <v>N/A</v>
      </c>
      <c r="N172" t="str">
        <f t="shared" si="20"/>
        <v>N/A</v>
      </c>
    </row>
    <row r="173" spans="1:14" x14ac:dyDescent="0.3">
      <c r="A173" s="1">
        <v>15</v>
      </c>
      <c r="B173" t="s">
        <v>413</v>
      </c>
      <c r="C173" t="s">
        <v>254</v>
      </c>
      <c r="D173" t="s">
        <v>254</v>
      </c>
      <c r="E173" t="s">
        <v>254</v>
      </c>
      <c r="F173" t="s">
        <v>254</v>
      </c>
      <c r="G173" t="s">
        <v>254</v>
      </c>
      <c r="I173" t="str">
        <f t="shared" si="15"/>
        <v>N/A</v>
      </c>
      <c r="J173" t="str">
        <f t="shared" si="16"/>
        <v>N/A</v>
      </c>
      <c r="K173" t="str">
        <f t="shared" si="17"/>
        <v>N/A</v>
      </c>
      <c r="L173" t="str">
        <f t="shared" si="18"/>
        <v>N/A</v>
      </c>
      <c r="M173" t="str">
        <f t="shared" si="19"/>
        <v>N/A</v>
      </c>
      <c r="N173" t="str">
        <f t="shared" si="20"/>
        <v>N/A</v>
      </c>
    </row>
    <row r="174" spans="1:14" x14ac:dyDescent="0.3">
      <c r="A174" s="1">
        <v>16</v>
      </c>
      <c r="B174" t="s">
        <v>414</v>
      </c>
      <c r="C174" t="s">
        <v>254</v>
      </c>
      <c r="D174" t="s">
        <v>254</v>
      </c>
      <c r="E174" t="s">
        <v>254</v>
      </c>
      <c r="F174" t="s">
        <v>254</v>
      </c>
      <c r="G174" t="s">
        <v>254</v>
      </c>
      <c r="I174" t="str">
        <f t="shared" si="15"/>
        <v>N/A</v>
      </c>
      <c r="J174" t="str">
        <f t="shared" si="16"/>
        <v>N/A</v>
      </c>
      <c r="K174" t="str">
        <f t="shared" si="17"/>
        <v>N/A</v>
      </c>
      <c r="L174" t="str">
        <f t="shared" si="18"/>
        <v>N/A</v>
      </c>
      <c r="M174" t="str">
        <f t="shared" si="19"/>
        <v>N/A</v>
      </c>
      <c r="N174" t="str">
        <f t="shared" si="20"/>
        <v>N/A</v>
      </c>
    </row>
    <row r="175" spans="1:14" x14ac:dyDescent="0.3">
      <c r="A175" s="1">
        <v>17</v>
      </c>
      <c r="B175" t="s">
        <v>415</v>
      </c>
      <c r="C175" t="s">
        <v>254</v>
      </c>
      <c r="D175" t="s">
        <v>254</v>
      </c>
      <c r="E175" t="s">
        <v>254</v>
      </c>
      <c r="F175" t="s">
        <v>254</v>
      </c>
      <c r="G175" t="s">
        <v>254</v>
      </c>
      <c r="I175" t="str">
        <f t="shared" si="15"/>
        <v>N/A</v>
      </c>
      <c r="J175" t="str">
        <f t="shared" si="16"/>
        <v>N/A</v>
      </c>
      <c r="K175" t="str">
        <f t="shared" si="17"/>
        <v>N/A</v>
      </c>
      <c r="L175" t="str">
        <f t="shared" si="18"/>
        <v>N/A</v>
      </c>
      <c r="M175" t="str">
        <f t="shared" si="19"/>
        <v>N/A</v>
      </c>
      <c r="N175" t="str">
        <f t="shared" si="20"/>
        <v>N/A</v>
      </c>
    </row>
    <row r="176" spans="1:14" x14ac:dyDescent="0.3">
      <c r="A176" s="1">
        <v>18</v>
      </c>
      <c r="B176" t="s">
        <v>416</v>
      </c>
      <c r="C176" t="s">
        <v>6299</v>
      </c>
      <c r="D176" t="s">
        <v>6300</v>
      </c>
      <c r="E176" t="s">
        <v>6301</v>
      </c>
      <c r="F176" t="s">
        <v>6302</v>
      </c>
      <c r="G176" t="s">
        <v>6303</v>
      </c>
      <c r="I176" t="str">
        <f t="shared" si="15"/>
        <v>pos_trend</v>
      </c>
      <c r="J176">
        <f t="shared" si="16"/>
        <v>51090000</v>
      </c>
      <c r="K176">
        <f t="shared" si="17"/>
        <v>165500000</v>
      </c>
      <c r="L176">
        <f t="shared" si="18"/>
        <v>180810000</v>
      </c>
      <c r="M176">
        <f t="shared" si="19"/>
        <v>185760000</v>
      </c>
      <c r="N176">
        <f t="shared" si="20"/>
        <v>216590000</v>
      </c>
    </row>
    <row r="177" spans="1:14" x14ac:dyDescent="0.3">
      <c r="A177" s="1">
        <v>19</v>
      </c>
      <c r="B177" t="s">
        <v>422</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row>
    <row r="178" spans="1:14" x14ac:dyDescent="0.3">
      <c r="A178" s="1">
        <v>20</v>
      </c>
      <c r="B178" t="s">
        <v>423</v>
      </c>
      <c r="C178" t="s">
        <v>6299</v>
      </c>
      <c r="D178" t="s">
        <v>6300</v>
      </c>
      <c r="E178" t="s">
        <v>6301</v>
      </c>
      <c r="F178" t="s">
        <v>6302</v>
      </c>
      <c r="G178" t="s">
        <v>6303</v>
      </c>
      <c r="I178" t="str">
        <f t="shared" si="15"/>
        <v>pos_trend</v>
      </c>
      <c r="J178">
        <f t="shared" si="16"/>
        <v>51090000</v>
      </c>
      <c r="K178">
        <f t="shared" si="17"/>
        <v>165500000</v>
      </c>
      <c r="L178">
        <f t="shared" si="18"/>
        <v>180810000</v>
      </c>
      <c r="M178">
        <f t="shared" si="19"/>
        <v>185760000</v>
      </c>
      <c r="N178">
        <f t="shared" si="20"/>
        <v>216590000</v>
      </c>
    </row>
    <row r="179" spans="1:14" x14ac:dyDescent="0.3">
      <c r="A179" s="1">
        <v>21</v>
      </c>
      <c r="B179" t="s">
        <v>424</v>
      </c>
      <c r="C179" t="s">
        <v>254</v>
      </c>
      <c r="D179" t="s">
        <v>6304</v>
      </c>
      <c r="E179" t="s">
        <v>141</v>
      </c>
      <c r="F179" t="s">
        <v>1033</v>
      </c>
      <c r="G179" t="s">
        <v>6305</v>
      </c>
      <c r="I179" t="str">
        <f t="shared" si="15"/>
        <v>N/A</v>
      </c>
      <c r="J179" t="str">
        <f t="shared" si="16"/>
        <v>N/A</v>
      </c>
      <c r="K179">
        <f t="shared" si="17"/>
        <v>2.2397</v>
      </c>
      <c r="L179">
        <f t="shared" si="18"/>
        <v>9.2499999999999999E-2</v>
      </c>
      <c r="M179">
        <f t="shared" si="19"/>
        <v>2.7400000000000004E-2</v>
      </c>
      <c r="N179">
        <f t="shared" si="20"/>
        <v>0.16589999999999999</v>
      </c>
    </row>
    <row r="180" spans="1:14" x14ac:dyDescent="0.3">
      <c r="A180" s="1">
        <v>22</v>
      </c>
      <c r="B180" t="s">
        <v>6306</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431</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432</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433</v>
      </c>
      <c r="C183" t="s">
        <v>254</v>
      </c>
      <c r="D183" t="s">
        <v>254</v>
      </c>
      <c r="E183" t="s">
        <v>254</v>
      </c>
      <c r="F183" t="s">
        <v>254</v>
      </c>
      <c r="G183" t="s">
        <v>254</v>
      </c>
      <c r="I183" t="str">
        <f t="shared" si="15"/>
        <v>N/A</v>
      </c>
      <c r="J183" t="str">
        <f t="shared" si="16"/>
        <v>N/A</v>
      </c>
      <c r="K183" t="str">
        <f t="shared" si="17"/>
        <v>N/A</v>
      </c>
      <c r="L183" t="str">
        <f t="shared" si="18"/>
        <v>N/A</v>
      </c>
      <c r="M183" t="str">
        <f t="shared" si="19"/>
        <v>N/A</v>
      </c>
      <c r="N183" t="str">
        <f t="shared" si="20"/>
        <v>N/A</v>
      </c>
    </row>
    <row r="184" spans="1:14" x14ac:dyDescent="0.3">
      <c r="A184" s="1">
        <v>26</v>
      </c>
      <c r="B184" t="s">
        <v>434</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435</v>
      </c>
      <c r="C185" t="s">
        <v>254</v>
      </c>
      <c r="D185" t="s">
        <v>254</v>
      </c>
      <c r="E185" t="s">
        <v>254</v>
      </c>
      <c r="F185" t="s">
        <v>254</v>
      </c>
      <c r="G185" t="s">
        <v>254</v>
      </c>
      <c r="I185" t="str">
        <f t="shared" si="15"/>
        <v>N/A</v>
      </c>
      <c r="J185" t="str">
        <f t="shared" si="16"/>
        <v>N/A</v>
      </c>
      <c r="K185" t="str">
        <f t="shared" si="17"/>
        <v>N/A</v>
      </c>
      <c r="L185" t="str">
        <f t="shared" si="18"/>
        <v>N/A</v>
      </c>
      <c r="M185" t="str">
        <f t="shared" si="19"/>
        <v>N/A</v>
      </c>
      <c r="N185" t="str">
        <f t="shared" si="20"/>
        <v>N/A</v>
      </c>
    </row>
    <row r="186" spans="1:14" x14ac:dyDescent="0.3">
      <c r="A186" s="1">
        <v>28</v>
      </c>
      <c r="B186" t="s">
        <v>436</v>
      </c>
      <c r="C186" t="s">
        <v>254</v>
      </c>
      <c r="D186" t="s">
        <v>254</v>
      </c>
      <c r="E186" t="s">
        <v>254</v>
      </c>
      <c r="F186" t="s">
        <v>254</v>
      </c>
      <c r="G186" t="s">
        <v>254</v>
      </c>
      <c r="I186" t="str">
        <f t="shared" si="15"/>
        <v>N/A</v>
      </c>
      <c r="J186" t="str">
        <f t="shared" si="16"/>
        <v>N/A</v>
      </c>
      <c r="K186" t="str">
        <f t="shared" si="17"/>
        <v>N/A</v>
      </c>
      <c r="L186" t="str">
        <f t="shared" si="18"/>
        <v>N/A</v>
      </c>
      <c r="M186" t="str">
        <f t="shared" si="19"/>
        <v>N/A</v>
      </c>
      <c r="N186" t="str">
        <f t="shared" si="20"/>
        <v>N/A</v>
      </c>
    </row>
    <row r="187" spans="1:14" x14ac:dyDescent="0.3">
      <c r="A187" s="1">
        <v>29</v>
      </c>
      <c r="B187" t="s">
        <v>437</v>
      </c>
      <c r="C187" t="s">
        <v>6299</v>
      </c>
      <c r="D187" t="s">
        <v>6300</v>
      </c>
      <c r="E187" t="s">
        <v>6301</v>
      </c>
      <c r="F187" t="s">
        <v>6302</v>
      </c>
      <c r="G187" t="s">
        <v>6303</v>
      </c>
      <c r="I187" t="str">
        <f t="shared" si="15"/>
        <v>pos_trend</v>
      </c>
      <c r="J187">
        <f t="shared" si="16"/>
        <v>51090000</v>
      </c>
      <c r="K187">
        <f t="shared" si="17"/>
        <v>165500000</v>
      </c>
      <c r="L187">
        <f t="shared" si="18"/>
        <v>180810000</v>
      </c>
      <c r="M187">
        <f t="shared" si="19"/>
        <v>185760000</v>
      </c>
      <c r="N187">
        <f t="shared" si="20"/>
        <v>216590000</v>
      </c>
    </row>
    <row r="188" spans="1:14" x14ac:dyDescent="0.3">
      <c r="A188" s="1">
        <v>30</v>
      </c>
      <c r="B188" t="s">
        <v>438</v>
      </c>
      <c r="C188" t="s">
        <v>1120</v>
      </c>
      <c r="D188" t="s">
        <v>6307</v>
      </c>
      <c r="E188" t="s">
        <v>6308</v>
      </c>
      <c r="F188" t="s">
        <v>6308</v>
      </c>
      <c r="G188" t="s">
        <v>6309</v>
      </c>
      <c r="I188" t="str">
        <f t="shared" ref="I188:I251" si="21">IF(AND(K188&gt; J188, L188&gt; K188, M188&gt; L188, N188&gt; M188), "pos_trend", IF(AND(K188&lt; J188, L188&lt; K188, M188&lt; L188, N188&lt; M188), "neg_trend", "N/A"))</f>
        <v>N/A</v>
      </c>
      <c r="J188">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0.51</v>
      </c>
      <c r="K188">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1.72</v>
      </c>
      <c r="L188">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1.87</v>
      </c>
      <c r="M188">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1.87</v>
      </c>
      <c r="N188">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2.2400000000000002</v>
      </c>
    </row>
    <row r="189" spans="1:14" x14ac:dyDescent="0.3">
      <c r="A189" s="1">
        <v>31</v>
      </c>
      <c r="B189" t="s">
        <v>6310</v>
      </c>
      <c r="C189" t="s">
        <v>254</v>
      </c>
      <c r="D189" t="s">
        <v>6311</v>
      </c>
      <c r="E189" t="s">
        <v>6312</v>
      </c>
      <c r="F189" t="s">
        <v>6313</v>
      </c>
      <c r="G189" t="s">
        <v>6314</v>
      </c>
      <c r="I189" t="str">
        <f t="shared" si="21"/>
        <v>N/A</v>
      </c>
      <c r="J189" t="str">
        <f t="shared" si="22"/>
        <v>N/A</v>
      </c>
      <c r="K189">
        <f t="shared" si="23"/>
        <v>2.3725000000000001</v>
      </c>
      <c r="L189">
        <f t="shared" si="24"/>
        <v>8.7200000000000014E-2</v>
      </c>
      <c r="M189">
        <f t="shared" si="25"/>
        <v>0</v>
      </c>
      <c r="N189">
        <f t="shared" si="26"/>
        <v>0.19789999999999999</v>
      </c>
    </row>
    <row r="190" spans="1:14" x14ac:dyDescent="0.3">
      <c r="A190" s="1">
        <v>32</v>
      </c>
      <c r="B190" t="s">
        <v>449</v>
      </c>
      <c r="C190" t="s">
        <v>6315</v>
      </c>
      <c r="D190" t="s">
        <v>6316</v>
      </c>
      <c r="E190" t="s">
        <v>5930</v>
      </c>
      <c r="F190" t="s">
        <v>6317</v>
      </c>
      <c r="G190" t="s">
        <v>6318</v>
      </c>
      <c r="I190" t="str">
        <f t="shared" si="21"/>
        <v>N/A</v>
      </c>
      <c r="J190">
        <f t="shared" si="22"/>
        <v>101070000</v>
      </c>
      <c r="K190">
        <f t="shared" si="23"/>
        <v>96460000</v>
      </c>
      <c r="L190">
        <f t="shared" si="24"/>
        <v>96800000</v>
      </c>
      <c r="M190">
        <f t="shared" si="25"/>
        <v>99480000</v>
      </c>
      <c r="N190">
        <f t="shared" si="26"/>
        <v>96830000</v>
      </c>
    </row>
    <row r="191" spans="1:14" x14ac:dyDescent="0.3">
      <c r="A191" s="1">
        <v>33</v>
      </c>
      <c r="B191" t="s">
        <v>455</v>
      </c>
      <c r="C191" t="s">
        <v>1120</v>
      </c>
      <c r="D191" t="s">
        <v>4956</v>
      </c>
      <c r="E191" t="s">
        <v>1880</v>
      </c>
      <c r="F191" t="s">
        <v>1880</v>
      </c>
      <c r="G191" t="s">
        <v>6319</v>
      </c>
      <c r="I191" t="str">
        <f t="shared" si="21"/>
        <v>N/A</v>
      </c>
      <c r="J191">
        <f t="shared" si="22"/>
        <v>0.51</v>
      </c>
      <c r="K191">
        <f t="shared" si="23"/>
        <v>1.71</v>
      </c>
      <c r="L191">
        <f t="shared" si="24"/>
        <v>1.86</v>
      </c>
      <c r="M191">
        <f t="shared" si="25"/>
        <v>1.86</v>
      </c>
      <c r="N191">
        <f t="shared" si="26"/>
        <v>2.23</v>
      </c>
    </row>
    <row r="192" spans="1:14" x14ac:dyDescent="0.3">
      <c r="A192" s="1">
        <v>34</v>
      </c>
      <c r="B192" t="s">
        <v>461</v>
      </c>
      <c r="C192" t="s">
        <v>254</v>
      </c>
      <c r="D192" t="s">
        <v>6320</v>
      </c>
      <c r="E192" t="s">
        <v>6321</v>
      </c>
      <c r="F192" t="s">
        <v>6313</v>
      </c>
      <c r="G192" t="s">
        <v>6322</v>
      </c>
      <c r="I192" t="str">
        <f t="shared" si="21"/>
        <v>N/A</v>
      </c>
      <c r="J192" t="str">
        <f t="shared" si="22"/>
        <v>N/A</v>
      </c>
      <c r="K192">
        <f t="shared" si="23"/>
        <v>2.3529</v>
      </c>
      <c r="L192">
        <f t="shared" si="24"/>
        <v>8.77E-2</v>
      </c>
      <c r="M192">
        <f t="shared" si="25"/>
        <v>0</v>
      </c>
      <c r="N192">
        <f t="shared" si="26"/>
        <v>0.19890000000000002</v>
      </c>
    </row>
    <row r="193" spans="1:14" x14ac:dyDescent="0.3">
      <c r="A193" s="1">
        <v>35</v>
      </c>
      <c r="B193" t="s">
        <v>466</v>
      </c>
      <c r="C193" t="s">
        <v>6315</v>
      </c>
      <c r="D193" t="s">
        <v>6323</v>
      </c>
      <c r="E193" t="s">
        <v>6324</v>
      </c>
      <c r="F193" t="s">
        <v>6325</v>
      </c>
      <c r="G193" t="s">
        <v>6326</v>
      </c>
      <c r="I193" t="str">
        <f t="shared" si="21"/>
        <v>N/A</v>
      </c>
      <c r="J193">
        <f t="shared" si="22"/>
        <v>101070000</v>
      </c>
      <c r="K193">
        <f t="shared" si="23"/>
        <v>97420000</v>
      </c>
      <c r="L193">
        <f t="shared" si="24"/>
        <v>97950000</v>
      </c>
      <c r="M193">
        <f t="shared" si="25"/>
        <v>100510000</v>
      </c>
      <c r="N193">
        <f t="shared" si="26"/>
        <v>97390000</v>
      </c>
    </row>
    <row r="194" spans="1:14" x14ac:dyDescent="0.3">
      <c r="I194" t="str">
        <f t="shared" si="21"/>
        <v>N/A</v>
      </c>
      <c r="J194" t="str">
        <f t="shared" si="22"/>
        <v>N/A</v>
      </c>
      <c r="K194" t="str">
        <f t="shared" si="23"/>
        <v>N/A</v>
      </c>
      <c r="L194" t="str">
        <f t="shared" si="24"/>
        <v>N/A</v>
      </c>
      <c r="M194" t="str">
        <f t="shared" si="25"/>
        <v>N/A</v>
      </c>
      <c r="N194" t="str">
        <f t="shared" si="26"/>
        <v>N/A</v>
      </c>
    </row>
    <row r="195" spans="1:14" x14ac:dyDescent="0.3">
      <c r="B195" s="1" t="s">
        <v>241</v>
      </c>
      <c r="C195" s="1" t="s">
        <v>242</v>
      </c>
      <c r="D195" s="1" t="s">
        <v>243</v>
      </c>
      <c r="E195" s="1" t="s">
        <v>244</v>
      </c>
      <c r="F195" s="1" t="s">
        <v>245</v>
      </c>
      <c r="G195" s="1" t="s">
        <v>246</v>
      </c>
      <c r="H195" s="1" t="s">
        <v>247</v>
      </c>
      <c r="I195" t="str">
        <f t="shared" si="21"/>
        <v>pos_trend</v>
      </c>
      <c r="J195">
        <f t="shared" si="22"/>
        <v>2012</v>
      </c>
      <c r="K195">
        <f t="shared" si="23"/>
        <v>2013</v>
      </c>
      <c r="L195">
        <f t="shared" si="24"/>
        <v>2014</v>
      </c>
      <c r="M195">
        <f t="shared" si="25"/>
        <v>2015</v>
      </c>
      <c r="N195">
        <f t="shared" si="26"/>
        <v>2016</v>
      </c>
    </row>
    <row r="196" spans="1:14" x14ac:dyDescent="0.3">
      <c r="A196" s="1">
        <v>0</v>
      </c>
      <c r="B196" t="s">
        <v>484</v>
      </c>
      <c r="C196" t="s">
        <v>254</v>
      </c>
      <c r="D196" t="s">
        <v>254</v>
      </c>
      <c r="E196" t="s">
        <v>254</v>
      </c>
      <c r="F196" t="s">
        <v>254</v>
      </c>
      <c r="G196" t="s">
        <v>254</v>
      </c>
      <c r="I196" t="str">
        <f t="shared" si="21"/>
        <v>N/A</v>
      </c>
      <c r="J196" t="str">
        <f t="shared" si="22"/>
        <v>N/A</v>
      </c>
      <c r="K196" t="str">
        <f t="shared" si="23"/>
        <v>N/A</v>
      </c>
      <c r="L196" t="str">
        <f t="shared" si="24"/>
        <v>N/A</v>
      </c>
      <c r="M196" t="str">
        <f t="shared" si="25"/>
        <v>N/A</v>
      </c>
      <c r="N196" t="str">
        <f t="shared" si="26"/>
        <v>N/A</v>
      </c>
    </row>
    <row r="197" spans="1:14" x14ac:dyDescent="0.3">
      <c r="A197" s="1">
        <v>1</v>
      </c>
      <c r="B197" t="s">
        <v>490</v>
      </c>
      <c r="C197" t="s">
        <v>254</v>
      </c>
      <c r="D197" t="s">
        <v>254</v>
      </c>
      <c r="E197" t="s">
        <v>254</v>
      </c>
      <c r="F197" t="s">
        <v>254</v>
      </c>
      <c r="G197" t="s">
        <v>254</v>
      </c>
      <c r="I197" t="str">
        <f t="shared" si="21"/>
        <v>N/A</v>
      </c>
      <c r="J197" t="str">
        <f t="shared" si="22"/>
        <v>N/A</v>
      </c>
      <c r="K197" t="str">
        <f t="shared" si="23"/>
        <v>N/A</v>
      </c>
      <c r="L197" t="str">
        <f t="shared" si="24"/>
        <v>N/A</v>
      </c>
      <c r="M197" t="str">
        <f t="shared" si="25"/>
        <v>N/A</v>
      </c>
      <c r="N197" t="str">
        <f t="shared" si="26"/>
        <v>N/A</v>
      </c>
    </row>
    <row r="198" spans="1:14" x14ac:dyDescent="0.3">
      <c r="A198" s="1">
        <v>2</v>
      </c>
      <c r="B198" t="s">
        <v>6327</v>
      </c>
      <c r="C198" t="s">
        <v>254</v>
      </c>
      <c r="D198" t="s">
        <v>254</v>
      </c>
      <c r="E198" t="s">
        <v>254</v>
      </c>
      <c r="F198" t="s">
        <v>254</v>
      </c>
      <c r="G198" t="s">
        <v>254</v>
      </c>
      <c r="I198" t="str">
        <f t="shared" si="21"/>
        <v>N/A</v>
      </c>
      <c r="J198" t="str">
        <f t="shared" si="22"/>
        <v>N/A</v>
      </c>
      <c r="K198" t="str">
        <f t="shared" si="23"/>
        <v>N/A</v>
      </c>
      <c r="L198" t="str">
        <f t="shared" si="24"/>
        <v>N/A</v>
      </c>
      <c r="M198" t="str">
        <f t="shared" si="25"/>
        <v>N/A</v>
      </c>
      <c r="N198" t="str">
        <f t="shared" si="26"/>
        <v>N/A</v>
      </c>
    </row>
    <row r="199" spans="1:14" x14ac:dyDescent="0.3">
      <c r="A199" s="1">
        <v>3</v>
      </c>
      <c r="B199" t="s">
        <v>492</v>
      </c>
      <c r="C199" t="s">
        <v>254</v>
      </c>
      <c r="D199" t="s">
        <v>254</v>
      </c>
      <c r="E199" t="s">
        <v>254</v>
      </c>
      <c r="F199" t="s">
        <v>254</v>
      </c>
      <c r="G199" t="s">
        <v>254</v>
      </c>
      <c r="I199" t="str">
        <f t="shared" si="21"/>
        <v>N/A</v>
      </c>
      <c r="J199" t="str">
        <f t="shared" si="22"/>
        <v>N/A</v>
      </c>
      <c r="K199" t="str">
        <f t="shared" si="23"/>
        <v>N/A</v>
      </c>
      <c r="L199" t="str">
        <f t="shared" si="24"/>
        <v>N/A</v>
      </c>
      <c r="M199" t="str">
        <f t="shared" si="25"/>
        <v>N/A</v>
      </c>
      <c r="N199" t="str">
        <f t="shared" si="26"/>
        <v>N/A</v>
      </c>
    </row>
    <row r="200" spans="1:14" x14ac:dyDescent="0.3">
      <c r="A200" s="1">
        <v>4</v>
      </c>
      <c r="B200" t="s">
        <v>6328</v>
      </c>
      <c r="C200" t="s">
        <v>254</v>
      </c>
      <c r="D200" t="s">
        <v>254</v>
      </c>
      <c r="E200" t="s">
        <v>254</v>
      </c>
      <c r="F200" t="s">
        <v>254</v>
      </c>
      <c r="G200" t="s">
        <v>254</v>
      </c>
      <c r="I200" t="str">
        <f t="shared" si="21"/>
        <v>N/A</v>
      </c>
      <c r="J200" t="str">
        <f t="shared" si="22"/>
        <v>N/A</v>
      </c>
      <c r="K200" t="str">
        <f t="shared" si="23"/>
        <v>N/A</v>
      </c>
      <c r="L200" t="str">
        <f t="shared" si="24"/>
        <v>N/A</v>
      </c>
      <c r="M200" t="str">
        <f t="shared" si="25"/>
        <v>N/A</v>
      </c>
      <c r="N200" t="str">
        <f t="shared" si="26"/>
        <v>N/A</v>
      </c>
    </row>
    <row r="201" spans="1:14" x14ac:dyDescent="0.3">
      <c r="A201" s="1">
        <v>5</v>
      </c>
      <c r="B201" t="s">
        <v>6329</v>
      </c>
      <c r="C201" t="s">
        <v>254</v>
      </c>
      <c r="D201" t="s">
        <v>254</v>
      </c>
      <c r="E201" t="s">
        <v>254</v>
      </c>
      <c r="F201" t="s">
        <v>254</v>
      </c>
      <c r="G201" t="s">
        <v>254</v>
      </c>
      <c r="I201" t="str">
        <f t="shared" si="21"/>
        <v>N/A</v>
      </c>
      <c r="J201" t="str">
        <f t="shared" si="22"/>
        <v>N/A</v>
      </c>
      <c r="K201" t="str">
        <f t="shared" si="23"/>
        <v>N/A</v>
      </c>
      <c r="L201" t="str">
        <f t="shared" si="24"/>
        <v>N/A</v>
      </c>
      <c r="M201" t="str">
        <f t="shared" si="25"/>
        <v>N/A</v>
      </c>
      <c r="N201" t="str">
        <f t="shared" si="26"/>
        <v>N/A</v>
      </c>
    </row>
    <row r="202" spans="1:14" x14ac:dyDescent="0.3">
      <c r="A202" s="1">
        <v>6</v>
      </c>
      <c r="B202" t="s">
        <v>6330</v>
      </c>
      <c r="C202" t="s">
        <v>254</v>
      </c>
      <c r="D202" t="s">
        <v>254</v>
      </c>
      <c r="E202" t="s">
        <v>254</v>
      </c>
      <c r="F202" t="s">
        <v>254</v>
      </c>
      <c r="G202" t="s">
        <v>254</v>
      </c>
      <c r="I202" t="str">
        <f t="shared" si="21"/>
        <v>N/A</v>
      </c>
      <c r="J202" t="str">
        <f t="shared" si="22"/>
        <v>N/A</v>
      </c>
      <c r="K202" t="str">
        <f t="shared" si="23"/>
        <v>N/A</v>
      </c>
      <c r="L202" t="str">
        <f t="shared" si="24"/>
        <v>N/A</v>
      </c>
      <c r="M202" t="str">
        <f t="shared" si="25"/>
        <v>N/A</v>
      </c>
      <c r="N202" t="str">
        <f t="shared" si="26"/>
        <v>N/A</v>
      </c>
    </row>
    <row r="203" spans="1:14" x14ac:dyDescent="0.3">
      <c r="A203" s="1">
        <v>7</v>
      </c>
      <c r="B203" t="s">
        <v>6331</v>
      </c>
      <c r="C203" t="s">
        <v>254</v>
      </c>
      <c r="D203" t="s">
        <v>254</v>
      </c>
      <c r="E203" t="s">
        <v>254</v>
      </c>
      <c r="F203" t="s">
        <v>254</v>
      </c>
      <c r="G203" t="s">
        <v>254</v>
      </c>
      <c r="I203" t="str">
        <f t="shared" si="21"/>
        <v>N/A</v>
      </c>
      <c r="J203" t="str">
        <f t="shared" si="22"/>
        <v>N/A</v>
      </c>
      <c r="K203" t="str">
        <f t="shared" si="23"/>
        <v>N/A</v>
      </c>
      <c r="L203" t="str">
        <f t="shared" si="24"/>
        <v>N/A</v>
      </c>
      <c r="M203" t="str">
        <f t="shared" si="25"/>
        <v>N/A</v>
      </c>
      <c r="N203" t="str">
        <f t="shared" si="26"/>
        <v>N/A</v>
      </c>
    </row>
    <row r="204" spans="1:14" x14ac:dyDescent="0.3">
      <c r="A204" s="1">
        <v>8</v>
      </c>
      <c r="B204" t="s">
        <v>6332</v>
      </c>
      <c r="C204" t="s">
        <v>254</v>
      </c>
      <c r="D204" t="s">
        <v>254</v>
      </c>
      <c r="E204" t="s">
        <v>254</v>
      </c>
      <c r="F204" t="s">
        <v>254</v>
      </c>
      <c r="G204" t="s">
        <v>254</v>
      </c>
      <c r="I204" t="str">
        <f t="shared" si="21"/>
        <v>N/A</v>
      </c>
      <c r="J204" t="str">
        <f t="shared" si="22"/>
        <v>N/A</v>
      </c>
      <c r="K204" t="str">
        <f t="shared" si="23"/>
        <v>N/A</v>
      </c>
      <c r="L204" t="str">
        <f t="shared" si="24"/>
        <v>N/A</v>
      </c>
      <c r="M204" t="str">
        <f t="shared" si="25"/>
        <v>N/A</v>
      </c>
      <c r="N204" t="str">
        <f t="shared" si="26"/>
        <v>N/A</v>
      </c>
    </row>
    <row r="205" spans="1:14" x14ac:dyDescent="0.3">
      <c r="A205" s="1">
        <v>9</v>
      </c>
      <c r="B205" t="s">
        <v>6333</v>
      </c>
      <c r="C205" t="s">
        <v>254</v>
      </c>
      <c r="D205" t="s">
        <v>254</v>
      </c>
      <c r="E205" t="s">
        <v>254</v>
      </c>
      <c r="F205" t="s">
        <v>254</v>
      </c>
      <c r="G205" t="s">
        <v>254</v>
      </c>
      <c r="I205" t="str">
        <f t="shared" si="21"/>
        <v>N/A</v>
      </c>
      <c r="J205" t="str">
        <f t="shared" si="22"/>
        <v>N/A</v>
      </c>
      <c r="K205" t="str">
        <f t="shared" si="23"/>
        <v>N/A</v>
      </c>
      <c r="L205" t="str">
        <f t="shared" si="24"/>
        <v>N/A</v>
      </c>
      <c r="M205" t="str">
        <f t="shared" si="25"/>
        <v>N/A</v>
      </c>
      <c r="N205" t="str">
        <f t="shared" si="26"/>
        <v>N/A</v>
      </c>
    </row>
    <row r="206" spans="1:14" x14ac:dyDescent="0.3">
      <c r="A206" s="1">
        <v>10</v>
      </c>
      <c r="B206" t="s">
        <v>6334</v>
      </c>
      <c r="C206" t="s">
        <v>254</v>
      </c>
      <c r="D206" t="s">
        <v>254</v>
      </c>
      <c r="E206" t="s">
        <v>254</v>
      </c>
      <c r="F206" t="s">
        <v>254</v>
      </c>
      <c r="G206" t="s">
        <v>254</v>
      </c>
      <c r="I206" t="str">
        <f t="shared" si="21"/>
        <v>N/A</v>
      </c>
      <c r="J206" t="str">
        <f t="shared" si="22"/>
        <v>N/A</v>
      </c>
      <c r="K206" t="str">
        <f t="shared" si="23"/>
        <v>N/A</v>
      </c>
      <c r="L206" t="str">
        <f t="shared" si="24"/>
        <v>N/A</v>
      </c>
      <c r="M206" t="str">
        <f t="shared" si="25"/>
        <v>N/A</v>
      </c>
      <c r="N206" t="str">
        <f t="shared" si="26"/>
        <v>N/A</v>
      </c>
    </row>
    <row r="207" spans="1:14" x14ac:dyDescent="0.3">
      <c r="A207" s="1">
        <v>11</v>
      </c>
      <c r="B207" t="s">
        <v>567</v>
      </c>
      <c r="C207" t="s">
        <v>254</v>
      </c>
      <c r="D207" t="s">
        <v>254</v>
      </c>
      <c r="E207" t="s">
        <v>254</v>
      </c>
      <c r="F207" t="s">
        <v>254</v>
      </c>
      <c r="G207" t="s">
        <v>254</v>
      </c>
      <c r="I207" t="str">
        <f t="shared" si="21"/>
        <v>N/A</v>
      </c>
      <c r="J207" t="str">
        <f t="shared" si="22"/>
        <v>N/A</v>
      </c>
      <c r="K207" t="str">
        <f t="shared" si="23"/>
        <v>N/A</v>
      </c>
      <c r="L207" t="str">
        <f t="shared" si="24"/>
        <v>N/A</v>
      </c>
      <c r="M207" t="str">
        <f t="shared" si="25"/>
        <v>N/A</v>
      </c>
      <c r="N207" t="str">
        <f t="shared" si="26"/>
        <v>N/A</v>
      </c>
    </row>
    <row r="208" spans="1:14" x14ac:dyDescent="0.3">
      <c r="A208" s="1">
        <v>12</v>
      </c>
      <c r="B208" t="s">
        <v>6335</v>
      </c>
      <c r="C208" t="s">
        <v>6336</v>
      </c>
      <c r="D208" t="s">
        <v>254</v>
      </c>
      <c r="E208" t="s">
        <v>6337</v>
      </c>
      <c r="F208" t="s">
        <v>254</v>
      </c>
      <c r="G208" t="s">
        <v>254</v>
      </c>
      <c r="I208" t="str">
        <f t="shared" si="21"/>
        <v>N/A</v>
      </c>
      <c r="J208">
        <f t="shared" si="22"/>
        <v>5960000</v>
      </c>
      <c r="K208" t="str">
        <f t="shared" si="23"/>
        <v>N/A</v>
      </c>
      <c r="L208">
        <f t="shared" si="24"/>
        <v>152000</v>
      </c>
      <c r="M208" t="str">
        <f t="shared" si="25"/>
        <v>N/A</v>
      </c>
      <c r="N208" t="str">
        <f t="shared" si="26"/>
        <v>N/A</v>
      </c>
    </row>
    <row r="209" spans="1:14" x14ac:dyDescent="0.3">
      <c r="A209" s="1">
        <v>13</v>
      </c>
      <c r="B209" t="s">
        <v>626</v>
      </c>
      <c r="C209" t="s">
        <v>6336</v>
      </c>
      <c r="D209" t="s">
        <v>254</v>
      </c>
      <c r="E209" t="s">
        <v>6337</v>
      </c>
      <c r="F209" t="s">
        <v>254</v>
      </c>
      <c r="G209" t="s">
        <v>254</v>
      </c>
      <c r="I209" t="str">
        <f t="shared" si="21"/>
        <v>N/A</v>
      </c>
      <c r="J209">
        <f t="shared" si="22"/>
        <v>5960000</v>
      </c>
      <c r="K209" t="str">
        <f t="shared" si="23"/>
        <v>N/A</v>
      </c>
      <c r="L209">
        <f t="shared" si="24"/>
        <v>152000</v>
      </c>
      <c r="M209" t="str">
        <f t="shared" si="25"/>
        <v>N/A</v>
      </c>
      <c r="N209" t="str">
        <f t="shared" si="26"/>
        <v>N/A</v>
      </c>
    </row>
    <row r="210" spans="1:14" x14ac:dyDescent="0.3">
      <c r="A210" s="1">
        <v>14</v>
      </c>
      <c r="B210" t="s">
        <v>608</v>
      </c>
      <c r="C210" t="s">
        <v>254</v>
      </c>
      <c r="D210" t="s">
        <v>254</v>
      </c>
      <c r="E210" t="s">
        <v>254</v>
      </c>
      <c r="F210" t="s">
        <v>254</v>
      </c>
      <c r="G210" t="s">
        <v>254</v>
      </c>
      <c r="I210" t="str">
        <f t="shared" si="21"/>
        <v>N/A</v>
      </c>
      <c r="J210" t="str">
        <f t="shared" si="22"/>
        <v>N/A</v>
      </c>
      <c r="K210" t="str">
        <f t="shared" si="23"/>
        <v>N/A</v>
      </c>
      <c r="L210" t="str">
        <f t="shared" si="24"/>
        <v>N/A</v>
      </c>
      <c r="M210" t="str">
        <f t="shared" si="25"/>
        <v>N/A</v>
      </c>
      <c r="N210" t="str">
        <f t="shared" si="26"/>
        <v>N/A</v>
      </c>
    </row>
    <row r="211" spans="1:14" x14ac:dyDescent="0.3">
      <c r="A211" s="1">
        <v>15</v>
      </c>
      <c r="B211" t="s">
        <v>635</v>
      </c>
      <c r="C211" t="s">
        <v>6338</v>
      </c>
      <c r="D211" t="s">
        <v>1442</v>
      </c>
      <c r="E211" t="s">
        <v>6339</v>
      </c>
      <c r="F211" t="s">
        <v>5355</v>
      </c>
      <c r="G211" t="s">
        <v>1513</v>
      </c>
      <c r="I211" t="str">
        <f t="shared" si="21"/>
        <v>N/A</v>
      </c>
      <c r="J211">
        <f t="shared" si="22"/>
        <v>1570000000</v>
      </c>
      <c r="K211">
        <f t="shared" si="23"/>
        <v>1530000000</v>
      </c>
      <c r="L211">
        <f t="shared" si="24"/>
        <v>1630000000</v>
      </c>
      <c r="M211">
        <f t="shared" si="25"/>
        <v>1580000000</v>
      </c>
      <c r="N211">
        <f t="shared" si="26"/>
        <v>1540000000</v>
      </c>
    </row>
    <row r="212" spans="1:14" x14ac:dyDescent="0.3">
      <c r="A212" s="1">
        <v>16</v>
      </c>
      <c r="B212" t="s">
        <v>6340</v>
      </c>
      <c r="C212" t="s">
        <v>254</v>
      </c>
      <c r="D212" t="s">
        <v>5660</v>
      </c>
      <c r="E212" t="s">
        <v>6341</v>
      </c>
      <c r="F212" t="s">
        <v>6342</v>
      </c>
      <c r="G212" t="s">
        <v>6343</v>
      </c>
      <c r="I212" t="str">
        <f t="shared" si="21"/>
        <v>N/A</v>
      </c>
      <c r="J212" t="str">
        <f t="shared" si="22"/>
        <v>N/A</v>
      </c>
      <c r="K212">
        <f t="shared" si="23"/>
        <v>-2.1000000000000001E-2</v>
      </c>
      <c r="L212">
        <f t="shared" si="24"/>
        <v>6.1399999999999996E-2</v>
      </c>
      <c r="M212">
        <f t="shared" si="25"/>
        <v>-3.1800000000000002E-2</v>
      </c>
      <c r="N212">
        <f t="shared" si="26"/>
        <v>-2.2599999999999999E-2</v>
      </c>
    </row>
    <row r="213" spans="1:14" x14ac:dyDescent="0.3">
      <c r="A213" s="1">
        <v>17</v>
      </c>
      <c r="B213" t="s">
        <v>6344</v>
      </c>
      <c r="C213" t="s">
        <v>254</v>
      </c>
      <c r="D213" t="s">
        <v>254</v>
      </c>
      <c r="E213" t="s">
        <v>254</v>
      </c>
      <c r="F213" t="s">
        <v>254</v>
      </c>
      <c r="G213" t="s">
        <v>6345</v>
      </c>
      <c r="I213" t="str">
        <f t="shared" si="21"/>
        <v>N/A</v>
      </c>
      <c r="J213" t="str">
        <f t="shared" si="22"/>
        <v>N/A</v>
      </c>
      <c r="K213" t="str">
        <f t="shared" si="23"/>
        <v>N/A</v>
      </c>
      <c r="L213" t="str">
        <f t="shared" si="24"/>
        <v>N/A</v>
      </c>
      <c r="M213" t="str">
        <f t="shared" si="25"/>
        <v>N/A</v>
      </c>
      <c r="N213">
        <f t="shared" si="26"/>
        <v>0.1384</v>
      </c>
    </row>
    <row r="214" spans="1:14" x14ac:dyDescent="0.3">
      <c r="I214" t="str">
        <f t="shared" si="21"/>
        <v>N/A</v>
      </c>
      <c r="J214" t="str">
        <f t="shared" si="22"/>
        <v>N/A</v>
      </c>
      <c r="K214" t="str">
        <f t="shared" si="23"/>
        <v>N/A</v>
      </c>
      <c r="L214" t="str">
        <f t="shared" si="24"/>
        <v>N/A</v>
      </c>
      <c r="M214" t="str">
        <f t="shared" si="25"/>
        <v>N/A</v>
      </c>
      <c r="N214" t="str">
        <f t="shared" si="26"/>
        <v>N/A</v>
      </c>
    </row>
    <row r="215" spans="1:14" x14ac:dyDescent="0.3">
      <c r="B215" s="1" t="s">
        <v>307</v>
      </c>
      <c r="C215" s="1" t="s">
        <v>242</v>
      </c>
      <c r="D215" s="1" t="s">
        <v>243</v>
      </c>
      <c r="E215" s="1" t="s">
        <v>244</v>
      </c>
      <c r="F215" s="1" t="s">
        <v>245</v>
      </c>
      <c r="G215" s="1" t="s">
        <v>246</v>
      </c>
      <c r="H215" s="1" t="s">
        <v>247</v>
      </c>
      <c r="I215" t="str">
        <f t="shared" si="21"/>
        <v>pos_trend</v>
      </c>
      <c r="J215">
        <f t="shared" si="22"/>
        <v>2012</v>
      </c>
      <c r="K215">
        <f t="shared" si="23"/>
        <v>2013</v>
      </c>
      <c r="L215">
        <f t="shared" si="24"/>
        <v>2014</v>
      </c>
      <c r="M215">
        <f t="shared" si="25"/>
        <v>2015</v>
      </c>
      <c r="N215">
        <f t="shared" si="26"/>
        <v>2016</v>
      </c>
    </row>
    <row r="216" spans="1:14" x14ac:dyDescent="0.3">
      <c r="A216" s="1">
        <v>0</v>
      </c>
      <c r="B216" t="s">
        <v>6346</v>
      </c>
      <c r="C216" t="s">
        <v>254</v>
      </c>
      <c r="D216" t="s">
        <v>254</v>
      </c>
      <c r="E216" t="s">
        <v>254</v>
      </c>
      <c r="F216" t="s">
        <v>254</v>
      </c>
      <c r="G216" t="s">
        <v>254</v>
      </c>
      <c r="I216" t="str">
        <f t="shared" si="21"/>
        <v>N/A</v>
      </c>
      <c r="J216" t="str">
        <f t="shared" si="22"/>
        <v>N/A</v>
      </c>
      <c r="K216" t="str">
        <f t="shared" si="23"/>
        <v>N/A</v>
      </c>
      <c r="L216" t="str">
        <f t="shared" si="24"/>
        <v>N/A</v>
      </c>
      <c r="M216" t="str">
        <f t="shared" si="25"/>
        <v>N/A</v>
      </c>
      <c r="N216" t="str">
        <f t="shared" si="26"/>
        <v>N/A</v>
      </c>
    </row>
    <row r="217" spans="1:14" x14ac:dyDescent="0.3">
      <c r="A217" s="1">
        <v>1</v>
      </c>
      <c r="B217" t="s">
        <v>645</v>
      </c>
      <c r="C217" t="s">
        <v>254</v>
      </c>
      <c r="D217" t="s">
        <v>254</v>
      </c>
      <c r="E217" t="s">
        <v>254</v>
      </c>
      <c r="F217" t="s">
        <v>254</v>
      </c>
      <c r="G217" t="s">
        <v>254</v>
      </c>
      <c r="I217" t="str">
        <f t="shared" si="21"/>
        <v>N/A</v>
      </c>
      <c r="J217" t="str">
        <f t="shared" si="22"/>
        <v>N/A</v>
      </c>
      <c r="K217" t="str">
        <f t="shared" si="23"/>
        <v>N/A</v>
      </c>
      <c r="L217" t="str">
        <f t="shared" si="24"/>
        <v>N/A</v>
      </c>
      <c r="M217" t="str">
        <f t="shared" si="25"/>
        <v>N/A</v>
      </c>
      <c r="N217" t="str">
        <f t="shared" si="26"/>
        <v>N/A</v>
      </c>
    </row>
    <row r="218" spans="1:14" x14ac:dyDescent="0.3">
      <c r="A218" s="1">
        <v>2</v>
      </c>
      <c r="B218" t="s">
        <v>651</v>
      </c>
      <c r="C218" t="s">
        <v>254</v>
      </c>
      <c r="D218" t="s">
        <v>254</v>
      </c>
      <c r="E218" t="s">
        <v>254</v>
      </c>
      <c r="F218" t="s">
        <v>254</v>
      </c>
      <c r="G218" t="s">
        <v>254</v>
      </c>
      <c r="I218" t="str">
        <f t="shared" si="21"/>
        <v>N/A</v>
      </c>
      <c r="J218" t="str">
        <f t="shared" si="22"/>
        <v>N/A</v>
      </c>
      <c r="K218" t="str">
        <f t="shared" si="23"/>
        <v>N/A</v>
      </c>
      <c r="L218" t="str">
        <f t="shared" si="24"/>
        <v>N/A</v>
      </c>
      <c r="M218" t="str">
        <f t="shared" si="25"/>
        <v>N/A</v>
      </c>
      <c r="N218" t="str">
        <f t="shared" si="26"/>
        <v>N/A</v>
      </c>
    </row>
    <row r="219" spans="1:14" x14ac:dyDescent="0.3">
      <c r="A219" s="1">
        <v>3</v>
      </c>
      <c r="B219" t="s">
        <v>653</v>
      </c>
      <c r="C219" t="s">
        <v>254</v>
      </c>
      <c r="D219" t="s">
        <v>254</v>
      </c>
      <c r="E219" t="s">
        <v>254</v>
      </c>
      <c r="F219" t="s">
        <v>254</v>
      </c>
      <c r="G219" t="s">
        <v>254</v>
      </c>
      <c r="I219" t="str">
        <f t="shared" si="21"/>
        <v>N/A</v>
      </c>
      <c r="J219" t="str">
        <f t="shared" si="22"/>
        <v>N/A</v>
      </c>
      <c r="K219" t="str">
        <f t="shared" si="23"/>
        <v>N/A</v>
      </c>
      <c r="L219" t="str">
        <f t="shared" si="24"/>
        <v>N/A</v>
      </c>
      <c r="M219" t="str">
        <f t="shared" si="25"/>
        <v>N/A</v>
      </c>
      <c r="N219" t="str">
        <f t="shared" si="26"/>
        <v>N/A</v>
      </c>
    </row>
    <row r="220" spans="1:14" x14ac:dyDescent="0.3">
      <c r="A220" s="1">
        <v>4</v>
      </c>
      <c r="B220" t="s">
        <v>695</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5</v>
      </c>
      <c r="B221" t="s">
        <v>6347</v>
      </c>
      <c r="C221" t="s">
        <v>254</v>
      </c>
      <c r="D221" t="s">
        <v>254</v>
      </c>
      <c r="E221" t="s">
        <v>254</v>
      </c>
      <c r="F221" t="s">
        <v>254</v>
      </c>
      <c r="G221" t="s">
        <v>254</v>
      </c>
      <c r="I221" t="str">
        <f t="shared" si="21"/>
        <v>N/A</v>
      </c>
      <c r="J221" t="str">
        <f t="shared" si="22"/>
        <v>N/A</v>
      </c>
      <c r="K221" t="str">
        <f t="shared" si="23"/>
        <v>N/A</v>
      </c>
      <c r="L221" t="str">
        <f t="shared" si="24"/>
        <v>N/A</v>
      </c>
      <c r="M221" t="str">
        <f t="shared" si="25"/>
        <v>N/A</v>
      </c>
      <c r="N221" t="str">
        <f t="shared" si="26"/>
        <v>N/A</v>
      </c>
    </row>
    <row r="222" spans="1:14" x14ac:dyDescent="0.3">
      <c r="A222" s="1">
        <v>6</v>
      </c>
      <c r="B222" t="s">
        <v>706</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7</v>
      </c>
      <c r="B223" t="s">
        <v>6348</v>
      </c>
      <c r="C223" t="s">
        <v>254</v>
      </c>
      <c r="D223" t="s">
        <v>254</v>
      </c>
      <c r="E223" t="s">
        <v>254</v>
      </c>
      <c r="F223" t="s">
        <v>254</v>
      </c>
      <c r="G223" t="s">
        <v>254</v>
      </c>
      <c r="I223" t="str">
        <f t="shared" si="21"/>
        <v>N/A</v>
      </c>
      <c r="J223" t="str">
        <f t="shared" si="22"/>
        <v>N/A</v>
      </c>
      <c r="K223" t="str">
        <f t="shared" si="23"/>
        <v>N/A</v>
      </c>
      <c r="L223" t="str">
        <f t="shared" si="24"/>
        <v>N/A</v>
      </c>
      <c r="M223" t="str">
        <f t="shared" si="25"/>
        <v>N/A</v>
      </c>
      <c r="N223" t="str">
        <f t="shared" si="26"/>
        <v>N/A</v>
      </c>
    </row>
    <row r="224" spans="1:14" x14ac:dyDescent="0.3">
      <c r="A224" s="1">
        <v>8</v>
      </c>
      <c r="B224" t="s">
        <v>6349</v>
      </c>
      <c r="C224" t="s">
        <v>254</v>
      </c>
      <c r="D224" t="s">
        <v>254</v>
      </c>
      <c r="E224" t="s">
        <v>254</v>
      </c>
      <c r="F224" t="s">
        <v>254</v>
      </c>
      <c r="G224" t="s">
        <v>254</v>
      </c>
      <c r="I224" t="str">
        <f t="shared" si="21"/>
        <v>N/A</v>
      </c>
      <c r="J224" t="str">
        <f t="shared" si="22"/>
        <v>N/A</v>
      </c>
      <c r="K224" t="str">
        <f t="shared" si="23"/>
        <v>N/A</v>
      </c>
      <c r="L224" t="str">
        <f t="shared" si="24"/>
        <v>N/A</v>
      </c>
      <c r="M224" t="str">
        <f t="shared" si="25"/>
        <v>N/A</v>
      </c>
      <c r="N224" t="str">
        <f t="shared" si="26"/>
        <v>N/A</v>
      </c>
    </row>
    <row r="225" spans="1:14" x14ac:dyDescent="0.3">
      <c r="A225" s="1">
        <v>9</v>
      </c>
      <c r="B225" t="s">
        <v>714</v>
      </c>
      <c r="C225" t="s">
        <v>254</v>
      </c>
      <c r="D225" t="s">
        <v>254</v>
      </c>
      <c r="E225" t="s">
        <v>254</v>
      </c>
      <c r="F225" t="s">
        <v>254</v>
      </c>
      <c r="G225" t="s">
        <v>254</v>
      </c>
      <c r="I225" t="str">
        <f t="shared" si="21"/>
        <v>N/A</v>
      </c>
      <c r="J225" t="str">
        <f t="shared" si="22"/>
        <v>N/A</v>
      </c>
      <c r="K225" t="str">
        <f t="shared" si="23"/>
        <v>N/A</v>
      </c>
      <c r="L225" t="str">
        <f t="shared" si="24"/>
        <v>N/A</v>
      </c>
      <c r="M225" t="str">
        <f t="shared" si="25"/>
        <v>N/A</v>
      </c>
      <c r="N225" t="str">
        <f t="shared" si="26"/>
        <v>N/A</v>
      </c>
    </row>
    <row r="226" spans="1:14" x14ac:dyDescent="0.3">
      <c r="A226" s="1">
        <v>10</v>
      </c>
      <c r="B226" t="s">
        <v>730</v>
      </c>
      <c r="C226" t="s">
        <v>3456</v>
      </c>
      <c r="D226" t="s">
        <v>6350</v>
      </c>
      <c r="E226" t="s">
        <v>6351</v>
      </c>
      <c r="F226" t="s">
        <v>6352</v>
      </c>
      <c r="G226" t="s">
        <v>6353</v>
      </c>
      <c r="I226" t="str">
        <f t="shared" si="21"/>
        <v>N/A</v>
      </c>
      <c r="J226">
        <f t="shared" si="22"/>
        <v>6410000</v>
      </c>
      <c r="K226">
        <f t="shared" si="23"/>
        <v>776000</v>
      </c>
      <c r="L226">
        <f t="shared" si="24"/>
        <v>382000</v>
      </c>
      <c r="M226">
        <f t="shared" si="25"/>
        <v>274000</v>
      </c>
      <c r="N226">
        <f t="shared" si="26"/>
        <v>619000</v>
      </c>
    </row>
    <row r="227" spans="1:14" x14ac:dyDescent="0.3">
      <c r="A227" s="1">
        <v>11</v>
      </c>
      <c r="B227" t="s">
        <v>735</v>
      </c>
      <c r="C227" t="s">
        <v>3456</v>
      </c>
      <c r="D227" t="s">
        <v>6350</v>
      </c>
      <c r="E227" t="s">
        <v>6351</v>
      </c>
      <c r="F227" t="s">
        <v>6352</v>
      </c>
      <c r="G227" t="s">
        <v>6353</v>
      </c>
      <c r="I227" t="str">
        <f t="shared" si="21"/>
        <v>N/A</v>
      </c>
      <c r="J227">
        <f t="shared" si="22"/>
        <v>6410000</v>
      </c>
      <c r="K227">
        <f t="shared" si="23"/>
        <v>776000</v>
      </c>
      <c r="L227">
        <f t="shared" si="24"/>
        <v>382000</v>
      </c>
      <c r="M227">
        <f t="shared" si="25"/>
        <v>274000</v>
      </c>
      <c r="N227">
        <f t="shared" si="26"/>
        <v>619000</v>
      </c>
    </row>
    <row r="228" spans="1:14" x14ac:dyDescent="0.3">
      <c r="A228" s="1">
        <v>12</v>
      </c>
      <c r="B228" t="s">
        <v>747</v>
      </c>
      <c r="C228" t="s">
        <v>3456</v>
      </c>
      <c r="D228" t="s">
        <v>6350</v>
      </c>
      <c r="E228" t="s">
        <v>6351</v>
      </c>
      <c r="F228" t="s">
        <v>6352</v>
      </c>
      <c r="G228" t="s">
        <v>6353</v>
      </c>
      <c r="I228" t="str">
        <f t="shared" si="21"/>
        <v>N/A</v>
      </c>
      <c r="J228">
        <f t="shared" si="22"/>
        <v>6410000</v>
      </c>
      <c r="K228">
        <f t="shared" si="23"/>
        <v>776000</v>
      </c>
      <c r="L228">
        <f t="shared" si="24"/>
        <v>382000</v>
      </c>
      <c r="M228">
        <f t="shared" si="25"/>
        <v>274000</v>
      </c>
      <c r="N228">
        <f t="shared" si="26"/>
        <v>619000</v>
      </c>
    </row>
    <row r="229" spans="1:14" x14ac:dyDescent="0.3">
      <c r="A229" s="1">
        <v>13</v>
      </c>
      <c r="B229" t="s">
        <v>6354</v>
      </c>
      <c r="C229" t="s">
        <v>254</v>
      </c>
      <c r="D229" t="s">
        <v>3646</v>
      </c>
      <c r="E229" t="s">
        <v>5169</v>
      </c>
      <c r="F229" t="s">
        <v>6355</v>
      </c>
      <c r="G229" t="s">
        <v>6356</v>
      </c>
      <c r="I229" t="str">
        <f t="shared" si="21"/>
        <v>N/A</v>
      </c>
      <c r="J229" t="str">
        <f t="shared" si="22"/>
        <v>N/A</v>
      </c>
      <c r="K229">
        <f t="shared" si="23"/>
        <v>-0.87900000000000011</v>
      </c>
      <c r="L229">
        <f t="shared" si="24"/>
        <v>-0.50770000000000004</v>
      </c>
      <c r="M229">
        <f t="shared" si="25"/>
        <v>-0.28270000000000001</v>
      </c>
      <c r="N229">
        <f t="shared" si="26"/>
        <v>1.2590999999999999</v>
      </c>
    </row>
    <row r="230" spans="1:14" x14ac:dyDescent="0.3">
      <c r="A230" s="1">
        <v>14</v>
      </c>
      <c r="B230" t="s">
        <v>760</v>
      </c>
      <c r="C230" t="s">
        <v>254</v>
      </c>
      <c r="D230" t="s">
        <v>254</v>
      </c>
      <c r="E230" t="s">
        <v>254</v>
      </c>
      <c r="F230" t="s">
        <v>254</v>
      </c>
      <c r="G230" t="s">
        <v>254</v>
      </c>
      <c r="I230" t="str">
        <f t="shared" si="21"/>
        <v>N/A</v>
      </c>
      <c r="J230" t="str">
        <f t="shared" si="22"/>
        <v>N/A</v>
      </c>
      <c r="K230" t="str">
        <f t="shared" si="23"/>
        <v>N/A</v>
      </c>
      <c r="L230" t="str">
        <f t="shared" si="24"/>
        <v>N/A</v>
      </c>
      <c r="M230" t="str">
        <f t="shared" si="25"/>
        <v>N/A</v>
      </c>
      <c r="N230" t="str">
        <f t="shared" si="26"/>
        <v>N/A</v>
      </c>
    </row>
    <row r="231" spans="1:14" x14ac:dyDescent="0.3">
      <c r="A231" s="1">
        <v>15</v>
      </c>
      <c r="B231" t="s">
        <v>761</v>
      </c>
      <c r="C231" t="s">
        <v>254</v>
      </c>
      <c r="D231" t="s">
        <v>254</v>
      </c>
      <c r="E231" t="s">
        <v>254</v>
      </c>
      <c r="F231" t="s">
        <v>254</v>
      </c>
      <c r="G231" t="s">
        <v>254</v>
      </c>
      <c r="I231" t="str">
        <f t="shared" si="21"/>
        <v>N/A</v>
      </c>
      <c r="J231" t="str">
        <f t="shared" si="22"/>
        <v>N/A</v>
      </c>
      <c r="K231" t="str">
        <f t="shared" si="23"/>
        <v>N/A</v>
      </c>
      <c r="L231" t="str">
        <f t="shared" si="24"/>
        <v>N/A</v>
      </c>
      <c r="M231" t="str">
        <f t="shared" si="25"/>
        <v>N/A</v>
      </c>
      <c r="N231" t="str">
        <f t="shared" si="26"/>
        <v>N/A</v>
      </c>
    </row>
    <row r="232" spans="1:14" x14ac:dyDescent="0.3">
      <c r="A232" s="1">
        <v>16</v>
      </c>
      <c r="B232" t="s">
        <v>762</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17</v>
      </c>
      <c r="B233" t="s">
        <v>763</v>
      </c>
      <c r="C233" t="s">
        <v>6357</v>
      </c>
      <c r="D233" t="s">
        <v>1442</v>
      </c>
      <c r="E233" t="s">
        <v>6339</v>
      </c>
      <c r="F233" t="s">
        <v>6338</v>
      </c>
      <c r="G233" t="s">
        <v>1513</v>
      </c>
      <c r="I233" t="str">
        <f t="shared" si="21"/>
        <v>N/A</v>
      </c>
      <c r="J233">
        <f t="shared" si="22"/>
        <v>1560000000</v>
      </c>
      <c r="K233">
        <f t="shared" si="23"/>
        <v>1530000000</v>
      </c>
      <c r="L233">
        <f t="shared" si="24"/>
        <v>1630000000</v>
      </c>
      <c r="M233">
        <f t="shared" si="25"/>
        <v>1570000000</v>
      </c>
      <c r="N233">
        <f t="shared" si="26"/>
        <v>1540000000</v>
      </c>
    </row>
    <row r="234" spans="1:14" x14ac:dyDescent="0.3">
      <c r="A234" s="1">
        <v>18</v>
      </c>
      <c r="B234" t="s">
        <v>769</v>
      </c>
      <c r="C234" t="s">
        <v>6358</v>
      </c>
      <c r="D234" t="s">
        <v>6357</v>
      </c>
      <c r="E234" t="s">
        <v>6359</v>
      </c>
      <c r="F234" t="s">
        <v>1473</v>
      </c>
      <c r="G234" t="s">
        <v>4282</v>
      </c>
      <c r="I234" t="str">
        <f t="shared" si="21"/>
        <v>N/A</v>
      </c>
      <c r="J234">
        <f t="shared" si="22"/>
        <v>1720000000</v>
      </c>
      <c r="K234">
        <f t="shared" si="23"/>
        <v>1560000000</v>
      </c>
      <c r="L234">
        <f t="shared" si="24"/>
        <v>1670000000</v>
      </c>
      <c r="M234">
        <f t="shared" si="25"/>
        <v>1620000000</v>
      </c>
      <c r="N234">
        <f t="shared" si="26"/>
        <v>1590000000</v>
      </c>
    </row>
    <row r="235" spans="1:14" x14ac:dyDescent="0.3">
      <c r="A235" s="1">
        <v>19</v>
      </c>
      <c r="B235" t="s">
        <v>6360</v>
      </c>
      <c r="C235" t="s">
        <v>254</v>
      </c>
      <c r="D235" t="s">
        <v>254</v>
      </c>
      <c r="E235" t="s">
        <v>254</v>
      </c>
      <c r="F235" t="s">
        <v>254</v>
      </c>
      <c r="G235" t="s">
        <v>254</v>
      </c>
      <c r="I235" t="str">
        <f t="shared" si="21"/>
        <v>N/A</v>
      </c>
      <c r="J235" t="str">
        <f t="shared" si="22"/>
        <v>N/A</v>
      </c>
      <c r="K235" t="str">
        <f t="shared" si="23"/>
        <v>N/A</v>
      </c>
      <c r="L235" t="str">
        <f t="shared" si="24"/>
        <v>N/A</v>
      </c>
      <c r="M235" t="str">
        <f t="shared" si="25"/>
        <v>N/A</v>
      </c>
      <c r="N235" t="str">
        <f t="shared" si="26"/>
        <v>N/A</v>
      </c>
    </row>
    <row r="236" spans="1:14" x14ac:dyDescent="0.3">
      <c r="A236" s="1">
        <v>20</v>
      </c>
      <c r="B236" t="s">
        <v>773</v>
      </c>
      <c r="C236" t="s">
        <v>254</v>
      </c>
      <c r="D236" t="s">
        <v>254</v>
      </c>
      <c r="E236" t="s">
        <v>254</v>
      </c>
      <c r="F236" t="s">
        <v>254</v>
      </c>
      <c r="G236" t="s">
        <v>254</v>
      </c>
      <c r="I236" t="str">
        <f t="shared" si="21"/>
        <v>N/A</v>
      </c>
      <c r="J236" t="str">
        <f t="shared" si="22"/>
        <v>N/A</v>
      </c>
      <c r="K236" t="str">
        <f t="shared" si="23"/>
        <v>N/A</v>
      </c>
      <c r="L236" t="str">
        <f t="shared" si="24"/>
        <v>N/A</v>
      </c>
      <c r="M236" t="str">
        <f t="shared" si="25"/>
        <v>N/A</v>
      </c>
      <c r="N236" t="str">
        <f t="shared" si="26"/>
        <v>N/A</v>
      </c>
    </row>
    <row r="237" spans="1:14" x14ac:dyDescent="0.3">
      <c r="A237" s="1">
        <v>21</v>
      </c>
      <c r="B237" t="s">
        <v>779</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22</v>
      </c>
      <c r="B238" t="s">
        <v>780</v>
      </c>
      <c r="C238" t="s">
        <v>254</v>
      </c>
      <c r="D238" t="s">
        <v>254</v>
      </c>
      <c r="E238" t="s">
        <v>254</v>
      </c>
      <c r="F238" t="s">
        <v>254</v>
      </c>
      <c r="G238" t="s">
        <v>254</v>
      </c>
      <c r="I238" t="str">
        <f t="shared" si="21"/>
        <v>N/A</v>
      </c>
      <c r="J238" t="str">
        <f t="shared" si="22"/>
        <v>N/A</v>
      </c>
      <c r="K238" t="str">
        <f t="shared" si="23"/>
        <v>N/A</v>
      </c>
      <c r="L238" t="str">
        <f t="shared" si="24"/>
        <v>N/A</v>
      </c>
      <c r="M238" t="str">
        <f t="shared" si="25"/>
        <v>N/A</v>
      </c>
      <c r="N238" t="str">
        <f t="shared" si="26"/>
        <v>N/A</v>
      </c>
    </row>
    <row r="239" spans="1:14" x14ac:dyDescent="0.3">
      <c r="A239" s="1">
        <v>23</v>
      </c>
      <c r="B239" t="s">
        <v>786</v>
      </c>
      <c r="C239" t="s">
        <v>254</v>
      </c>
      <c r="D239" t="s">
        <v>254</v>
      </c>
      <c r="E239" t="s">
        <v>254</v>
      </c>
      <c r="F239" t="s">
        <v>254</v>
      </c>
      <c r="G239" t="s">
        <v>254</v>
      </c>
      <c r="I239" t="str">
        <f t="shared" si="21"/>
        <v>N/A</v>
      </c>
      <c r="J239" t="str">
        <f t="shared" si="22"/>
        <v>N/A</v>
      </c>
      <c r="K239" t="str">
        <f t="shared" si="23"/>
        <v>N/A</v>
      </c>
      <c r="L239" t="str">
        <f t="shared" si="24"/>
        <v>N/A</v>
      </c>
      <c r="M239" t="str">
        <f t="shared" si="25"/>
        <v>N/A</v>
      </c>
      <c r="N239" t="str">
        <f t="shared" si="26"/>
        <v>N/A</v>
      </c>
    </row>
    <row r="240" spans="1:14" x14ac:dyDescent="0.3">
      <c r="A240" s="1">
        <v>24</v>
      </c>
      <c r="B240" t="s">
        <v>788</v>
      </c>
      <c r="C240" t="s">
        <v>254</v>
      </c>
      <c r="D240" t="s">
        <v>254</v>
      </c>
      <c r="E240" t="s">
        <v>254</v>
      </c>
      <c r="F240" t="s">
        <v>254</v>
      </c>
      <c r="G240" t="s">
        <v>254</v>
      </c>
      <c r="I240" t="str">
        <f t="shared" si="21"/>
        <v>N/A</v>
      </c>
      <c r="J240" t="str">
        <f t="shared" si="22"/>
        <v>N/A</v>
      </c>
      <c r="K240" t="str">
        <f t="shared" si="23"/>
        <v>N/A</v>
      </c>
      <c r="L240" t="str">
        <f t="shared" si="24"/>
        <v>N/A</v>
      </c>
      <c r="M240" t="str">
        <f t="shared" si="25"/>
        <v>N/A</v>
      </c>
      <c r="N240" t="str">
        <f t="shared" si="26"/>
        <v>N/A</v>
      </c>
    </row>
    <row r="241" spans="1:14" x14ac:dyDescent="0.3">
      <c r="A241" s="1">
        <v>25</v>
      </c>
      <c r="B241" t="s">
        <v>6361</v>
      </c>
      <c r="C241" t="s">
        <v>6362</v>
      </c>
      <c r="D241" t="s">
        <v>6363</v>
      </c>
      <c r="E241" t="s">
        <v>6364</v>
      </c>
      <c r="F241" t="s">
        <v>6365</v>
      </c>
      <c r="G241" t="s">
        <v>6366</v>
      </c>
      <c r="I241" t="str">
        <f t="shared" si="21"/>
        <v>N/A</v>
      </c>
      <c r="J241">
        <f t="shared" si="22"/>
        <v>-164460000</v>
      </c>
      <c r="K241">
        <f t="shared" si="23"/>
        <v>-26580000</v>
      </c>
      <c r="L241">
        <f t="shared" si="24"/>
        <v>-42450000</v>
      </c>
      <c r="M241">
        <f t="shared" si="25"/>
        <v>-45350000</v>
      </c>
      <c r="N241">
        <f t="shared" si="26"/>
        <v>-53760000</v>
      </c>
    </row>
    <row r="242" spans="1:14" x14ac:dyDescent="0.3">
      <c r="A242" s="1">
        <v>26</v>
      </c>
      <c r="B242" t="s">
        <v>6367</v>
      </c>
      <c r="C242" t="s">
        <v>254</v>
      </c>
      <c r="D242" t="s">
        <v>254</v>
      </c>
      <c r="E242" t="s">
        <v>254</v>
      </c>
      <c r="F242" t="s">
        <v>254</v>
      </c>
      <c r="G242" t="s">
        <v>254</v>
      </c>
      <c r="I242" t="str">
        <f t="shared" si="21"/>
        <v>N/A</v>
      </c>
      <c r="J242" t="str">
        <f t="shared" si="22"/>
        <v>N/A</v>
      </c>
      <c r="K242" t="str">
        <f t="shared" si="23"/>
        <v>N/A</v>
      </c>
      <c r="L242" t="str">
        <f t="shared" si="24"/>
        <v>N/A</v>
      </c>
      <c r="M242" t="str">
        <f t="shared" si="25"/>
        <v>N/A</v>
      </c>
      <c r="N242" t="str">
        <f t="shared" si="26"/>
        <v>N/A</v>
      </c>
    </row>
    <row r="243" spans="1:14" x14ac:dyDescent="0.3">
      <c r="A243" s="1">
        <v>27</v>
      </c>
      <c r="B243" t="s">
        <v>789</v>
      </c>
      <c r="C243" t="s">
        <v>254</v>
      </c>
      <c r="D243" t="s">
        <v>254</v>
      </c>
      <c r="E243" t="s">
        <v>254</v>
      </c>
      <c r="F243" t="s">
        <v>254</v>
      </c>
      <c r="G243" t="s">
        <v>254</v>
      </c>
      <c r="I243" t="str">
        <f t="shared" si="21"/>
        <v>N/A</v>
      </c>
      <c r="J243" t="str">
        <f t="shared" si="22"/>
        <v>N/A</v>
      </c>
      <c r="K243" t="str">
        <f t="shared" si="23"/>
        <v>N/A</v>
      </c>
      <c r="L243" t="str">
        <f t="shared" si="24"/>
        <v>N/A</v>
      </c>
      <c r="M243" t="str">
        <f t="shared" si="25"/>
        <v>N/A</v>
      </c>
      <c r="N243" t="str">
        <f t="shared" si="26"/>
        <v>N/A</v>
      </c>
    </row>
    <row r="244" spans="1:14" x14ac:dyDescent="0.3">
      <c r="A244" s="1">
        <v>28</v>
      </c>
      <c r="B244" t="s">
        <v>795</v>
      </c>
      <c r="C244" t="s">
        <v>6368</v>
      </c>
      <c r="D244" t="s">
        <v>6369</v>
      </c>
      <c r="E244" t="s">
        <v>6370</v>
      </c>
      <c r="F244" t="s">
        <v>6371</v>
      </c>
      <c r="G244" t="s">
        <v>6372</v>
      </c>
      <c r="I244" t="str">
        <f t="shared" si="21"/>
        <v>N/A</v>
      </c>
      <c r="J244">
        <f t="shared" si="22"/>
        <v>0.995</v>
      </c>
      <c r="K244">
        <f t="shared" si="23"/>
        <v>0.99860000000000004</v>
      </c>
      <c r="L244">
        <f t="shared" si="24"/>
        <v>0.99890000000000001</v>
      </c>
      <c r="M244">
        <f t="shared" si="25"/>
        <v>0.99900000000000011</v>
      </c>
      <c r="N244">
        <f t="shared" si="26"/>
        <v>0.99870000000000003</v>
      </c>
    </row>
    <row r="245" spans="1:14" x14ac:dyDescent="0.3">
      <c r="A245" s="1">
        <v>29</v>
      </c>
      <c r="B245" t="s">
        <v>801</v>
      </c>
      <c r="C245" t="s">
        <v>6357</v>
      </c>
      <c r="D245" t="s">
        <v>1442</v>
      </c>
      <c r="E245" t="s">
        <v>6339</v>
      </c>
      <c r="F245" t="s">
        <v>6338</v>
      </c>
      <c r="G245" t="s">
        <v>1513</v>
      </c>
      <c r="I245" t="str">
        <f t="shared" si="21"/>
        <v>N/A</v>
      </c>
      <c r="J245">
        <f t="shared" si="22"/>
        <v>1560000000</v>
      </c>
      <c r="K245">
        <f t="shared" si="23"/>
        <v>1530000000</v>
      </c>
      <c r="L245">
        <f t="shared" si="24"/>
        <v>1630000000</v>
      </c>
      <c r="M245">
        <f t="shared" si="25"/>
        <v>1570000000</v>
      </c>
      <c r="N245">
        <f t="shared" si="26"/>
        <v>1540000000</v>
      </c>
    </row>
    <row r="246" spans="1:14" x14ac:dyDescent="0.3">
      <c r="A246" s="1">
        <v>30</v>
      </c>
      <c r="B246" t="s">
        <v>802</v>
      </c>
      <c r="C246" t="s">
        <v>6368</v>
      </c>
      <c r="D246" t="s">
        <v>6369</v>
      </c>
      <c r="E246" t="s">
        <v>6370</v>
      </c>
      <c r="F246" t="s">
        <v>6371</v>
      </c>
      <c r="G246" t="s">
        <v>6372</v>
      </c>
      <c r="I246" t="str">
        <f t="shared" si="21"/>
        <v>N/A</v>
      </c>
      <c r="J246">
        <f t="shared" si="22"/>
        <v>0.995</v>
      </c>
      <c r="K246">
        <f t="shared" si="23"/>
        <v>0.99860000000000004</v>
      </c>
      <c r="L246">
        <f t="shared" si="24"/>
        <v>0.99890000000000001</v>
      </c>
      <c r="M246">
        <f t="shared" si="25"/>
        <v>0.99900000000000011</v>
      </c>
      <c r="N246">
        <f t="shared" si="26"/>
        <v>0.99870000000000003</v>
      </c>
    </row>
    <row r="247" spans="1:14" x14ac:dyDescent="0.3">
      <c r="A247" s="1">
        <v>31</v>
      </c>
      <c r="B247" t="s">
        <v>6373</v>
      </c>
      <c r="C247" t="s">
        <v>254</v>
      </c>
      <c r="D247" t="s">
        <v>254</v>
      </c>
      <c r="E247" t="s">
        <v>254</v>
      </c>
      <c r="F247" t="s">
        <v>254</v>
      </c>
      <c r="G247" t="s">
        <v>6374</v>
      </c>
      <c r="I247" t="str">
        <f t="shared" si="21"/>
        <v>N/A</v>
      </c>
      <c r="J247" t="str">
        <f t="shared" si="22"/>
        <v>N/A</v>
      </c>
      <c r="K247" t="str">
        <f t="shared" si="23"/>
        <v>N/A</v>
      </c>
      <c r="L247" t="str">
        <f t="shared" si="24"/>
        <v>N/A</v>
      </c>
      <c r="M247" t="str">
        <f t="shared" si="25"/>
        <v>N/A</v>
      </c>
      <c r="N247">
        <f t="shared" si="26"/>
        <v>0.13850000000000001</v>
      </c>
    </row>
    <row r="248" spans="1:14" x14ac:dyDescent="0.3">
      <c r="A248" s="1">
        <v>32</v>
      </c>
      <c r="B248" t="s">
        <v>803</v>
      </c>
      <c r="C248" t="s">
        <v>2364</v>
      </c>
      <c r="D248" t="s">
        <v>5428</v>
      </c>
      <c r="E248" t="s">
        <v>2364</v>
      </c>
      <c r="F248" t="s">
        <v>2330</v>
      </c>
      <c r="G248" t="s">
        <v>6375</v>
      </c>
      <c r="I248" t="str">
        <f t="shared" si="21"/>
        <v>N/A</v>
      </c>
      <c r="J248">
        <f t="shared" si="22"/>
        <v>1370000</v>
      </c>
      <c r="K248">
        <f t="shared" si="23"/>
        <v>1380000</v>
      </c>
      <c r="L248">
        <f t="shared" si="24"/>
        <v>1370000</v>
      </c>
      <c r="M248">
        <f t="shared" si="25"/>
        <v>1360000</v>
      </c>
      <c r="N248">
        <f t="shared" si="26"/>
        <v>1410000</v>
      </c>
    </row>
    <row r="249" spans="1:14" x14ac:dyDescent="0.3">
      <c r="A249" s="1">
        <v>33</v>
      </c>
      <c r="B249" t="s">
        <v>804</v>
      </c>
      <c r="C249" t="s">
        <v>6357</v>
      </c>
      <c r="D249" t="s">
        <v>1442</v>
      </c>
      <c r="E249" t="s">
        <v>6339</v>
      </c>
      <c r="F249" t="s">
        <v>5355</v>
      </c>
      <c r="G249" t="s">
        <v>1513</v>
      </c>
      <c r="I249" t="str">
        <f t="shared" si="21"/>
        <v>N/A</v>
      </c>
      <c r="J249">
        <f t="shared" si="22"/>
        <v>1560000000</v>
      </c>
      <c r="K249">
        <f t="shared" si="23"/>
        <v>1530000000</v>
      </c>
      <c r="L249">
        <f t="shared" si="24"/>
        <v>1630000000</v>
      </c>
      <c r="M249">
        <f t="shared" si="25"/>
        <v>1580000000</v>
      </c>
      <c r="N249">
        <f t="shared" si="26"/>
        <v>1540000000</v>
      </c>
    </row>
    <row r="250" spans="1:14" x14ac:dyDescent="0.3">
      <c r="A250" s="1">
        <v>34</v>
      </c>
      <c r="B250" t="s">
        <v>805</v>
      </c>
      <c r="C250" t="s">
        <v>6338</v>
      </c>
      <c r="D250" t="s">
        <v>1442</v>
      </c>
      <c r="E250" t="s">
        <v>6339</v>
      </c>
      <c r="F250" t="s">
        <v>5355</v>
      </c>
      <c r="G250" t="s">
        <v>1513</v>
      </c>
      <c r="I250" t="str">
        <f t="shared" si="21"/>
        <v>N/A</v>
      </c>
      <c r="J250">
        <f t="shared" si="22"/>
        <v>1570000000</v>
      </c>
      <c r="K250">
        <f t="shared" si="23"/>
        <v>1530000000</v>
      </c>
      <c r="L250">
        <f t="shared" si="24"/>
        <v>1630000000</v>
      </c>
      <c r="M250">
        <f t="shared" si="25"/>
        <v>1580000000</v>
      </c>
      <c r="N250">
        <f t="shared" si="26"/>
        <v>1540000000</v>
      </c>
    </row>
    <row r="251" spans="1:14" x14ac:dyDescent="0.3">
      <c r="I251" t="str">
        <f t="shared" si="21"/>
        <v>N/A</v>
      </c>
      <c r="J251" t="str">
        <f t="shared" si="22"/>
        <v>N/A</v>
      </c>
      <c r="K251" t="str">
        <f t="shared" si="23"/>
        <v>N/A</v>
      </c>
      <c r="L251" t="str">
        <f t="shared" si="24"/>
        <v>N/A</v>
      </c>
      <c r="M251" t="str">
        <f t="shared" si="25"/>
        <v>N/A</v>
      </c>
      <c r="N251" t="str">
        <f t="shared" si="26"/>
        <v>N/A</v>
      </c>
    </row>
    <row r="252" spans="1:14" x14ac:dyDescent="0.3">
      <c r="B252" s="1" t="s">
        <v>307</v>
      </c>
      <c r="C252" s="1" t="s">
        <v>242</v>
      </c>
      <c r="D252" s="1" t="s">
        <v>243</v>
      </c>
      <c r="E252" s="1" t="s">
        <v>244</v>
      </c>
      <c r="F252" s="1" t="s">
        <v>245</v>
      </c>
      <c r="G252" s="1" t="s">
        <v>246</v>
      </c>
      <c r="H252" s="1" t="s">
        <v>247</v>
      </c>
      <c r="I252" t="str">
        <f t="shared" ref="I252:I315" si="27">IF(AND(K252&gt; J252, L252&gt; K252, M252&gt; L252, N252&gt; M252), "pos_trend", IF(AND(K252&lt; J252, L252&lt; K252, M252&lt; L252, N252&lt; M252), "neg_trend", "N/A"))</f>
        <v>pos_trend</v>
      </c>
      <c r="J252">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2012</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2013</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2014</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2015</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2016</v>
      </c>
    </row>
    <row r="253" spans="1:14" x14ac:dyDescent="0.3">
      <c r="A253" s="1">
        <v>0</v>
      </c>
      <c r="B253" t="s">
        <v>870</v>
      </c>
      <c r="C253" t="s">
        <v>254</v>
      </c>
      <c r="D253" t="s">
        <v>254</v>
      </c>
      <c r="E253" t="s">
        <v>254</v>
      </c>
      <c r="F253" t="s">
        <v>254</v>
      </c>
      <c r="G253" t="s">
        <v>254</v>
      </c>
      <c r="I253" t="str">
        <f t="shared" si="27"/>
        <v>N/A</v>
      </c>
      <c r="J253" t="str">
        <f t="shared" si="28"/>
        <v>N/A</v>
      </c>
      <c r="K253" t="str">
        <f t="shared" si="29"/>
        <v>N/A</v>
      </c>
      <c r="L253" t="str">
        <f t="shared" si="30"/>
        <v>N/A</v>
      </c>
      <c r="M253" t="str">
        <f t="shared" si="31"/>
        <v>N/A</v>
      </c>
      <c r="N253" t="str">
        <f t="shared" si="32"/>
        <v>N/A</v>
      </c>
    </row>
    <row r="254" spans="1:14" x14ac:dyDescent="0.3">
      <c r="A254" s="1">
        <v>1</v>
      </c>
      <c r="B254" t="s">
        <v>876</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2</v>
      </c>
      <c r="B255" t="s">
        <v>882</v>
      </c>
      <c r="C255" t="s">
        <v>254</v>
      </c>
      <c r="D255" t="s">
        <v>254</v>
      </c>
      <c r="E255" t="s">
        <v>254</v>
      </c>
      <c r="F255" t="s">
        <v>254</v>
      </c>
      <c r="G255" t="s">
        <v>254</v>
      </c>
      <c r="I255" t="str">
        <f t="shared" si="27"/>
        <v>N/A</v>
      </c>
      <c r="J255" t="str">
        <f t="shared" si="28"/>
        <v>N/A</v>
      </c>
      <c r="K255" t="str">
        <f t="shared" si="29"/>
        <v>N/A</v>
      </c>
      <c r="L255" t="str">
        <f t="shared" si="30"/>
        <v>N/A</v>
      </c>
      <c r="M255" t="str">
        <f t="shared" si="31"/>
        <v>N/A</v>
      </c>
      <c r="N255" t="str">
        <f t="shared" si="32"/>
        <v>N/A</v>
      </c>
    </row>
    <row r="256" spans="1:14" x14ac:dyDescent="0.3">
      <c r="A256" s="1">
        <v>3</v>
      </c>
      <c r="B256" t="s">
        <v>888</v>
      </c>
      <c r="C256" t="s">
        <v>254</v>
      </c>
      <c r="D256" t="s">
        <v>254</v>
      </c>
      <c r="E256" t="s">
        <v>254</v>
      </c>
      <c r="F256" t="s">
        <v>254</v>
      </c>
      <c r="G256" t="s">
        <v>254</v>
      </c>
      <c r="I256" t="str">
        <f t="shared" si="27"/>
        <v>N/A</v>
      </c>
      <c r="J256" t="str">
        <f t="shared" si="28"/>
        <v>N/A</v>
      </c>
      <c r="K256" t="str">
        <f t="shared" si="29"/>
        <v>N/A</v>
      </c>
      <c r="L256" t="str">
        <f t="shared" si="30"/>
        <v>N/A</v>
      </c>
      <c r="M256" t="str">
        <f t="shared" si="31"/>
        <v>N/A</v>
      </c>
      <c r="N256" t="str">
        <f t="shared" si="32"/>
        <v>N/A</v>
      </c>
    </row>
    <row r="257" spans="1:14" x14ac:dyDescent="0.3">
      <c r="A257" s="1">
        <v>4</v>
      </c>
      <c r="B257" t="s">
        <v>899</v>
      </c>
      <c r="C257" t="s">
        <v>254</v>
      </c>
      <c r="D257" t="s">
        <v>254</v>
      </c>
      <c r="E257" t="s">
        <v>254</v>
      </c>
      <c r="F257" t="s">
        <v>254</v>
      </c>
      <c r="G257" t="s">
        <v>254</v>
      </c>
      <c r="I257" t="str">
        <f t="shared" si="27"/>
        <v>N/A</v>
      </c>
      <c r="J257" t="str">
        <f t="shared" si="28"/>
        <v>N/A</v>
      </c>
      <c r="K257" t="str">
        <f t="shared" si="29"/>
        <v>N/A</v>
      </c>
      <c r="L257" t="str">
        <f t="shared" si="30"/>
        <v>N/A</v>
      </c>
      <c r="M257" t="str">
        <f t="shared" si="31"/>
        <v>N/A</v>
      </c>
      <c r="N257" t="str">
        <f t="shared" si="32"/>
        <v>N/A</v>
      </c>
    </row>
    <row r="258" spans="1:14" x14ac:dyDescent="0.3">
      <c r="A258" s="1">
        <v>5</v>
      </c>
      <c r="B258" t="s">
        <v>904</v>
      </c>
      <c r="C258" t="s">
        <v>254</v>
      </c>
      <c r="D258" t="s">
        <v>254</v>
      </c>
      <c r="E258" t="s">
        <v>254</v>
      </c>
      <c r="F258" t="s">
        <v>254</v>
      </c>
      <c r="G258" t="s">
        <v>254</v>
      </c>
      <c r="I258" t="str">
        <f t="shared" si="27"/>
        <v>N/A</v>
      </c>
      <c r="J258" t="str">
        <f t="shared" si="28"/>
        <v>N/A</v>
      </c>
      <c r="K258" t="str">
        <f t="shared" si="29"/>
        <v>N/A</v>
      </c>
      <c r="L258" t="str">
        <f t="shared" si="30"/>
        <v>N/A</v>
      </c>
      <c r="M258" t="str">
        <f t="shared" si="31"/>
        <v>N/A</v>
      </c>
      <c r="N258" t="str">
        <f t="shared" si="32"/>
        <v>N/A</v>
      </c>
    </row>
    <row r="259" spans="1:14" x14ac:dyDescent="0.3">
      <c r="A259" s="1">
        <v>6</v>
      </c>
      <c r="B259" t="s">
        <v>906</v>
      </c>
      <c r="C259" t="s">
        <v>6376</v>
      </c>
      <c r="D259" t="s">
        <v>6377</v>
      </c>
      <c r="E259" t="s">
        <v>6378</v>
      </c>
      <c r="F259" t="s">
        <v>6379</v>
      </c>
      <c r="G259" t="s">
        <v>6380</v>
      </c>
      <c r="I259" t="str">
        <f t="shared" si="27"/>
        <v>N/A</v>
      </c>
      <c r="J259">
        <f t="shared" si="28"/>
        <v>-11600000</v>
      </c>
      <c r="K259">
        <f t="shared" si="29"/>
        <v>-29210000</v>
      </c>
      <c r="L259">
        <f t="shared" si="30"/>
        <v>-18960000</v>
      </c>
      <c r="M259">
        <f t="shared" si="31"/>
        <v>-9720000</v>
      </c>
      <c r="N259">
        <f t="shared" si="32"/>
        <v>-5910000</v>
      </c>
    </row>
    <row r="260" spans="1:14" x14ac:dyDescent="0.3">
      <c r="A260" s="1">
        <v>7</v>
      </c>
      <c r="B260" t="s">
        <v>908</v>
      </c>
      <c r="C260" t="s">
        <v>6376</v>
      </c>
      <c r="D260" t="s">
        <v>6377</v>
      </c>
      <c r="E260" t="s">
        <v>6378</v>
      </c>
      <c r="F260" t="s">
        <v>6379</v>
      </c>
      <c r="G260" t="s">
        <v>4196</v>
      </c>
      <c r="I260" t="str">
        <f t="shared" si="27"/>
        <v>N/A</v>
      </c>
      <c r="J260">
        <f t="shared" si="28"/>
        <v>-11600000</v>
      </c>
      <c r="K260">
        <f t="shared" si="29"/>
        <v>-29210000</v>
      </c>
      <c r="L260">
        <f t="shared" si="30"/>
        <v>-18960000</v>
      </c>
      <c r="M260">
        <f t="shared" si="31"/>
        <v>-9720000</v>
      </c>
      <c r="N260">
        <f t="shared" si="32"/>
        <v>-6110000</v>
      </c>
    </row>
    <row r="261" spans="1:14" x14ac:dyDescent="0.3">
      <c r="A261" s="1">
        <v>8</v>
      </c>
      <c r="B261" t="s">
        <v>909</v>
      </c>
      <c r="C261" t="s">
        <v>254</v>
      </c>
      <c r="D261" t="s">
        <v>254</v>
      </c>
      <c r="E261" t="s">
        <v>254</v>
      </c>
      <c r="F261" t="s">
        <v>254</v>
      </c>
      <c r="G261" t="s">
        <v>2626</v>
      </c>
      <c r="I261" t="str">
        <f t="shared" si="27"/>
        <v>N/A</v>
      </c>
      <c r="J261" t="str">
        <f t="shared" si="28"/>
        <v>N/A</v>
      </c>
      <c r="K261" t="str">
        <f t="shared" si="29"/>
        <v>N/A</v>
      </c>
      <c r="L261" t="str">
        <f t="shared" si="30"/>
        <v>N/A</v>
      </c>
      <c r="M261" t="str">
        <f t="shared" si="31"/>
        <v>N/A</v>
      </c>
      <c r="N261">
        <f t="shared" si="32"/>
        <v>200000</v>
      </c>
    </row>
    <row r="262" spans="1:14" x14ac:dyDescent="0.3">
      <c r="A262" s="1">
        <v>9</v>
      </c>
      <c r="B262" t="s">
        <v>910</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10</v>
      </c>
      <c r="B263" t="s">
        <v>914</v>
      </c>
      <c r="C263" t="s">
        <v>254</v>
      </c>
      <c r="D263" t="s">
        <v>254</v>
      </c>
      <c r="E263" t="s">
        <v>254</v>
      </c>
      <c r="F263" t="s">
        <v>254</v>
      </c>
      <c r="G263" t="s">
        <v>254</v>
      </c>
      <c r="I263" t="str">
        <f t="shared" si="27"/>
        <v>N/A</v>
      </c>
      <c r="J263" t="str">
        <f t="shared" si="28"/>
        <v>N/A</v>
      </c>
      <c r="K263" t="str">
        <f t="shared" si="29"/>
        <v>N/A</v>
      </c>
      <c r="L263" t="str">
        <f t="shared" si="30"/>
        <v>N/A</v>
      </c>
      <c r="M263" t="str">
        <f t="shared" si="31"/>
        <v>N/A</v>
      </c>
      <c r="N263" t="str">
        <f t="shared" si="32"/>
        <v>N/A</v>
      </c>
    </row>
    <row r="264" spans="1:14" x14ac:dyDescent="0.3">
      <c r="A264" s="1">
        <v>11</v>
      </c>
      <c r="B264" t="s">
        <v>915</v>
      </c>
      <c r="C264" t="s">
        <v>6376</v>
      </c>
      <c r="D264" t="s">
        <v>6377</v>
      </c>
      <c r="E264" t="s">
        <v>6378</v>
      </c>
      <c r="F264" t="s">
        <v>6379</v>
      </c>
      <c r="G264" t="s">
        <v>6380</v>
      </c>
      <c r="I264" t="str">
        <f t="shared" si="27"/>
        <v>N/A</v>
      </c>
      <c r="J264">
        <f t="shared" si="28"/>
        <v>-11600000</v>
      </c>
      <c r="K264">
        <f t="shared" si="29"/>
        <v>-29210000</v>
      </c>
      <c r="L264">
        <f t="shared" si="30"/>
        <v>-18960000</v>
      </c>
      <c r="M264">
        <f t="shared" si="31"/>
        <v>-9720000</v>
      </c>
      <c r="N264">
        <f t="shared" si="32"/>
        <v>-5910000</v>
      </c>
    </row>
    <row r="265" spans="1:14" x14ac:dyDescent="0.3">
      <c r="I265" t="str">
        <f t="shared" si="27"/>
        <v>N/A</v>
      </c>
      <c r="J265" t="str">
        <f t="shared" si="28"/>
        <v>N/A</v>
      </c>
      <c r="K265" t="str">
        <f t="shared" si="29"/>
        <v>N/A</v>
      </c>
      <c r="L265" t="str">
        <f t="shared" si="30"/>
        <v>N/A</v>
      </c>
      <c r="M265" t="str">
        <f t="shared" si="31"/>
        <v>N/A</v>
      </c>
      <c r="N265" t="str">
        <f t="shared" si="32"/>
        <v>N/A</v>
      </c>
    </row>
    <row r="266" spans="1:14" x14ac:dyDescent="0.3">
      <c r="B266" s="1" t="s">
        <v>307</v>
      </c>
      <c r="C266" s="1" t="s">
        <v>242</v>
      </c>
      <c r="D266" s="1" t="s">
        <v>243</v>
      </c>
      <c r="E266" s="1" t="s">
        <v>244</v>
      </c>
      <c r="F266" s="1" t="s">
        <v>245</v>
      </c>
      <c r="G266" s="1" t="s">
        <v>246</v>
      </c>
      <c r="H266" s="1" t="s">
        <v>247</v>
      </c>
      <c r="I266" t="str">
        <f t="shared" si="27"/>
        <v>pos_trend</v>
      </c>
      <c r="J266">
        <f t="shared" si="28"/>
        <v>2012</v>
      </c>
      <c r="K266">
        <f t="shared" si="29"/>
        <v>2013</v>
      </c>
      <c r="L266">
        <f t="shared" si="30"/>
        <v>2014</v>
      </c>
      <c r="M266">
        <f t="shared" si="31"/>
        <v>2015</v>
      </c>
      <c r="N266">
        <f t="shared" si="32"/>
        <v>2016</v>
      </c>
    </row>
    <row r="267" spans="1:14" x14ac:dyDescent="0.3">
      <c r="A267" s="1">
        <v>0</v>
      </c>
      <c r="B267" t="s">
        <v>932</v>
      </c>
      <c r="C267" t="s">
        <v>6381</v>
      </c>
      <c r="D267" t="s">
        <v>6382</v>
      </c>
      <c r="E267" t="s">
        <v>6383</v>
      </c>
      <c r="F267" t="s">
        <v>6384</v>
      </c>
      <c r="G267" t="s">
        <v>6385</v>
      </c>
      <c r="I267" t="str">
        <f t="shared" si="27"/>
        <v>N/A</v>
      </c>
      <c r="J267">
        <f t="shared" si="28"/>
        <v>-88350000</v>
      </c>
      <c r="K267">
        <f t="shared" si="29"/>
        <v>-142950000</v>
      </c>
      <c r="L267">
        <f t="shared" si="30"/>
        <v>-182720000</v>
      </c>
      <c r="M267">
        <f t="shared" si="31"/>
        <v>-192300000</v>
      </c>
      <c r="N267">
        <f t="shared" si="32"/>
        <v>-169730000</v>
      </c>
    </row>
    <row r="268" spans="1:14" x14ac:dyDescent="0.3">
      <c r="A268" s="1">
        <v>1</v>
      </c>
      <c r="B268" t="s">
        <v>933</v>
      </c>
      <c r="C268" t="s">
        <v>6381</v>
      </c>
      <c r="D268" t="s">
        <v>6382</v>
      </c>
      <c r="E268" t="s">
        <v>6383</v>
      </c>
      <c r="F268" t="s">
        <v>6384</v>
      </c>
      <c r="G268" t="s">
        <v>6385</v>
      </c>
      <c r="I268" t="str">
        <f t="shared" si="27"/>
        <v>N/A</v>
      </c>
      <c r="J268">
        <f t="shared" si="28"/>
        <v>-88350000</v>
      </c>
      <c r="K268">
        <f t="shared" si="29"/>
        <v>-142950000</v>
      </c>
      <c r="L268">
        <f t="shared" si="30"/>
        <v>-182720000</v>
      </c>
      <c r="M268">
        <f t="shared" si="31"/>
        <v>-192300000</v>
      </c>
      <c r="N268">
        <f t="shared" si="32"/>
        <v>-169730000</v>
      </c>
    </row>
    <row r="269" spans="1:14" x14ac:dyDescent="0.3">
      <c r="A269" s="1">
        <v>2</v>
      </c>
      <c r="B269" t="s">
        <v>436</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3</v>
      </c>
      <c r="B270" t="s">
        <v>6386</v>
      </c>
      <c r="C270" t="s">
        <v>254</v>
      </c>
      <c r="D270" t="s">
        <v>6387</v>
      </c>
      <c r="E270" t="s">
        <v>6388</v>
      </c>
      <c r="F270" t="s">
        <v>6389</v>
      </c>
      <c r="G270" t="s">
        <v>6390</v>
      </c>
      <c r="I270" t="str">
        <f t="shared" si="27"/>
        <v>N/A</v>
      </c>
      <c r="J270" t="str">
        <f t="shared" si="28"/>
        <v>N/A</v>
      </c>
      <c r="K270">
        <f t="shared" si="29"/>
        <v>-0.61809999999999998</v>
      </c>
      <c r="L270">
        <f t="shared" si="30"/>
        <v>-0.2782</v>
      </c>
      <c r="M270">
        <f t="shared" si="31"/>
        <v>-5.2400000000000002E-2</v>
      </c>
      <c r="N270">
        <f t="shared" si="32"/>
        <v>0.1174</v>
      </c>
    </row>
    <row r="271" spans="1:14" x14ac:dyDescent="0.3">
      <c r="A271" s="1">
        <v>4</v>
      </c>
      <c r="B271" t="s">
        <v>934</v>
      </c>
      <c r="C271" t="s">
        <v>254</v>
      </c>
      <c r="D271" t="s">
        <v>6391</v>
      </c>
      <c r="E271" t="s">
        <v>6392</v>
      </c>
      <c r="F271" t="s">
        <v>2991</v>
      </c>
      <c r="G271" t="s">
        <v>2880</v>
      </c>
      <c r="I271" t="str">
        <f t="shared" si="27"/>
        <v>N/A</v>
      </c>
      <c r="J271" t="str">
        <f t="shared" si="28"/>
        <v>N/A</v>
      </c>
      <c r="K271">
        <f t="shared" si="29"/>
        <v>15140000</v>
      </c>
      <c r="L271">
        <f t="shared" si="30"/>
        <v>18960000</v>
      </c>
      <c r="M271">
        <f t="shared" si="31"/>
        <v>9230000</v>
      </c>
      <c r="N271">
        <f t="shared" si="32"/>
        <v>6110000</v>
      </c>
    </row>
    <row r="272" spans="1:14" x14ac:dyDescent="0.3">
      <c r="A272" s="1">
        <v>5</v>
      </c>
      <c r="B272" t="s">
        <v>940</v>
      </c>
      <c r="C272" t="s">
        <v>254</v>
      </c>
      <c r="D272" t="s">
        <v>254</v>
      </c>
      <c r="E272" t="s">
        <v>254</v>
      </c>
      <c r="F272" t="s">
        <v>254</v>
      </c>
      <c r="G272" t="s">
        <v>254</v>
      </c>
      <c r="I272" t="str">
        <f t="shared" si="27"/>
        <v>N/A</v>
      </c>
      <c r="J272" t="str">
        <f t="shared" si="28"/>
        <v>N/A</v>
      </c>
      <c r="K272" t="str">
        <f t="shared" si="29"/>
        <v>N/A</v>
      </c>
      <c r="L272" t="str">
        <f t="shared" si="30"/>
        <v>N/A</v>
      </c>
      <c r="M272" t="str">
        <f t="shared" si="31"/>
        <v>N/A</v>
      </c>
      <c r="N272" t="str">
        <f t="shared" si="32"/>
        <v>N/A</v>
      </c>
    </row>
    <row r="273" spans="1:14" x14ac:dyDescent="0.3">
      <c r="A273" s="1">
        <v>6</v>
      </c>
      <c r="B273" t="s">
        <v>946</v>
      </c>
      <c r="C273" t="s">
        <v>254</v>
      </c>
      <c r="D273" t="s">
        <v>6391</v>
      </c>
      <c r="E273" t="s">
        <v>6392</v>
      </c>
      <c r="F273" t="s">
        <v>2991</v>
      </c>
      <c r="G273" t="s">
        <v>2880</v>
      </c>
      <c r="I273" t="str">
        <f t="shared" si="27"/>
        <v>N/A</v>
      </c>
      <c r="J273" t="str">
        <f t="shared" si="28"/>
        <v>N/A</v>
      </c>
      <c r="K273">
        <f t="shared" si="29"/>
        <v>15140000</v>
      </c>
      <c r="L273">
        <f t="shared" si="30"/>
        <v>18960000</v>
      </c>
      <c r="M273">
        <f t="shared" si="31"/>
        <v>9230000</v>
      </c>
      <c r="N273">
        <f t="shared" si="32"/>
        <v>6110000</v>
      </c>
    </row>
    <row r="274" spans="1:14" x14ac:dyDescent="0.3">
      <c r="A274" s="1">
        <v>7</v>
      </c>
      <c r="B274" t="s">
        <v>952</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8</v>
      </c>
      <c r="B275" t="s">
        <v>958</v>
      </c>
      <c r="C275" t="s">
        <v>254</v>
      </c>
      <c r="D275" t="s">
        <v>6391</v>
      </c>
      <c r="E275" t="s">
        <v>6392</v>
      </c>
      <c r="F275" t="s">
        <v>2991</v>
      </c>
      <c r="G275" t="s">
        <v>2880</v>
      </c>
      <c r="I275" t="str">
        <f t="shared" si="27"/>
        <v>N/A</v>
      </c>
      <c r="J275" t="str">
        <f t="shared" si="28"/>
        <v>N/A</v>
      </c>
      <c r="K275">
        <f t="shared" si="29"/>
        <v>15140000</v>
      </c>
      <c r="L275">
        <f t="shared" si="30"/>
        <v>18960000</v>
      </c>
      <c r="M275">
        <f t="shared" si="31"/>
        <v>9230000</v>
      </c>
      <c r="N275">
        <f t="shared" si="32"/>
        <v>6110000</v>
      </c>
    </row>
    <row r="276" spans="1:14" x14ac:dyDescent="0.3">
      <c r="A276" s="1">
        <v>9</v>
      </c>
      <c r="B276" t="s">
        <v>964</v>
      </c>
      <c r="C276" t="s">
        <v>254</v>
      </c>
      <c r="D276" t="s">
        <v>254</v>
      </c>
      <c r="E276" t="s">
        <v>254</v>
      </c>
      <c r="F276" t="s">
        <v>254</v>
      </c>
      <c r="G276" t="s">
        <v>254</v>
      </c>
      <c r="I276" t="str">
        <f t="shared" si="27"/>
        <v>N/A</v>
      </c>
      <c r="J276" t="str">
        <f t="shared" si="28"/>
        <v>N/A</v>
      </c>
      <c r="K276" t="str">
        <f t="shared" si="29"/>
        <v>N/A</v>
      </c>
      <c r="L276" t="str">
        <f t="shared" si="30"/>
        <v>N/A</v>
      </c>
      <c r="M276" t="str">
        <f t="shared" si="31"/>
        <v>N/A</v>
      </c>
      <c r="N276" t="str">
        <f t="shared" si="32"/>
        <v>N/A</v>
      </c>
    </row>
    <row r="277" spans="1:14" x14ac:dyDescent="0.3">
      <c r="A277" s="1">
        <v>10</v>
      </c>
      <c r="B277" t="s">
        <v>970</v>
      </c>
      <c r="C277" t="s">
        <v>254</v>
      </c>
      <c r="D277" t="s">
        <v>254</v>
      </c>
      <c r="E277" t="s">
        <v>254</v>
      </c>
      <c r="F277" t="s">
        <v>254</v>
      </c>
      <c r="G277" t="s">
        <v>254</v>
      </c>
      <c r="I277" t="str">
        <f t="shared" si="27"/>
        <v>N/A</v>
      </c>
      <c r="J277" t="str">
        <f t="shared" si="28"/>
        <v>N/A</v>
      </c>
      <c r="K277" t="str">
        <f t="shared" si="29"/>
        <v>N/A</v>
      </c>
      <c r="L277" t="str">
        <f t="shared" si="30"/>
        <v>N/A</v>
      </c>
      <c r="M277" t="str">
        <f t="shared" si="31"/>
        <v>N/A</v>
      </c>
      <c r="N277" t="str">
        <f t="shared" si="32"/>
        <v>N/A</v>
      </c>
    </row>
    <row r="278" spans="1:14" x14ac:dyDescent="0.3">
      <c r="A278" s="1">
        <v>11</v>
      </c>
      <c r="B278" t="s">
        <v>971</v>
      </c>
      <c r="C278" t="s">
        <v>254</v>
      </c>
      <c r="D278" t="s">
        <v>254</v>
      </c>
      <c r="E278" t="s">
        <v>254</v>
      </c>
      <c r="F278" t="s">
        <v>254</v>
      </c>
      <c r="G278" t="s">
        <v>254</v>
      </c>
      <c r="I278" t="str">
        <f t="shared" si="27"/>
        <v>N/A</v>
      </c>
      <c r="J278" t="str">
        <f t="shared" si="28"/>
        <v>N/A</v>
      </c>
      <c r="K278" t="str">
        <f t="shared" si="29"/>
        <v>N/A</v>
      </c>
      <c r="L278" t="str">
        <f t="shared" si="30"/>
        <v>N/A</v>
      </c>
      <c r="M278" t="str">
        <f t="shared" si="31"/>
        <v>N/A</v>
      </c>
      <c r="N278" t="str">
        <f t="shared" si="32"/>
        <v>N/A</v>
      </c>
    </row>
    <row r="279" spans="1:14" x14ac:dyDescent="0.3">
      <c r="A279" s="1">
        <v>12</v>
      </c>
      <c r="B279" t="s">
        <v>972</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13</v>
      </c>
      <c r="B280" t="s">
        <v>978</v>
      </c>
      <c r="C280" t="s">
        <v>254</v>
      </c>
      <c r="D280" t="s">
        <v>254</v>
      </c>
      <c r="E280" t="s">
        <v>254</v>
      </c>
      <c r="F280" t="s">
        <v>254</v>
      </c>
      <c r="G280" t="s">
        <v>254</v>
      </c>
      <c r="I280" t="str">
        <f t="shared" si="27"/>
        <v>N/A</v>
      </c>
      <c r="J280" t="str">
        <f t="shared" si="28"/>
        <v>N/A</v>
      </c>
      <c r="K280" t="str">
        <f t="shared" si="29"/>
        <v>N/A</v>
      </c>
      <c r="L280" t="str">
        <f t="shared" si="30"/>
        <v>N/A</v>
      </c>
      <c r="M280" t="str">
        <f t="shared" si="31"/>
        <v>N/A</v>
      </c>
      <c r="N280" t="str">
        <f t="shared" si="32"/>
        <v>N/A</v>
      </c>
    </row>
    <row r="281" spans="1:14" x14ac:dyDescent="0.3">
      <c r="A281" s="1">
        <v>14</v>
      </c>
      <c r="B281" t="s">
        <v>817</v>
      </c>
      <c r="C281" t="s">
        <v>254</v>
      </c>
      <c r="D281" t="s">
        <v>1964</v>
      </c>
      <c r="E281" t="s">
        <v>6393</v>
      </c>
      <c r="F281" t="s">
        <v>254</v>
      </c>
      <c r="G281" t="s">
        <v>254</v>
      </c>
      <c r="I281" t="str">
        <f t="shared" si="27"/>
        <v>N/A</v>
      </c>
      <c r="J281" t="str">
        <f t="shared" si="28"/>
        <v>N/A</v>
      </c>
      <c r="K281">
        <f t="shared" si="29"/>
        <v>1570000</v>
      </c>
      <c r="L281">
        <f t="shared" si="30"/>
        <v>1810000</v>
      </c>
      <c r="M281" t="str">
        <f t="shared" si="31"/>
        <v>N/A</v>
      </c>
      <c r="N281" t="str">
        <f t="shared" si="32"/>
        <v>N/A</v>
      </c>
    </row>
    <row r="282" spans="1:14" x14ac:dyDescent="0.3">
      <c r="A282" s="1">
        <v>15</v>
      </c>
      <c r="B282" t="s">
        <v>910</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16</v>
      </c>
      <c r="B283" t="s">
        <v>914</v>
      </c>
      <c r="C283" t="s">
        <v>254</v>
      </c>
      <c r="D283" t="s">
        <v>1964</v>
      </c>
      <c r="E283" t="s">
        <v>6393</v>
      </c>
      <c r="F283" t="s">
        <v>254</v>
      </c>
      <c r="G283" t="s">
        <v>254</v>
      </c>
      <c r="I283" t="str">
        <f t="shared" si="27"/>
        <v>N/A</v>
      </c>
      <c r="J283" t="str">
        <f t="shared" si="28"/>
        <v>N/A</v>
      </c>
      <c r="K283">
        <f t="shared" si="29"/>
        <v>1570000</v>
      </c>
      <c r="L283">
        <f t="shared" si="30"/>
        <v>1810000</v>
      </c>
      <c r="M283" t="str">
        <f t="shared" si="31"/>
        <v>N/A</v>
      </c>
      <c r="N283" t="str">
        <f t="shared" si="32"/>
        <v>N/A</v>
      </c>
    </row>
    <row r="284" spans="1:14" x14ac:dyDescent="0.3">
      <c r="A284" s="1">
        <v>17</v>
      </c>
      <c r="B284" t="s">
        <v>990</v>
      </c>
      <c r="C284" t="s">
        <v>6381</v>
      </c>
      <c r="D284" t="s">
        <v>6394</v>
      </c>
      <c r="E284" t="s">
        <v>6395</v>
      </c>
      <c r="F284" t="s">
        <v>6396</v>
      </c>
      <c r="G284" t="s">
        <v>6397</v>
      </c>
      <c r="I284" t="str">
        <f t="shared" si="27"/>
        <v>N/A</v>
      </c>
      <c r="J284">
        <f t="shared" si="28"/>
        <v>-88350000</v>
      </c>
      <c r="K284">
        <f t="shared" si="29"/>
        <v>-126250000</v>
      </c>
      <c r="L284">
        <f t="shared" si="30"/>
        <v>-161960000</v>
      </c>
      <c r="M284">
        <f t="shared" si="31"/>
        <v>-183070000</v>
      </c>
      <c r="N284">
        <f t="shared" si="32"/>
        <v>-163620000</v>
      </c>
    </row>
    <row r="285" spans="1:14" x14ac:dyDescent="0.3">
      <c r="A285" s="1">
        <v>18</v>
      </c>
      <c r="B285" t="s">
        <v>996</v>
      </c>
      <c r="C285" t="s">
        <v>254</v>
      </c>
      <c r="D285" t="s">
        <v>6398</v>
      </c>
      <c r="E285" t="s">
        <v>6399</v>
      </c>
      <c r="F285" t="s">
        <v>6400</v>
      </c>
      <c r="G285" t="s">
        <v>6401</v>
      </c>
      <c r="I285" t="str">
        <f t="shared" si="27"/>
        <v>N/A</v>
      </c>
      <c r="J285" t="str">
        <f t="shared" si="28"/>
        <v>N/A</v>
      </c>
      <c r="K285">
        <f t="shared" si="29"/>
        <v>-0.42899999999999999</v>
      </c>
      <c r="L285">
        <f t="shared" si="30"/>
        <v>-0.2828</v>
      </c>
      <c r="M285">
        <f t="shared" si="31"/>
        <v>-0.13039999999999999</v>
      </c>
      <c r="N285">
        <f t="shared" si="32"/>
        <v>0.10619999999999999</v>
      </c>
    </row>
    <row r="286" spans="1:14" x14ac:dyDescent="0.3">
      <c r="A286" s="1">
        <v>19</v>
      </c>
      <c r="B286" t="s">
        <v>1007</v>
      </c>
      <c r="C286" t="s">
        <v>254</v>
      </c>
      <c r="D286" t="s">
        <v>254</v>
      </c>
      <c r="E286" t="s">
        <v>254</v>
      </c>
      <c r="F286" t="s">
        <v>254</v>
      </c>
      <c r="G286" t="s">
        <v>254</v>
      </c>
      <c r="I286" t="str">
        <f t="shared" si="27"/>
        <v>N/A</v>
      </c>
      <c r="J286" t="str">
        <f t="shared" si="28"/>
        <v>N/A</v>
      </c>
      <c r="K286" t="str">
        <f t="shared" si="29"/>
        <v>N/A</v>
      </c>
      <c r="L286" t="str">
        <f t="shared" si="30"/>
        <v>N/A</v>
      </c>
      <c r="M286" t="str">
        <f t="shared" si="31"/>
        <v>N/A</v>
      </c>
      <c r="N286" t="str">
        <f t="shared" si="32"/>
        <v>N/A</v>
      </c>
    </row>
    <row r="287" spans="1:14" x14ac:dyDescent="0.3">
      <c r="A287" s="1">
        <v>20</v>
      </c>
      <c r="B287" t="s">
        <v>1013</v>
      </c>
      <c r="C287" t="s">
        <v>254</v>
      </c>
      <c r="D287" t="s">
        <v>1014</v>
      </c>
      <c r="E287" t="s">
        <v>1014</v>
      </c>
      <c r="F287" t="s">
        <v>254</v>
      </c>
      <c r="G287" t="s">
        <v>1014</v>
      </c>
      <c r="I287" t="str">
        <f t="shared" si="27"/>
        <v>N/A</v>
      </c>
      <c r="J287" t="str">
        <f t="shared" si="28"/>
        <v>N/A</v>
      </c>
      <c r="K287">
        <f t="shared" si="29"/>
        <v>0</v>
      </c>
      <c r="L287">
        <f t="shared" si="30"/>
        <v>0</v>
      </c>
      <c r="M287" t="str">
        <f t="shared" si="31"/>
        <v>N/A</v>
      </c>
      <c r="N287">
        <f t="shared" si="32"/>
        <v>0</v>
      </c>
    </row>
    <row r="288" spans="1:14" x14ac:dyDescent="0.3">
      <c r="A288" s="1">
        <v>21</v>
      </c>
      <c r="B288" t="s">
        <v>1015</v>
      </c>
      <c r="C288" t="s">
        <v>254</v>
      </c>
      <c r="D288" t="s">
        <v>254</v>
      </c>
      <c r="E288" t="s">
        <v>254</v>
      </c>
      <c r="F288" t="s">
        <v>254</v>
      </c>
      <c r="G288" t="s">
        <v>254</v>
      </c>
      <c r="I288" t="str">
        <f t="shared" si="27"/>
        <v>N/A</v>
      </c>
      <c r="J288" t="str">
        <f t="shared" si="28"/>
        <v>N/A</v>
      </c>
      <c r="K288" t="str">
        <f t="shared" si="29"/>
        <v>N/A</v>
      </c>
      <c r="L288" t="str">
        <f t="shared" si="30"/>
        <v>N/A</v>
      </c>
      <c r="M288" t="str">
        <f t="shared" si="31"/>
        <v>N/A</v>
      </c>
      <c r="N288" t="str">
        <f t="shared" si="32"/>
        <v>N/A</v>
      </c>
    </row>
    <row r="289" spans="1:14" x14ac:dyDescent="0.3">
      <c r="A289" s="1">
        <v>22</v>
      </c>
      <c r="B289" t="s">
        <v>1021</v>
      </c>
      <c r="C289" t="s">
        <v>6402</v>
      </c>
      <c r="D289" t="s">
        <v>6403</v>
      </c>
      <c r="E289" t="s">
        <v>6404</v>
      </c>
      <c r="F289" t="s">
        <v>6405</v>
      </c>
      <c r="G289" t="s">
        <v>6406</v>
      </c>
      <c r="I289" t="str">
        <f t="shared" si="27"/>
        <v>N/A</v>
      </c>
      <c r="J289">
        <f t="shared" si="28"/>
        <v>99940000</v>
      </c>
      <c r="K289">
        <f t="shared" si="29"/>
        <v>155460000</v>
      </c>
      <c r="L289">
        <f t="shared" si="30"/>
        <v>180910000</v>
      </c>
      <c r="M289">
        <f t="shared" si="31"/>
        <v>192790000</v>
      </c>
      <c r="N289">
        <f t="shared" si="32"/>
        <v>169530000</v>
      </c>
    </row>
    <row r="290" spans="1:14" x14ac:dyDescent="0.3">
      <c r="A290" s="1">
        <v>23</v>
      </c>
      <c r="B290" t="s">
        <v>1027</v>
      </c>
      <c r="C290" t="s">
        <v>254</v>
      </c>
      <c r="D290" t="s">
        <v>6407</v>
      </c>
      <c r="E290" t="s">
        <v>6408</v>
      </c>
      <c r="F290" t="s">
        <v>1392</v>
      </c>
      <c r="G290" t="s">
        <v>6409</v>
      </c>
      <c r="I290" t="str">
        <f t="shared" si="27"/>
        <v>neg_trend</v>
      </c>
      <c r="J290" t="str">
        <f t="shared" si="28"/>
        <v>N/A</v>
      </c>
      <c r="K290">
        <f t="shared" si="29"/>
        <v>0.55549999999999999</v>
      </c>
      <c r="L290">
        <f t="shared" si="30"/>
        <v>0.16370000000000001</v>
      </c>
      <c r="M290">
        <f t="shared" si="31"/>
        <v>6.5700000000000008E-2</v>
      </c>
      <c r="N290">
        <f t="shared" si="32"/>
        <v>-0.12060000000000001</v>
      </c>
    </row>
    <row r="291" spans="1:14" x14ac:dyDescent="0.3">
      <c r="A291" s="1">
        <v>24</v>
      </c>
      <c r="B291" t="s">
        <v>1032</v>
      </c>
      <c r="C291" t="s">
        <v>254</v>
      </c>
      <c r="D291" t="s">
        <v>254</v>
      </c>
      <c r="E291" t="s">
        <v>254</v>
      </c>
      <c r="F291" t="s">
        <v>254</v>
      </c>
      <c r="G291" t="s">
        <v>6410</v>
      </c>
      <c r="I291" t="str">
        <f t="shared" si="27"/>
        <v>N/A</v>
      </c>
      <c r="J291" t="str">
        <f t="shared" si="28"/>
        <v>N/A</v>
      </c>
      <c r="K291" t="str">
        <f t="shared" si="29"/>
        <v>N/A</v>
      </c>
      <c r="L291" t="str">
        <f t="shared" si="30"/>
        <v>N/A</v>
      </c>
      <c r="M291" t="str">
        <f t="shared" si="31"/>
        <v>N/A</v>
      </c>
      <c r="N291">
        <f t="shared" si="32"/>
        <v>-1E-4</v>
      </c>
    </row>
    <row r="292" spans="1:14" x14ac:dyDescent="0.3">
      <c r="I292" t="str">
        <f t="shared" si="27"/>
        <v>N/A</v>
      </c>
      <c r="J292" t="str">
        <f t="shared" si="28"/>
        <v>N/A</v>
      </c>
      <c r="K292" t="str">
        <f t="shared" si="29"/>
        <v>N/A</v>
      </c>
      <c r="L292" t="str">
        <f t="shared" si="30"/>
        <v>N/A</v>
      </c>
      <c r="M292" t="str">
        <f t="shared" si="31"/>
        <v>N/A</v>
      </c>
      <c r="N292" t="str">
        <f t="shared" si="32"/>
        <v>N/A</v>
      </c>
    </row>
    <row r="293" spans="1:14" x14ac:dyDescent="0.3">
      <c r="A293" s="1">
        <v>0</v>
      </c>
      <c r="B293" t="s">
        <v>6411</v>
      </c>
      <c r="C293" t="s">
        <v>6412</v>
      </c>
      <c r="I293" t="str">
        <f t="shared" si="27"/>
        <v>N/A</v>
      </c>
      <c r="J293" t="str">
        <f t="shared" si="28"/>
        <v>N/A</v>
      </c>
      <c r="K293" t="str">
        <f t="shared" si="29"/>
        <v>N/A</v>
      </c>
      <c r="L293" t="str">
        <f t="shared" si="30"/>
        <v>N/A</v>
      </c>
      <c r="M293" t="str">
        <f t="shared" si="31"/>
        <v>N/A</v>
      </c>
      <c r="N293" t="str">
        <f t="shared" si="32"/>
        <v>N/A</v>
      </c>
    </row>
    <row r="294" spans="1:14" x14ac:dyDescent="0.3">
      <c r="A294" s="1">
        <v>1</v>
      </c>
      <c r="B294" t="s">
        <v>6413</v>
      </c>
      <c r="C294" t="s">
        <v>6414</v>
      </c>
      <c r="I294" t="str">
        <f t="shared" si="27"/>
        <v>N/A</v>
      </c>
      <c r="J294" t="str">
        <f t="shared" si="28"/>
        <v>N/A</v>
      </c>
      <c r="K294" t="str">
        <f t="shared" si="29"/>
        <v>N/A</v>
      </c>
      <c r="L294" t="str">
        <f t="shared" si="30"/>
        <v>N/A</v>
      </c>
      <c r="M294" t="str">
        <f t="shared" si="31"/>
        <v>N/A</v>
      </c>
      <c r="N294" t="str">
        <f t="shared" si="32"/>
        <v>N/A</v>
      </c>
    </row>
    <row r="295" spans="1:14" x14ac:dyDescent="0.3">
      <c r="A295" s="1">
        <v>2</v>
      </c>
      <c r="B295" t="s">
        <v>6415</v>
      </c>
      <c r="C295" t="s">
        <v>6416</v>
      </c>
      <c r="I295" t="str">
        <f t="shared" si="27"/>
        <v>N/A</v>
      </c>
      <c r="J295" t="str">
        <f t="shared" si="28"/>
        <v>N/A</v>
      </c>
      <c r="K295" t="str">
        <f t="shared" si="29"/>
        <v>N/A</v>
      </c>
      <c r="L295" t="str">
        <f t="shared" si="30"/>
        <v>N/A</v>
      </c>
      <c r="M295" t="str">
        <f t="shared" si="31"/>
        <v>N/A</v>
      </c>
      <c r="N295" t="str">
        <f t="shared" si="32"/>
        <v>N/A</v>
      </c>
    </row>
    <row r="296" spans="1:14" x14ac:dyDescent="0.3">
      <c r="A296" s="1">
        <v>3</v>
      </c>
      <c r="B296" t="s">
        <v>6417</v>
      </c>
      <c r="C296" t="s">
        <v>6418</v>
      </c>
      <c r="I296" t="str">
        <f t="shared" si="27"/>
        <v>N/A</v>
      </c>
      <c r="J296" t="str">
        <f t="shared" si="28"/>
        <v>N/A</v>
      </c>
      <c r="K296" t="str">
        <f t="shared" si="29"/>
        <v>N/A</v>
      </c>
      <c r="L296" t="str">
        <f t="shared" si="30"/>
        <v>N/A</v>
      </c>
      <c r="M296" t="str">
        <f t="shared" si="31"/>
        <v>N/A</v>
      </c>
      <c r="N296" t="str">
        <f t="shared" si="32"/>
        <v>N/A</v>
      </c>
    </row>
    <row r="297" spans="1:14" x14ac:dyDescent="0.3">
      <c r="A297" s="1">
        <v>4</v>
      </c>
      <c r="B297" t="s">
        <v>6419</v>
      </c>
      <c r="C297" t="s">
        <v>6420</v>
      </c>
      <c r="I297" t="str">
        <f t="shared" si="27"/>
        <v>N/A</v>
      </c>
      <c r="J297" t="str">
        <f t="shared" si="28"/>
        <v>N/A</v>
      </c>
      <c r="K297" t="str">
        <f t="shared" si="29"/>
        <v>N/A</v>
      </c>
      <c r="L297" t="str">
        <f t="shared" si="30"/>
        <v>N/A</v>
      </c>
      <c r="M297" t="str">
        <f t="shared" si="31"/>
        <v>N/A</v>
      </c>
      <c r="N297" t="str">
        <f t="shared" si="32"/>
        <v>N/A</v>
      </c>
    </row>
    <row r="298" spans="1:14" x14ac:dyDescent="0.3">
      <c r="A298" s="1">
        <v>5</v>
      </c>
      <c r="B298" t="s">
        <v>6421</v>
      </c>
      <c r="C298" t="s">
        <v>6422</v>
      </c>
      <c r="I298" t="str">
        <f t="shared" si="27"/>
        <v>N/A</v>
      </c>
      <c r="J298" t="str">
        <f t="shared" si="28"/>
        <v>N/A</v>
      </c>
      <c r="K298" t="str">
        <f t="shared" si="29"/>
        <v>N/A</v>
      </c>
      <c r="L298" t="str">
        <f t="shared" si="30"/>
        <v>N/A</v>
      </c>
      <c r="M298" t="str">
        <f t="shared" si="31"/>
        <v>N/A</v>
      </c>
      <c r="N298" t="str">
        <f t="shared" si="32"/>
        <v>N/A</v>
      </c>
    </row>
    <row r="299" spans="1:14" x14ac:dyDescent="0.3">
      <c r="I299" t="str">
        <f t="shared" si="27"/>
        <v>N/A</v>
      </c>
      <c r="J299" t="str">
        <f t="shared" si="28"/>
        <v>N/A</v>
      </c>
      <c r="K299" t="str">
        <f t="shared" si="29"/>
        <v>N/A</v>
      </c>
      <c r="L299" t="str">
        <f t="shared" si="30"/>
        <v>N/A</v>
      </c>
      <c r="M299" t="str">
        <f t="shared" si="31"/>
        <v>N/A</v>
      </c>
      <c r="N299" t="str">
        <f t="shared" si="32"/>
        <v>N/A</v>
      </c>
    </row>
    <row r="300" spans="1:14" x14ac:dyDescent="0.3">
      <c r="I300" t="str">
        <f t="shared" si="27"/>
        <v>N/A</v>
      </c>
      <c r="J300" t="str">
        <f t="shared" si="28"/>
        <v>N/A</v>
      </c>
      <c r="K300" t="str">
        <f t="shared" si="29"/>
        <v>N/A</v>
      </c>
      <c r="L300" t="str">
        <f t="shared" si="30"/>
        <v>N/A</v>
      </c>
      <c r="M300" t="str">
        <f t="shared" si="31"/>
        <v>N/A</v>
      </c>
      <c r="N300" t="str">
        <f t="shared" si="32"/>
        <v>N/A</v>
      </c>
    </row>
    <row r="301" spans="1:14" x14ac:dyDescent="0.3">
      <c r="A301" s="1">
        <v>0</v>
      </c>
      <c r="B301" t="s">
        <v>121</v>
      </c>
      <c r="C301" t="s">
        <v>1448</v>
      </c>
      <c r="I301" t="str">
        <f t="shared" si="27"/>
        <v>N/A</v>
      </c>
      <c r="J301">
        <f t="shared" si="28"/>
        <v>3040000000</v>
      </c>
      <c r="K301" t="str">
        <f t="shared" si="29"/>
        <v>N/A</v>
      </c>
      <c r="L301" t="str">
        <f t="shared" si="30"/>
        <v>N/A</v>
      </c>
      <c r="M301" t="str">
        <f t="shared" si="31"/>
        <v>N/A</v>
      </c>
      <c r="N301" t="str">
        <f t="shared" si="32"/>
        <v>N/A</v>
      </c>
    </row>
    <row r="302" spans="1:14" x14ac:dyDescent="0.3">
      <c r="A302" s="1">
        <v>1</v>
      </c>
      <c r="B302" t="s">
        <v>122</v>
      </c>
      <c r="I302" t="str">
        <f t="shared" si="27"/>
        <v>N/A</v>
      </c>
      <c r="J302" t="str">
        <f t="shared" si="28"/>
        <v>N/A</v>
      </c>
      <c r="K302" t="str">
        <f t="shared" si="29"/>
        <v>N/A</v>
      </c>
      <c r="L302" t="str">
        <f t="shared" si="30"/>
        <v>N/A</v>
      </c>
      <c r="M302" t="str">
        <f t="shared" si="31"/>
        <v>N/A</v>
      </c>
      <c r="N302" t="str">
        <f t="shared" si="32"/>
        <v>N/A</v>
      </c>
    </row>
    <row r="303" spans="1:14" x14ac:dyDescent="0.3">
      <c r="A303" s="1">
        <v>2</v>
      </c>
      <c r="B303" t="s">
        <v>123</v>
      </c>
      <c r="C303" t="s">
        <v>6423</v>
      </c>
      <c r="I303" t="str">
        <f t="shared" si="27"/>
        <v>N/A</v>
      </c>
      <c r="J303">
        <f t="shared" si="28"/>
        <v>14.32</v>
      </c>
      <c r="K303" t="str">
        <f t="shared" si="29"/>
        <v>N/A</v>
      </c>
      <c r="L303" t="str">
        <f t="shared" si="30"/>
        <v>N/A</v>
      </c>
      <c r="M303" t="str">
        <f t="shared" si="31"/>
        <v>N/A</v>
      </c>
      <c r="N303" t="str">
        <f t="shared" si="32"/>
        <v>N/A</v>
      </c>
    </row>
    <row r="304" spans="1:14" x14ac:dyDescent="0.3">
      <c r="A304" s="1">
        <v>3</v>
      </c>
      <c r="B304" t="s">
        <v>124</v>
      </c>
      <c r="C304" t="s">
        <v>6424</v>
      </c>
      <c r="I304" t="str">
        <f t="shared" si="27"/>
        <v>N/A</v>
      </c>
      <c r="J304">
        <f t="shared" si="28"/>
        <v>14.25</v>
      </c>
      <c r="K304" t="str">
        <f t="shared" si="29"/>
        <v>N/A</v>
      </c>
      <c r="L304" t="str">
        <f t="shared" si="30"/>
        <v>N/A</v>
      </c>
      <c r="M304" t="str">
        <f t="shared" si="31"/>
        <v>N/A</v>
      </c>
      <c r="N304" t="str">
        <f t="shared" si="32"/>
        <v>N/A</v>
      </c>
    </row>
    <row r="305" spans="1:14" x14ac:dyDescent="0.3">
      <c r="A305" s="1">
        <v>4</v>
      </c>
      <c r="B305" t="s">
        <v>126</v>
      </c>
      <c r="C305" t="s">
        <v>6425</v>
      </c>
      <c r="I305" t="str">
        <f t="shared" si="27"/>
        <v>N/A</v>
      </c>
      <c r="J305">
        <f t="shared" si="28"/>
        <v>6.03</v>
      </c>
      <c r="K305" t="str">
        <f t="shared" si="29"/>
        <v>N/A</v>
      </c>
      <c r="L305" t="str">
        <f t="shared" si="30"/>
        <v>N/A</v>
      </c>
      <c r="M305" t="str">
        <f t="shared" si="31"/>
        <v>N/A</v>
      </c>
      <c r="N305" t="str">
        <f t="shared" si="32"/>
        <v>N/A</v>
      </c>
    </row>
    <row r="306" spans="1:14" x14ac:dyDescent="0.3">
      <c r="A306" s="1">
        <v>5</v>
      </c>
      <c r="B306" t="s">
        <v>128</v>
      </c>
      <c r="C306" t="s">
        <v>3377</v>
      </c>
      <c r="I306" t="str">
        <f t="shared" si="27"/>
        <v>N/A</v>
      </c>
      <c r="J306">
        <f t="shared" si="28"/>
        <v>2.65</v>
      </c>
      <c r="K306" t="str">
        <f t="shared" si="29"/>
        <v>N/A</v>
      </c>
      <c r="L306" t="str">
        <f t="shared" si="30"/>
        <v>N/A</v>
      </c>
      <c r="M306" t="str">
        <f t="shared" si="31"/>
        <v>N/A</v>
      </c>
      <c r="N306" t="str">
        <f t="shared" si="32"/>
        <v>N/A</v>
      </c>
    </row>
    <row r="307" spans="1:14" x14ac:dyDescent="0.3">
      <c r="A307" s="1">
        <v>6</v>
      </c>
      <c r="B307" t="s">
        <v>130</v>
      </c>
      <c r="C307" t="s">
        <v>6426</v>
      </c>
      <c r="I307" t="str">
        <f t="shared" si="27"/>
        <v>N/A</v>
      </c>
      <c r="J307">
        <f t="shared" si="28"/>
        <v>4.76</v>
      </c>
      <c r="K307" t="str">
        <f t="shared" si="29"/>
        <v>N/A</v>
      </c>
      <c r="L307" t="str">
        <f t="shared" si="30"/>
        <v>N/A</v>
      </c>
      <c r="M307" t="str">
        <f t="shared" si="31"/>
        <v>N/A</v>
      </c>
      <c r="N307" t="str">
        <f t="shared" si="32"/>
        <v>N/A</v>
      </c>
    </row>
    <row r="308" spans="1:14" x14ac:dyDescent="0.3">
      <c r="A308" s="1">
        <v>7</v>
      </c>
      <c r="B308" t="s">
        <v>132</v>
      </c>
      <c r="I308" t="str">
        <f t="shared" si="27"/>
        <v>N/A</v>
      </c>
      <c r="J308" t="str">
        <f t="shared" si="28"/>
        <v>N/A</v>
      </c>
      <c r="K308" t="str">
        <f t="shared" si="29"/>
        <v>N/A</v>
      </c>
      <c r="L308" t="str">
        <f t="shared" si="30"/>
        <v>N/A</v>
      </c>
      <c r="M308" t="str">
        <f t="shared" si="31"/>
        <v>N/A</v>
      </c>
      <c r="N308" t="str">
        <f t="shared" si="32"/>
        <v>N/A</v>
      </c>
    </row>
    <row r="309" spans="1:14" x14ac:dyDescent="0.3">
      <c r="A309" s="1">
        <v>8</v>
      </c>
      <c r="B309" t="s">
        <v>133</v>
      </c>
      <c r="I309" t="str">
        <f t="shared" si="27"/>
        <v>N/A</v>
      </c>
      <c r="J309" t="str">
        <f t="shared" si="28"/>
        <v>N/A</v>
      </c>
      <c r="K309" t="str">
        <f t="shared" si="29"/>
        <v>N/A</v>
      </c>
      <c r="L309" t="str">
        <f t="shared" si="30"/>
        <v>N/A</v>
      </c>
      <c r="M309" t="str">
        <f t="shared" si="31"/>
        <v>N/A</v>
      </c>
      <c r="N309" t="str">
        <f t="shared" si="32"/>
        <v>N/A</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I311" t="str">
        <f t="shared" si="27"/>
        <v>N/A</v>
      </c>
      <c r="J311" t="str">
        <f t="shared" si="28"/>
        <v>N/A</v>
      </c>
      <c r="K311" t="str">
        <f t="shared" si="29"/>
        <v>N/A</v>
      </c>
      <c r="L311" t="str">
        <f t="shared" si="30"/>
        <v>N/A</v>
      </c>
      <c r="M311" t="str">
        <f t="shared" si="31"/>
        <v>N/A</v>
      </c>
      <c r="N311" t="str">
        <f t="shared" si="32"/>
        <v>N/A</v>
      </c>
    </row>
    <row r="312" spans="1:14" x14ac:dyDescent="0.3">
      <c r="A312" s="1">
        <v>0</v>
      </c>
      <c r="B312" t="s">
        <v>121</v>
      </c>
      <c r="C312" t="s">
        <v>6427</v>
      </c>
      <c r="I312" t="str">
        <f t="shared" si="27"/>
        <v>N/A</v>
      </c>
      <c r="J312">
        <f t="shared" si="28"/>
        <v>9080000000</v>
      </c>
      <c r="K312" t="str">
        <f t="shared" si="29"/>
        <v>N/A</v>
      </c>
      <c r="L312" t="str">
        <f t="shared" si="30"/>
        <v>N/A</v>
      </c>
      <c r="M312" t="str">
        <f t="shared" si="31"/>
        <v>N/A</v>
      </c>
      <c r="N312" t="str">
        <f t="shared" si="32"/>
        <v>N/A</v>
      </c>
    </row>
    <row r="313" spans="1:14" x14ac:dyDescent="0.3">
      <c r="A313" s="1">
        <v>1</v>
      </c>
      <c r="B313" t="s">
        <v>122</v>
      </c>
      <c r="I313" t="str">
        <f t="shared" si="27"/>
        <v>N/A</v>
      </c>
      <c r="J313" t="str">
        <f t="shared" si="28"/>
        <v>N/A</v>
      </c>
      <c r="K313" t="str">
        <f t="shared" si="29"/>
        <v>N/A</v>
      </c>
      <c r="L313" t="str">
        <f t="shared" si="30"/>
        <v>N/A</v>
      </c>
      <c r="M313" t="str">
        <f t="shared" si="31"/>
        <v>N/A</v>
      </c>
      <c r="N313" t="str">
        <f t="shared" si="32"/>
        <v>N/A</v>
      </c>
    </row>
    <row r="314" spans="1:14" x14ac:dyDescent="0.3">
      <c r="A314" s="1">
        <v>2</v>
      </c>
      <c r="B314" t="s">
        <v>123</v>
      </c>
      <c r="C314" t="s">
        <v>6428</v>
      </c>
      <c r="I314" t="str">
        <f t="shared" si="27"/>
        <v>N/A</v>
      </c>
      <c r="J314">
        <f t="shared" si="28"/>
        <v>27.11</v>
      </c>
      <c r="K314" t="str">
        <f t="shared" si="29"/>
        <v>N/A</v>
      </c>
      <c r="L314" t="str">
        <f t="shared" si="30"/>
        <v>N/A</v>
      </c>
      <c r="M314" t="str">
        <f t="shared" si="31"/>
        <v>N/A</v>
      </c>
      <c r="N314" t="str">
        <f t="shared" si="32"/>
        <v>N/A</v>
      </c>
    </row>
    <row r="315" spans="1:14" x14ac:dyDescent="0.3">
      <c r="A315" s="1">
        <v>3</v>
      </c>
      <c r="B315" t="s">
        <v>124</v>
      </c>
      <c r="C315" t="s">
        <v>6429</v>
      </c>
      <c r="I315" t="str">
        <f t="shared" si="27"/>
        <v>N/A</v>
      </c>
      <c r="J315">
        <f t="shared" si="28"/>
        <v>21.35</v>
      </c>
      <c r="K315" t="str">
        <f t="shared" si="29"/>
        <v>N/A</v>
      </c>
      <c r="L315" t="str">
        <f t="shared" si="30"/>
        <v>N/A</v>
      </c>
      <c r="M315" t="str">
        <f t="shared" si="31"/>
        <v>N/A</v>
      </c>
      <c r="N315" t="str">
        <f t="shared" si="32"/>
        <v>N/A</v>
      </c>
    </row>
    <row r="316" spans="1:14" x14ac:dyDescent="0.3">
      <c r="A316" s="1">
        <v>4</v>
      </c>
      <c r="B316" t="s">
        <v>126</v>
      </c>
      <c r="C316" t="s">
        <v>6430</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1.85</v>
      </c>
      <c r="K316" t="str">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row>
    <row r="317" spans="1:14" x14ac:dyDescent="0.3">
      <c r="A317" s="1">
        <v>5</v>
      </c>
      <c r="B317" t="s">
        <v>128</v>
      </c>
      <c r="C317" t="s">
        <v>2113</v>
      </c>
      <c r="I317" t="str">
        <f t="shared" si="33"/>
        <v>N/A</v>
      </c>
      <c r="J317">
        <f t="shared" si="34"/>
        <v>6.36</v>
      </c>
      <c r="K317" t="str">
        <f t="shared" si="35"/>
        <v>N/A</v>
      </c>
      <c r="L317" t="str">
        <f t="shared" si="36"/>
        <v>N/A</v>
      </c>
      <c r="M317" t="str">
        <f t="shared" si="37"/>
        <v>N/A</v>
      </c>
      <c r="N317" t="str">
        <f t="shared" si="38"/>
        <v>N/A</v>
      </c>
    </row>
    <row r="318" spans="1:14" x14ac:dyDescent="0.3">
      <c r="A318" s="1">
        <v>6</v>
      </c>
      <c r="B318" t="s">
        <v>130</v>
      </c>
      <c r="C318" t="s">
        <v>6431</v>
      </c>
      <c r="I318" t="str">
        <f t="shared" si="33"/>
        <v>N/A</v>
      </c>
      <c r="J318">
        <f t="shared" si="34"/>
        <v>6.66</v>
      </c>
      <c r="K318" t="str">
        <f t="shared" si="35"/>
        <v>N/A</v>
      </c>
      <c r="L318" t="str">
        <f t="shared" si="36"/>
        <v>N/A</v>
      </c>
      <c r="M318" t="str">
        <f t="shared" si="37"/>
        <v>N/A</v>
      </c>
      <c r="N318" t="str">
        <f t="shared" si="38"/>
        <v>N/A</v>
      </c>
    </row>
    <row r="319" spans="1:14" x14ac:dyDescent="0.3">
      <c r="A319" s="1">
        <v>7</v>
      </c>
      <c r="B319" t="s">
        <v>132</v>
      </c>
      <c r="I319" t="str">
        <f t="shared" si="33"/>
        <v>N/A</v>
      </c>
      <c r="J319" t="str">
        <f t="shared" si="34"/>
        <v>N/A</v>
      </c>
      <c r="K319" t="str">
        <f t="shared" si="35"/>
        <v>N/A</v>
      </c>
      <c r="L319" t="str">
        <f t="shared" si="36"/>
        <v>N/A</v>
      </c>
      <c r="M319" t="str">
        <f t="shared" si="37"/>
        <v>N/A</v>
      </c>
      <c r="N319" t="str">
        <f t="shared" si="38"/>
        <v>N/A</v>
      </c>
    </row>
    <row r="320" spans="1:14" x14ac:dyDescent="0.3">
      <c r="A320" s="1">
        <v>8</v>
      </c>
      <c r="B320" t="s">
        <v>133</v>
      </c>
      <c r="I320" t="str">
        <f t="shared" si="33"/>
        <v>N/A</v>
      </c>
      <c r="J320" t="str">
        <f t="shared" si="34"/>
        <v>N/A</v>
      </c>
      <c r="K320" t="str">
        <f t="shared" si="35"/>
        <v>N/A</v>
      </c>
      <c r="L320" t="str">
        <f t="shared" si="36"/>
        <v>N/A</v>
      </c>
      <c r="M320" t="str">
        <f t="shared" si="37"/>
        <v>N/A</v>
      </c>
      <c r="N320" t="str">
        <f t="shared" si="38"/>
        <v>N/A</v>
      </c>
    </row>
    <row r="321" spans="1:14" x14ac:dyDescent="0.3">
      <c r="I321" t="str">
        <f t="shared" si="33"/>
        <v>N/A</v>
      </c>
      <c r="J321" t="str">
        <f t="shared" si="34"/>
        <v>N/A</v>
      </c>
      <c r="K321" t="str">
        <f t="shared" si="35"/>
        <v>N/A</v>
      </c>
      <c r="L321" t="str">
        <f t="shared" si="36"/>
        <v>N/A</v>
      </c>
      <c r="M321" t="str">
        <f t="shared" si="37"/>
        <v>N/A</v>
      </c>
      <c r="N321" t="str">
        <f t="shared" si="38"/>
        <v>N/A</v>
      </c>
    </row>
    <row r="322" spans="1:14" x14ac:dyDescent="0.3">
      <c r="I322" t="str">
        <f t="shared" si="33"/>
        <v>N/A</v>
      </c>
      <c r="J322" t="str">
        <f t="shared" si="34"/>
        <v>N/A</v>
      </c>
      <c r="K322" t="str">
        <f t="shared" si="35"/>
        <v>N/A</v>
      </c>
      <c r="L322" t="str">
        <f t="shared" si="36"/>
        <v>N/A</v>
      </c>
      <c r="M322" t="str">
        <f t="shared" si="37"/>
        <v>N/A</v>
      </c>
      <c r="N322" t="str">
        <f t="shared" si="38"/>
        <v>N/A</v>
      </c>
    </row>
    <row r="323" spans="1:14" x14ac:dyDescent="0.3">
      <c r="A323" s="1">
        <v>0</v>
      </c>
      <c r="B323" t="s">
        <v>121</v>
      </c>
      <c r="C323" t="s">
        <v>6432</v>
      </c>
      <c r="I323" t="str">
        <f t="shared" si="33"/>
        <v>N/A</v>
      </c>
      <c r="J323">
        <f t="shared" si="34"/>
        <v>15820000000</v>
      </c>
      <c r="K323" t="str">
        <f t="shared" si="35"/>
        <v>N/A</v>
      </c>
      <c r="L323" t="str">
        <f t="shared" si="36"/>
        <v>N/A</v>
      </c>
      <c r="M323" t="str">
        <f t="shared" si="37"/>
        <v>N/A</v>
      </c>
      <c r="N323" t="str">
        <f t="shared" si="38"/>
        <v>N/A</v>
      </c>
    </row>
    <row r="324" spans="1:14" x14ac:dyDescent="0.3">
      <c r="A324" s="1">
        <v>1</v>
      </c>
      <c r="B324" t="s">
        <v>122</v>
      </c>
      <c r="I324" t="str">
        <f t="shared" si="33"/>
        <v>N/A</v>
      </c>
      <c r="J324" t="str">
        <f t="shared" si="34"/>
        <v>N/A</v>
      </c>
      <c r="K324" t="str">
        <f t="shared" si="35"/>
        <v>N/A</v>
      </c>
      <c r="L324" t="str">
        <f t="shared" si="36"/>
        <v>N/A</v>
      </c>
      <c r="M324" t="str">
        <f t="shared" si="37"/>
        <v>N/A</v>
      </c>
      <c r="N324" t="str">
        <f t="shared" si="38"/>
        <v>N/A</v>
      </c>
    </row>
    <row r="325" spans="1:14" x14ac:dyDescent="0.3">
      <c r="A325" s="1">
        <v>2</v>
      </c>
      <c r="B325" t="s">
        <v>123</v>
      </c>
      <c r="C325" t="s">
        <v>6433</v>
      </c>
      <c r="I325" t="str">
        <f t="shared" si="33"/>
        <v>N/A</v>
      </c>
      <c r="J325">
        <f t="shared" si="34"/>
        <v>11.04</v>
      </c>
      <c r="K325" t="str">
        <f t="shared" si="35"/>
        <v>N/A</v>
      </c>
      <c r="L325" t="str">
        <f t="shared" si="36"/>
        <v>N/A</v>
      </c>
      <c r="M325" t="str">
        <f t="shared" si="37"/>
        <v>N/A</v>
      </c>
      <c r="N325" t="str">
        <f t="shared" si="38"/>
        <v>N/A</v>
      </c>
    </row>
    <row r="326" spans="1:14" x14ac:dyDescent="0.3">
      <c r="A326" s="1">
        <v>3</v>
      </c>
      <c r="B326" t="s">
        <v>124</v>
      </c>
      <c r="C326" t="s">
        <v>6434</v>
      </c>
      <c r="I326" t="str">
        <f t="shared" si="33"/>
        <v>N/A</v>
      </c>
      <c r="J326">
        <f t="shared" si="34"/>
        <v>8.07</v>
      </c>
      <c r="K326" t="str">
        <f t="shared" si="35"/>
        <v>N/A</v>
      </c>
      <c r="L326" t="str">
        <f t="shared" si="36"/>
        <v>N/A</v>
      </c>
      <c r="M326" t="str">
        <f t="shared" si="37"/>
        <v>N/A</v>
      </c>
      <c r="N326" t="str">
        <f t="shared" si="38"/>
        <v>N/A</v>
      </c>
    </row>
    <row r="327" spans="1:14" x14ac:dyDescent="0.3">
      <c r="A327" s="1">
        <v>4</v>
      </c>
      <c r="B327" t="s">
        <v>126</v>
      </c>
      <c r="C327" t="s">
        <v>1123</v>
      </c>
      <c r="I327" t="str">
        <f t="shared" si="33"/>
        <v>N/A</v>
      </c>
      <c r="J327">
        <f t="shared" si="34"/>
        <v>0.15</v>
      </c>
      <c r="K327" t="str">
        <f t="shared" si="35"/>
        <v>N/A</v>
      </c>
      <c r="L327" t="str">
        <f t="shared" si="36"/>
        <v>N/A</v>
      </c>
      <c r="M327" t="str">
        <f t="shared" si="37"/>
        <v>N/A</v>
      </c>
      <c r="N327" t="str">
        <f t="shared" si="38"/>
        <v>N/A</v>
      </c>
    </row>
    <row r="328" spans="1:14" x14ac:dyDescent="0.3">
      <c r="A328" s="1">
        <v>5</v>
      </c>
      <c r="B328" t="s">
        <v>128</v>
      </c>
      <c r="C328" t="s">
        <v>5604</v>
      </c>
      <c r="I328" t="str">
        <f t="shared" si="33"/>
        <v>N/A</v>
      </c>
      <c r="J328">
        <f t="shared" si="34"/>
        <v>3.52</v>
      </c>
      <c r="K328" t="str">
        <f t="shared" si="35"/>
        <v>N/A</v>
      </c>
      <c r="L328" t="str">
        <f t="shared" si="36"/>
        <v>N/A</v>
      </c>
      <c r="M328" t="str">
        <f t="shared" si="37"/>
        <v>N/A</v>
      </c>
      <c r="N328" t="str">
        <f t="shared" si="38"/>
        <v>N/A</v>
      </c>
    </row>
    <row r="329" spans="1:14" x14ac:dyDescent="0.3">
      <c r="A329" s="1">
        <v>6</v>
      </c>
      <c r="B329" t="s">
        <v>130</v>
      </c>
      <c r="C329" t="s">
        <v>3798</v>
      </c>
      <c r="I329" t="str">
        <f t="shared" si="33"/>
        <v>N/A</v>
      </c>
      <c r="J329">
        <f t="shared" si="34"/>
        <v>1.54</v>
      </c>
      <c r="K329" t="str">
        <f t="shared" si="35"/>
        <v>N/A</v>
      </c>
      <c r="L329" t="str">
        <f t="shared" si="36"/>
        <v>N/A</v>
      </c>
      <c r="M329" t="str">
        <f t="shared" si="37"/>
        <v>N/A</v>
      </c>
      <c r="N329" t="str">
        <f t="shared" si="38"/>
        <v>N/A</v>
      </c>
    </row>
    <row r="330" spans="1:14" x14ac:dyDescent="0.3">
      <c r="A330" s="1">
        <v>7</v>
      </c>
      <c r="B330" t="s">
        <v>132</v>
      </c>
      <c r="I330" t="str">
        <f t="shared" si="33"/>
        <v>N/A</v>
      </c>
      <c r="J330" t="str">
        <f t="shared" si="34"/>
        <v>N/A</v>
      </c>
      <c r="K330" t="str">
        <f t="shared" si="35"/>
        <v>N/A</v>
      </c>
      <c r="L330" t="str">
        <f t="shared" si="36"/>
        <v>N/A</v>
      </c>
      <c r="M330" t="str">
        <f t="shared" si="37"/>
        <v>N/A</v>
      </c>
      <c r="N330" t="str">
        <f t="shared" si="38"/>
        <v>N/A</v>
      </c>
    </row>
    <row r="331" spans="1:14" x14ac:dyDescent="0.3">
      <c r="A331" s="1">
        <v>8</v>
      </c>
      <c r="B331" t="s">
        <v>133</v>
      </c>
      <c r="I331" t="str">
        <f t="shared" si="33"/>
        <v>N/A</v>
      </c>
      <c r="J331" t="str">
        <f t="shared" si="34"/>
        <v>N/A</v>
      </c>
      <c r="K331" t="str">
        <f t="shared" si="35"/>
        <v>N/A</v>
      </c>
      <c r="L331" t="str">
        <f t="shared" si="36"/>
        <v>N/A</v>
      </c>
      <c r="M331" t="str">
        <f t="shared" si="37"/>
        <v>N/A</v>
      </c>
      <c r="N331" t="str">
        <f t="shared" si="38"/>
        <v>N/A</v>
      </c>
    </row>
    <row r="332" spans="1:14" x14ac:dyDescent="0.3">
      <c r="I332" t="str">
        <f t="shared" si="33"/>
        <v>N/A</v>
      </c>
      <c r="J332" t="str">
        <f t="shared" si="34"/>
        <v>N/A</v>
      </c>
      <c r="K332" t="str">
        <f t="shared" si="35"/>
        <v>N/A</v>
      </c>
      <c r="L332" t="str">
        <f t="shared" si="36"/>
        <v>N/A</v>
      </c>
      <c r="M332" t="str">
        <f t="shared" si="37"/>
        <v>N/A</v>
      </c>
      <c r="N332" t="str">
        <f t="shared" si="38"/>
        <v>N/A</v>
      </c>
    </row>
    <row r="333" spans="1:14" x14ac:dyDescent="0.3">
      <c r="I333" t="str">
        <f t="shared" si="33"/>
        <v>N/A</v>
      </c>
      <c r="J333" t="str">
        <f t="shared" si="34"/>
        <v>N/A</v>
      </c>
      <c r="K333" t="str">
        <f t="shared" si="35"/>
        <v>N/A</v>
      </c>
      <c r="L333" t="str">
        <f t="shared" si="36"/>
        <v>N/A</v>
      </c>
      <c r="M333" t="str">
        <f t="shared" si="37"/>
        <v>N/A</v>
      </c>
      <c r="N333" t="str">
        <f t="shared" si="38"/>
        <v>N/A</v>
      </c>
    </row>
    <row r="334" spans="1:14" x14ac:dyDescent="0.3">
      <c r="A334" s="1">
        <v>0</v>
      </c>
      <c r="B334" t="s">
        <v>121</v>
      </c>
      <c r="C334" t="s">
        <v>1593</v>
      </c>
      <c r="I334" t="str">
        <f t="shared" si="33"/>
        <v>N/A</v>
      </c>
      <c r="J334">
        <f t="shared" si="34"/>
        <v>3500000000</v>
      </c>
      <c r="K334" t="str">
        <f t="shared" si="35"/>
        <v>N/A</v>
      </c>
      <c r="L334" t="str">
        <f t="shared" si="36"/>
        <v>N/A</v>
      </c>
      <c r="M334" t="str">
        <f t="shared" si="37"/>
        <v>N/A</v>
      </c>
      <c r="N334" t="str">
        <f t="shared" si="38"/>
        <v>N/A</v>
      </c>
    </row>
    <row r="335" spans="1:14" x14ac:dyDescent="0.3">
      <c r="A335" s="1">
        <v>1</v>
      </c>
      <c r="B335" t="s">
        <v>122</v>
      </c>
      <c r="I335" t="str">
        <f t="shared" si="33"/>
        <v>N/A</v>
      </c>
      <c r="J335" t="str">
        <f t="shared" si="34"/>
        <v>N/A</v>
      </c>
      <c r="K335" t="str">
        <f t="shared" si="35"/>
        <v>N/A</v>
      </c>
      <c r="L335" t="str">
        <f t="shared" si="36"/>
        <v>N/A</v>
      </c>
      <c r="M335" t="str">
        <f t="shared" si="37"/>
        <v>N/A</v>
      </c>
      <c r="N335" t="str">
        <f t="shared" si="38"/>
        <v>N/A</v>
      </c>
    </row>
    <row r="336" spans="1:14" x14ac:dyDescent="0.3">
      <c r="A336" s="1">
        <v>2</v>
      </c>
      <c r="B336" t="s">
        <v>123</v>
      </c>
      <c r="C336" t="s">
        <v>6435</v>
      </c>
      <c r="I336" t="str">
        <f t="shared" si="33"/>
        <v>N/A</v>
      </c>
      <c r="J336">
        <f t="shared" si="34"/>
        <v>18.940000000000001</v>
      </c>
      <c r="K336" t="str">
        <f t="shared" si="35"/>
        <v>N/A</v>
      </c>
      <c r="L336" t="str">
        <f t="shared" si="36"/>
        <v>N/A</v>
      </c>
      <c r="M336" t="str">
        <f t="shared" si="37"/>
        <v>N/A</v>
      </c>
      <c r="N336" t="str">
        <f t="shared" si="38"/>
        <v>N/A</v>
      </c>
    </row>
    <row r="337" spans="1:14" x14ac:dyDescent="0.3">
      <c r="A337" s="1">
        <v>3</v>
      </c>
      <c r="B337" t="s">
        <v>124</v>
      </c>
      <c r="C337" t="s">
        <v>6436</v>
      </c>
      <c r="I337" t="str">
        <f t="shared" si="33"/>
        <v>N/A</v>
      </c>
      <c r="J337">
        <f t="shared" si="34"/>
        <v>14.87</v>
      </c>
      <c r="K337" t="str">
        <f t="shared" si="35"/>
        <v>N/A</v>
      </c>
      <c r="L337" t="str">
        <f t="shared" si="36"/>
        <v>N/A</v>
      </c>
      <c r="M337" t="str">
        <f t="shared" si="37"/>
        <v>N/A</v>
      </c>
      <c r="N337" t="str">
        <f t="shared" si="38"/>
        <v>N/A</v>
      </c>
    </row>
    <row r="338" spans="1:14" x14ac:dyDescent="0.3">
      <c r="A338" s="1">
        <v>4</v>
      </c>
      <c r="B338" t="s">
        <v>126</v>
      </c>
      <c r="C338" t="s">
        <v>6437</v>
      </c>
      <c r="I338" t="str">
        <f t="shared" si="33"/>
        <v>N/A</v>
      </c>
      <c r="J338">
        <f t="shared" si="34"/>
        <v>3.18</v>
      </c>
      <c r="K338" t="str">
        <f t="shared" si="35"/>
        <v>N/A</v>
      </c>
      <c r="L338" t="str">
        <f t="shared" si="36"/>
        <v>N/A</v>
      </c>
      <c r="M338" t="str">
        <f t="shared" si="37"/>
        <v>N/A</v>
      </c>
      <c r="N338" t="str">
        <f t="shared" si="38"/>
        <v>N/A</v>
      </c>
    </row>
    <row r="339" spans="1:14" x14ac:dyDescent="0.3">
      <c r="A339" s="1">
        <v>5</v>
      </c>
      <c r="B339" t="s">
        <v>128</v>
      </c>
      <c r="C339" t="s">
        <v>6319</v>
      </c>
      <c r="I339" t="str">
        <f t="shared" si="33"/>
        <v>N/A</v>
      </c>
      <c r="J339">
        <f t="shared" si="34"/>
        <v>2.23</v>
      </c>
      <c r="K339" t="str">
        <f t="shared" si="35"/>
        <v>N/A</v>
      </c>
      <c r="L339" t="str">
        <f t="shared" si="36"/>
        <v>N/A</v>
      </c>
      <c r="M339" t="str">
        <f t="shared" si="37"/>
        <v>N/A</v>
      </c>
      <c r="N339" t="str">
        <f t="shared" si="38"/>
        <v>N/A</v>
      </c>
    </row>
    <row r="340" spans="1:14" x14ac:dyDescent="0.3">
      <c r="A340" s="1">
        <v>6</v>
      </c>
      <c r="B340" t="s">
        <v>130</v>
      </c>
      <c r="C340" t="s">
        <v>6438</v>
      </c>
      <c r="I340" t="str">
        <f t="shared" si="33"/>
        <v>N/A</v>
      </c>
      <c r="J340">
        <f t="shared" si="34"/>
        <v>5.73</v>
      </c>
      <c r="K340" t="str">
        <f t="shared" si="35"/>
        <v>N/A</v>
      </c>
      <c r="L340" t="str">
        <f t="shared" si="36"/>
        <v>N/A</v>
      </c>
      <c r="M340" t="str">
        <f t="shared" si="37"/>
        <v>N/A</v>
      </c>
      <c r="N340" t="str">
        <f t="shared" si="38"/>
        <v>N/A</v>
      </c>
    </row>
    <row r="341" spans="1:14" x14ac:dyDescent="0.3">
      <c r="A341" s="1">
        <v>7</v>
      </c>
      <c r="B341" t="s">
        <v>132</v>
      </c>
      <c r="I341" t="str">
        <f t="shared" si="33"/>
        <v>N/A</v>
      </c>
      <c r="J341" t="str">
        <f t="shared" si="34"/>
        <v>N/A</v>
      </c>
      <c r="K341" t="str">
        <f t="shared" si="35"/>
        <v>N/A</v>
      </c>
      <c r="L341" t="str">
        <f t="shared" si="36"/>
        <v>N/A</v>
      </c>
      <c r="M341" t="str">
        <f t="shared" si="37"/>
        <v>N/A</v>
      </c>
      <c r="N341" t="str">
        <f t="shared" si="38"/>
        <v>N/A</v>
      </c>
    </row>
    <row r="342" spans="1:14" x14ac:dyDescent="0.3">
      <c r="A342" s="1">
        <v>8</v>
      </c>
      <c r="B342" t="s">
        <v>133</v>
      </c>
      <c r="I342" t="str">
        <f t="shared" si="33"/>
        <v>N/A</v>
      </c>
      <c r="J342" t="str">
        <f t="shared" si="34"/>
        <v>N/A</v>
      </c>
      <c r="K342" t="str">
        <f t="shared" si="35"/>
        <v>N/A</v>
      </c>
      <c r="L342" t="str">
        <f t="shared" si="36"/>
        <v>N/A</v>
      </c>
      <c r="M342" t="str">
        <f t="shared" si="37"/>
        <v>N/A</v>
      </c>
      <c r="N342" t="str">
        <f t="shared" si="38"/>
        <v>N/A</v>
      </c>
    </row>
    <row r="343" spans="1:14" x14ac:dyDescent="0.3">
      <c r="I343" t="str">
        <f t="shared" si="33"/>
        <v>N/A</v>
      </c>
      <c r="J343" t="str">
        <f t="shared" si="34"/>
        <v>N/A</v>
      </c>
      <c r="K343" t="str">
        <f t="shared" si="35"/>
        <v>N/A</v>
      </c>
      <c r="L343" t="str">
        <f t="shared" si="36"/>
        <v>N/A</v>
      </c>
      <c r="M343" t="str">
        <f t="shared" si="37"/>
        <v>N/A</v>
      </c>
      <c r="N343" t="str">
        <f t="shared" si="38"/>
        <v>N/A</v>
      </c>
    </row>
    <row r="344" spans="1:14" x14ac:dyDescent="0.3">
      <c r="I344" t="str">
        <f t="shared" si="33"/>
        <v>N/A</v>
      </c>
      <c r="J344" t="str">
        <f t="shared" si="34"/>
        <v>N/A</v>
      </c>
      <c r="K344" t="str">
        <f t="shared" si="35"/>
        <v>N/A</v>
      </c>
      <c r="L344" t="str">
        <f t="shared" si="36"/>
        <v>N/A</v>
      </c>
      <c r="M344" t="str">
        <f t="shared" si="37"/>
        <v>N/A</v>
      </c>
      <c r="N344" t="str">
        <f t="shared" si="38"/>
        <v>N/A</v>
      </c>
    </row>
    <row r="345" spans="1:14" x14ac:dyDescent="0.3">
      <c r="I345" t="str">
        <f t="shared" si="33"/>
        <v>N/A</v>
      </c>
      <c r="J345" t="str">
        <f t="shared" si="34"/>
        <v>N/A</v>
      </c>
      <c r="K345" t="str">
        <f t="shared" si="35"/>
        <v>N/A</v>
      </c>
      <c r="L345" t="str">
        <f t="shared" si="36"/>
        <v>N/A</v>
      </c>
      <c r="M345" t="str">
        <f t="shared" si="37"/>
        <v>N/A</v>
      </c>
      <c r="N345" t="str">
        <f t="shared" si="38"/>
        <v>N/A</v>
      </c>
    </row>
    <row r="346" spans="1:14" x14ac:dyDescent="0.3">
      <c r="I346" t="str">
        <f t="shared" si="33"/>
        <v>N/A</v>
      </c>
      <c r="J346" t="str">
        <f t="shared" si="34"/>
        <v>N/A</v>
      </c>
      <c r="K346" t="str">
        <f t="shared" si="35"/>
        <v>N/A</v>
      </c>
      <c r="L346" t="str">
        <f t="shared" si="36"/>
        <v>N/A</v>
      </c>
      <c r="M346" t="str">
        <f t="shared" si="37"/>
        <v>N/A</v>
      </c>
      <c r="N346" t="str">
        <f t="shared" si="38"/>
        <v>N/A</v>
      </c>
    </row>
    <row r="347" spans="1:14" x14ac:dyDescent="0.3">
      <c r="I347" t="str">
        <f t="shared" si="33"/>
        <v>N/A</v>
      </c>
      <c r="J347" t="str">
        <f t="shared" si="34"/>
        <v>N/A</v>
      </c>
      <c r="K347" t="str">
        <f t="shared" si="35"/>
        <v>N/A</v>
      </c>
      <c r="L347" t="str">
        <f t="shared" si="36"/>
        <v>N/A</v>
      </c>
      <c r="M347" t="str">
        <f t="shared" si="37"/>
        <v>N/A</v>
      </c>
      <c r="N347" t="str">
        <f t="shared" si="38"/>
        <v>N/A</v>
      </c>
    </row>
    <row r="348" spans="1:14" x14ac:dyDescent="0.3">
      <c r="I348" t="str">
        <f t="shared" si="33"/>
        <v>N/A</v>
      </c>
      <c r="J348" t="str">
        <f t="shared" si="34"/>
        <v>N/A</v>
      </c>
      <c r="K348" t="str">
        <f t="shared" si="35"/>
        <v>N/A</v>
      </c>
      <c r="L348" t="str">
        <f t="shared" si="36"/>
        <v>N/A</v>
      </c>
      <c r="M348" t="str">
        <f t="shared" si="37"/>
        <v>N/A</v>
      </c>
      <c r="N348" t="str">
        <f t="shared" si="38"/>
        <v>N/A</v>
      </c>
    </row>
    <row r="349" spans="1:14" x14ac:dyDescent="0.3">
      <c r="I349" t="str">
        <f t="shared" si="33"/>
        <v>N/A</v>
      </c>
      <c r="J349" t="str">
        <f t="shared" si="34"/>
        <v>N/A</v>
      </c>
      <c r="K349" t="str">
        <f t="shared" si="35"/>
        <v>N/A</v>
      </c>
      <c r="L349" t="str">
        <f t="shared" si="36"/>
        <v>N/A</v>
      </c>
      <c r="M349" t="str">
        <f t="shared" si="37"/>
        <v>N/A</v>
      </c>
      <c r="N349" t="str">
        <f t="shared" si="38"/>
        <v>N/A</v>
      </c>
    </row>
    <row r="350" spans="1:14" x14ac:dyDescent="0.3">
      <c r="I350" t="str">
        <f t="shared" si="33"/>
        <v>N/A</v>
      </c>
      <c r="J350" t="str">
        <f t="shared" si="34"/>
        <v>N/A</v>
      </c>
      <c r="K350" t="str">
        <f t="shared" si="35"/>
        <v>N/A</v>
      </c>
      <c r="L350" t="str">
        <f t="shared" si="36"/>
        <v>N/A</v>
      </c>
      <c r="M350" t="str">
        <f t="shared" si="37"/>
        <v>N/A</v>
      </c>
      <c r="N350" t="str">
        <f t="shared" si="38"/>
        <v>N/A</v>
      </c>
    </row>
    <row r="351" spans="1:14" x14ac:dyDescent="0.3">
      <c r="I351" t="str">
        <f t="shared" si="33"/>
        <v>N/A</v>
      </c>
      <c r="J351" t="str">
        <f t="shared" si="34"/>
        <v>N/A</v>
      </c>
      <c r="K351" t="str">
        <f t="shared" si="35"/>
        <v>N/A</v>
      </c>
      <c r="L351" t="str">
        <f t="shared" si="36"/>
        <v>N/A</v>
      </c>
      <c r="M351" t="str">
        <f t="shared" si="37"/>
        <v>N/A</v>
      </c>
      <c r="N351" t="str">
        <f t="shared" si="38"/>
        <v>N/A</v>
      </c>
    </row>
    <row r="352" spans="1:14" x14ac:dyDescent="0.3">
      <c r="I352" t="str">
        <f t="shared" si="33"/>
        <v>N/A</v>
      </c>
      <c r="J352" t="str">
        <f t="shared" si="34"/>
        <v>N/A</v>
      </c>
      <c r="K352" t="str">
        <f t="shared" si="35"/>
        <v>N/A</v>
      </c>
      <c r="L352" t="str">
        <f t="shared" si="36"/>
        <v>N/A</v>
      </c>
      <c r="M352" t="str">
        <f t="shared" si="37"/>
        <v>N/A</v>
      </c>
      <c r="N352" t="str">
        <f t="shared" si="38"/>
        <v>N/A</v>
      </c>
    </row>
    <row r="353" spans="9:14" x14ac:dyDescent="0.3">
      <c r="I353" t="str">
        <f t="shared" si="33"/>
        <v>N/A</v>
      </c>
      <c r="J353" t="str">
        <f t="shared" si="34"/>
        <v>N/A</v>
      </c>
      <c r="K353" t="str">
        <f t="shared" si="35"/>
        <v>N/A</v>
      </c>
      <c r="L353" t="str">
        <f t="shared" si="36"/>
        <v>N/A</v>
      </c>
      <c r="M353" t="str">
        <f t="shared" si="37"/>
        <v>N/A</v>
      </c>
      <c r="N353" t="str">
        <f t="shared" si="38"/>
        <v>N/A</v>
      </c>
    </row>
    <row r="354" spans="9:14" x14ac:dyDescent="0.3">
      <c r="I354" t="str">
        <f t="shared" si="33"/>
        <v>N/A</v>
      </c>
      <c r="J354" t="str">
        <f t="shared" si="34"/>
        <v>N/A</v>
      </c>
      <c r="K354" t="str">
        <f t="shared" si="35"/>
        <v>N/A</v>
      </c>
      <c r="L354" t="str">
        <f t="shared" si="36"/>
        <v>N/A</v>
      </c>
      <c r="M354" t="str">
        <f t="shared" si="37"/>
        <v>N/A</v>
      </c>
      <c r="N354" t="str">
        <f t="shared" si="38"/>
        <v>N/A</v>
      </c>
    </row>
    <row r="355" spans="9:14" x14ac:dyDescent="0.3">
      <c r="I355" t="str">
        <f t="shared" si="33"/>
        <v>N/A</v>
      </c>
      <c r="J355" t="str">
        <f t="shared" si="34"/>
        <v>N/A</v>
      </c>
      <c r="K355" t="str">
        <f t="shared" si="35"/>
        <v>N/A</v>
      </c>
      <c r="L355" t="str">
        <f t="shared" si="36"/>
        <v>N/A</v>
      </c>
      <c r="M355" t="str">
        <f t="shared" si="37"/>
        <v>N/A</v>
      </c>
      <c r="N355" t="str">
        <f t="shared" si="38"/>
        <v>N/A</v>
      </c>
    </row>
    <row r="356" spans="9:14" x14ac:dyDescent="0.3">
      <c r="I356" t="str">
        <f t="shared" si="33"/>
        <v>N/A</v>
      </c>
      <c r="J356" t="str">
        <f t="shared" si="34"/>
        <v>N/A</v>
      </c>
      <c r="K356" t="str">
        <f t="shared" si="35"/>
        <v>N/A</v>
      </c>
      <c r="L356" t="str">
        <f t="shared" si="36"/>
        <v>N/A</v>
      </c>
      <c r="M356" t="str">
        <f t="shared" si="37"/>
        <v>N/A</v>
      </c>
      <c r="N356" t="str">
        <f t="shared" si="38"/>
        <v>N/A</v>
      </c>
    </row>
    <row r="357" spans="9:14" x14ac:dyDescent="0.3">
      <c r="I357" t="str">
        <f t="shared" si="33"/>
        <v>N/A</v>
      </c>
      <c r="J357" t="str">
        <f t="shared" si="34"/>
        <v>N/A</v>
      </c>
      <c r="K357" t="str">
        <f t="shared" si="35"/>
        <v>N/A</v>
      </c>
      <c r="L357" t="str">
        <f t="shared" si="36"/>
        <v>N/A</v>
      </c>
      <c r="M357" t="str">
        <f t="shared" si="37"/>
        <v>N/A</v>
      </c>
      <c r="N357" t="str">
        <f t="shared" si="38"/>
        <v>N/A</v>
      </c>
    </row>
    <row r="358" spans="9:14" x14ac:dyDescent="0.3">
      <c r="I358" t="str">
        <f t="shared" si="33"/>
        <v>N/A</v>
      </c>
      <c r="J358" t="str">
        <f t="shared" si="34"/>
        <v>N/A</v>
      </c>
      <c r="K358" t="str">
        <f t="shared" si="35"/>
        <v>N/A</v>
      </c>
      <c r="L358" t="str">
        <f t="shared" si="36"/>
        <v>N/A</v>
      </c>
      <c r="M358" t="str">
        <f t="shared" si="37"/>
        <v>N/A</v>
      </c>
      <c r="N358" t="str">
        <f t="shared" si="38"/>
        <v>N/A</v>
      </c>
    </row>
    <row r="359" spans="9:14" x14ac:dyDescent="0.3">
      <c r="I359" t="str">
        <f t="shared" si="33"/>
        <v>N/A</v>
      </c>
      <c r="J359" t="str">
        <f t="shared" si="34"/>
        <v>N/A</v>
      </c>
      <c r="K359" t="str">
        <f t="shared" si="35"/>
        <v>N/A</v>
      </c>
      <c r="L359" t="str">
        <f t="shared" si="36"/>
        <v>N/A</v>
      </c>
      <c r="M359" t="str">
        <f t="shared" si="37"/>
        <v>N/A</v>
      </c>
      <c r="N359" t="str">
        <f t="shared" si="38"/>
        <v>N/A</v>
      </c>
    </row>
    <row r="360" spans="9:14" x14ac:dyDescent="0.3">
      <c r="I360" t="str">
        <f t="shared" si="33"/>
        <v>N/A</v>
      </c>
      <c r="J360" t="str">
        <f t="shared" si="34"/>
        <v>N/A</v>
      </c>
      <c r="K360" t="str">
        <f t="shared" si="35"/>
        <v>N/A</v>
      </c>
      <c r="L360" t="str">
        <f t="shared" si="36"/>
        <v>N/A</v>
      </c>
      <c r="M360" t="str">
        <f t="shared" si="37"/>
        <v>N/A</v>
      </c>
      <c r="N360" t="str">
        <f t="shared" si="38"/>
        <v>N/A</v>
      </c>
    </row>
    <row r="361" spans="9:14" x14ac:dyDescent="0.3">
      <c r="I361" t="str">
        <f t="shared" si="33"/>
        <v>N/A</v>
      </c>
      <c r="J361" t="str">
        <f t="shared" si="34"/>
        <v>N/A</v>
      </c>
      <c r="K361" t="str">
        <f t="shared" si="35"/>
        <v>N/A</v>
      </c>
      <c r="L361" t="str">
        <f t="shared" si="36"/>
        <v>N/A</v>
      </c>
      <c r="M361" t="str">
        <f t="shared" si="37"/>
        <v>N/A</v>
      </c>
      <c r="N361" t="str">
        <f t="shared" si="38"/>
        <v>N/A</v>
      </c>
    </row>
    <row r="362" spans="9:14" x14ac:dyDescent="0.3">
      <c r="I362" t="str">
        <f t="shared" si="33"/>
        <v>N/A</v>
      </c>
      <c r="J362" t="str">
        <f t="shared" si="34"/>
        <v>N/A</v>
      </c>
      <c r="K362" t="str">
        <f t="shared" si="35"/>
        <v>N/A</v>
      </c>
      <c r="L362" t="str">
        <f t="shared" si="36"/>
        <v>N/A</v>
      </c>
      <c r="M362" t="str">
        <f t="shared" si="37"/>
        <v>N/A</v>
      </c>
      <c r="N362" t="str">
        <f t="shared" si="38"/>
        <v>N/A</v>
      </c>
    </row>
    <row r="363" spans="9:14" x14ac:dyDescent="0.3">
      <c r="I363" t="str">
        <f t="shared" si="33"/>
        <v>N/A</v>
      </c>
      <c r="J363" t="str">
        <f t="shared" si="34"/>
        <v>N/A</v>
      </c>
      <c r="K363" t="str">
        <f t="shared" si="35"/>
        <v>N/A</v>
      </c>
      <c r="L363" t="str">
        <f t="shared" si="36"/>
        <v>N/A</v>
      </c>
      <c r="M363" t="str">
        <f t="shared" si="37"/>
        <v>N/A</v>
      </c>
      <c r="N363" t="str">
        <f t="shared" si="38"/>
        <v>N/A</v>
      </c>
    </row>
    <row r="364" spans="9:14" x14ac:dyDescent="0.3">
      <c r="I364" t="str">
        <f t="shared" si="33"/>
        <v>N/A</v>
      </c>
      <c r="J364" t="str">
        <f t="shared" si="34"/>
        <v>N/A</v>
      </c>
      <c r="K364" t="str">
        <f t="shared" si="35"/>
        <v>N/A</v>
      </c>
      <c r="L364" t="str">
        <f t="shared" si="36"/>
        <v>N/A</v>
      </c>
      <c r="M364" t="str">
        <f t="shared" si="37"/>
        <v>N/A</v>
      </c>
      <c r="N364" t="str">
        <f t="shared" si="38"/>
        <v>N/A</v>
      </c>
    </row>
    <row r="365" spans="9:14" x14ac:dyDescent="0.3">
      <c r="I365" t="str">
        <f t="shared" si="33"/>
        <v>N/A</v>
      </c>
      <c r="J365" t="str">
        <f t="shared" si="34"/>
        <v>N/A</v>
      </c>
      <c r="K365" t="str">
        <f t="shared" si="35"/>
        <v>N/A</v>
      </c>
      <c r="L365" t="str">
        <f t="shared" si="36"/>
        <v>N/A</v>
      </c>
      <c r="M365" t="str">
        <f t="shared" si="37"/>
        <v>N/A</v>
      </c>
      <c r="N365" t="str">
        <f t="shared" si="38"/>
        <v>N/A</v>
      </c>
    </row>
    <row r="366" spans="9:14" x14ac:dyDescent="0.3">
      <c r="I366" t="str">
        <f t="shared" si="33"/>
        <v>N/A</v>
      </c>
      <c r="J366" t="str">
        <f t="shared" si="34"/>
        <v>N/A</v>
      </c>
      <c r="K366" t="str">
        <f t="shared" si="35"/>
        <v>N/A</v>
      </c>
      <c r="L366" t="str">
        <f t="shared" si="36"/>
        <v>N/A</v>
      </c>
      <c r="M366" t="str">
        <f t="shared" si="37"/>
        <v>N/A</v>
      </c>
      <c r="N366" t="str">
        <f t="shared" si="38"/>
        <v>N/A</v>
      </c>
    </row>
    <row r="367" spans="9:14" x14ac:dyDescent="0.3">
      <c r="I367" t="str">
        <f t="shared" si="33"/>
        <v>N/A</v>
      </c>
      <c r="J367" t="str">
        <f t="shared" si="34"/>
        <v>N/A</v>
      </c>
      <c r="K367" t="str">
        <f t="shared" si="35"/>
        <v>N/A</v>
      </c>
      <c r="L367" t="str">
        <f t="shared" si="36"/>
        <v>N/A</v>
      </c>
      <c r="M367" t="str">
        <f t="shared" si="37"/>
        <v>N/A</v>
      </c>
      <c r="N367" t="str">
        <f t="shared" si="38"/>
        <v>N/A</v>
      </c>
    </row>
    <row r="368" spans="9:14" x14ac:dyDescent="0.3">
      <c r="I368" t="str">
        <f t="shared" si="33"/>
        <v>N/A</v>
      </c>
      <c r="J368" t="str">
        <f t="shared" si="34"/>
        <v>N/A</v>
      </c>
      <c r="K368" t="str">
        <f t="shared" si="35"/>
        <v>N/A</v>
      </c>
      <c r="L368" t="str">
        <f t="shared" si="36"/>
        <v>N/A</v>
      </c>
      <c r="M368" t="str">
        <f t="shared" si="37"/>
        <v>N/A</v>
      </c>
      <c r="N368" t="str">
        <f t="shared" si="38"/>
        <v>N/A</v>
      </c>
    </row>
    <row r="369" spans="9:14" x14ac:dyDescent="0.3">
      <c r="I369" t="str">
        <f t="shared" si="33"/>
        <v>N/A</v>
      </c>
      <c r="J369" t="str">
        <f t="shared" si="34"/>
        <v>N/A</v>
      </c>
      <c r="K369" t="str">
        <f t="shared" si="35"/>
        <v>N/A</v>
      </c>
      <c r="L369" t="str">
        <f t="shared" si="36"/>
        <v>N/A</v>
      </c>
      <c r="M369" t="str">
        <f t="shared" si="37"/>
        <v>N/A</v>
      </c>
      <c r="N369" t="str">
        <f t="shared" si="38"/>
        <v>N/A</v>
      </c>
    </row>
    <row r="370" spans="9:14" x14ac:dyDescent="0.3">
      <c r="I370" t="str">
        <f t="shared" si="33"/>
        <v>N/A</v>
      </c>
      <c r="J370" t="str">
        <f t="shared" si="34"/>
        <v>N/A</v>
      </c>
      <c r="K370" t="str">
        <f t="shared" si="35"/>
        <v>N/A</v>
      </c>
      <c r="L370" t="str">
        <f t="shared" si="36"/>
        <v>N/A</v>
      </c>
      <c r="M370" t="str">
        <f t="shared" si="37"/>
        <v>N/A</v>
      </c>
      <c r="N370" t="str">
        <f t="shared" si="38"/>
        <v>N/A</v>
      </c>
    </row>
    <row r="371" spans="9:14" x14ac:dyDescent="0.3">
      <c r="I371" t="str">
        <f t="shared" si="33"/>
        <v>N/A</v>
      </c>
      <c r="J371" t="str">
        <f t="shared" si="34"/>
        <v>N/A</v>
      </c>
      <c r="K371" t="str">
        <f t="shared" si="35"/>
        <v>N/A</v>
      </c>
      <c r="L371" t="str">
        <f t="shared" si="36"/>
        <v>N/A</v>
      </c>
      <c r="M371" t="str">
        <f t="shared" si="37"/>
        <v>N/A</v>
      </c>
      <c r="N371" t="str">
        <f t="shared" si="38"/>
        <v>N/A</v>
      </c>
    </row>
    <row r="372" spans="9:14" x14ac:dyDescent="0.3">
      <c r="I372" t="str">
        <f t="shared" si="33"/>
        <v>N/A</v>
      </c>
      <c r="J372" t="str">
        <f t="shared" si="34"/>
        <v>N/A</v>
      </c>
      <c r="K372" t="str">
        <f t="shared" si="35"/>
        <v>N/A</v>
      </c>
      <c r="L372" t="str">
        <f t="shared" si="36"/>
        <v>N/A</v>
      </c>
      <c r="M372" t="str">
        <f t="shared" si="37"/>
        <v>N/A</v>
      </c>
      <c r="N372" t="str">
        <f t="shared" si="38"/>
        <v>N/A</v>
      </c>
    </row>
    <row r="373" spans="9:14" x14ac:dyDescent="0.3">
      <c r="I373" t="str">
        <f t="shared" si="33"/>
        <v>N/A</v>
      </c>
      <c r="J373" t="str">
        <f t="shared" si="34"/>
        <v>N/A</v>
      </c>
      <c r="K373" t="str">
        <f t="shared" si="35"/>
        <v>N/A</v>
      </c>
      <c r="L373" t="str">
        <f t="shared" si="36"/>
        <v>N/A</v>
      </c>
      <c r="M373" t="str">
        <f t="shared" si="37"/>
        <v>N/A</v>
      </c>
      <c r="N373" t="str">
        <f t="shared" si="38"/>
        <v>N/A</v>
      </c>
    </row>
    <row r="374" spans="9:14" x14ac:dyDescent="0.3">
      <c r="I374" t="str">
        <f t="shared" si="33"/>
        <v>N/A</v>
      </c>
      <c r="J374" t="str">
        <f t="shared" si="34"/>
        <v>N/A</v>
      </c>
      <c r="K374" t="str">
        <f t="shared" si="35"/>
        <v>N/A</v>
      </c>
      <c r="L374" t="str">
        <f t="shared" si="36"/>
        <v>N/A</v>
      </c>
      <c r="M374" t="str">
        <f t="shared" si="37"/>
        <v>N/A</v>
      </c>
      <c r="N374" t="str">
        <f t="shared" si="38"/>
        <v>N/A</v>
      </c>
    </row>
    <row r="375" spans="9:14" x14ac:dyDescent="0.3">
      <c r="I375" t="str">
        <f t="shared" si="33"/>
        <v>N/A</v>
      </c>
      <c r="J375" t="str">
        <f t="shared" si="34"/>
        <v>N/A</v>
      </c>
      <c r="K375" t="str">
        <f t="shared" si="35"/>
        <v>N/A</v>
      </c>
      <c r="L375" t="str">
        <f t="shared" si="36"/>
        <v>N/A</v>
      </c>
      <c r="M375" t="str">
        <f t="shared" si="37"/>
        <v>N/A</v>
      </c>
      <c r="N375" t="str">
        <f t="shared" si="38"/>
        <v>N/A</v>
      </c>
    </row>
    <row r="376" spans="9:14" x14ac:dyDescent="0.3">
      <c r="I376" t="str">
        <f t="shared" si="33"/>
        <v>N/A</v>
      </c>
      <c r="J376" t="str">
        <f t="shared" si="34"/>
        <v>N/A</v>
      </c>
      <c r="K376" t="str">
        <f t="shared" si="35"/>
        <v>N/A</v>
      </c>
      <c r="L376" t="str">
        <f t="shared" si="36"/>
        <v>N/A</v>
      </c>
      <c r="M376" t="str">
        <f t="shared" si="37"/>
        <v>N/A</v>
      </c>
      <c r="N376" t="str">
        <f t="shared" si="38"/>
        <v>N/A</v>
      </c>
    </row>
    <row r="377" spans="9:14" x14ac:dyDescent="0.3">
      <c r="I377" t="str">
        <f t="shared" si="33"/>
        <v>N/A</v>
      </c>
      <c r="J377" t="str">
        <f t="shared" si="34"/>
        <v>N/A</v>
      </c>
      <c r="K377" t="str">
        <f t="shared" si="35"/>
        <v>N/A</v>
      </c>
      <c r="L377" t="str">
        <f t="shared" si="36"/>
        <v>N/A</v>
      </c>
      <c r="M377" t="str">
        <f t="shared" si="37"/>
        <v>N/A</v>
      </c>
      <c r="N377" t="str">
        <f t="shared" si="38"/>
        <v>N/A</v>
      </c>
    </row>
    <row r="378" spans="9:14" x14ac:dyDescent="0.3">
      <c r="I378" t="str">
        <f t="shared" si="33"/>
        <v>N/A</v>
      </c>
      <c r="J378" t="str">
        <f t="shared" si="34"/>
        <v>N/A</v>
      </c>
      <c r="K378" t="str">
        <f t="shared" si="35"/>
        <v>N/A</v>
      </c>
      <c r="L378" t="str">
        <f t="shared" si="36"/>
        <v>N/A</v>
      </c>
      <c r="M378" t="str">
        <f t="shared" si="37"/>
        <v>N/A</v>
      </c>
      <c r="N378" t="str">
        <f t="shared" si="38"/>
        <v>N/A</v>
      </c>
    </row>
    <row r="379" spans="9:14" x14ac:dyDescent="0.3">
      <c r="I379" t="str">
        <f t="shared" si="33"/>
        <v>N/A</v>
      </c>
      <c r="J379" t="str">
        <f t="shared" si="34"/>
        <v>N/A</v>
      </c>
      <c r="K379" t="str">
        <f t="shared" si="35"/>
        <v>N/A</v>
      </c>
      <c r="L379" t="str">
        <f t="shared" si="36"/>
        <v>N/A</v>
      </c>
      <c r="M379" t="str">
        <f t="shared" si="37"/>
        <v>N/A</v>
      </c>
      <c r="N379" t="str">
        <f t="shared" si="38"/>
        <v>N/A</v>
      </c>
    </row>
    <row r="380" spans="9:14" x14ac:dyDescent="0.3">
      <c r="I380" t="str">
        <f t="shared" ref="I380:I399" si="39">IF(AND(K380&gt; J380, L380&gt; K380, M380&gt; L380, N380&gt; M380), "pos_trend", IF(AND(K380&lt; J380, L380&lt; K380, M380&lt; L380, N380&lt; M380), "neg_trend", "N/A"))</f>
        <v>N/A</v>
      </c>
      <c r="J380" t="str">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39"/>
        <v>N/A</v>
      </c>
      <c r="J381" t="str">
        <f t="shared" si="40"/>
        <v>N/A</v>
      </c>
      <c r="K381" t="str">
        <f t="shared" si="41"/>
        <v>N/A</v>
      </c>
      <c r="L381" t="str">
        <f t="shared" si="42"/>
        <v>N/A</v>
      </c>
      <c r="M381" t="str">
        <f t="shared" si="43"/>
        <v>N/A</v>
      </c>
      <c r="N381" t="str">
        <f t="shared" si="44"/>
        <v>N/A</v>
      </c>
    </row>
    <row r="382" spans="9:14" x14ac:dyDescent="0.3">
      <c r="I382" t="str">
        <f t="shared" si="39"/>
        <v>N/A</v>
      </c>
      <c r="J382" t="str">
        <f t="shared" si="40"/>
        <v>N/A</v>
      </c>
      <c r="K382" t="str">
        <f t="shared" si="41"/>
        <v>N/A</v>
      </c>
      <c r="L382" t="str">
        <f t="shared" si="42"/>
        <v>N/A</v>
      </c>
      <c r="M382" t="str">
        <f t="shared" si="43"/>
        <v>N/A</v>
      </c>
      <c r="N382" t="str">
        <f t="shared" si="44"/>
        <v>N/A</v>
      </c>
    </row>
    <row r="383" spans="9:14" x14ac:dyDescent="0.3">
      <c r="I383" t="str">
        <f t="shared" si="39"/>
        <v>N/A</v>
      </c>
      <c r="J383" t="str">
        <f t="shared" si="40"/>
        <v>N/A</v>
      </c>
      <c r="K383" t="str">
        <f t="shared" si="41"/>
        <v>N/A</v>
      </c>
      <c r="L383" t="str">
        <f t="shared" si="42"/>
        <v>N/A</v>
      </c>
      <c r="M383" t="str">
        <f t="shared" si="43"/>
        <v>N/A</v>
      </c>
      <c r="N383" t="str">
        <f t="shared" si="44"/>
        <v>N/A</v>
      </c>
    </row>
    <row r="384" spans="9:14" x14ac:dyDescent="0.3">
      <c r="I384" t="str">
        <f t="shared" si="39"/>
        <v>N/A</v>
      </c>
      <c r="J384" t="str">
        <f t="shared" si="40"/>
        <v>N/A</v>
      </c>
      <c r="K384" t="str">
        <f t="shared" si="41"/>
        <v>N/A</v>
      </c>
      <c r="L384" t="str">
        <f t="shared" si="42"/>
        <v>N/A</v>
      </c>
      <c r="M384" t="str">
        <f t="shared" si="43"/>
        <v>N/A</v>
      </c>
      <c r="N384" t="str">
        <f t="shared" si="44"/>
        <v>N/A</v>
      </c>
    </row>
    <row r="385" spans="9:14" x14ac:dyDescent="0.3">
      <c r="I385" t="str">
        <f t="shared" si="39"/>
        <v>N/A</v>
      </c>
      <c r="J385" t="str">
        <f t="shared" si="40"/>
        <v>N/A</v>
      </c>
      <c r="K385" t="str">
        <f t="shared" si="41"/>
        <v>N/A</v>
      </c>
      <c r="L385" t="str">
        <f t="shared" si="42"/>
        <v>N/A</v>
      </c>
      <c r="M385" t="str">
        <f t="shared" si="43"/>
        <v>N/A</v>
      </c>
      <c r="N385" t="str">
        <f t="shared" si="44"/>
        <v>N/A</v>
      </c>
    </row>
    <row r="386" spans="9:14" x14ac:dyDescent="0.3">
      <c r="I386" t="str">
        <f t="shared" si="39"/>
        <v>N/A</v>
      </c>
      <c r="J386" t="str">
        <f t="shared" si="40"/>
        <v>N/A</v>
      </c>
      <c r="K386" t="str">
        <f t="shared" si="41"/>
        <v>N/A</v>
      </c>
      <c r="L386" t="str">
        <f t="shared" si="42"/>
        <v>N/A</v>
      </c>
      <c r="M386" t="str">
        <f t="shared" si="43"/>
        <v>N/A</v>
      </c>
      <c r="N386" t="str">
        <f t="shared" si="44"/>
        <v>N/A</v>
      </c>
    </row>
    <row r="387" spans="9:14" x14ac:dyDescent="0.3">
      <c r="I387" t="str">
        <f t="shared" si="39"/>
        <v>N/A</v>
      </c>
      <c r="J387" t="str">
        <f t="shared" si="40"/>
        <v>N/A</v>
      </c>
      <c r="K387" t="str">
        <f t="shared" si="41"/>
        <v>N/A</v>
      </c>
      <c r="L387" t="str">
        <f t="shared" si="42"/>
        <v>N/A</v>
      </c>
      <c r="M387" t="str">
        <f t="shared" si="43"/>
        <v>N/A</v>
      </c>
      <c r="N387" t="str">
        <f t="shared" si="44"/>
        <v>N/A</v>
      </c>
    </row>
    <row r="388" spans="9:14" x14ac:dyDescent="0.3">
      <c r="I388" t="str">
        <f t="shared" si="39"/>
        <v>N/A</v>
      </c>
      <c r="J388" t="str">
        <f t="shared" si="40"/>
        <v>N/A</v>
      </c>
      <c r="K388" t="str">
        <f t="shared" si="41"/>
        <v>N/A</v>
      </c>
      <c r="L388" t="str">
        <f t="shared" si="42"/>
        <v>N/A</v>
      </c>
      <c r="M388" t="str">
        <f t="shared" si="43"/>
        <v>N/A</v>
      </c>
      <c r="N388" t="str">
        <f t="shared" si="44"/>
        <v>N/A</v>
      </c>
    </row>
    <row r="389" spans="9:14" x14ac:dyDescent="0.3">
      <c r="I389" t="str">
        <f t="shared" si="39"/>
        <v>N/A</v>
      </c>
      <c r="J389" t="str">
        <f t="shared" si="40"/>
        <v>N/A</v>
      </c>
      <c r="K389" t="str">
        <f t="shared" si="41"/>
        <v>N/A</v>
      </c>
      <c r="L389" t="str">
        <f t="shared" si="42"/>
        <v>N/A</v>
      </c>
      <c r="M389" t="str">
        <f t="shared" si="43"/>
        <v>N/A</v>
      </c>
      <c r="N389" t="str">
        <f t="shared" si="44"/>
        <v>N/A</v>
      </c>
    </row>
    <row r="390" spans="9:14" x14ac:dyDescent="0.3">
      <c r="I390" t="str">
        <f t="shared" si="39"/>
        <v>N/A</v>
      </c>
      <c r="J390" t="str">
        <f t="shared" si="40"/>
        <v>N/A</v>
      </c>
      <c r="K390" t="str">
        <f t="shared" si="41"/>
        <v>N/A</v>
      </c>
      <c r="L390" t="str">
        <f t="shared" si="42"/>
        <v>N/A</v>
      </c>
      <c r="M390" t="str">
        <f t="shared" si="43"/>
        <v>N/A</v>
      </c>
      <c r="N390" t="str">
        <f t="shared" si="44"/>
        <v>N/A</v>
      </c>
    </row>
    <row r="391" spans="9:14" x14ac:dyDescent="0.3">
      <c r="I391" t="str">
        <f t="shared" si="39"/>
        <v>N/A</v>
      </c>
      <c r="J391" t="str">
        <f t="shared" si="40"/>
        <v>N/A</v>
      </c>
      <c r="K391" t="str">
        <f t="shared" si="41"/>
        <v>N/A</v>
      </c>
      <c r="L391" t="str">
        <f t="shared" si="42"/>
        <v>N/A</v>
      </c>
      <c r="M391" t="str">
        <f t="shared" si="43"/>
        <v>N/A</v>
      </c>
      <c r="N391" t="str">
        <f t="shared" si="44"/>
        <v>N/A</v>
      </c>
    </row>
    <row r="392" spans="9:14" x14ac:dyDescent="0.3">
      <c r="I392" t="str">
        <f t="shared" si="39"/>
        <v>N/A</v>
      </c>
      <c r="J392" t="str">
        <f t="shared" si="40"/>
        <v>N/A</v>
      </c>
      <c r="K392" t="str">
        <f t="shared" si="41"/>
        <v>N/A</v>
      </c>
      <c r="L392" t="str">
        <f t="shared" si="42"/>
        <v>N/A</v>
      </c>
      <c r="M392" t="str">
        <f t="shared" si="43"/>
        <v>N/A</v>
      </c>
      <c r="N392" t="str">
        <f t="shared" si="44"/>
        <v>N/A</v>
      </c>
    </row>
    <row r="393" spans="9:14" x14ac:dyDescent="0.3">
      <c r="I393" t="str">
        <f t="shared" si="39"/>
        <v>N/A</v>
      </c>
      <c r="J393" t="str">
        <f t="shared" si="40"/>
        <v>N/A</v>
      </c>
      <c r="K393" t="str">
        <f t="shared" si="41"/>
        <v>N/A</v>
      </c>
      <c r="L393" t="str">
        <f t="shared" si="42"/>
        <v>N/A</v>
      </c>
      <c r="M393" t="str">
        <f t="shared" si="43"/>
        <v>N/A</v>
      </c>
      <c r="N393" t="str">
        <f t="shared" si="44"/>
        <v>N/A</v>
      </c>
    </row>
    <row r="394" spans="9:14" x14ac:dyDescent="0.3">
      <c r="I394" t="str">
        <f t="shared" si="39"/>
        <v>N/A</v>
      </c>
      <c r="J394" t="str">
        <f t="shared" si="40"/>
        <v>N/A</v>
      </c>
      <c r="K394" t="str">
        <f t="shared" si="41"/>
        <v>N/A</v>
      </c>
      <c r="L394" t="str">
        <f t="shared" si="42"/>
        <v>N/A</v>
      </c>
      <c r="M394" t="str">
        <f t="shared" si="43"/>
        <v>N/A</v>
      </c>
      <c r="N394" t="str">
        <f t="shared" si="44"/>
        <v>N/A</v>
      </c>
    </row>
    <row r="395" spans="9:14" x14ac:dyDescent="0.3">
      <c r="I395" t="str">
        <f t="shared" si="39"/>
        <v>N/A</v>
      </c>
      <c r="J395" t="str">
        <f t="shared" si="40"/>
        <v>N/A</v>
      </c>
      <c r="K395" t="str">
        <f t="shared" si="41"/>
        <v>N/A</v>
      </c>
      <c r="L395" t="str">
        <f t="shared" si="42"/>
        <v>N/A</v>
      </c>
      <c r="M395" t="str">
        <f t="shared" si="43"/>
        <v>N/A</v>
      </c>
      <c r="N395" t="str">
        <f t="shared" si="44"/>
        <v>N/A</v>
      </c>
    </row>
    <row r="396" spans="9:14" x14ac:dyDescent="0.3">
      <c r="I396" t="str">
        <f t="shared" si="39"/>
        <v>N/A</v>
      </c>
      <c r="J396" t="str">
        <f t="shared" si="40"/>
        <v>N/A</v>
      </c>
      <c r="K396" t="str">
        <f t="shared" si="41"/>
        <v>N/A</v>
      </c>
      <c r="L396" t="str">
        <f t="shared" si="42"/>
        <v>N/A</v>
      </c>
      <c r="M396" t="str">
        <f t="shared" si="43"/>
        <v>N/A</v>
      </c>
      <c r="N396" t="str">
        <f t="shared" si="44"/>
        <v>N/A</v>
      </c>
    </row>
    <row r="397" spans="9:14" x14ac:dyDescent="0.3">
      <c r="I397" t="str">
        <f t="shared" si="39"/>
        <v>N/A</v>
      </c>
      <c r="J397" t="str">
        <f t="shared" si="40"/>
        <v>N/A</v>
      </c>
      <c r="K397" t="str">
        <f t="shared" si="41"/>
        <v>N/A</v>
      </c>
      <c r="L397" t="str">
        <f t="shared" si="42"/>
        <v>N/A</v>
      </c>
      <c r="M397" t="str">
        <f t="shared" si="43"/>
        <v>N/A</v>
      </c>
      <c r="N397" t="str">
        <f t="shared" si="44"/>
        <v>N/A</v>
      </c>
    </row>
    <row r="398" spans="9:14" x14ac:dyDescent="0.3">
      <c r="I398" t="str">
        <f t="shared" si="39"/>
        <v>N/A</v>
      </c>
      <c r="J398" t="str">
        <f t="shared" si="40"/>
        <v>N/A</v>
      </c>
      <c r="K398" t="str">
        <f t="shared" si="41"/>
        <v>N/A</v>
      </c>
      <c r="L398" t="str">
        <f t="shared" si="42"/>
        <v>N/A</v>
      </c>
      <c r="M398" t="str">
        <f t="shared" si="43"/>
        <v>N/A</v>
      </c>
      <c r="N398" t="str">
        <f t="shared" si="44"/>
        <v>N/A</v>
      </c>
    </row>
    <row r="399" spans="9:14" x14ac:dyDescent="0.3">
      <c r="I399" t="str">
        <f t="shared" si="39"/>
        <v>N/A</v>
      </c>
      <c r="J399" t="str">
        <f t="shared" si="40"/>
        <v>N/A</v>
      </c>
      <c r="K399" t="str">
        <f t="shared" si="41"/>
        <v>N/A</v>
      </c>
      <c r="L399" t="str">
        <f t="shared" si="42"/>
        <v>N/A</v>
      </c>
      <c r="M399" t="str">
        <f t="shared" si="43"/>
        <v>N/A</v>
      </c>
      <c r="N399" t="str">
        <f t="shared" si="4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#VALUE!</v>
      </c>
      <c r="AL454" t="e">
        <f ca="1">Z455-Y455</f>
        <v>#VALUE!</v>
      </c>
      <c r="AM454" t="e">
        <f ca="1">AA455-Z455</f>
        <v>#VALUE!</v>
      </c>
      <c r="AN454" t="e">
        <f ca="1">AB455-AA455</f>
        <v>#VALUE!</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#VALUE!</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#VALUE!</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#VALUE!</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#VALUE!</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#VALUE!</v>
      </c>
      <c r="AK455" t="str">
        <f>"Max " &amp; AK452</f>
        <v>Max Change in Gross Margin / Sales</v>
      </c>
      <c r="AL455" t="e">
        <f ca="1">MAX(AK454:AN454)</f>
        <v>#VALUE!</v>
      </c>
    </row>
    <row r="456" spans="2:40" x14ac:dyDescent="0.3">
      <c r="X456" t="str">
        <f>"Max " &amp; X453</f>
        <v>Max Gross Margin</v>
      </c>
      <c r="Y456" t="e">
        <f ca="1">MAX(X455:AB455)</f>
        <v>#VALUE!</v>
      </c>
      <c r="AK456" t="str">
        <f>AK455 &amp; " Year"</f>
        <v>Max Change in Gross Margin / Sales Year</v>
      </c>
      <c r="AL456" t="e">
        <f ca="1">IF(MATCH(AL455,AK454:AN454,0)=1,AK453,IF(MATCH(AL455,AK454:AN454,0)=2,AL453,IF(MATCH(AL455,AK454:AN454,0)=3,AM453,AN453)))</f>
        <v>#VALUE!</v>
      </c>
    </row>
    <row r="457" spans="2:40" x14ac:dyDescent="0.3">
      <c r="X457" t="str">
        <f>X456 &amp; " Year"</f>
        <v>Max Gross Margin Year</v>
      </c>
      <c r="Y457" t="e">
        <f ca="1">VALUE(X454)+MATCH(Y456,X455:AB455,0)-1</f>
        <v>#VALUE!</v>
      </c>
      <c r="AK457" t="str">
        <f>"Min " &amp; AK452</f>
        <v>Min Change in Gross Margin / Sales</v>
      </c>
      <c r="AL457" t="e">
        <f ca="1">MIN(AK454:AN454)</f>
        <v>#VALUE!</v>
      </c>
    </row>
    <row r="458" spans="2:40" x14ac:dyDescent="0.3">
      <c r="X458" t="str">
        <f>"Min " &amp; X453</f>
        <v>Min Gross Margin</v>
      </c>
      <c r="Y458" t="e">
        <f ca="1">MIN(X455:AB455)</f>
        <v>#VALUE!</v>
      </c>
      <c r="AK458" t="str">
        <f>AK457 &amp; " Year"</f>
        <v>Min Change in Gross Margin / Sales Year</v>
      </c>
      <c r="AL458" t="e">
        <f ca="1">IF(MATCH(AL457,AK454:AN454,0)=1,AK453,IF(MATCH(AL457,AK454:AN454,0)=2,AL453,IF(MATCH(AL457,AK454:AN454,0)=3,AM453,AN453)))</f>
        <v>#VALUE!</v>
      </c>
    </row>
    <row r="459" spans="2:40" x14ac:dyDescent="0.3">
      <c r="X459" t="str">
        <f>X458 &amp; " Year"</f>
        <v>Min Gross Margin Year</v>
      </c>
      <c r="Y459" t="e">
        <f ca="1">VALUE(X454)+MATCH(Y458,X455:AB455,0)-1</f>
        <v>#VALUE!</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#VALUE!</v>
      </c>
      <c r="R462" t="e">
        <f ca="1">Y455-Y463-Y471</f>
        <v>#VALUE!</v>
      </c>
      <c r="S462" t="e">
        <f ca="1">Z455-Z463-Z471</f>
        <v>#VALUE!</v>
      </c>
      <c r="T462" t="e">
        <f ca="1">AA455-AA463-AA471</f>
        <v>#VALUE!</v>
      </c>
      <c r="U462" t="e">
        <f ca="1">AB455-AB463-AB471</f>
        <v>#VALUE!</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t="e">
        <f ca="1">MAX(Q462:U462)</f>
        <v>#VALUE!</v>
      </c>
      <c r="S463" t="str">
        <f>"GM Effect on Max"</f>
        <v>GM Effect on Max</v>
      </c>
      <c r="T463" t="e">
        <f ca="1">IF(R464=Y457,"Max OM in same year as Max GM","Inconclusive Effect")</f>
        <v>#VALUE!</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#VALUE!</v>
      </c>
      <c r="AF463" t="e">
        <f ca="1">S462-R462</f>
        <v>#VALUE!</v>
      </c>
      <c r="AG463" t="e">
        <f ca="1">T462-S462</f>
        <v>#VALUE!</v>
      </c>
      <c r="AH463" t="e">
        <f ca="1">U462-T462</f>
        <v>#VALUE!</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#VALUE!</v>
      </c>
      <c r="S464" t="str">
        <f>"SGA Effect on Max"</f>
        <v>SGA Effect on Max</v>
      </c>
      <c r="T464" t="e">
        <f ca="1">IF(R464=Y467,"Max OM in same year as Min SGA","Inconclusive Effect")</f>
        <v>#VALUE!</v>
      </c>
      <c r="X464" t="str">
        <f>"Max " &amp; X461</f>
        <v>Max SGA / Sales</v>
      </c>
      <c r="Y464" t="e">
        <f ca="1">MAX(X463:AB463)</f>
        <v>#N/A</v>
      </c>
      <c r="AE464" t="str">
        <f>"Max " &amp; AE461</f>
        <v>Max Change in Operating Margin</v>
      </c>
      <c r="AF464" t="e">
        <f ca="1">MAX(AE463:AH463)</f>
        <v>#VALUE!</v>
      </c>
      <c r="AK464" t="str">
        <f>"Max " &amp; AK461</f>
        <v>Max Change in SGA / Sales</v>
      </c>
      <c r="AL464" t="e">
        <f ca="1">MAX(AK463:AN463)</f>
        <v>#N/A</v>
      </c>
    </row>
    <row r="465" spans="4:40" x14ac:dyDescent="0.3">
      <c r="J465" t="str">
        <f>"EOY Pretax ROIC"</f>
        <v>EOY Pretax ROIC</v>
      </c>
      <c r="Q465" t="str">
        <f>"Min " &amp; Q460</f>
        <v>Min Operating Margin</v>
      </c>
      <c r="R465" t="e">
        <f ca="1">MIN(Q462:U462)</f>
        <v>#VALUE!</v>
      </c>
      <c r="S465" t="str">
        <f>"Dep Effect on Max"</f>
        <v>Dep Effect on Max</v>
      </c>
      <c r="T465" t="e">
        <f ca="1">IF(R464=Y475,"Max OM in same year as Min Depr","Inconclusive Effect")</f>
        <v>#VALUE!</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#VALUE!</v>
      </c>
      <c r="AK465" t="str">
        <f>AK464 &amp; " Year"</f>
        <v>Max Change in SGA / Sales Year</v>
      </c>
      <c r="AL465" t="e">
        <f ca="1">IF(MATCH(AL464,AK463:AN463,0)=1,AK462,IF(MATCH(AL464,AK463:AN463,0)=2,AL462,IF(MATCH(AL464,AK463:AN463,0)=3,AM462,AN462)))</f>
        <v>#N/A</v>
      </c>
    </row>
    <row r="466" spans="4:40" x14ac:dyDescent="0.3">
      <c r="J466" t="str">
        <f>D476</f>
        <v>2012</v>
      </c>
      <c r="K466" t="str">
        <f>E476</f>
        <v>2013</v>
      </c>
      <c r="L466" t="str">
        <f>F476</f>
        <v>2014</v>
      </c>
      <c r="M466" t="str">
        <f>G476</f>
        <v>2015</v>
      </c>
      <c r="N466" t="str">
        <f>H476</f>
        <v>2016</v>
      </c>
      <c r="Q466" t="str">
        <f>Q465 &amp; " Year"</f>
        <v>Min Operating Margin Year</v>
      </c>
      <c r="R466" t="e">
        <f ca="1">VALUE(Q461)+MATCH(R465,Q462:U462,0)-1</f>
        <v>#VALUE!</v>
      </c>
      <c r="S466" t="str">
        <f>"GM Effect on Min"</f>
        <v>GM Effect on Min</v>
      </c>
      <c r="T466" t="e">
        <f ca="1">IF(R466=Y459,"Min OM in same year as Min GM","Inconclusive Effect")</f>
        <v>#VALUE!</v>
      </c>
      <c r="X466" t="str">
        <f>"Min " &amp; X461</f>
        <v>Min SGA / Sales</v>
      </c>
      <c r="Y466" t="e">
        <f ca="1">MIN(X463:AB463)</f>
        <v>#N/A</v>
      </c>
      <c r="AE466" t="str">
        <f>"Min " &amp; AE461</f>
        <v>Min Change in Operating Margin</v>
      </c>
      <c r="AF466" t="e">
        <f ca="1">MIN(AE463:AH463)</f>
        <v>#VALUE!</v>
      </c>
      <c r="AK466" t="str">
        <f>"Min " &amp; AK461</f>
        <v>Min Change in SGA / Sales</v>
      </c>
      <c r="AL466" t="e">
        <f ca="1">MIN(AK463:AN463)</f>
        <v>#N/A</v>
      </c>
    </row>
    <row r="467" spans="4:40" x14ac:dyDescent="0.3">
      <c r="J467" t="e">
        <f ca="1">Q462*(1/Q490)</f>
        <v>#VALUE!</v>
      </c>
      <c r="K467" t="e">
        <f ca="1">R462*(1/R490)</f>
        <v>#VALUE!</v>
      </c>
      <c r="L467" t="e">
        <f ca="1">S462*(1/S490)</f>
        <v>#VALUE!</v>
      </c>
      <c r="M467" t="e">
        <f ca="1">T462*(1/T490)</f>
        <v>#VALUE!</v>
      </c>
      <c r="N467" t="e">
        <f ca="1">U462*(1/U490)</f>
        <v>#VALUE!</v>
      </c>
      <c r="S467" t="str">
        <f>"SGA Effect on Min"</f>
        <v>SGA Effect on Min</v>
      </c>
      <c r="T467" t="e">
        <f ca="1">IF(R466=Y465,"Min OM in same year as Max SGA","Inconclusive Effect")</f>
        <v>#VALUE!</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#VALUE!</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#VALUE!</v>
      </c>
      <c r="L468" t="str">
        <f>"OM Effect on Max"</f>
        <v>OM Effect on Max</v>
      </c>
      <c r="M468" t="e">
        <f ca="1">IF(K469=R464,"Max ROIC in same year as Max OM","Inconclusive Effect")</f>
        <v>#VALUE!</v>
      </c>
      <c r="S468" t="str">
        <f>"Dep Effect on Min"</f>
        <v>Dep Effect on Min</v>
      </c>
      <c r="T468" t="e">
        <f ca="1">IF(R466=Y473,"Min OM in same year as Max Dep","Inconclusive Effect")</f>
        <v>#VALUE!</v>
      </c>
    </row>
    <row r="469" spans="4:40" x14ac:dyDescent="0.3">
      <c r="J469" t="str">
        <f>J468 &amp; " Year"</f>
        <v>Max EOY Pretax ROIC Year</v>
      </c>
      <c r="K469" t="e">
        <f ca="1">VALUE(J466)+MATCH(K468,J467:N467,0)-1</f>
        <v>#VALUE!</v>
      </c>
      <c r="L469" t="str">
        <f>"IC Effect on Max"</f>
        <v>IC Effect on Max</v>
      </c>
      <c r="M469" t="e">
        <f ca="1">IF(K469=R494,"Max ROIC in same year as Min IC","Inconclusive Effect")</f>
        <v>#VALUE!</v>
      </c>
      <c r="X469" t="str">
        <f>"Depreciation / Sales"</f>
        <v>Depreciation / Sales</v>
      </c>
    </row>
    <row r="470" spans="4:40" x14ac:dyDescent="0.3">
      <c r="J470" t="str">
        <f>"Min " &amp; J465</f>
        <v>Min EOY Pretax ROIC</v>
      </c>
      <c r="K470" t="e">
        <f ca="1">MIN(J467:N467)</f>
        <v>#VALUE!</v>
      </c>
      <c r="L470" t="str">
        <f>"OM Effect on Min"</f>
        <v>OM Effect on Min</v>
      </c>
      <c r="M470" t="e">
        <f ca="1">IF(K471=R466,"Min ROIC in same year as Min OM","Inconclusive Effect")</f>
        <v>#VALUE!</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t="e">
        <f ca="1">VALUE(J466)+MATCH(K470,J467:N467,0)-1</f>
        <v>#VALUE!</v>
      </c>
      <c r="L471" t="str">
        <f>"IC Effect on Min"</f>
        <v>IC Effect on Min</v>
      </c>
      <c r="M471" t="e">
        <f ca="1">IF(K471=R492,"Min ROIC in same year as Max IC","Inconclusive Effect")</f>
        <v>#VALUE!</v>
      </c>
      <c r="Q471" t="str">
        <f>K476</f>
        <v>12-13</v>
      </c>
      <c r="R471" t="str">
        <f>L476</f>
        <v>13-14</v>
      </c>
      <c r="S471" t="str">
        <f>M476</f>
        <v>14-15</v>
      </c>
      <c r="T471" t="str">
        <f>N476</f>
        <v>15-16</v>
      </c>
      <c r="X471" t="e">
        <f ca="1">(INDIRECT("J" &amp; MATCH("Depreciation &amp; Amortization Expense",B145:B403,0) +144))/(INDIRECT("J" &amp; MATCH("Sales/Revenue",B145:B403,0) +144))</f>
        <v>#VALUE!</v>
      </c>
      <c r="Y471" t="e">
        <f ca="1">(INDIRECT("K" &amp; MATCH("Depreciation &amp; Amortization Expense",B145:B403,0) +144))/(INDIRECT("K" &amp; MATCH("Sales/Revenue",B145:B403,0) +144))</f>
        <v>#VALUE!</v>
      </c>
      <c r="Z471" t="e">
        <f ca="1">(INDIRECT("L" &amp; MATCH("Depreciation &amp; Amortization Expense",B145:B403,0) +144))/(INDIRECT("L" &amp; MATCH("Sales/Revenue",B145:B403,0) +144))</f>
        <v>#VALUE!</v>
      </c>
      <c r="AA471" t="e">
        <f ca="1">(INDIRECT("M" &amp; MATCH("Depreciation &amp; Amortization Expense",B145:B403,0) +144))/(INDIRECT("M" &amp; MATCH("Sales/Revenue",B145:B403,0) +144))</f>
        <v>#VALUE!</v>
      </c>
      <c r="AB471" t="e">
        <f ca="1">(INDIRECT("N" &amp; MATCH("Depreciation &amp; Amortization Expense",B145:B403,0) +144))/(INDIRECT("N" &amp; MATCH("Sales/Revenue",B145:B403,0) +144))</f>
        <v>#VALUE!</v>
      </c>
    </row>
    <row r="472" spans="4:40" x14ac:dyDescent="0.3">
      <c r="Q472" t="e">
        <f ca="1">K467-J467</f>
        <v>#VALUE!</v>
      </c>
      <c r="R472" t="e">
        <f ca="1">L467-K467</f>
        <v>#VALUE!</v>
      </c>
      <c r="S472" t="e">
        <f ca="1">M467-L467</f>
        <v>#VALUE!</v>
      </c>
      <c r="T472" t="e">
        <f ca="1">N467-M467</f>
        <v>#VALUE!</v>
      </c>
      <c r="X472" t="str">
        <f>"Max " &amp; X469</f>
        <v>Max Depreciation / Sales</v>
      </c>
      <c r="Y472" t="e">
        <f ca="1">MAX(X471:AB471)</f>
        <v>#VALUE!</v>
      </c>
      <c r="AK472" t="str">
        <f>"Change in Depreciation / Sales"</f>
        <v>Change in Depreciation / Sales</v>
      </c>
    </row>
    <row r="473" spans="4:40" x14ac:dyDescent="0.3">
      <c r="Q473" t="str">
        <f>"Max " &amp; Q470</f>
        <v>Max Change in EOY Pretax ROIC</v>
      </c>
      <c r="R473" t="e">
        <f ca="1">MAX(Q472:T472)</f>
        <v>#VALUE!</v>
      </c>
      <c r="X473" t="str">
        <f>X472 &amp; " Year"</f>
        <v>Max Depreciation / Sales Year</v>
      </c>
      <c r="Y473" t="e">
        <f ca="1">VALUE(X470)+MATCH(Y472,X471:AB471,0)-1</f>
        <v>#VALUE!</v>
      </c>
      <c r="AK473" t="str">
        <f>K476</f>
        <v>12-13</v>
      </c>
      <c r="AL473" t="str">
        <f>L476</f>
        <v>13-14</v>
      </c>
      <c r="AM473" t="str">
        <f>M476</f>
        <v>14-15</v>
      </c>
      <c r="AN473" t="str">
        <f>N476</f>
        <v>15-16</v>
      </c>
    </row>
    <row r="474" spans="4:40" x14ac:dyDescent="0.3">
      <c r="Q474" t="str">
        <f>Q473 &amp; " Year"</f>
        <v>Max Change in EOY Pretax ROIC Year</v>
      </c>
      <c r="R474" t="e">
        <f ca="1">IF(MATCH(R473,Q472:T472,0)=1,Q471,IF(MATCH(R473,Q472:T472,0)=2,R471,IF(MATCH(R473,Q472:T472,0)=3,S471,T471)))</f>
        <v>#VALUE!</v>
      </c>
      <c r="X474" t="str">
        <f>"Min " &amp; X469</f>
        <v>Min Depreciation / Sales</v>
      </c>
      <c r="Y474" t="e">
        <f ca="1">MIN(X471:AB471)</f>
        <v>#VALUE!</v>
      </c>
      <c r="AK474" t="e">
        <f ca="1">Y471-X471</f>
        <v>#VALUE!</v>
      </c>
      <c r="AL474" t="e">
        <f ca="1">Z471-Y471</f>
        <v>#VALUE!</v>
      </c>
      <c r="AM474" t="e">
        <f ca="1">AA471-Z471</f>
        <v>#VALUE!</v>
      </c>
      <c r="AN474" t="e">
        <f ca="1">AB471-AA471</f>
        <v>#VALUE!</v>
      </c>
    </row>
    <row r="475" spans="4:40" x14ac:dyDescent="0.3">
      <c r="D475" t="str">
        <f>"EOY ROIC"</f>
        <v>EOY ROIC</v>
      </c>
      <c r="K475" t="str">
        <f>"Change in EOY ROIC"</f>
        <v>Change in EOY ROIC</v>
      </c>
      <c r="Q475" t="str">
        <f>"Min " &amp; Q470</f>
        <v>Min Change in EOY Pretax ROIC</v>
      </c>
      <c r="R475" t="e">
        <f ca="1">MIN(Q472:T472)</f>
        <v>#VALUE!</v>
      </c>
      <c r="X475" t="str">
        <f>X474 &amp; " Year"</f>
        <v>Min Depreciation / Sales Year</v>
      </c>
      <c r="Y475" t="e">
        <f ca="1">VALUE(X470)+MATCH(Y474,X471:AB471,0)-1</f>
        <v>#VALUE!</v>
      </c>
      <c r="AK475" t="str">
        <f>"Max " &amp; AK472</f>
        <v>Max Change in Depreciation / Sales</v>
      </c>
      <c r="AL475" t="e">
        <f ca="1">MAX(AK474:AN474)</f>
        <v>#VALUE!</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e">
        <f ca="1">IF(MATCH(R475,Q472:T472,0)=1,Q471,IF(MATCH(R475,Q472:T472,0)=2,R471,IF(MATCH(R475,Q472:T472,0)=3,S471,T471)))</f>
        <v>#VALUE!</v>
      </c>
      <c r="AK476" t="str">
        <f>AK475 &amp; " Year"</f>
        <v>Max Change in Depreciation / Sales Year</v>
      </c>
      <c r="AL476" t="e">
        <f ca="1">IF(MATCH(AL475,AK474:AN474,0)=1,AK473,IF(MATCH(AL475,AK474:AN474,0)=2,AL473,IF(MATCH(AL475,AK474:AN474,0)=3,AM473,AN473)))</f>
        <v>#VALUE!</v>
      </c>
    </row>
    <row r="477" spans="4:40" x14ac:dyDescent="0.3">
      <c r="D477" t="e">
        <f ca="1">J467*(1-J487)</f>
        <v>#VALUE!</v>
      </c>
      <c r="E477" t="e">
        <f ca="1">K467*(1-K487)</f>
        <v>#VALUE!</v>
      </c>
      <c r="F477" t="e">
        <f ca="1">L467*(1-L487)</f>
        <v>#VALUE!</v>
      </c>
      <c r="G477" t="e">
        <f ca="1">M467*(1-M487)</f>
        <v>#VALUE!</v>
      </c>
      <c r="H477" t="e">
        <f ca="1">N467*(1-N487)</f>
        <v>#VALUE!</v>
      </c>
      <c r="K477" t="e">
        <f ca="1">E477-D477</f>
        <v>#VALUE!</v>
      </c>
      <c r="L477" t="e">
        <f ca="1">F477-E477</f>
        <v>#VALUE!</v>
      </c>
      <c r="M477" t="e">
        <f ca="1">G477-F477</f>
        <v>#VALUE!</v>
      </c>
      <c r="N477" t="e">
        <f ca="1">H477-G477</f>
        <v>#VALUE!</v>
      </c>
      <c r="AK477" t="str">
        <f>"Min " &amp; AK472</f>
        <v>Min Change in Depreciation / Sales</v>
      </c>
      <c r="AL477" t="e">
        <f ca="1">MIN(AK474:AN474)</f>
        <v>#VALUE!</v>
      </c>
    </row>
    <row r="478" spans="4:40" x14ac:dyDescent="0.3">
      <c r="D478" t="str">
        <f>"Max " &amp; D475</f>
        <v>Max EOY ROIC</v>
      </c>
      <c r="E478" t="e">
        <f ca="1">MAX(D477:H477)</f>
        <v>#VALUE!</v>
      </c>
      <c r="F478" t="str">
        <f>"Cash Tax  Effect on Max"</f>
        <v>Cash Tax  Effect on Max</v>
      </c>
      <c r="G478" t="e">
        <f ca="1">IF(E479=K491,"Max ROIC in same year as Min Cash Tax","Inconclusive Effect")</f>
        <v>#VALUE!</v>
      </c>
      <c r="K478" t="str">
        <f>"Max " &amp; K475</f>
        <v>Max Change in EOY ROIC</v>
      </c>
      <c r="L478" t="e">
        <f ca="1">MAX(K477:N477)</f>
        <v>#VALUE!</v>
      </c>
      <c r="AK478" t="str">
        <f>AK477 &amp; " Year"</f>
        <v>Min Change in Depreciation / Sales Year</v>
      </c>
      <c r="AL478" t="e">
        <f ca="1">IF(MATCH(AL477,AK474:AN474,0)=1,AK473,IF(MATCH(AL477,AK474:AN474,0)=2,AL473,IF(MATCH(AL477,AK474:AN474,0)=3,AM473,AN473)))</f>
        <v>#VALUE!</v>
      </c>
    </row>
    <row r="479" spans="4:40" x14ac:dyDescent="0.3">
      <c r="D479" t="str">
        <f>D478 &amp; " Year"</f>
        <v>Max EOY ROIC Year</v>
      </c>
      <c r="E479" t="e">
        <f ca="1">VALUE(D476)+MATCH(E478,D477:H477,0)-1</f>
        <v>#VALUE!</v>
      </c>
      <c r="K479" t="str">
        <f>K478 &amp; " Year"</f>
        <v>Max Change in EOY ROIC Year</v>
      </c>
      <c r="L479" t="e">
        <f ca="1">IF(MATCH(L478,K477:N477,0)=1,K476,IF(MATCH(L478,K477:N477,0)=2,L476,IF(MATCH(L478,K477:N477,0)=3,M476,N476)))</f>
        <v>#VALUE!</v>
      </c>
      <c r="Q479" t="str">
        <f>"Change in Cash Tax Rate"</f>
        <v>Change in Cash Tax Rate</v>
      </c>
    </row>
    <row r="480" spans="4:40" x14ac:dyDescent="0.3">
      <c r="D480" t="str">
        <f>"Min " &amp; D475</f>
        <v>Min EOY ROIC</v>
      </c>
      <c r="E480" t="e">
        <f ca="1">MIN(D477:H477)</f>
        <v>#VALUE!</v>
      </c>
      <c r="F480" t="str">
        <f>"Cash Tax  Effect on Min"</f>
        <v>Cash Tax  Effect on Min</v>
      </c>
      <c r="G480" t="e">
        <f ca="1">IF(E481=K489,"Min ROIC in same year as Max Cash Tax","Inconclusive Effect")</f>
        <v>#VALUE!</v>
      </c>
      <c r="K480" t="str">
        <f>"Min " &amp; K475</f>
        <v>Min Change in EOY ROIC</v>
      </c>
      <c r="L480" t="e">
        <f ca="1">MIN(K477:N477)</f>
        <v>#VALUE!</v>
      </c>
      <c r="Q480" t="str">
        <f>K476</f>
        <v>12-13</v>
      </c>
      <c r="R480" t="str">
        <f>L476</f>
        <v>13-14</v>
      </c>
      <c r="S480" t="str">
        <f>M476</f>
        <v>14-15</v>
      </c>
      <c r="T480" t="str">
        <f>N476</f>
        <v>15-16</v>
      </c>
    </row>
    <row r="481" spans="4:40" x14ac:dyDescent="0.3">
      <c r="D481" t="str">
        <f>D480 &amp; " Year"</f>
        <v>Min EOY ROIC Year</v>
      </c>
      <c r="E481" t="e">
        <f ca="1">VALUE(D476)+MATCH(E480,D477:H477,0)-1</f>
        <v>#VALUE!</v>
      </c>
      <c r="K481" t="str">
        <f>K480 &amp; " Year"</f>
        <v>Min Change in EOY ROIC Year</v>
      </c>
      <c r="L481" t="e">
        <f ca="1">IF(MATCH(L480,K477:N477,0)=1,K476,IF(MATCH(L480,K477:N477,0)=2,L476,IF(MATCH(L480,K477:N477,0)=3,M476,N476)))</f>
        <v>#VALUE!</v>
      </c>
      <c r="Q481" t="e">
        <f ca="1">K487-J487</f>
        <v>#N/A</v>
      </c>
      <c r="R481" t="e">
        <f ca="1">L487-K487</f>
        <v>#N/A</v>
      </c>
      <c r="S481" t="e">
        <f ca="1">M487-L487</f>
        <v>#N/A</v>
      </c>
      <c r="T481" t="e">
        <f ca="1">N487-M487</f>
        <v>#N/A</v>
      </c>
      <c r="X481" t="str">
        <f>"Op WC / Sales"</f>
        <v>Op WC / Sales</v>
      </c>
    </row>
    <row r="482" spans="4:40" x14ac:dyDescent="0.3">
      <c r="Q482" t="str">
        <f>"Max " &amp; Q479</f>
        <v>Max Change in Cash Tax Rate</v>
      </c>
      <c r="R482" t="e">
        <f ca="1">MAX(Q481:T481)</f>
        <v>#N/A</v>
      </c>
      <c r="X482" t="str">
        <f>D476</f>
        <v>2012</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4:40" x14ac:dyDescent="0.3">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J486" t="str">
        <f>D476</f>
        <v>2012</v>
      </c>
      <c r="K486" t="str">
        <f>E476</f>
        <v>2013</v>
      </c>
      <c r="L486" t="str">
        <f>F476</f>
        <v>2014</v>
      </c>
      <c r="M486" t="str">
        <f>G476</f>
        <v>2015</v>
      </c>
      <c r="N486" t="str">
        <f>H476</f>
        <v>2016</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J489" t="str">
        <f>J488 &amp; " Year"</f>
        <v>Max Cash Tax Rate Year</v>
      </c>
      <c r="K489" t="e">
        <f ca="1">VALUE(J486)+MATCH(K488,J487:N487,0)-1</f>
        <v>#N/A</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X491" t="e">
        <f ca="1">(INDIRECT("J" &amp; MATCH("Net Property, Plant &amp; Equipment",B145:B403,0) +144))/(INDIRECT("J" &amp; MATCH("Sales/Revenue",B145:B403,0) +144))</f>
        <v>#VALUE!</v>
      </c>
      <c r="Y491" t="e">
        <f ca="1">(INDIRECT("K" &amp; MATCH("Net Property, Plant &amp; Equipment",B145:B403,0) +144))/(INDIRECT("K" &amp; MATCH("Sales/Revenue",B145:B403,0) +144))</f>
        <v>#VALUE!</v>
      </c>
      <c r="Z491" t="e">
        <f ca="1">(INDIRECT("L" &amp; MATCH("Net Property, Plant &amp; Equipment",B145:B403,0) +144))/(INDIRECT("L" &amp; MATCH("Sales/Revenue",B145:B403,0) +144))</f>
        <v>#VALUE!</v>
      </c>
      <c r="AA491" t="e">
        <f ca="1">(INDIRECT("M" &amp; MATCH("Net Property, Plant &amp; Equipment",B145:B403,0) +144))/(INDIRECT("M" &amp; MATCH("Sales/Revenue",B145:B403,0) +144))</f>
        <v>#VALUE!</v>
      </c>
      <c r="AB491" t="e">
        <f ca="1">(INDIRECT("N" &amp; MATCH("Net Property, Plant &amp; Equipment",B145:B403,0) +144))/(INDIRECT("N" &amp; MATCH("Sales/Revenue",B145:B403,0) +144))</f>
        <v>#VALUE!</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X492" t="str">
        <f>"Max " &amp; X489</f>
        <v>Max PPE / Sales</v>
      </c>
      <c r="Y492" t="e">
        <f ca="1">MAX(X491:AB491)</f>
        <v>#VALUE!</v>
      </c>
      <c r="AE492" t="e">
        <f ca="1">R490-Q490</f>
        <v>#N/A</v>
      </c>
      <c r="AF492" t="e">
        <f ca="1">S490-R490</f>
        <v>#N/A</v>
      </c>
      <c r="AG492" t="e">
        <f ca="1">T490-S490</f>
        <v>#N/A</v>
      </c>
      <c r="AH492" t="e">
        <f ca="1">U490-T490</f>
        <v>#N/A</v>
      </c>
      <c r="AK492" t="e">
        <f ca="1">Y491-X491</f>
        <v>#VALUE!</v>
      </c>
      <c r="AL492" t="e">
        <f ca="1">Z491-Y491</f>
        <v>#VALUE!</v>
      </c>
      <c r="AM492" t="e">
        <f ca="1">AA491-Z491</f>
        <v>#VALUE!</v>
      </c>
      <c r="AN492" t="e">
        <f ca="1">AB491-AA491</f>
        <v>#VALUE!</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X493" t="str">
        <f>X492 &amp; " Year"</f>
        <v>Max PPE / Sales Year</v>
      </c>
      <c r="Y493" t="e">
        <f ca="1">VALUE(X490)+MATCH(Y492,X491:AB491,0)-1</f>
        <v>#VALUE!</v>
      </c>
      <c r="AE493" t="str">
        <f>"Max " &amp; AE490</f>
        <v>Max Change in Invested Capital / Sales</v>
      </c>
      <c r="AF493" t="e">
        <f ca="1">MAX(AE492:AH492)</f>
        <v>#N/A</v>
      </c>
      <c r="AK493" t="str">
        <f>"Max " &amp; AK490</f>
        <v>Max Change in PPE / Sales</v>
      </c>
      <c r="AL493" t="e">
        <f ca="1">MAX(AK492:AN492)</f>
        <v>#VALUE!</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#VALUE!</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#VALUE!</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#VALUE!</v>
      </c>
      <c r="AE495" t="str">
        <f>"Min " &amp; AE490</f>
        <v>Min Change in Invested Capital / Sales</v>
      </c>
      <c r="AF495" t="e">
        <f ca="1">MIN(AE492:AH492)</f>
        <v>#N/A</v>
      </c>
      <c r="AK495" t="str">
        <f>"Min " &amp; AK490</f>
        <v>Min Change in PPE / Sales</v>
      </c>
      <c r="AL495" t="e">
        <f ca="1">MIN(AK492:AN492)</f>
        <v>#VALUE!</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#VALUE!</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t="e">
        <f ca="1">(INDIRECT("L" &amp; MATCH("Intangible Assets",B145:B403,0) +144))/(INDIRECT("L" &amp; MATCH("Sales/Revenue",B145:B403,0) +144))</f>
        <v>#VALUE!</v>
      </c>
      <c r="AA499" t="e">
        <f ca="1">(INDIRECT("M" &amp; MATCH("Intangible Assets",B145:B403,0) +144))/(INDIRECT("M" &amp; MATCH("Sales/Revenue",B145:B403,0) +144))</f>
        <v>#VALUE!</v>
      </c>
      <c r="AB499" t="e">
        <f ca="1">(INDIRECT("N" &amp; MATCH("Intangible Assets",B145:B403,0) +144))/(INDIRECT("N" &amp; MATCH("Sales/Revenue",B145:B403,0) +144))</f>
        <v>#VALUE!</v>
      </c>
      <c r="AK499" t="str">
        <f>K476</f>
        <v>12-13</v>
      </c>
      <c r="AL499" t="str">
        <f>L476</f>
        <v>13-14</v>
      </c>
      <c r="AM499" t="str">
        <f>M476</f>
        <v>14-15</v>
      </c>
      <c r="AN499" t="str">
        <f>N476</f>
        <v>15-16</v>
      </c>
    </row>
    <row r="500" spans="3:40" x14ac:dyDescent="0.3">
      <c r="C500" t="s">
        <v>6439</v>
      </c>
      <c r="X500" t="str">
        <f>"Max " &amp; X497</f>
        <v>Max Intangibles / Sales</v>
      </c>
      <c r="Y500" t="e">
        <f ca="1">MAX(X499:AB499)</f>
        <v>#VALUE!</v>
      </c>
      <c r="AK500" t="e">
        <f ca="1">Y499-X499</f>
        <v>#VALUE!</v>
      </c>
      <c r="AL500" t="e">
        <f ca="1">Z499-Y499</f>
        <v>#VALUE!</v>
      </c>
      <c r="AM500" t="e">
        <f ca="1">AA499-Z499</f>
        <v>#VALUE!</v>
      </c>
      <c r="AN500" t="e">
        <f ca="1">AB499-AA499</f>
        <v>#VALUE!</v>
      </c>
    </row>
    <row r="501" spans="3:40" x14ac:dyDescent="0.3">
      <c r="C501" t="s">
        <v>1073</v>
      </c>
      <c r="X501" t="str">
        <f>X500 &amp; " Year"</f>
        <v>Max Intangibles / Sales Year</v>
      </c>
      <c r="Y501" t="e">
        <f ca="1">VALUE(X498)+MATCH(Y500,X499:AB499,0)-1</f>
        <v>#VALUE!</v>
      </c>
      <c r="AK501" t="str">
        <f>"Max " &amp; AK498</f>
        <v>Max Change in Intagibles / Sales</v>
      </c>
      <c r="AL501" t="e">
        <f ca="1">MAX(AK500:AN500)</f>
        <v>#VALUE!</v>
      </c>
    </row>
    <row r="502" spans="3:40" x14ac:dyDescent="0.3">
      <c r="C502" t="s">
        <v>1072</v>
      </c>
      <c r="X502" t="str">
        <f>"Min " &amp; X497</f>
        <v>Min Intangibles / Sales</v>
      </c>
      <c r="Y502" t="e">
        <f ca="1">MIN(X499:AB499)</f>
        <v>#VALUE!</v>
      </c>
      <c r="AK502" t="str">
        <f>AK501 &amp; " Year"</f>
        <v>Max Change in Intagibles / Sales Year</v>
      </c>
      <c r="AL502" t="e">
        <f ca="1">IF(MATCH(AL501,AK500:AN500,0)=1,AK499,IF(MATCH(AL501,AK500:AN500,0)=2,AL499,IF(MATCH(AL501,AK500:AN500,0)=3,AM499,AN499)))</f>
        <v>#VALUE!</v>
      </c>
    </row>
    <row r="503" spans="3:40" x14ac:dyDescent="0.3">
      <c r="C503" t="s">
        <v>1073</v>
      </c>
      <c r="X503" t="str">
        <f>X502 &amp; " Year"</f>
        <v>Min Intangibles / Sales Year</v>
      </c>
      <c r="Y503" t="e">
        <f ca="1">VALUE(X498)+MATCH(Y502,X499:AB499,0)-1</f>
        <v>#VALUE!</v>
      </c>
      <c r="AK503" t="str">
        <f>"Min " &amp; AK498</f>
        <v>Min Change in Intagibles / Sales</v>
      </c>
      <c r="AL503" t="e">
        <f ca="1">MIN(AK500:AN500)</f>
        <v>#VALUE!</v>
      </c>
    </row>
    <row r="504" spans="3:40" x14ac:dyDescent="0.3">
      <c r="C504" t="s">
        <v>1783</v>
      </c>
      <c r="AK504" t="str">
        <f>AK503 &amp; " Year"</f>
        <v>Min Change in Intagibles / Sales Year</v>
      </c>
      <c r="AL504" t="e">
        <f ca="1">IF(MATCH(AL503,AK500:AN500,0)=1,AK499,IF(MATCH(AL503,AK500:AN500,0)=2,AL499,IF(MATCH(AL503,AK500:AN500,0)=3,AM499,AN499)))</f>
        <v>#VALUE!</v>
      </c>
    </row>
    <row r="505" spans="3:40" x14ac:dyDescent="0.3">
      <c r="C505" t="s">
        <v>1071</v>
      </c>
    </row>
    <row r="506" spans="3:40" x14ac:dyDescent="0.3">
      <c r="C506" t="s">
        <v>3152</v>
      </c>
    </row>
    <row r="507" spans="3:40" x14ac:dyDescent="0.3">
      <c r="C507" t="s">
        <v>1073</v>
      </c>
    </row>
    <row r="508" spans="3:40" x14ac:dyDescent="0.3">
      <c r="C508" t="s">
        <v>1072</v>
      </c>
    </row>
    <row r="509" spans="3:40" x14ac:dyDescent="0.3">
      <c r="C509" t="s">
        <v>1076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4"/>
  <sheetViews>
    <sheetView topLeftCell="B1" workbookViewId="0"/>
  </sheetViews>
  <sheetFormatPr defaultRowHeight="14.4" x14ac:dyDescent="0.3"/>
  <cols>
    <col min="1" max="1" width="0" hidden="1" customWidth="1"/>
    <col min="2" max="7" width="20.6640625" customWidth="1"/>
  </cols>
  <sheetData>
    <row r="1" spans="1:16" x14ac:dyDescent="0.3">
      <c r="B1" t="s">
        <v>0</v>
      </c>
      <c r="C1" t="s">
        <v>6440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AltaGas Ltd.</v>
      </c>
    </row>
    <row r="2" spans="1:16" x14ac:dyDescent="0.3">
      <c r="B2" t="s">
        <v>2</v>
      </c>
      <c r="C2" t="s">
        <v>6441</v>
      </c>
      <c r="K2" t="str">
        <f>LEFT(C1,FIND("(",C1) - 2)</f>
        <v>AltaGas Ltd.</v>
      </c>
    </row>
    <row r="3" spans="1:16" x14ac:dyDescent="0.3">
      <c r="J3">
        <f ca="1">RANDBETWEEN(1,6)</f>
        <v>3</v>
      </c>
      <c r="K3" t="str">
        <f>" is scheduled to report earnings "&amp;IFERROR("between "&amp;LEFT(C20,FIND("-",C20)-2)&amp;" and "&amp;RIGHT(C20,FIND("-",C20)-2),"on "&amp;C20)</f>
        <v xml:space="preserve"> is scheduled to report earnings on Oct 19, 2017</v>
      </c>
      <c r="L3" t="str">
        <f>" is slated to report earnings "&amp;IFERROR("between "&amp;LEFT(C20,FIND("-",C20)-2)&amp;" and "&amp;RIGHT(C20,FIND("-",C20)-2),"on "&amp;C20)</f>
        <v xml:space="preserve"> is slated to report earnings on Oct 19, 2017</v>
      </c>
      <c r="M3" t="str">
        <f>" will report earnings "&amp;IFERROR("between "&amp;LEFT(C20,FIND("-",C20)-2)&amp;" and "&amp;RIGHT(C20,FIND("-",C20)-2),"on "&amp;C20)</f>
        <v xml:space="preserve"> will report earnings on Oct 19, 2017</v>
      </c>
      <c r="N3" t="str">
        <f>" reports earnings "&amp;IFERROR("between "&amp;LEFT(C20,FIND("-",C20)-2)&amp;" and "&amp;RIGHT(C20,FIND("-",C20)-2),"on "&amp;C20)</f>
        <v xml:space="preserve"> reports earnings on Oct 19, 2017</v>
      </c>
      <c r="O3" t="str">
        <f>" plans to report earnings "&amp;IFERROR("between "&amp;LEFT(C20,FIND("-",C20)-2)&amp;" and "&amp;RIGHT(C20,FIND("-",C20)-2),"on "&amp;C20)</f>
        <v xml:space="preserve"> plans to report earnings on Oct 19, 2017</v>
      </c>
      <c r="P3" t="str">
        <f>" is going to report earnings "&amp;IFERROR("between "&amp;LEFT(C20,FIND("-",C20)-2)&amp;" and "&amp;RIGHT(C20,FIND("-",C20)-2),"on "&amp;C20)</f>
        <v xml:space="preserve"> is going to report earnings on Oct 19,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$29.16, down .1%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$29.16, down .1% after opening up a fraction over yesterday's closing price</v>
      </c>
    </row>
    <row r="5" spans="1:16" x14ac:dyDescent="0.3">
      <c r="J5">
        <f ca="1">RANDBETWEEN(1,2)</f>
        <v>2</v>
      </c>
      <c r="K5" t="str">
        <f>"The one year target estimate for " &amp; D1 &amp; " is " &amp; TEXT(C23,"$####.00")</f>
        <v>The one year target estimate for AltaGas Ltd. is $34.94</v>
      </c>
      <c r="L5" t="str">
        <f>D1 &amp; " is expected to be trading at " &amp; TEXT(C23, "$####.00") &amp; ", based on target estimates"</f>
        <v>AltaGas Ltd. is expected to be trading at $34.94, based on target estimates</v>
      </c>
    </row>
    <row r="6" spans="1:16" x14ac:dyDescent="0.3">
      <c r="K6" t="str">
        <f>" which would be " &amp; IF(OR(LEFT(ABS((C23-C2)/C2*100),1)="8",LEFT(ABS((C23-C2)/C2*100),2)="18"), "an ", "a ")  &amp;TEXT(ABS((C23-C2)/C2),"####.00%")&amp;IF((C23-C2)&gt;0," increase over"," decrease from")&amp;" the current price"</f>
        <v xml:space="preserve"> which would be a 19.82% increase over the current price</v>
      </c>
    </row>
    <row r="7" spans="1:16" x14ac:dyDescent="0.3">
      <c r="A7" s="1">
        <v>0</v>
      </c>
      <c r="B7" t="s">
        <v>5</v>
      </c>
      <c r="C7" t="s">
        <v>6442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63.64% over last quarter based on the average of 7 analyst estimates (Yahoo Finance)</v>
      </c>
    </row>
    <row r="8" spans="1:16" x14ac:dyDescent="0.3">
      <c r="A8" s="1">
        <v>1</v>
      </c>
      <c r="B8" t="s">
        <v>7</v>
      </c>
      <c r="C8" t="s">
        <v>6443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6444</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6445</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$0.05 in the 2 months leading up to the earnings report</v>
      </c>
    </row>
    <row r="11" spans="1:16" x14ac:dyDescent="0.3">
      <c r="A11" s="1">
        <v>4</v>
      </c>
      <c r="B11" t="s">
        <v>13</v>
      </c>
      <c r="C11" t="s">
        <v>6446</v>
      </c>
      <c r="K11" t="str">
        <f>IF(B145="Interest Income",U42, K42)</f>
        <v>No positive trends</v>
      </c>
    </row>
    <row r="12" spans="1:16" x14ac:dyDescent="0.3">
      <c r="A12" s="1">
        <v>5</v>
      </c>
      <c r="B12" t="s">
        <v>15</v>
      </c>
      <c r="C12" t="s">
        <v>6447</v>
      </c>
      <c r="D12" t="str">
        <f>LEFT(C12,FIND("-",C12)-2)</f>
        <v>28.95</v>
      </c>
      <c r="E12" t="str">
        <f>TRIM(RIGHT(C12,FIND("-",C12)-1))</f>
        <v>35.55</v>
      </c>
      <c r="K12" t="str">
        <f ca="1">D78</f>
        <v>Inconclusive</v>
      </c>
    </row>
    <row r="13" spans="1:16" x14ac:dyDescent="0.3">
      <c r="A13" s="1">
        <v>6</v>
      </c>
      <c r="B13" t="s">
        <v>17</v>
      </c>
      <c r="C13" t="s">
        <v>6448</v>
      </c>
      <c r="K13" t="str">
        <f ca="1">D89</f>
        <v>Inconclusive</v>
      </c>
    </row>
    <row r="14" spans="1:16" x14ac:dyDescent="0.3">
      <c r="A14" s="1">
        <v>7</v>
      </c>
      <c r="B14" t="s">
        <v>19</v>
      </c>
      <c r="C14" t="s">
        <v>6449</v>
      </c>
    </row>
    <row r="16" spans="1:16" x14ac:dyDescent="0.3">
      <c r="A16" s="1">
        <v>0</v>
      </c>
      <c r="B16" t="s">
        <v>21</v>
      </c>
      <c r="C16" t="s">
        <v>6450</v>
      </c>
    </row>
    <row r="17" spans="1:23" x14ac:dyDescent="0.3">
      <c r="A17" s="1">
        <v>1</v>
      </c>
      <c r="B17" t="s">
        <v>23</v>
      </c>
      <c r="C17" t="s">
        <v>2737</v>
      </c>
      <c r="K17" t="str">
        <f ca="1">K2 &amp; IF(J3=1, K3,IF(J3=2,L3,IF(J3=3,M3,IF(J3=4,N3,IF(J3=5,O3,IF(J3=6,P3)))))) &amp; ". " &amp; IF(J4=1,K4,IF(J4=2,L4)) &amp; ". " &amp; IF(J5=1,K5,IF(J5=2,L5)) &amp; K6 &amp; ". " &amp; K7 &amp; ". " &amp; K8 &amp; ". " &amp; K9 &amp; "."</f>
        <v>AltaGas Ltd. will report earnings on Oct 19, 2017. The current stock price is $29.16, down .1% after opening up a fraction over yesterday's closing price. AltaGas Ltd. is expected to be trading at $34.94, based on target estimates which would be a 19.82% increase over the current price. Earnings are expected to increase by 63.64% over last quarter based on the average of 7 analyst estimates (Yahoo Finance). The stock is trading in the low end of its 52-week range. Over the last 4 quarters, there have been positive earnings surprises 3 times, and a negative earnings surprise 1 time.</v>
      </c>
    </row>
    <row r="18" spans="1:23" x14ac:dyDescent="0.3">
      <c r="A18" s="1">
        <v>2</v>
      </c>
      <c r="B18" t="s">
        <v>25</v>
      </c>
      <c r="C18" t="s">
        <v>6451</v>
      </c>
    </row>
    <row r="19" spans="1:23" x14ac:dyDescent="0.3">
      <c r="A19" s="1">
        <v>3</v>
      </c>
      <c r="B19" t="s">
        <v>27</v>
      </c>
      <c r="C19" t="s">
        <v>5659</v>
      </c>
    </row>
    <row r="20" spans="1:23" x14ac:dyDescent="0.3">
      <c r="A20" s="1">
        <v>4</v>
      </c>
      <c r="B20" t="s">
        <v>29</v>
      </c>
      <c r="C20" t="s">
        <v>6452</v>
      </c>
    </row>
    <row r="21" spans="1:23" x14ac:dyDescent="0.3">
      <c r="A21" s="1">
        <v>5</v>
      </c>
      <c r="B21" t="s">
        <v>31</v>
      </c>
      <c r="C21" t="s">
        <v>6453</v>
      </c>
    </row>
    <row r="22" spans="1:23" x14ac:dyDescent="0.3">
      <c r="A22" s="1">
        <v>6</v>
      </c>
      <c r="B22" t="s">
        <v>33</v>
      </c>
      <c r="C22" t="s">
        <v>6454</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6455</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7</v>
      </c>
      <c r="D27">
        <v>5</v>
      </c>
      <c r="E27">
        <v>9</v>
      </c>
      <c r="F27">
        <v>9</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0.11</v>
      </c>
      <c r="D28">
        <v>0.18</v>
      </c>
      <c r="E28">
        <v>0.92</v>
      </c>
      <c r="F28">
        <v>1.03</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0.06</v>
      </c>
      <c r="D29">
        <v>7.0000000000000007E-2</v>
      </c>
      <c r="E29">
        <v>0.7</v>
      </c>
      <c r="F29">
        <v>0.77</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0.16</v>
      </c>
      <c r="D30">
        <v>0.28000000000000003</v>
      </c>
      <c r="E30">
        <v>1.1299999999999999</v>
      </c>
      <c r="F30">
        <v>1.34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0.19</v>
      </c>
      <c r="D31">
        <v>0.23</v>
      </c>
      <c r="E31">
        <v>0.98</v>
      </c>
      <c r="F31">
        <v>0.92</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1802</v>
      </c>
      <c r="D34" t="s">
        <v>1802</v>
      </c>
      <c r="E34" t="s">
        <v>2514</v>
      </c>
      <c r="F34" t="s">
        <v>2514</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6456</v>
      </c>
      <c r="D35" t="s">
        <v>6457</v>
      </c>
      <c r="E35" t="s">
        <v>6458</v>
      </c>
      <c r="F35" t="s">
        <v>6459</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6460</v>
      </c>
      <c r="D36" t="s">
        <v>6461</v>
      </c>
      <c r="E36" t="s">
        <v>4160</v>
      </c>
      <c r="F36" t="s">
        <v>5650</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6462</v>
      </c>
      <c r="D37" t="s">
        <v>6463</v>
      </c>
      <c r="E37" t="s">
        <v>6464</v>
      </c>
      <c r="F37" t="s">
        <v>6465</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6466</v>
      </c>
      <c r="D38" t="s">
        <v>6467</v>
      </c>
      <c r="E38" t="s">
        <v>1525</v>
      </c>
      <c r="F38" t="s">
        <v>6458</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6468</v>
      </c>
      <c r="D39" t="s">
        <v>6469</v>
      </c>
      <c r="E39" t="s">
        <v>6470</v>
      </c>
      <c r="F39" t="s">
        <v>6471</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86</v>
      </c>
      <c r="D42" t="s">
        <v>3376</v>
      </c>
      <c r="E42" t="s">
        <v>2534</v>
      </c>
      <c r="F42" t="s">
        <v>28</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3364</v>
      </c>
      <c r="D43" t="s">
        <v>3188</v>
      </c>
      <c r="E43" t="s">
        <v>3190</v>
      </c>
      <c r="F43" t="s">
        <v>1822</v>
      </c>
    </row>
    <row r="44" spans="1:23" x14ac:dyDescent="0.3">
      <c r="A44" s="1">
        <v>2</v>
      </c>
      <c r="B44" t="s">
        <v>82</v>
      </c>
      <c r="C44" t="s">
        <v>4394</v>
      </c>
      <c r="D44" t="s">
        <v>85</v>
      </c>
      <c r="E44" t="s">
        <v>3786</v>
      </c>
      <c r="F44" t="s">
        <v>3192</v>
      </c>
    </row>
    <row r="45" spans="1:23" x14ac:dyDescent="0.3">
      <c r="A45" s="1">
        <v>3</v>
      </c>
      <c r="B45" t="s">
        <v>87</v>
      </c>
      <c r="C45" t="s">
        <v>5031</v>
      </c>
      <c r="D45" t="s">
        <v>3187</v>
      </c>
      <c r="E45" t="s">
        <v>6472</v>
      </c>
      <c r="F45" t="s">
        <v>6473</v>
      </c>
    </row>
    <row r="47" spans="1:23" x14ac:dyDescent="0.3">
      <c r="B47" s="1" t="s">
        <v>92</v>
      </c>
      <c r="C47" s="1" t="s">
        <v>37</v>
      </c>
      <c r="D47" s="1" t="s">
        <v>38</v>
      </c>
      <c r="E47" s="1" t="s">
        <v>39</v>
      </c>
      <c r="F47" s="1" t="s">
        <v>40</v>
      </c>
    </row>
    <row r="48" spans="1:23" x14ac:dyDescent="0.3">
      <c r="A48" s="1">
        <v>0</v>
      </c>
      <c r="B48" t="s">
        <v>93</v>
      </c>
      <c r="C48">
        <v>0.11</v>
      </c>
      <c r="D48">
        <v>0.18</v>
      </c>
      <c r="E48">
        <v>0.92</v>
      </c>
      <c r="F48">
        <v>1.03</v>
      </c>
    </row>
    <row r="49" spans="1:14" x14ac:dyDescent="0.3">
      <c r="A49" s="1">
        <v>1</v>
      </c>
      <c r="B49" t="s">
        <v>94</v>
      </c>
      <c r="C49">
        <v>0.12</v>
      </c>
      <c r="D49">
        <v>0.17</v>
      </c>
      <c r="E49">
        <v>0.94</v>
      </c>
      <c r="F49">
        <v>1.05</v>
      </c>
    </row>
    <row r="50" spans="1:14" x14ac:dyDescent="0.3">
      <c r="A50" s="1">
        <v>2</v>
      </c>
      <c r="B50" t="s">
        <v>95</v>
      </c>
      <c r="C50">
        <v>0.12</v>
      </c>
      <c r="D50">
        <v>0.17</v>
      </c>
      <c r="E50">
        <v>0.94</v>
      </c>
      <c r="F50">
        <v>1.06</v>
      </c>
    </row>
    <row r="51" spans="1:14" x14ac:dyDescent="0.3">
      <c r="A51" s="1">
        <v>3</v>
      </c>
      <c r="B51" t="s">
        <v>96</v>
      </c>
      <c r="C51">
        <v>0.12</v>
      </c>
      <c r="D51">
        <v>0.17</v>
      </c>
      <c r="E51">
        <v>0.94</v>
      </c>
      <c r="F51">
        <v>1.06</v>
      </c>
    </row>
    <row r="52" spans="1:14" x14ac:dyDescent="0.3">
      <c r="A52" s="1">
        <v>4</v>
      </c>
      <c r="B52" t="s">
        <v>97</v>
      </c>
      <c r="C52">
        <v>0.12</v>
      </c>
      <c r="D52">
        <v>0.2</v>
      </c>
      <c r="E52">
        <v>0.99</v>
      </c>
      <c r="F52">
        <v>0.98</v>
      </c>
    </row>
    <row r="54" spans="1:14" x14ac:dyDescent="0.3">
      <c r="B54" s="1" t="s">
        <v>98</v>
      </c>
      <c r="C54" s="1" t="s">
        <v>37</v>
      </c>
      <c r="D54" s="1" t="s">
        <v>38</v>
      </c>
      <c r="E54" s="1" t="s">
        <v>39</v>
      </c>
      <c r="F54" s="1" t="s">
        <v>40</v>
      </c>
    </row>
    <row r="55" spans="1:14" x14ac:dyDescent="0.3">
      <c r="A55" s="1">
        <v>0</v>
      </c>
      <c r="B55" t="s">
        <v>99</v>
      </c>
      <c r="F55">
        <v>1</v>
      </c>
    </row>
    <row r="56" spans="1:14" x14ac:dyDescent="0.3">
      <c r="A56" s="1">
        <v>1</v>
      </c>
      <c r="B56" t="s">
        <v>100</v>
      </c>
      <c r="C56">
        <v>3</v>
      </c>
      <c r="E56">
        <v>1</v>
      </c>
      <c r="F56">
        <v>2</v>
      </c>
    </row>
    <row r="57" spans="1:14" x14ac:dyDescent="0.3">
      <c r="A57" s="1">
        <v>2</v>
      </c>
      <c r="B57" t="s">
        <v>101</v>
      </c>
      <c r="C57">
        <v>1</v>
      </c>
      <c r="E57">
        <v>1</v>
      </c>
    </row>
    <row r="58" spans="1:14" x14ac:dyDescent="0.3">
      <c r="A58" s="1">
        <v>3</v>
      </c>
      <c r="B58" t="s">
        <v>102</v>
      </c>
    </row>
    <row r="60" spans="1:14" x14ac:dyDescent="0.3">
      <c r="B60" s="1" t="s">
        <v>103</v>
      </c>
      <c r="C60" s="1" t="s">
        <v>6474</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6475</v>
      </c>
      <c r="F61">
        <v>0.19</v>
      </c>
      <c r="I61" t="str">
        <f t="shared" si="4"/>
        <v>N/A</v>
      </c>
      <c r="J61">
        <f t="shared" si="5"/>
        <v>-0.42100000000000004</v>
      </c>
      <c r="K61" t="str">
        <f t="shared" si="6"/>
        <v>N/A</v>
      </c>
      <c r="L61" t="str">
        <f t="shared" si="7"/>
        <v>N/A</v>
      </c>
      <c r="M61">
        <f t="shared" si="8"/>
        <v>0.19</v>
      </c>
      <c r="N61" t="str">
        <f t="shared" si="9"/>
        <v>N/A</v>
      </c>
    </row>
    <row r="62" spans="1:14" x14ac:dyDescent="0.3">
      <c r="A62" s="1">
        <v>1</v>
      </c>
      <c r="B62" t="s">
        <v>110</v>
      </c>
      <c r="C62" t="s">
        <v>6476</v>
      </c>
      <c r="F62">
        <v>0.22</v>
      </c>
      <c r="I62" t="str">
        <f t="shared" si="4"/>
        <v>N/A</v>
      </c>
      <c r="J62">
        <f t="shared" si="5"/>
        <v>-0.217</v>
      </c>
      <c r="K62" t="str">
        <f t="shared" si="6"/>
        <v>N/A</v>
      </c>
      <c r="L62" t="str">
        <f t="shared" si="7"/>
        <v>N/A</v>
      </c>
      <c r="M62">
        <f t="shared" si="8"/>
        <v>0.22</v>
      </c>
      <c r="N62" t="str">
        <f t="shared" si="9"/>
        <v>N/A</v>
      </c>
    </row>
    <row r="63" spans="1:14" x14ac:dyDescent="0.3">
      <c r="A63" s="1">
        <v>2</v>
      </c>
      <c r="B63" t="s">
        <v>112</v>
      </c>
      <c r="C63" t="s">
        <v>1819</v>
      </c>
      <c r="F63">
        <v>0.08</v>
      </c>
      <c r="I63" t="str">
        <f t="shared" si="4"/>
        <v>N/A</v>
      </c>
      <c r="J63">
        <f t="shared" si="5"/>
        <v>-6.0999999999999999E-2</v>
      </c>
      <c r="K63" t="str">
        <f t="shared" si="6"/>
        <v>N/A</v>
      </c>
      <c r="L63" t="str">
        <f t="shared" si="7"/>
        <v>N/A</v>
      </c>
      <c r="M63">
        <f t="shared" si="8"/>
        <v>0.08</v>
      </c>
      <c r="N63" t="str">
        <f t="shared" si="9"/>
        <v>N/A</v>
      </c>
    </row>
    <row r="64" spans="1:14" x14ac:dyDescent="0.3">
      <c r="A64" s="1">
        <v>3</v>
      </c>
      <c r="B64" t="s">
        <v>114</v>
      </c>
      <c r="C64" t="s">
        <v>6477</v>
      </c>
      <c r="F64">
        <v>0.12</v>
      </c>
      <c r="I64" t="str">
        <f t="shared" si="4"/>
        <v>N/A</v>
      </c>
      <c r="J64">
        <f t="shared" si="5"/>
        <v>0.12</v>
      </c>
      <c r="K64" t="str">
        <f t="shared" si="6"/>
        <v>N/A</v>
      </c>
      <c r="L64" t="str">
        <f t="shared" si="7"/>
        <v>N/A</v>
      </c>
      <c r="M64">
        <f t="shared" si="8"/>
        <v>0.12</v>
      </c>
      <c r="N64" t="str">
        <f t="shared" si="9"/>
        <v>N/A</v>
      </c>
    </row>
    <row r="65" spans="1:14" x14ac:dyDescent="0.3">
      <c r="A65" s="1">
        <v>4</v>
      </c>
      <c r="B65" t="s">
        <v>116</v>
      </c>
      <c r="C65" t="s">
        <v>6478</v>
      </c>
      <c r="F65">
        <v>0.09</v>
      </c>
      <c r="I65" t="str">
        <f t="shared" si="4"/>
        <v>N/A</v>
      </c>
      <c r="J65">
        <f t="shared" si="5"/>
        <v>-5.0000000000000001E-3</v>
      </c>
      <c r="K65" t="str">
        <f t="shared" si="6"/>
        <v>N/A</v>
      </c>
      <c r="L65" t="str">
        <f t="shared" si="7"/>
        <v>N/A</v>
      </c>
      <c r="M65">
        <f t="shared" si="8"/>
        <v>0.09</v>
      </c>
      <c r="N65" t="str">
        <f t="shared" si="9"/>
        <v>N/A</v>
      </c>
    </row>
    <row r="66" spans="1:14" x14ac:dyDescent="0.3">
      <c r="A66" s="1">
        <v>5</v>
      </c>
      <c r="B66" t="s">
        <v>118</v>
      </c>
      <c r="C66" t="s">
        <v>6479</v>
      </c>
      <c r="I66" t="str">
        <f t="shared" si="4"/>
        <v>N/A</v>
      </c>
      <c r="J66">
        <f t="shared" si="5"/>
        <v>-6.6100000000000006E-2</v>
      </c>
      <c r="K66" t="str">
        <f t="shared" si="6"/>
        <v>N/A</v>
      </c>
      <c r="L66" t="str">
        <f t="shared" si="7"/>
        <v>N/A</v>
      </c>
      <c r="M66" t="str">
        <f t="shared" si="8"/>
        <v>N/A</v>
      </c>
      <c r="N66" t="str">
        <f t="shared" si="9"/>
        <v>N/A</v>
      </c>
    </row>
    <row r="67" spans="1:14" x14ac:dyDescent="0.3">
      <c r="D67" t="s">
        <v>120</v>
      </c>
      <c r="E67" t="str">
        <f>C1</f>
        <v>AltaGas Ltd. (ALA.TO)</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6450</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4960000000</v>
      </c>
      <c r="K68" t="str">
        <f t="shared" ca="1" si="6"/>
        <v>N/A</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6451</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f t="shared" si="5"/>
        <v>35.96</v>
      </c>
      <c r="K70" t="str">
        <f t="shared" ca="1" si="6"/>
        <v>N/A</v>
      </c>
      <c r="L70" t="str">
        <f t="shared" ca="1" si="7"/>
        <v>N/A</v>
      </c>
      <c r="M70" t="str">
        <f t="shared" ca="1" si="8"/>
        <v>N/A</v>
      </c>
      <c r="N70" t="str">
        <f t="shared" ca="1" si="9"/>
        <v>N/A</v>
      </c>
    </row>
    <row r="71" spans="1:14" x14ac:dyDescent="0.3">
      <c r="A71" s="1">
        <v>3</v>
      </c>
      <c r="B71" t="s">
        <v>124</v>
      </c>
      <c r="C71" t="s">
        <v>6480</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28.31</v>
      </c>
      <c r="K71" t="str">
        <f t="shared" ca="1" si="6"/>
        <v>N/A</v>
      </c>
      <c r="L71" t="str">
        <f t="shared" ca="1" si="7"/>
        <v>N/A</v>
      </c>
      <c r="M71" t="str">
        <f t="shared" ca="1" si="8"/>
        <v>N/A</v>
      </c>
      <c r="N71" t="str">
        <f t="shared" ca="1" si="9"/>
        <v>N/A</v>
      </c>
    </row>
    <row r="72" spans="1:14" x14ac:dyDescent="0.3">
      <c r="A72" s="1">
        <v>4</v>
      </c>
      <c r="B72" t="s">
        <v>126</v>
      </c>
      <c r="C72" t="s">
        <v>6481</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-63.46</v>
      </c>
      <c r="K72" t="str">
        <f t="shared" ca="1" si="6"/>
        <v>N/A</v>
      </c>
      <c r="L72" t="str">
        <f t="shared" ca="1" si="7"/>
        <v>N/A</v>
      </c>
      <c r="M72" t="str">
        <f t="shared" ca="1" si="8"/>
        <v>N/A</v>
      </c>
      <c r="N72" t="str">
        <f t="shared" ca="1" si="9"/>
        <v>N/A</v>
      </c>
    </row>
    <row r="73" spans="1:14" x14ac:dyDescent="0.3">
      <c r="A73" s="1">
        <v>5</v>
      </c>
      <c r="B73" t="s">
        <v>128</v>
      </c>
      <c r="C73" t="s">
        <v>6482</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f t="shared" si="5"/>
        <v>2.09</v>
      </c>
      <c r="K73" t="str">
        <f t="shared" ca="1" si="6"/>
        <v>N/A</v>
      </c>
      <c r="L73" t="str">
        <f t="shared" ca="1" si="7"/>
        <v>N/A</v>
      </c>
      <c r="M73" t="str">
        <f t="shared" ca="1" si="8"/>
        <v>N/A</v>
      </c>
      <c r="N73" t="str">
        <f t="shared" ca="1" si="9"/>
        <v>N/A</v>
      </c>
    </row>
    <row r="74" spans="1:14" x14ac:dyDescent="0.3">
      <c r="A74" s="1">
        <v>6</v>
      </c>
      <c r="B74" t="s">
        <v>130</v>
      </c>
      <c r="C74" t="s">
        <v>6483</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f t="shared" si="5"/>
        <v>1.38</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861</v>
      </c>
      <c r="F81" t="str">
        <f t="shared" ref="F81:F87" ca="1" si="13">IF(E70="below average",LOWER(TRIM(IF(ISNUMBER(VALUE(RIGHT(B70,1))),REPLACE(B70,LEN(B70),1,""),B70))),"")</f>
        <v/>
      </c>
      <c r="G81" t="str">
        <f ca="1">IFERROR(LEFT(F81,FIND("(",F81) - 2),F81)</f>
        <v/>
      </c>
      <c r="I81" t="str">
        <f t="shared" ca="1" si="4"/>
        <v>N/A</v>
      </c>
      <c r="J81">
        <f t="shared" si="5"/>
        <v>7.6600000000000001E-2</v>
      </c>
      <c r="K81" t="str">
        <f t="shared" si="6"/>
        <v>N/A</v>
      </c>
      <c r="L81" t="str">
        <f t="shared" si="7"/>
        <v>N/A</v>
      </c>
      <c r="M81" t="str">
        <f t="shared" ca="1" si="8"/>
        <v>N/A</v>
      </c>
      <c r="N81" t="str">
        <f t="shared" ca="1" si="9"/>
        <v>N/A</v>
      </c>
    </row>
    <row r="82" spans="1:14" x14ac:dyDescent="0.3">
      <c r="A82" s="1">
        <v>1</v>
      </c>
      <c r="B82" t="s">
        <v>140</v>
      </c>
      <c r="C82" t="s">
        <v>6484</v>
      </c>
      <c r="F82" t="str">
        <f t="shared" ca="1" si="13"/>
        <v/>
      </c>
      <c r="G82" t="str">
        <f t="shared" ref="G82:G87" ca="1" si="14">IF(F82&lt;&gt;"", G81 &amp; ", " &amp; IFERROR(LEFT(F82,FIND("(",F82) - 2),F82),G81)</f>
        <v/>
      </c>
      <c r="I82" t="str">
        <f t="shared" ca="1" si="4"/>
        <v>N/A</v>
      </c>
      <c r="J82">
        <f t="shared" si="5"/>
        <v>0.17430000000000001</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6485</v>
      </c>
      <c r="F84" t="str">
        <f t="shared" ca="1" si="13"/>
        <v/>
      </c>
      <c r="G84" t="str">
        <f t="shared" ca="1" si="14"/>
        <v/>
      </c>
      <c r="I84" t="str">
        <f t="shared" ca="1" si="4"/>
        <v>N/A</v>
      </c>
      <c r="J84">
        <f t="shared" si="5"/>
        <v>2.63E-2</v>
      </c>
      <c r="K84" t="str">
        <f t="shared" si="6"/>
        <v>N/A</v>
      </c>
      <c r="L84" t="str">
        <f t="shared" si="7"/>
        <v>N/A</v>
      </c>
      <c r="M84" t="str">
        <f t="shared" ca="1" si="8"/>
        <v>N/A</v>
      </c>
      <c r="N84" t="str">
        <f t="shared" ca="1" si="9"/>
        <v>N/A</v>
      </c>
    </row>
    <row r="85" spans="1:14" x14ac:dyDescent="0.3">
      <c r="A85" s="1">
        <v>1</v>
      </c>
      <c r="B85" t="s">
        <v>144</v>
      </c>
      <c r="C85" t="s">
        <v>6486</v>
      </c>
      <c r="F85" t="str">
        <f t="shared" ca="1" si="13"/>
        <v/>
      </c>
      <c r="G85" t="str">
        <f t="shared" ca="1" si="14"/>
        <v/>
      </c>
      <c r="I85" t="str">
        <f t="shared" ca="1" si="4"/>
        <v>N/A</v>
      </c>
      <c r="J85">
        <f t="shared" si="5"/>
        <v>4.2599999999999999E-2</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6487</v>
      </c>
      <c r="F87" t="str">
        <f t="shared" ca="1" si="13"/>
        <v/>
      </c>
      <c r="G87" t="str">
        <f t="shared" ca="1" si="14"/>
        <v/>
      </c>
      <c r="I87" t="str">
        <f t="shared" ca="1" si="4"/>
        <v>N/A</v>
      </c>
      <c r="J87">
        <f t="shared" si="5"/>
        <v>2370000000</v>
      </c>
      <c r="K87" t="str">
        <f t="shared" si="6"/>
        <v>N/A</v>
      </c>
      <c r="L87" t="str">
        <f t="shared" si="7"/>
        <v>N/A</v>
      </c>
      <c r="M87" t="str">
        <f t="shared" ca="1" si="8"/>
        <v>N/A</v>
      </c>
      <c r="N87" t="str">
        <f t="shared" ca="1" si="9"/>
        <v>N/A</v>
      </c>
    </row>
    <row r="88" spans="1:14" x14ac:dyDescent="0.3">
      <c r="A88" s="1">
        <v>1</v>
      </c>
      <c r="B88" t="s">
        <v>147</v>
      </c>
      <c r="C88" t="s">
        <v>6488</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14.59</v>
      </c>
      <c r="K88" t="str">
        <f t="shared" si="6"/>
        <v>N/A</v>
      </c>
      <c r="L88" t="str">
        <f t="shared" si="7"/>
        <v>N/A</v>
      </c>
      <c r="M88" t="str">
        <f t="shared" ca="1" si="8"/>
        <v>N/A</v>
      </c>
      <c r="N88" t="str">
        <f t="shared" ca="1" si="9"/>
        <v>N/A</v>
      </c>
    </row>
    <row r="89" spans="1:14" x14ac:dyDescent="0.3">
      <c r="A89" s="1">
        <v>2</v>
      </c>
      <c r="B89" t="s">
        <v>149</v>
      </c>
      <c r="C89" t="s">
        <v>6489</v>
      </c>
      <c r="D89" t="str">
        <f ca="1">IF(COUNTIF(E70:E76,"=below average")&gt;0,"There are some indications that "&amp;D1&amp;" may be undervalued. The company has a lower " &amp; G88 &amp; " than the comparable average", "Inconclusive")</f>
        <v>Inconclusive</v>
      </c>
      <c r="I89" t="str">
        <f t="shared" ca="1" si="4"/>
        <v>N/A</v>
      </c>
      <c r="J89">
        <f t="shared" si="5"/>
        <v>0.28000000000000003</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C91" t="s">
        <v>6490</v>
      </c>
      <c r="I91" t="str">
        <f t="shared" si="4"/>
        <v>N/A</v>
      </c>
      <c r="J91">
        <f t="shared" si="5"/>
        <v>691900000</v>
      </c>
      <c r="K91" t="str">
        <f t="shared" si="6"/>
        <v>N/A</v>
      </c>
      <c r="L91" t="str">
        <f t="shared" si="7"/>
        <v>N/A</v>
      </c>
      <c r="M91" t="str">
        <f t="shared" si="8"/>
        <v>N/A</v>
      </c>
      <c r="N91" t="str">
        <f t="shared" si="9"/>
        <v>N/A</v>
      </c>
    </row>
    <row r="92" spans="1:14" x14ac:dyDescent="0.3">
      <c r="A92" s="1">
        <v>5</v>
      </c>
      <c r="B92" t="s">
        <v>155</v>
      </c>
      <c r="C92" t="s">
        <v>6491</v>
      </c>
      <c r="I92" t="str">
        <f t="shared" si="4"/>
        <v>N/A</v>
      </c>
      <c r="J92">
        <f t="shared" si="5"/>
        <v>131900000</v>
      </c>
      <c r="K92" t="str">
        <f t="shared" si="6"/>
        <v>N/A</v>
      </c>
      <c r="L92" t="str">
        <f t="shared" si="7"/>
        <v>N/A</v>
      </c>
      <c r="M92" t="str">
        <f t="shared" si="8"/>
        <v>N/A</v>
      </c>
      <c r="N92" t="str">
        <f t="shared" si="9"/>
        <v>N/A</v>
      </c>
    </row>
    <row r="93" spans="1:14" x14ac:dyDescent="0.3">
      <c r="A93" s="1">
        <v>6</v>
      </c>
      <c r="B93" t="s">
        <v>157</v>
      </c>
      <c r="C93" t="s">
        <v>5659</v>
      </c>
      <c r="I93" t="str">
        <f t="shared" si="4"/>
        <v>N/A</v>
      </c>
      <c r="J93">
        <f t="shared" si="5"/>
        <v>0.81</v>
      </c>
      <c r="K93" t="str">
        <f t="shared" si="6"/>
        <v>N/A</v>
      </c>
      <c r="L93" t="str">
        <f t="shared" si="7"/>
        <v>N/A</v>
      </c>
      <c r="M93" t="str">
        <f t="shared" si="8"/>
        <v>N/A</v>
      </c>
      <c r="N93" t="str">
        <f t="shared" si="9"/>
        <v>N/A</v>
      </c>
    </row>
    <row r="94" spans="1:14" x14ac:dyDescent="0.3">
      <c r="A94" s="1">
        <v>7</v>
      </c>
      <c r="B94" t="s">
        <v>158</v>
      </c>
      <c r="C94" t="s">
        <v>6492</v>
      </c>
      <c r="I94" t="str">
        <f t="shared" si="4"/>
        <v>N/A</v>
      </c>
      <c r="J94">
        <f t="shared" si="5"/>
        <v>-0.32500000000000001</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6493</v>
      </c>
      <c r="I96" t="str">
        <f t="shared" si="4"/>
        <v>N/A</v>
      </c>
      <c r="J96">
        <f t="shared" si="5"/>
        <v>32400000</v>
      </c>
      <c r="K96" t="str">
        <f t="shared" si="6"/>
        <v>N/A</v>
      </c>
      <c r="L96" t="str">
        <f t="shared" si="7"/>
        <v>N/A</v>
      </c>
      <c r="M96" t="str">
        <f t="shared" si="8"/>
        <v>N/A</v>
      </c>
      <c r="N96" t="str">
        <f t="shared" si="9"/>
        <v>N/A</v>
      </c>
    </row>
    <row r="97" spans="1:14" x14ac:dyDescent="0.3">
      <c r="A97" s="1">
        <v>1</v>
      </c>
      <c r="B97" t="s">
        <v>161</v>
      </c>
      <c r="C97" t="s">
        <v>3364</v>
      </c>
      <c r="I97" t="str">
        <f t="shared" si="4"/>
        <v>N/A</v>
      </c>
      <c r="J97">
        <f t="shared" si="5"/>
        <v>0.19</v>
      </c>
      <c r="K97" t="str">
        <f t="shared" si="6"/>
        <v>N/A</v>
      </c>
      <c r="L97" t="str">
        <f t="shared" si="7"/>
        <v>N/A</v>
      </c>
      <c r="M97" t="str">
        <f t="shared" si="8"/>
        <v>N/A</v>
      </c>
      <c r="N97" t="str">
        <f t="shared" si="9"/>
        <v>N/A</v>
      </c>
    </row>
    <row r="98" spans="1:14" x14ac:dyDescent="0.3">
      <c r="A98" s="1">
        <v>2</v>
      </c>
      <c r="B98" t="s">
        <v>163</v>
      </c>
      <c r="C98" t="s">
        <v>6494</v>
      </c>
      <c r="I98" t="str">
        <f t="shared" si="4"/>
        <v>N/A</v>
      </c>
      <c r="J98">
        <f t="shared" si="5"/>
        <v>3490000000</v>
      </c>
      <c r="K98" t="str">
        <f t="shared" si="6"/>
        <v>N/A</v>
      </c>
      <c r="L98" t="str">
        <f t="shared" si="7"/>
        <v>N/A</v>
      </c>
      <c r="M98" t="str">
        <f t="shared" si="8"/>
        <v>N/A</v>
      </c>
      <c r="N98" t="str">
        <f t="shared" si="9"/>
        <v>N/A</v>
      </c>
    </row>
    <row r="99" spans="1:14" x14ac:dyDescent="0.3">
      <c r="A99" s="1">
        <v>3</v>
      </c>
      <c r="B99" t="s">
        <v>165</v>
      </c>
      <c r="C99" t="s">
        <v>6495</v>
      </c>
      <c r="I99" t="str">
        <f t="shared" si="4"/>
        <v>N/A</v>
      </c>
      <c r="J99">
        <f t="shared" si="5"/>
        <v>71.63</v>
      </c>
      <c r="K99" t="str">
        <f t="shared" si="6"/>
        <v>N/A</v>
      </c>
      <c r="L99" t="str">
        <f t="shared" si="7"/>
        <v>N/A</v>
      </c>
      <c r="M99" t="str">
        <f t="shared" si="8"/>
        <v>N/A</v>
      </c>
      <c r="N99" t="str">
        <f t="shared" si="9"/>
        <v>N/A</v>
      </c>
    </row>
    <row r="100" spans="1:14" x14ac:dyDescent="0.3">
      <c r="A100" s="1">
        <v>4</v>
      </c>
      <c r="B100" t="s">
        <v>167</v>
      </c>
      <c r="C100" t="s">
        <v>1089</v>
      </c>
      <c r="I100" t="str">
        <f t="shared" si="4"/>
        <v>N/A</v>
      </c>
      <c r="J100">
        <f t="shared" si="5"/>
        <v>0.69</v>
      </c>
      <c r="K100" t="str">
        <f t="shared" si="6"/>
        <v>N/A</v>
      </c>
      <c r="L100" t="str">
        <f t="shared" si="7"/>
        <v>N/A</v>
      </c>
      <c r="M100" t="str">
        <f t="shared" si="8"/>
        <v>N/A</v>
      </c>
      <c r="N100" t="str">
        <f t="shared" si="9"/>
        <v>N/A</v>
      </c>
    </row>
    <row r="101" spans="1:14" x14ac:dyDescent="0.3">
      <c r="A101" s="1">
        <v>5</v>
      </c>
      <c r="B101" t="s">
        <v>169</v>
      </c>
      <c r="C101" t="s">
        <v>6496</v>
      </c>
      <c r="I101" t="str">
        <f t="shared" si="4"/>
        <v>N/A</v>
      </c>
      <c r="J101">
        <f t="shared" si="5"/>
        <v>21.07</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6497</v>
      </c>
      <c r="I103" t="str">
        <f t="shared" si="4"/>
        <v>N/A</v>
      </c>
      <c r="J103">
        <f t="shared" si="5"/>
        <v>520500000</v>
      </c>
      <c r="K103" t="str">
        <f t="shared" si="6"/>
        <v>N/A</v>
      </c>
      <c r="L103" t="str">
        <f t="shared" si="7"/>
        <v>N/A</v>
      </c>
      <c r="M103" t="str">
        <f t="shared" si="8"/>
        <v>N/A</v>
      </c>
      <c r="N103" t="str">
        <f t="shared" si="9"/>
        <v>N/A</v>
      </c>
    </row>
    <row r="104" spans="1:14" x14ac:dyDescent="0.3">
      <c r="A104" s="1">
        <v>1</v>
      </c>
      <c r="B104" t="s">
        <v>173</v>
      </c>
      <c r="C104" t="s">
        <v>6498</v>
      </c>
      <c r="I104" t="str">
        <f t="shared" si="4"/>
        <v>N/A</v>
      </c>
      <c r="J104">
        <f t="shared" si="5"/>
        <v>-10950000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2737</v>
      </c>
      <c r="I106" t="str">
        <f t="shared" si="4"/>
        <v>N/A</v>
      </c>
      <c r="J106">
        <f t="shared" si="5"/>
        <v>0.63</v>
      </c>
      <c r="K106" t="str">
        <f t="shared" si="6"/>
        <v>N/A</v>
      </c>
      <c r="L106" t="str">
        <f t="shared" si="7"/>
        <v>N/A</v>
      </c>
      <c r="M106" t="str">
        <f t="shared" si="8"/>
        <v>N/A</v>
      </c>
      <c r="N106" t="str">
        <f t="shared" si="9"/>
        <v>N/A</v>
      </c>
    </row>
    <row r="107" spans="1:14" x14ac:dyDescent="0.3">
      <c r="A107" s="1">
        <v>1</v>
      </c>
      <c r="B107" t="s">
        <v>175</v>
      </c>
      <c r="C107" t="s">
        <v>6499</v>
      </c>
      <c r="I107" t="str">
        <f t="shared" si="4"/>
        <v>N/A</v>
      </c>
      <c r="J107">
        <f t="shared" si="5"/>
        <v>-0.1109</v>
      </c>
      <c r="K107" t="str">
        <f t="shared" si="6"/>
        <v>N/A</v>
      </c>
      <c r="L107" t="str">
        <f t="shared" si="7"/>
        <v>N/A</v>
      </c>
      <c r="M107" t="str">
        <f t="shared" si="8"/>
        <v>N/A</v>
      </c>
      <c r="N107" t="str">
        <f t="shared" si="9"/>
        <v>N/A</v>
      </c>
    </row>
    <row r="108" spans="1:14" x14ac:dyDescent="0.3">
      <c r="A108" s="1">
        <v>2</v>
      </c>
      <c r="B108" t="s">
        <v>177</v>
      </c>
      <c r="C108" t="s">
        <v>6500</v>
      </c>
      <c r="I108" t="str">
        <f t="shared" si="4"/>
        <v>N/A</v>
      </c>
      <c r="J108">
        <f t="shared" si="5"/>
        <v>0.13900000000000001</v>
      </c>
      <c r="K108" t="str">
        <f t="shared" si="6"/>
        <v>N/A</v>
      </c>
      <c r="L108" t="str">
        <f t="shared" si="7"/>
        <v>N/A</v>
      </c>
      <c r="M108" t="str">
        <f t="shared" si="8"/>
        <v>N/A</v>
      </c>
      <c r="N108" t="str">
        <f t="shared" si="9"/>
        <v>N/A</v>
      </c>
    </row>
    <row r="109" spans="1:14" x14ac:dyDescent="0.3">
      <c r="A109" s="1">
        <v>3</v>
      </c>
      <c r="B109" t="s">
        <v>179</v>
      </c>
      <c r="C109" t="s">
        <v>6501</v>
      </c>
      <c r="I109" t="str">
        <f t="shared" si="4"/>
        <v>N/A</v>
      </c>
      <c r="J109">
        <f t="shared" si="5"/>
        <v>35.549999999999997</v>
      </c>
      <c r="K109" t="str">
        <f t="shared" si="6"/>
        <v>N/A</v>
      </c>
      <c r="L109" t="str">
        <f t="shared" si="7"/>
        <v>N/A</v>
      </c>
      <c r="M109" t="str">
        <f t="shared" si="8"/>
        <v>N/A</v>
      </c>
      <c r="N109" t="str">
        <f t="shared" si="9"/>
        <v>N/A</v>
      </c>
    </row>
    <row r="110" spans="1:14" x14ac:dyDescent="0.3">
      <c r="A110" s="1">
        <v>4</v>
      </c>
      <c r="B110" t="s">
        <v>181</v>
      </c>
      <c r="C110" t="s">
        <v>6502</v>
      </c>
      <c r="I110" t="str">
        <f t="shared" si="4"/>
        <v>N/A</v>
      </c>
      <c r="J110">
        <f t="shared" si="5"/>
        <v>28.95</v>
      </c>
      <c r="K110" t="str">
        <f t="shared" si="6"/>
        <v>N/A</v>
      </c>
      <c r="L110" t="str">
        <f t="shared" si="7"/>
        <v>N/A</v>
      </c>
      <c r="M110" t="str">
        <f t="shared" si="8"/>
        <v>N/A</v>
      </c>
      <c r="N110" t="str">
        <f t="shared" si="9"/>
        <v>N/A</v>
      </c>
    </row>
    <row r="111" spans="1:14" x14ac:dyDescent="0.3">
      <c r="A111" s="1">
        <v>5</v>
      </c>
      <c r="B111" t="s">
        <v>183</v>
      </c>
      <c r="C111" t="s">
        <v>6503</v>
      </c>
      <c r="I111" t="str">
        <f t="shared" si="4"/>
        <v>N/A</v>
      </c>
      <c r="J111">
        <f t="shared" si="5"/>
        <v>29.73</v>
      </c>
      <c r="K111" t="str">
        <f t="shared" si="6"/>
        <v>N/A</v>
      </c>
      <c r="L111" t="str">
        <f t="shared" si="7"/>
        <v>N/A</v>
      </c>
      <c r="M111" t="str">
        <f t="shared" si="8"/>
        <v>N/A</v>
      </c>
      <c r="N111" t="str">
        <f t="shared" si="9"/>
        <v>N/A</v>
      </c>
    </row>
    <row r="112" spans="1:14" x14ac:dyDescent="0.3">
      <c r="A112" s="1">
        <v>6</v>
      </c>
      <c r="B112" t="s">
        <v>185</v>
      </c>
      <c r="C112" t="s">
        <v>6504</v>
      </c>
      <c r="I112" t="str">
        <f t="shared" si="4"/>
        <v>N/A</v>
      </c>
      <c r="J112">
        <f t="shared" si="5"/>
        <v>30.83</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6505</v>
      </c>
      <c r="I114" t="str">
        <f t="shared" si="4"/>
        <v>N/A</v>
      </c>
      <c r="J114">
        <f t="shared" si="5"/>
        <v>510550</v>
      </c>
      <c r="K114" t="str">
        <f t="shared" si="6"/>
        <v>N/A</v>
      </c>
      <c r="L114" t="str">
        <f t="shared" si="7"/>
        <v>N/A</v>
      </c>
      <c r="M114" t="str">
        <f t="shared" si="8"/>
        <v>N/A</v>
      </c>
      <c r="N114" t="str">
        <f t="shared" si="9"/>
        <v>N/A</v>
      </c>
    </row>
    <row r="115" spans="1:14" x14ac:dyDescent="0.3">
      <c r="A115" s="1">
        <v>1</v>
      </c>
      <c r="B115" t="s">
        <v>189</v>
      </c>
      <c r="C115" t="s">
        <v>6506</v>
      </c>
      <c r="I115" t="str">
        <f t="shared" si="4"/>
        <v>N/A</v>
      </c>
      <c r="J115">
        <f t="shared" si="5"/>
        <v>310600</v>
      </c>
      <c r="K115" t="str">
        <f t="shared" si="6"/>
        <v>N/A</v>
      </c>
      <c r="L115" t="str">
        <f t="shared" si="7"/>
        <v>N/A</v>
      </c>
      <c r="M115" t="str">
        <f t="shared" si="8"/>
        <v>N/A</v>
      </c>
      <c r="N115" t="str">
        <f t="shared" si="9"/>
        <v>N/A</v>
      </c>
    </row>
    <row r="116" spans="1:14" x14ac:dyDescent="0.3">
      <c r="A116" s="1">
        <v>2</v>
      </c>
      <c r="B116" t="s">
        <v>191</v>
      </c>
      <c r="C116" t="s">
        <v>6507</v>
      </c>
      <c r="I116" t="str">
        <f t="shared" si="4"/>
        <v>N/A</v>
      </c>
      <c r="J116">
        <f t="shared" si="5"/>
        <v>170220000</v>
      </c>
      <c r="K116" t="str">
        <f t="shared" si="6"/>
        <v>N/A</v>
      </c>
      <c r="L116" t="str">
        <f t="shared" si="7"/>
        <v>N/A</v>
      </c>
      <c r="M116" t="str">
        <f t="shared" si="8"/>
        <v>N/A</v>
      </c>
      <c r="N116" t="str">
        <f t="shared" si="9"/>
        <v>N/A</v>
      </c>
    </row>
    <row r="117" spans="1:14" x14ac:dyDescent="0.3">
      <c r="A117" s="1">
        <v>3</v>
      </c>
      <c r="B117" t="s">
        <v>193</v>
      </c>
      <c r="C117" t="s">
        <v>6508</v>
      </c>
      <c r="I117" t="str">
        <f t="shared" si="4"/>
        <v>N/A</v>
      </c>
      <c r="J117">
        <f t="shared" si="5"/>
        <v>166350000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C120" t="s">
        <v>3939</v>
      </c>
      <c r="I120" t="str">
        <f t="shared" si="4"/>
        <v>N/A</v>
      </c>
      <c r="J120">
        <f t="shared" si="5"/>
        <v>3020000</v>
      </c>
      <c r="K120" t="str">
        <f t="shared" si="6"/>
        <v>N/A</v>
      </c>
      <c r="L120" t="str">
        <f t="shared" si="7"/>
        <v>N/A</v>
      </c>
      <c r="M120" t="str">
        <f t="shared" si="8"/>
        <v>N/A</v>
      </c>
      <c r="N120" t="str">
        <f t="shared" si="9"/>
        <v>N/A</v>
      </c>
    </row>
    <row r="121" spans="1:14" x14ac:dyDescent="0.3">
      <c r="A121" s="1">
        <v>7</v>
      </c>
      <c r="B121" t="s">
        <v>201</v>
      </c>
      <c r="C121" t="s">
        <v>6509</v>
      </c>
      <c r="I121" t="str">
        <f t="shared" si="4"/>
        <v>N/A</v>
      </c>
      <c r="J121">
        <f t="shared" si="5"/>
        <v>5.63</v>
      </c>
      <c r="K121" t="str">
        <f t="shared" si="6"/>
        <v>N/A</v>
      </c>
      <c r="L121" t="str">
        <f t="shared" si="7"/>
        <v>N/A</v>
      </c>
      <c r="M121" t="str">
        <f t="shared" si="8"/>
        <v>N/A</v>
      </c>
      <c r="N121" t="str">
        <f t="shared" si="9"/>
        <v>N/A</v>
      </c>
    </row>
    <row r="122" spans="1:14" x14ac:dyDescent="0.3">
      <c r="A122" s="1">
        <v>8</v>
      </c>
      <c r="B122" t="s">
        <v>203</v>
      </c>
      <c r="C122" t="s">
        <v>6313</v>
      </c>
      <c r="I122" t="str">
        <f t="shared" si="4"/>
        <v>N/A</v>
      </c>
      <c r="J122">
        <f t="shared" si="5"/>
        <v>0</v>
      </c>
      <c r="K122" t="str">
        <f t="shared" si="6"/>
        <v>N/A</v>
      </c>
      <c r="L122" t="str">
        <f t="shared" si="7"/>
        <v>N/A</v>
      </c>
      <c r="M122" t="str">
        <f t="shared" si="8"/>
        <v>N/A</v>
      </c>
      <c r="N122" t="str">
        <f t="shared" si="9"/>
        <v>N/A</v>
      </c>
    </row>
    <row r="123" spans="1:14" x14ac:dyDescent="0.3">
      <c r="A123" s="1">
        <v>9</v>
      </c>
      <c r="B123" t="s">
        <v>205</v>
      </c>
      <c r="C123" t="s">
        <v>6510</v>
      </c>
      <c r="I123" t="str">
        <f t="shared" si="4"/>
        <v>N/A</v>
      </c>
      <c r="J123">
        <f t="shared" si="5"/>
        <v>2750000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3742</v>
      </c>
      <c r="I125" t="str">
        <f t="shared" si="15"/>
        <v>N/A</v>
      </c>
      <c r="J125">
        <f t="shared" si="16"/>
        <v>1.63</v>
      </c>
      <c r="K125" t="str">
        <f t="shared" si="17"/>
        <v>N/A</v>
      </c>
      <c r="L125" t="str">
        <f t="shared" si="18"/>
        <v>N/A</v>
      </c>
      <c r="M125" t="str">
        <f t="shared" si="19"/>
        <v>N/A</v>
      </c>
      <c r="N125" t="str">
        <f t="shared" si="20"/>
        <v>N/A</v>
      </c>
    </row>
    <row r="126" spans="1:14" x14ac:dyDescent="0.3">
      <c r="A126" s="1">
        <v>1</v>
      </c>
      <c r="B126" t="s">
        <v>208</v>
      </c>
      <c r="C126" t="s">
        <v>5654</v>
      </c>
      <c r="I126" t="str">
        <f t="shared" si="15"/>
        <v>N/A</v>
      </c>
      <c r="J126">
        <f t="shared" si="16"/>
        <v>7.0000000000000007E-2</v>
      </c>
      <c r="K126" t="str">
        <f t="shared" si="17"/>
        <v>N/A</v>
      </c>
      <c r="L126" t="str">
        <f t="shared" si="18"/>
        <v>N/A</v>
      </c>
      <c r="M126" t="str">
        <f t="shared" si="19"/>
        <v>N/A</v>
      </c>
      <c r="N126" t="str">
        <f t="shared" si="20"/>
        <v>N/A</v>
      </c>
    </row>
    <row r="127" spans="1:14" x14ac:dyDescent="0.3">
      <c r="A127" s="1">
        <v>2</v>
      </c>
      <c r="B127" t="s">
        <v>209</v>
      </c>
      <c r="C127" t="s">
        <v>6511</v>
      </c>
      <c r="I127" t="str">
        <f t="shared" si="15"/>
        <v>N/A</v>
      </c>
      <c r="J127">
        <f t="shared" si="16"/>
        <v>2.06</v>
      </c>
      <c r="K127" t="str">
        <f t="shared" si="17"/>
        <v>N/A</v>
      </c>
      <c r="L127" t="str">
        <f t="shared" si="18"/>
        <v>N/A</v>
      </c>
      <c r="M127" t="str">
        <f t="shared" si="19"/>
        <v>N/A</v>
      </c>
      <c r="N127" t="str">
        <f t="shared" si="20"/>
        <v>N/A</v>
      </c>
    </row>
    <row r="128" spans="1:14" x14ac:dyDescent="0.3">
      <c r="A128" s="1">
        <v>3</v>
      </c>
      <c r="B128" t="s">
        <v>210</v>
      </c>
      <c r="C128" t="s">
        <v>6512</v>
      </c>
      <c r="I128" t="str">
        <f t="shared" si="15"/>
        <v>N/A</v>
      </c>
      <c r="J128">
        <f t="shared" si="16"/>
        <v>7.0599999999999996E-2</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C130" t="s">
        <v>6513</v>
      </c>
      <c r="I130" t="str">
        <f t="shared" si="15"/>
        <v>N/A</v>
      </c>
      <c r="J130">
        <f t="shared" si="16"/>
        <v>2.3563000000000001</v>
      </c>
      <c r="K130" t="str">
        <f t="shared" si="17"/>
        <v>N/A</v>
      </c>
      <c r="L130" t="str">
        <f t="shared" si="18"/>
        <v>N/A</v>
      </c>
      <c r="M130" t="str">
        <f t="shared" si="19"/>
        <v>N/A</v>
      </c>
      <c r="N130" t="str">
        <f t="shared" si="20"/>
        <v>N/A</v>
      </c>
    </row>
    <row r="131" spans="1:14" x14ac:dyDescent="0.3">
      <c r="A131" s="1">
        <v>6</v>
      </c>
      <c r="B131" t="s">
        <v>213</v>
      </c>
      <c r="C131" t="s">
        <v>6514</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6515</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6516</v>
      </c>
      <c r="C138" t="s">
        <v>6517</v>
      </c>
      <c r="D138" t="s">
        <v>6393</v>
      </c>
      <c r="F138">
        <v>54</v>
      </c>
      <c r="I138" t="str">
        <f t="shared" si="15"/>
        <v>N/A</v>
      </c>
      <c r="J138" t="str">
        <f t="shared" si="16"/>
        <v>N/A</v>
      </c>
      <c r="K138">
        <f t="shared" si="17"/>
        <v>1810000</v>
      </c>
      <c r="L138" t="str">
        <f t="shared" si="18"/>
        <v>N/A</v>
      </c>
      <c r="M138">
        <f t="shared" si="19"/>
        <v>54</v>
      </c>
      <c r="N138" t="str">
        <f t="shared" si="20"/>
        <v>N/A</v>
      </c>
    </row>
    <row r="139" spans="1:14" x14ac:dyDescent="0.3">
      <c r="A139" s="1">
        <v>1</v>
      </c>
      <c r="B139" t="s">
        <v>6518</v>
      </c>
      <c r="C139" t="s">
        <v>6519</v>
      </c>
      <c r="D139" t="s">
        <v>6520</v>
      </c>
      <c r="I139" t="str">
        <f t="shared" si="15"/>
        <v>N/A</v>
      </c>
      <c r="J139" t="str">
        <f t="shared" si="16"/>
        <v>N/A</v>
      </c>
      <c r="K139">
        <f t="shared" si="17"/>
        <v>783570</v>
      </c>
      <c r="L139" t="str">
        <f t="shared" si="18"/>
        <v>N/A</v>
      </c>
      <c r="M139" t="str">
        <f t="shared" si="19"/>
        <v>N/A</v>
      </c>
      <c r="N139" t="str">
        <f t="shared" si="20"/>
        <v>N/A</v>
      </c>
    </row>
    <row r="140" spans="1:14" x14ac:dyDescent="0.3">
      <c r="A140" s="1">
        <v>2</v>
      </c>
      <c r="B140" t="s">
        <v>6521</v>
      </c>
      <c r="C140" t="s">
        <v>6522</v>
      </c>
      <c r="D140" t="s">
        <v>6523</v>
      </c>
      <c r="I140" t="str">
        <f t="shared" si="15"/>
        <v>N/A</v>
      </c>
      <c r="J140" t="str">
        <f t="shared" si="16"/>
        <v>N/A</v>
      </c>
      <c r="K140">
        <f t="shared" si="17"/>
        <v>804400</v>
      </c>
      <c r="L140" t="str">
        <f t="shared" si="18"/>
        <v>N/A</v>
      </c>
      <c r="M140" t="str">
        <f t="shared" si="19"/>
        <v>N/A</v>
      </c>
      <c r="N140" t="str">
        <f t="shared" si="20"/>
        <v>N/A</v>
      </c>
    </row>
    <row r="141" spans="1:14" x14ac:dyDescent="0.3">
      <c r="A141" s="1">
        <v>3</v>
      </c>
      <c r="B141" t="s">
        <v>6524</v>
      </c>
      <c r="C141" t="s">
        <v>6525</v>
      </c>
      <c r="D141" t="s">
        <v>6526</v>
      </c>
      <c r="I141" t="str">
        <f t="shared" si="15"/>
        <v>N/A</v>
      </c>
      <c r="J141" t="str">
        <f t="shared" si="16"/>
        <v>N/A</v>
      </c>
      <c r="K141">
        <f t="shared" si="17"/>
        <v>714140</v>
      </c>
      <c r="L141" t="str">
        <f t="shared" si="18"/>
        <v>N/A</v>
      </c>
      <c r="M141" t="str">
        <f t="shared" si="19"/>
        <v>N/A</v>
      </c>
      <c r="N141" t="str">
        <f t="shared" si="20"/>
        <v>N/A</v>
      </c>
    </row>
    <row r="142" spans="1:14" x14ac:dyDescent="0.3">
      <c r="A142" s="1">
        <v>4</v>
      </c>
      <c r="B142" t="s">
        <v>6527</v>
      </c>
      <c r="C142" t="s">
        <v>6528</v>
      </c>
      <c r="D142" t="s">
        <v>6529</v>
      </c>
      <c r="F142">
        <v>57</v>
      </c>
      <c r="I142" t="str">
        <f t="shared" si="15"/>
        <v>N/A</v>
      </c>
      <c r="J142" t="str">
        <f t="shared" si="16"/>
        <v>N/A</v>
      </c>
      <c r="K142">
        <f t="shared" si="17"/>
        <v>898970</v>
      </c>
      <c r="L142" t="str">
        <f t="shared" si="18"/>
        <v>N/A</v>
      </c>
      <c r="M142">
        <f t="shared" si="19"/>
        <v>57</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v>0</v>
      </c>
      <c r="C144" s="1">
        <v>1</v>
      </c>
      <c r="I144" t="str">
        <f t="shared" si="15"/>
        <v>N/A</v>
      </c>
      <c r="J144">
        <f t="shared" si="16"/>
        <v>1</v>
      </c>
      <c r="K144" t="str">
        <f t="shared" si="17"/>
        <v>N/A</v>
      </c>
      <c r="L144" t="str">
        <f t="shared" si="18"/>
        <v>N/A</v>
      </c>
      <c r="M144" t="str">
        <f t="shared" si="19"/>
        <v>N/A</v>
      </c>
      <c r="N144" t="str">
        <f t="shared" si="20"/>
        <v>N/A</v>
      </c>
    </row>
    <row r="145" spans="1:14" x14ac:dyDescent="0.3">
      <c r="A145" s="1">
        <v>0</v>
      </c>
      <c r="B145" t="s">
        <v>121</v>
      </c>
      <c r="C145" t="s">
        <v>6530</v>
      </c>
      <c r="I145" t="str">
        <f t="shared" si="15"/>
        <v>N/A</v>
      </c>
      <c r="J145">
        <f t="shared" si="16"/>
        <v>565030000</v>
      </c>
      <c r="K145" t="str">
        <f t="shared" si="17"/>
        <v>N/A</v>
      </c>
      <c r="L145" t="str">
        <f t="shared" si="18"/>
        <v>N/A</v>
      </c>
      <c r="M145" t="str">
        <f t="shared" si="19"/>
        <v>N/A</v>
      </c>
      <c r="N145" t="str">
        <f t="shared" si="20"/>
        <v>N/A</v>
      </c>
    </row>
    <row r="146" spans="1:14" x14ac:dyDescent="0.3">
      <c r="A146" s="1">
        <v>1</v>
      </c>
      <c r="B146" t="s">
        <v>122</v>
      </c>
      <c r="I146" t="str">
        <f t="shared" si="15"/>
        <v>N/A</v>
      </c>
      <c r="J146" t="str">
        <f t="shared" si="16"/>
        <v>N/A</v>
      </c>
      <c r="K146" t="str">
        <f t="shared" si="17"/>
        <v>N/A</v>
      </c>
      <c r="L146" t="str">
        <f t="shared" si="18"/>
        <v>N/A</v>
      </c>
      <c r="M146" t="str">
        <f t="shared" si="19"/>
        <v>N/A</v>
      </c>
      <c r="N146" t="str">
        <f t="shared" si="20"/>
        <v>N/A</v>
      </c>
    </row>
    <row r="147" spans="1:14" x14ac:dyDescent="0.3">
      <c r="A147" s="1">
        <v>2</v>
      </c>
      <c r="B147" t="s">
        <v>123</v>
      </c>
      <c r="C147" t="s">
        <v>6531</v>
      </c>
      <c r="I147" t="str">
        <f t="shared" si="15"/>
        <v>N/A</v>
      </c>
      <c r="J147">
        <f t="shared" si="16"/>
        <v>-35.729999999999997</v>
      </c>
      <c r="K147" t="str">
        <f t="shared" si="17"/>
        <v>N/A</v>
      </c>
      <c r="L147" t="str">
        <f t="shared" si="18"/>
        <v>N/A</v>
      </c>
      <c r="M147" t="str">
        <f t="shared" si="19"/>
        <v>N/A</v>
      </c>
      <c r="N147" t="str">
        <f t="shared" si="20"/>
        <v>N/A</v>
      </c>
    </row>
    <row r="148" spans="1:14" x14ac:dyDescent="0.3">
      <c r="A148" s="1">
        <v>3</v>
      </c>
      <c r="B148" t="s">
        <v>124</v>
      </c>
      <c r="C148" t="s">
        <v>6532</v>
      </c>
      <c r="I148" t="str">
        <f t="shared" si="15"/>
        <v>N/A</v>
      </c>
      <c r="J148">
        <f t="shared" si="16"/>
        <v>29.8</v>
      </c>
      <c r="K148" t="str">
        <f t="shared" si="17"/>
        <v>N/A</v>
      </c>
      <c r="L148" t="str">
        <f t="shared" si="18"/>
        <v>N/A</v>
      </c>
      <c r="M148" t="str">
        <f t="shared" si="19"/>
        <v>N/A</v>
      </c>
      <c r="N148" t="str">
        <f t="shared" si="20"/>
        <v>N/A</v>
      </c>
    </row>
    <row r="149" spans="1:14" x14ac:dyDescent="0.3">
      <c r="A149" s="1">
        <v>4</v>
      </c>
      <c r="B149" t="s">
        <v>126</v>
      </c>
      <c r="C149" t="s">
        <v>6533</v>
      </c>
      <c r="I149" t="str">
        <f t="shared" si="15"/>
        <v>N/A</v>
      </c>
      <c r="J149">
        <f t="shared" si="16"/>
        <v>114.81</v>
      </c>
      <c r="K149" t="str">
        <f t="shared" si="17"/>
        <v>N/A</v>
      </c>
      <c r="L149" t="str">
        <f t="shared" si="18"/>
        <v>N/A</v>
      </c>
      <c r="M149" t="str">
        <f t="shared" si="19"/>
        <v>N/A</v>
      </c>
      <c r="N149" t="str">
        <f t="shared" si="20"/>
        <v>N/A</v>
      </c>
    </row>
    <row r="150" spans="1:14" x14ac:dyDescent="0.3">
      <c r="A150" s="1">
        <v>5</v>
      </c>
      <c r="B150" t="s">
        <v>128</v>
      </c>
      <c r="C150" t="s">
        <v>6534</v>
      </c>
      <c r="I150" t="str">
        <f t="shared" si="15"/>
        <v>N/A</v>
      </c>
      <c r="J150">
        <f t="shared" si="16"/>
        <v>2.4300000000000002</v>
      </c>
      <c r="K150" t="str">
        <f t="shared" si="17"/>
        <v>N/A</v>
      </c>
      <c r="L150" t="str">
        <f t="shared" si="18"/>
        <v>N/A</v>
      </c>
      <c r="M150" t="str">
        <f t="shared" si="19"/>
        <v>N/A</v>
      </c>
      <c r="N150" t="str">
        <f t="shared" si="20"/>
        <v>N/A</v>
      </c>
    </row>
    <row r="151" spans="1:14" x14ac:dyDescent="0.3">
      <c r="A151" s="1">
        <v>6</v>
      </c>
      <c r="B151" t="s">
        <v>130</v>
      </c>
      <c r="C151" t="s">
        <v>1119</v>
      </c>
      <c r="I151" t="str">
        <f t="shared" si="15"/>
        <v>N/A</v>
      </c>
      <c r="J151">
        <f t="shared" si="16"/>
        <v>1.02</v>
      </c>
      <c r="K151" t="str">
        <f t="shared" si="17"/>
        <v>N/A</v>
      </c>
      <c r="L151" t="str">
        <f t="shared" si="18"/>
        <v>N/A</v>
      </c>
      <c r="M151" t="str">
        <f t="shared" si="19"/>
        <v>N/A</v>
      </c>
      <c r="N151" t="str">
        <f t="shared" si="20"/>
        <v>N/A</v>
      </c>
    </row>
    <row r="152" spans="1:14" x14ac:dyDescent="0.3">
      <c r="A152" s="1">
        <v>7</v>
      </c>
      <c r="B152" t="s">
        <v>132</v>
      </c>
      <c r="I152" t="str">
        <f t="shared" si="15"/>
        <v>N/A</v>
      </c>
      <c r="J152" t="str">
        <f t="shared" si="16"/>
        <v>N/A</v>
      </c>
      <c r="K152" t="str">
        <f t="shared" si="17"/>
        <v>N/A</v>
      </c>
      <c r="L152" t="str">
        <f t="shared" si="18"/>
        <v>N/A</v>
      </c>
      <c r="M152" t="str">
        <f t="shared" si="19"/>
        <v>N/A</v>
      </c>
      <c r="N152" t="str">
        <f t="shared" si="20"/>
        <v>N/A</v>
      </c>
    </row>
    <row r="153" spans="1:14" x14ac:dyDescent="0.3">
      <c r="A153" s="1">
        <v>8</v>
      </c>
      <c r="B153" t="s">
        <v>133</v>
      </c>
      <c r="I153" t="str">
        <f t="shared" si="15"/>
        <v>N/A</v>
      </c>
      <c r="J153" t="str">
        <f t="shared" si="16"/>
        <v>N/A</v>
      </c>
      <c r="K153" t="str">
        <f t="shared" si="17"/>
        <v>N/A</v>
      </c>
      <c r="L153" t="str">
        <f t="shared" si="18"/>
        <v>N/A</v>
      </c>
      <c r="M153" t="str">
        <f t="shared" si="19"/>
        <v>N/A</v>
      </c>
      <c r="N153" t="str">
        <f t="shared" si="20"/>
        <v>N/A</v>
      </c>
    </row>
    <row r="154" spans="1:14" x14ac:dyDescent="0.3">
      <c r="I154" t="str">
        <f t="shared" si="15"/>
        <v>N/A</v>
      </c>
      <c r="J154" t="str">
        <f t="shared" si="16"/>
        <v>N/A</v>
      </c>
      <c r="K154" t="str">
        <f t="shared" si="17"/>
        <v>N/A</v>
      </c>
      <c r="L154" t="str">
        <f t="shared" si="18"/>
        <v>N/A</v>
      </c>
      <c r="M154" t="str">
        <f t="shared" si="19"/>
        <v>N/A</v>
      </c>
      <c r="N154" t="str">
        <f t="shared" si="20"/>
        <v>N/A</v>
      </c>
    </row>
    <row r="155" spans="1:14" x14ac:dyDescent="0.3">
      <c r="B155" s="1">
        <v>0</v>
      </c>
      <c r="C155" s="1">
        <v>1</v>
      </c>
      <c r="I155" t="str">
        <f t="shared" si="15"/>
        <v>N/A</v>
      </c>
      <c r="J155">
        <f t="shared" si="16"/>
        <v>1</v>
      </c>
      <c r="K155" t="str">
        <f t="shared" si="17"/>
        <v>N/A</v>
      </c>
      <c r="L155" t="str">
        <f t="shared" si="18"/>
        <v>N/A</v>
      </c>
      <c r="M155" t="str">
        <f t="shared" si="19"/>
        <v>N/A</v>
      </c>
      <c r="N155" t="str">
        <f t="shared" si="20"/>
        <v>N/A</v>
      </c>
    </row>
    <row r="156" spans="1:14" x14ac:dyDescent="0.3">
      <c r="A156" s="1">
        <v>0</v>
      </c>
      <c r="B156" t="s">
        <v>121</v>
      </c>
      <c r="C156" t="s">
        <v>6535</v>
      </c>
      <c r="I156" t="str">
        <f t="shared" si="15"/>
        <v>N/A</v>
      </c>
      <c r="J156">
        <f t="shared" si="16"/>
        <v>81020000</v>
      </c>
      <c r="K156" t="str">
        <f t="shared" si="17"/>
        <v>N/A</v>
      </c>
      <c r="L156" t="str">
        <f t="shared" si="18"/>
        <v>N/A</v>
      </c>
      <c r="M156" t="str">
        <f t="shared" si="19"/>
        <v>N/A</v>
      </c>
      <c r="N156" t="str">
        <f t="shared" si="20"/>
        <v>N/A</v>
      </c>
    </row>
    <row r="157" spans="1:14" x14ac:dyDescent="0.3">
      <c r="A157" s="1">
        <v>1</v>
      </c>
      <c r="B157" t="s">
        <v>122</v>
      </c>
      <c r="I157" t="str">
        <f t="shared" si="15"/>
        <v>N/A</v>
      </c>
      <c r="J157" t="str">
        <f t="shared" si="16"/>
        <v>N/A</v>
      </c>
      <c r="K157" t="str">
        <f t="shared" si="17"/>
        <v>N/A</v>
      </c>
      <c r="L157" t="str">
        <f t="shared" si="18"/>
        <v>N/A</v>
      </c>
      <c r="M157" t="str">
        <f t="shared" si="19"/>
        <v>N/A</v>
      </c>
      <c r="N157" t="str">
        <f t="shared" si="20"/>
        <v>N/A</v>
      </c>
    </row>
    <row r="158" spans="1:14" x14ac:dyDescent="0.3">
      <c r="A158" s="1">
        <v>2</v>
      </c>
      <c r="B158" t="s">
        <v>123</v>
      </c>
      <c r="C158" t="s">
        <v>6536</v>
      </c>
      <c r="I158" t="str">
        <f t="shared" si="15"/>
        <v>N/A</v>
      </c>
      <c r="J158">
        <f t="shared" si="16"/>
        <v>-3.78</v>
      </c>
      <c r="K158" t="str">
        <f t="shared" si="17"/>
        <v>N/A</v>
      </c>
      <c r="L158" t="str">
        <f t="shared" si="18"/>
        <v>N/A</v>
      </c>
      <c r="M158" t="str">
        <f t="shared" si="19"/>
        <v>N/A</v>
      </c>
      <c r="N158" t="str">
        <f t="shared" si="20"/>
        <v>N/A</v>
      </c>
    </row>
    <row r="159" spans="1:14" x14ac:dyDescent="0.3">
      <c r="A159" s="1">
        <v>3</v>
      </c>
      <c r="B159" t="s">
        <v>124</v>
      </c>
      <c r="C159" t="s">
        <v>6537</v>
      </c>
      <c r="I159" t="str">
        <f t="shared" si="15"/>
        <v>N/A</v>
      </c>
      <c r="J159">
        <f t="shared" si="16"/>
        <v>19.29</v>
      </c>
      <c r="K159" t="str">
        <f t="shared" si="17"/>
        <v>N/A</v>
      </c>
      <c r="L159" t="str">
        <f t="shared" si="18"/>
        <v>N/A</v>
      </c>
      <c r="M159" t="str">
        <f t="shared" si="19"/>
        <v>N/A</v>
      </c>
      <c r="N159" t="str">
        <f t="shared" si="20"/>
        <v>N/A</v>
      </c>
    </row>
    <row r="160" spans="1:14" x14ac:dyDescent="0.3">
      <c r="A160" s="1">
        <v>4</v>
      </c>
      <c r="B160" t="s">
        <v>126</v>
      </c>
      <c r="C160" t="s">
        <v>6538</v>
      </c>
      <c r="I160" t="str">
        <f t="shared" si="15"/>
        <v>N/A</v>
      </c>
      <c r="J160">
        <f t="shared" si="16"/>
        <v>-0.38</v>
      </c>
      <c r="K160" t="str">
        <f t="shared" si="17"/>
        <v>N/A</v>
      </c>
      <c r="L160" t="str">
        <f t="shared" si="18"/>
        <v>N/A</v>
      </c>
      <c r="M160" t="str">
        <f t="shared" si="19"/>
        <v>N/A</v>
      </c>
      <c r="N160" t="str">
        <f t="shared" si="20"/>
        <v>N/A</v>
      </c>
    </row>
    <row r="161" spans="1:14" x14ac:dyDescent="0.3">
      <c r="A161" s="1">
        <v>5</v>
      </c>
      <c r="B161" t="s">
        <v>128</v>
      </c>
      <c r="C161" t="s">
        <v>6175</v>
      </c>
      <c r="I161" t="str">
        <f t="shared" si="15"/>
        <v>N/A</v>
      </c>
      <c r="J161">
        <f t="shared" si="16"/>
        <v>0.96</v>
      </c>
      <c r="K161" t="str">
        <f t="shared" si="17"/>
        <v>N/A</v>
      </c>
      <c r="L161" t="str">
        <f t="shared" si="18"/>
        <v>N/A</v>
      </c>
      <c r="M161" t="str">
        <f t="shared" si="19"/>
        <v>N/A</v>
      </c>
      <c r="N161" t="str">
        <f t="shared" si="20"/>
        <v>N/A</v>
      </c>
    </row>
    <row r="162" spans="1:14" x14ac:dyDescent="0.3">
      <c r="A162" s="1">
        <v>6</v>
      </c>
      <c r="B162" t="s">
        <v>130</v>
      </c>
      <c r="C162" t="s">
        <v>3785</v>
      </c>
      <c r="I162" t="str">
        <f t="shared" si="15"/>
        <v>N/A</v>
      </c>
      <c r="J162">
        <f t="shared" si="16"/>
        <v>0.55000000000000004</v>
      </c>
      <c r="K162" t="str">
        <f t="shared" si="17"/>
        <v>N/A</v>
      </c>
      <c r="L162" t="str">
        <f t="shared" si="18"/>
        <v>N/A</v>
      </c>
      <c r="M162" t="str">
        <f t="shared" si="19"/>
        <v>N/A</v>
      </c>
      <c r="N162" t="str">
        <f t="shared" si="20"/>
        <v>N/A</v>
      </c>
    </row>
    <row r="163" spans="1:14" x14ac:dyDescent="0.3">
      <c r="A163" s="1">
        <v>7</v>
      </c>
      <c r="B163" t="s">
        <v>132</v>
      </c>
      <c r="I163" t="str">
        <f t="shared" si="15"/>
        <v>N/A</v>
      </c>
      <c r="J163" t="str">
        <f t="shared" si="16"/>
        <v>N/A</v>
      </c>
      <c r="K163" t="str">
        <f t="shared" si="17"/>
        <v>N/A</v>
      </c>
      <c r="L163" t="str">
        <f t="shared" si="18"/>
        <v>N/A</v>
      </c>
      <c r="M163" t="str">
        <f t="shared" si="19"/>
        <v>N/A</v>
      </c>
      <c r="N163" t="str">
        <f t="shared" si="20"/>
        <v>N/A</v>
      </c>
    </row>
    <row r="164" spans="1:14" x14ac:dyDescent="0.3">
      <c r="A164" s="1">
        <v>8</v>
      </c>
      <c r="B164" t="s">
        <v>133</v>
      </c>
      <c r="I164" t="str">
        <f t="shared" si="15"/>
        <v>N/A</v>
      </c>
      <c r="J164" t="str">
        <f t="shared" si="16"/>
        <v>N/A</v>
      </c>
      <c r="K164" t="str">
        <f t="shared" si="17"/>
        <v>N/A</v>
      </c>
      <c r="L164" t="str">
        <f t="shared" si="18"/>
        <v>N/A</v>
      </c>
      <c r="M164" t="str">
        <f t="shared" si="19"/>
        <v>N/A</v>
      </c>
      <c r="N164" t="str">
        <f t="shared" si="20"/>
        <v>N/A</v>
      </c>
    </row>
    <row r="165" spans="1:14" x14ac:dyDescent="0.3">
      <c r="I165" t="str">
        <f t="shared" si="15"/>
        <v>N/A</v>
      </c>
      <c r="J165" t="str">
        <f t="shared" si="16"/>
        <v>N/A</v>
      </c>
      <c r="K165" t="str">
        <f t="shared" si="17"/>
        <v>N/A</v>
      </c>
      <c r="L165" t="str">
        <f t="shared" si="18"/>
        <v>N/A</v>
      </c>
      <c r="M165" t="str">
        <f t="shared" si="19"/>
        <v>N/A</v>
      </c>
      <c r="N165" t="str">
        <f t="shared" si="20"/>
        <v>N/A</v>
      </c>
    </row>
    <row r="166" spans="1:14" x14ac:dyDescent="0.3">
      <c r="I166" t="str">
        <f t="shared" si="15"/>
        <v>N/A</v>
      </c>
      <c r="J166" t="str">
        <f t="shared" si="16"/>
        <v>N/A</v>
      </c>
      <c r="K166" t="str">
        <f t="shared" si="17"/>
        <v>N/A</v>
      </c>
      <c r="L166" t="str">
        <f t="shared" si="18"/>
        <v>N/A</v>
      </c>
      <c r="M166" t="str">
        <f t="shared" si="19"/>
        <v>N/A</v>
      </c>
      <c r="N166" t="str">
        <f t="shared" si="20"/>
        <v>N/A</v>
      </c>
    </row>
    <row r="167" spans="1:14" x14ac:dyDescent="0.3">
      <c r="I167" t="str">
        <f t="shared" si="15"/>
        <v>N/A</v>
      </c>
      <c r="J167" t="str">
        <f t="shared" si="16"/>
        <v>N/A</v>
      </c>
      <c r="K167" t="str">
        <f t="shared" si="17"/>
        <v>N/A</v>
      </c>
      <c r="L167" t="str">
        <f t="shared" si="18"/>
        <v>N/A</v>
      </c>
      <c r="M167" t="str">
        <f t="shared" si="19"/>
        <v>N/A</v>
      </c>
      <c r="N167" t="str">
        <f t="shared" si="20"/>
        <v>N/A</v>
      </c>
    </row>
    <row r="168" spans="1:14" x14ac:dyDescent="0.3">
      <c r="I168" t="str">
        <f t="shared" si="15"/>
        <v>N/A</v>
      </c>
      <c r="J168" t="str">
        <f t="shared" si="16"/>
        <v>N/A</v>
      </c>
      <c r="K168" t="str">
        <f t="shared" si="17"/>
        <v>N/A</v>
      </c>
      <c r="L168" t="str">
        <f t="shared" si="18"/>
        <v>N/A</v>
      </c>
      <c r="M168" t="str">
        <f t="shared" si="19"/>
        <v>N/A</v>
      </c>
      <c r="N168" t="str">
        <f t="shared" si="20"/>
        <v>N/A</v>
      </c>
    </row>
    <row r="169" spans="1:14" x14ac:dyDescent="0.3">
      <c r="I169" t="str">
        <f t="shared" si="15"/>
        <v>N/A</v>
      </c>
      <c r="J169" t="str">
        <f t="shared" si="16"/>
        <v>N/A</v>
      </c>
      <c r="K169" t="str">
        <f t="shared" si="17"/>
        <v>N/A</v>
      </c>
      <c r="L169" t="str">
        <f t="shared" si="18"/>
        <v>N/A</v>
      </c>
      <c r="M169" t="str">
        <f t="shared" si="19"/>
        <v>N/A</v>
      </c>
      <c r="N169" t="str">
        <f t="shared" si="20"/>
        <v>N/A</v>
      </c>
    </row>
    <row r="170" spans="1:14" x14ac:dyDescent="0.3">
      <c r="I170" t="str">
        <f t="shared" si="15"/>
        <v>N/A</v>
      </c>
      <c r="J170" t="str">
        <f t="shared" si="16"/>
        <v>N/A</v>
      </c>
      <c r="K170" t="str">
        <f t="shared" si="17"/>
        <v>N/A</v>
      </c>
      <c r="L170" t="str">
        <f t="shared" si="18"/>
        <v>N/A</v>
      </c>
      <c r="M170" t="str">
        <f t="shared" si="19"/>
        <v>N/A</v>
      </c>
      <c r="N170" t="str">
        <f t="shared" si="20"/>
        <v>N/A</v>
      </c>
    </row>
    <row r="171" spans="1:14" x14ac:dyDescent="0.3">
      <c r="I171" t="str">
        <f t="shared" si="15"/>
        <v>N/A</v>
      </c>
      <c r="J171" t="str">
        <f t="shared" si="16"/>
        <v>N/A</v>
      </c>
      <c r="K171" t="str">
        <f t="shared" si="17"/>
        <v>N/A</v>
      </c>
      <c r="L171" t="str">
        <f t="shared" si="18"/>
        <v>N/A</v>
      </c>
      <c r="M171" t="str">
        <f t="shared" si="19"/>
        <v>N/A</v>
      </c>
      <c r="N171" t="str">
        <f t="shared" si="20"/>
        <v>N/A</v>
      </c>
    </row>
    <row r="172" spans="1:14" x14ac:dyDescent="0.3">
      <c r="I172" t="str">
        <f t="shared" si="15"/>
        <v>N/A</v>
      </c>
      <c r="J172" t="str">
        <f t="shared" si="16"/>
        <v>N/A</v>
      </c>
      <c r="K172" t="str">
        <f t="shared" si="17"/>
        <v>N/A</v>
      </c>
      <c r="L172" t="str">
        <f t="shared" si="18"/>
        <v>N/A</v>
      </c>
      <c r="M172" t="str">
        <f t="shared" si="19"/>
        <v>N/A</v>
      </c>
      <c r="N172" t="str">
        <f t="shared" si="20"/>
        <v>N/A</v>
      </c>
    </row>
    <row r="173" spans="1:14" x14ac:dyDescent="0.3">
      <c r="I173" t="str">
        <f t="shared" si="15"/>
        <v>N/A</v>
      </c>
      <c r="J173" t="str">
        <f t="shared" si="16"/>
        <v>N/A</v>
      </c>
      <c r="K173" t="str">
        <f t="shared" si="17"/>
        <v>N/A</v>
      </c>
      <c r="L173" t="str">
        <f t="shared" si="18"/>
        <v>N/A</v>
      </c>
      <c r="M173" t="str">
        <f t="shared" si="19"/>
        <v>N/A</v>
      </c>
      <c r="N173" t="str">
        <f t="shared" si="20"/>
        <v>N/A</v>
      </c>
    </row>
    <row r="174" spans="1:14" x14ac:dyDescent="0.3">
      <c r="I174" t="str">
        <f t="shared" si="15"/>
        <v>N/A</v>
      </c>
      <c r="J174" t="str">
        <f t="shared" si="16"/>
        <v>N/A</v>
      </c>
      <c r="K174" t="str">
        <f t="shared" si="17"/>
        <v>N/A</v>
      </c>
      <c r="L174" t="str">
        <f t="shared" si="18"/>
        <v>N/A</v>
      </c>
      <c r="M174" t="str">
        <f t="shared" si="19"/>
        <v>N/A</v>
      </c>
      <c r="N174" t="str">
        <f t="shared" si="20"/>
        <v>N/A</v>
      </c>
    </row>
    <row r="175" spans="1:14" x14ac:dyDescent="0.3">
      <c r="I175" t="str">
        <f t="shared" si="15"/>
        <v>N/A</v>
      </c>
      <c r="J175" t="str">
        <f t="shared" si="16"/>
        <v>N/A</v>
      </c>
      <c r="K175" t="str">
        <f t="shared" si="17"/>
        <v>N/A</v>
      </c>
      <c r="L175" t="str">
        <f t="shared" si="18"/>
        <v>N/A</v>
      </c>
      <c r="M175" t="str">
        <f t="shared" si="19"/>
        <v>N/A</v>
      </c>
      <c r="N175" t="str">
        <f t="shared" si="20"/>
        <v>N/A</v>
      </c>
    </row>
    <row r="176" spans="1:14" x14ac:dyDescent="0.3">
      <c r="I176" t="str">
        <f t="shared" si="15"/>
        <v>N/A</v>
      </c>
      <c r="J176" t="str">
        <f t="shared" si="16"/>
        <v>N/A</v>
      </c>
      <c r="K176" t="str">
        <f t="shared" si="17"/>
        <v>N/A</v>
      </c>
      <c r="L176" t="str">
        <f t="shared" si="18"/>
        <v>N/A</v>
      </c>
      <c r="M176" t="str">
        <f t="shared" si="19"/>
        <v>N/A</v>
      </c>
      <c r="N176" t="str">
        <f t="shared" si="20"/>
        <v>N/A</v>
      </c>
    </row>
    <row r="177" spans="9:14" x14ac:dyDescent="0.3">
      <c r="I177" t="str">
        <f t="shared" si="15"/>
        <v>N/A</v>
      </c>
      <c r="J177" t="str">
        <f t="shared" si="16"/>
        <v>N/A</v>
      </c>
      <c r="K177" t="str">
        <f t="shared" si="17"/>
        <v>N/A</v>
      </c>
      <c r="L177" t="str">
        <f t="shared" si="18"/>
        <v>N/A</v>
      </c>
      <c r="M177" t="str">
        <f t="shared" si="19"/>
        <v>N/A</v>
      </c>
      <c r="N177" t="str">
        <f t="shared" si="20"/>
        <v>N/A</v>
      </c>
    </row>
    <row r="178" spans="9:14" x14ac:dyDescent="0.3">
      <c r="I178" t="str">
        <f t="shared" si="15"/>
        <v>N/A</v>
      </c>
      <c r="J178" t="str">
        <f t="shared" si="16"/>
        <v>N/A</v>
      </c>
      <c r="K178" t="str">
        <f t="shared" si="17"/>
        <v>N/A</v>
      </c>
      <c r="L178" t="str">
        <f t="shared" si="18"/>
        <v>N/A</v>
      </c>
      <c r="M178" t="str">
        <f t="shared" si="19"/>
        <v>N/A</v>
      </c>
      <c r="N178" t="str">
        <f t="shared" si="20"/>
        <v>N/A</v>
      </c>
    </row>
    <row r="179" spans="9:14" x14ac:dyDescent="0.3">
      <c r="I179" t="str">
        <f t="shared" si="15"/>
        <v>N/A</v>
      </c>
      <c r="J179" t="str">
        <f t="shared" si="16"/>
        <v>N/A</v>
      </c>
      <c r="K179" t="str">
        <f t="shared" si="17"/>
        <v>N/A</v>
      </c>
      <c r="L179" t="str">
        <f t="shared" si="18"/>
        <v>N/A</v>
      </c>
      <c r="M179" t="str">
        <f t="shared" si="19"/>
        <v>N/A</v>
      </c>
      <c r="N179" t="str">
        <f t="shared" si="20"/>
        <v>N/A</v>
      </c>
    </row>
    <row r="180" spans="9:14" x14ac:dyDescent="0.3">
      <c r="I180" t="str">
        <f t="shared" si="15"/>
        <v>N/A</v>
      </c>
      <c r="J180" t="str">
        <f t="shared" si="16"/>
        <v>N/A</v>
      </c>
      <c r="K180" t="str">
        <f t="shared" si="17"/>
        <v>N/A</v>
      </c>
      <c r="L180" t="str">
        <f t="shared" si="18"/>
        <v>N/A</v>
      </c>
      <c r="M180" t="str">
        <f t="shared" si="19"/>
        <v>N/A</v>
      </c>
      <c r="N180" t="str">
        <f t="shared" si="20"/>
        <v>N/A</v>
      </c>
    </row>
    <row r="181" spans="9:14" x14ac:dyDescent="0.3">
      <c r="I181" t="str">
        <f t="shared" si="15"/>
        <v>N/A</v>
      </c>
      <c r="J181" t="str">
        <f t="shared" si="16"/>
        <v>N/A</v>
      </c>
      <c r="K181" t="str">
        <f t="shared" si="17"/>
        <v>N/A</v>
      </c>
      <c r="L181" t="str">
        <f t="shared" si="18"/>
        <v>N/A</v>
      </c>
      <c r="M181" t="str">
        <f t="shared" si="19"/>
        <v>N/A</v>
      </c>
      <c r="N181" t="str">
        <f t="shared" si="20"/>
        <v>N/A</v>
      </c>
    </row>
    <row r="182" spans="9:14" x14ac:dyDescent="0.3">
      <c r="I182" t="str">
        <f t="shared" si="15"/>
        <v>N/A</v>
      </c>
      <c r="J182" t="str">
        <f t="shared" si="16"/>
        <v>N/A</v>
      </c>
      <c r="K182" t="str">
        <f t="shared" si="17"/>
        <v>N/A</v>
      </c>
      <c r="L182" t="str">
        <f t="shared" si="18"/>
        <v>N/A</v>
      </c>
      <c r="M182" t="str">
        <f t="shared" si="19"/>
        <v>N/A</v>
      </c>
      <c r="N182" t="str">
        <f t="shared" si="20"/>
        <v>N/A</v>
      </c>
    </row>
    <row r="183" spans="9:14" x14ac:dyDescent="0.3">
      <c r="I183" t="str">
        <f t="shared" si="15"/>
        <v>N/A</v>
      </c>
      <c r="J183" t="str">
        <f t="shared" si="16"/>
        <v>N/A</v>
      </c>
      <c r="K183" t="str">
        <f t="shared" si="17"/>
        <v>N/A</v>
      </c>
      <c r="L183" t="str">
        <f t="shared" si="18"/>
        <v>N/A</v>
      </c>
      <c r="M183" t="str">
        <f t="shared" si="19"/>
        <v>N/A</v>
      </c>
      <c r="N183" t="str">
        <f t="shared" si="20"/>
        <v>N/A</v>
      </c>
    </row>
    <row r="184" spans="9:14" x14ac:dyDescent="0.3">
      <c r="I184" t="str">
        <f t="shared" si="15"/>
        <v>N/A</v>
      </c>
      <c r="J184" t="str">
        <f t="shared" si="16"/>
        <v>N/A</v>
      </c>
      <c r="K184" t="str">
        <f t="shared" si="17"/>
        <v>N/A</v>
      </c>
      <c r="L184" t="str">
        <f t="shared" si="18"/>
        <v>N/A</v>
      </c>
      <c r="M184" t="str">
        <f t="shared" si="19"/>
        <v>N/A</v>
      </c>
      <c r="N184" t="str">
        <f t="shared" si="20"/>
        <v>N/A</v>
      </c>
    </row>
    <row r="185" spans="9:14" x14ac:dyDescent="0.3">
      <c r="I185" t="str">
        <f t="shared" si="15"/>
        <v>N/A</v>
      </c>
      <c r="J185" t="str">
        <f t="shared" si="16"/>
        <v>N/A</v>
      </c>
      <c r="K185" t="str">
        <f t="shared" si="17"/>
        <v>N/A</v>
      </c>
      <c r="L185" t="str">
        <f t="shared" si="18"/>
        <v>N/A</v>
      </c>
      <c r="M185" t="str">
        <f t="shared" si="19"/>
        <v>N/A</v>
      </c>
      <c r="N185" t="str">
        <f t="shared" si="20"/>
        <v>N/A</v>
      </c>
    </row>
    <row r="186" spans="9:14" x14ac:dyDescent="0.3">
      <c r="I186" t="str">
        <f t="shared" si="15"/>
        <v>N/A</v>
      </c>
      <c r="J186" t="str">
        <f t="shared" si="16"/>
        <v>N/A</v>
      </c>
      <c r="K186" t="str">
        <f t="shared" si="17"/>
        <v>N/A</v>
      </c>
      <c r="L186" t="str">
        <f t="shared" si="18"/>
        <v>N/A</v>
      </c>
      <c r="M186" t="str">
        <f t="shared" si="19"/>
        <v>N/A</v>
      </c>
      <c r="N186" t="str">
        <f t="shared" si="20"/>
        <v>N/A</v>
      </c>
    </row>
    <row r="187" spans="9:14" x14ac:dyDescent="0.3">
      <c r="I187" t="str">
        <f t="shared" si="15"/>
        <v>N/A</v>
      </c>
      <c r="J187" t="str">
        <f t="shared" si="16"/>
        <v>N/A</v>
      </c>
      <c r="K187" t="str">
        <f t="shared" si="17"/>
        <v>N/A</v>
      </c>
      <c r="L187" t="str">
        <f t="shared" si="18"/>
        <v>N/A</v>
      </c>
      <c r="M187" t="str">
        <f t="shared" si="19"/>
        <v>N/A</v>
      </c>
      <c r="N187" t="str">
        <f t="shared" si="20"/>
        <v>N/A</v>
      </c>
    </row>
    <row r="188" spans="9:14" x14ac:dyDescent="0.3">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9:14" x14ac:dyDescent="0.3">
      <c r="I189" t="str">
        <f t="shared" si="21"/>
        <v>N/A</v>
      </c>
      <c r="J189" t="str">
        <f t="shared" si="22"/>
        <v>N/A</v>
      </c>
      <c r="K189" t="str">
        <f t="shared" si="23"/>
        <v>N/A</v>
      </c>
      <c r="L189" t="str">
        <f t="shared" si="24"/>
        <v>N/A</v>
      </c>
      <c r="M189" t="str">
        <f t="shared" si="25"/>
        <v>N/A</v>
      </c>
      <c r="N189" t="str">
        <f t="shared" si="26"/>
        <v>N/A</v>
      </c>
    </row>
    <row r="190" spans="9:14" x14ac:dyDescent="0.3">
      <c r="I190" t="str">
        <f t="shared" si="21"/>
        <v>N/A</v>
      </c>
      <c r="J190" t="str">
        <f t="shared" si="22"/>
        <v>N/A</v>
      </c>
      <c r="K190" t="str">
        <f t="shared" si="23"/>
        <v>N/A</v>
      </c>
      <c r="L190" t="str">
        <f t="shared" si="24"/>
        <v>N/A</v>
      </c>
      <c r="M190" t="str">
        <f t="shared" si="25"/>
        <v>N/A</v>
      </c>
      <c r="N190" t="str">
        <f t="shared" si="26"/>
        <v>N/A</v>
      </c>
    </row>
    <row r="191" spans="9:14" x14ac:dyDescent="0.3">
      <c r="I191" t="str">
        <f t="shared" si="21"/>
        <v>N/A</v>
      </c>
      <c r="J191" t="str">
        <f t="shared" si="22"/>
        <v>N/A</v>
      </c>
      <c r="K191" t="str">
        <f t="shared" si="23"/>
        <v>N/A</v>
      </c>
      <c r="L191" t="str">
        <f t="shared" si="24"/>
        <v>N/A</v>
      </c>
      <c r="M191" t="str">
        <f t="shared" si="25"/>
        <v>N/A</v>
      </c>
      <c r="N191" t="str">
        <f t="shared" si="26"/>
        <v>N/A</v>
      </c>
    </row>
    <row r="192" spans="9:14" x14ac:dyDescent="0.3">
      <c r="I192" t="str">
        <f t="shared" si="21"/>
        <v>N/A</v>
      </c>
      <c r="J192" t="str">
        <f t="shared" si="22"/>
        <v>N/A</v>
      </c>
      <c r="K192" t="str">
        <f t="shared" si="23"/>
        <v>N/A</v>
      </c>
      <c r="L192" t="str">
        <f t="shared" si="24"/>
        <v>N/A</v>
      </c>
      <c r="M192" t="str">
        <f t="shared" si="25"/>
        <v>N/A</v>
      </c>
      <c r="N192" t="str">
        <f t="shared" si="26"/>
        <v>N/A</v>
      </c>
    </row>
    <row r="193" spans="9:14" x14ac:dyDescent="0.3">
      <c r="I193" t="str">
        <f t="shared" si="21"/>
        <v>N/A</v>
      </c>
      <c r="J193" t="str">
        <f t="shared" si="22"/>
        <v>N/A</v>
      </c>
      <c r="K193" t="str">
        <f t="shared" si="23"/>
        <v>N/A</v>
      </c>
      <c r="L193" t="str">
        <f t="shared" si="24"/>
        <v>N/A</v>
      </c>
      <c r="M193" t="str">
        <f t="shared" si="25"/>
        <v>N/A</v>
      </c>
      <c r="N193" t="str">
        <f t="shared" si="26"/>
        <v>N/A</v>
      </c>
    </row>
    <row r="194" spans="9:14" x14ac:dyDescent="0.3">
      <c r="I194" t="str">
        <f t="shared" si="21"/>
        <v>N/A</v>
      </c>
      <c r="J194" t="str">
        <f t="shared" si="22"/>
        <v>N/A</v>
      </c>
      <c r="K194" t="str">
        <f t="shared" si="23"/>
        <v>N/A</v>
      </c>
      <c r="L194" t="str">
        <f t="shared" si="24"/>
        <v>N/A</v>
      </c>
      <c r="M194" t="str">
        <f t="shared" si="25"/>
        <v>N/A</v>
      </c>
      <c r="N194" t="str">
        <f t="shared" si="26"/>
        <v>N/A</v>
      </c>
    </row>
    <row r="195" spans="9:14" x14ac:dyDescent="0.3">
      <c r="I195" t="str">
        <f t="shared" si="21"/>
        <v>N/A</v>
      </c>
      <c r="J195" t="str">
        <f t="shared" si="22"/>
        <v>N/A</v>
      </c>
      <c r="K195" t="str">
        <f t="shared" si="23"/>
        <v>N/A</v>
      </c>
      <c r="L195" t="str">
        <f t="shared" si="24"/>
        <v>N/A</v>
      </c>
      <c r="M195" t="str">
        <f t="shared" si="25"/>
        <v>N/A</v>
      </c>
      <c r="N195" t="str">
        <f t="shared" si="26"/>
        <v>N/A</v>
      </c>
    </row>
    <row r="196" spans="9:14" x14ac:dyDescent="0.3">
      <c r="I196" t="str">
        <f t="shared" si="21"/>
        <v>N/A</v>
      </c>
      <c r="J196" t="str">
        <f t="shared" si="22"/>
        <v>N/A</v>
      </c>
      <c r="K196" t="str">
        <f t="shared" si="23"/>
        <v>N/A</v>
      </c>
      <c r="L196" t="str">
        <f t="shared" si="24"/>
        <v>N/A</v>
      </c>
      <c r="M196" t="str">
        <f t="shared" si="25"/>
        <v>N/A</v>
      </c>
      <c r="N196" t="str">
        <f t="shared" si="26"/>
        <v>N/A</v>
      </c>
    </row>
    <row r="197" spans="9:14" x14ac:dyDescent="0.3">
      <c r="I197" t="str">
        <f t="shared" si="21"/>
        <v>N/A</v>
      </c>
      <c r="J197" t="str">
        <f t="shared" si="22"/>
        <v>N/A</v>
      </c>
      <c r="K197" t="str">
        <f t="shared" si="23"/>
        <v>N/A</v>
      </c>
      <c r="L197" t="str">
        <f t="shared" si="24"/>
        <v>N/A</v>
      </c>
      <c r="M197" t="str">
        <f t="shared" si="25"/>
        <v>N/A</v>
      </c>
      <c r="N197" t="str">
        <f t="shared" si="26"/>
        <v>N/A</v>
      </c>
    </row>
    <row r="198" spans="9:14" x14ac:dyDescent="0.3">
      <c r="I198" t="str">
        <f t="shared" si="21"/>
        <v>N/A</v>
      </c>
      <c r="J198" t="str">
        <f t="shared" si="22"/>
        <v>N/A</v>
      </c>
      <c r="K198" t="str">
        <f t="shared" si="23"/>
        <v>N/A</v>
      </c>
      <c r="L198" t="str">
        <f t="shared" si="24"/>
        <v>N/A</v>
      </c>
      <c r="M198" t="str">
        <f t="shared" si="25"/>
        <v>N/A</v>
      </c>
      <c r="N198" t="str">
        <f t="shared" si="26"/>
        <v>N/A</v>
      </c>
    </row>
    <row r="199" spans="9:14" x14ac:dyDescent="0.3">
      <c r="I199" t="str">
        <f t="shared" si="21"/>
        <v>N/A</v>
      </c>
      <c r="J199" t="str">
        <f t="shared" si="22"/>
        <v>N/A</v>
      </c>
      <c r="K199" t="str">
        <f t="shared" si="23"/>
        <v>N/A</v>
      </c>
      <c r="L199" t="str">
        <f t="shared" si="24"/>
        <v>N/A</v>
      </c>
      <c r="M199" t="str">
        <f t="shared" si="25"/>
        <v>N/A</v>
      </c>
      <c r="N199" t="str">
        <f t="shared" si="26"/>
        <v>N/A</v>
      </c>
    </row>
    <row r="200" spans="9:14" x14ac:dyDescent="0.3">
      <c r="I200" t="str">
        <f t="shared" si="21"/>
        <v>N/A</v>
      </c>
      <c r="J200" t="str">
        <f t="shared" si="22"/>
        <v>N/A</v>
      </c>
      <c r="K200" t="str">
        <f t="shared" si="23"/>
        <v>N/A</v>
      </c>
      <c r="L200" t="str">
        <f t="shared" si="24"/>
        <v>N/A</v>
      </c>
      <c r="M200" t="str">
        <f t="shared" si="25"/>
        <v>N/A</v>
      </c>
      <c r="N200" t="str">
        <f t="shared" si="26"/>
        <v>N/A</v>
      </c>
    </row>
    <row r="201" spans="9:14" x14ac:dyDescent="0.3">
      <c r="I201" t="str">
        <f t="shared" si="21"/>
        <v>N/A</v>
      </c>
      <c r="J201" t="str">
        <f t="shared" si="22"/>
        <v>N/A</v>
      </c>
      <c r="K201" t="str">
        <f t="shared" si="23"/>
        <v>N/A</v>
      </c>
      <c r="L201" t="str">
        <f t="shared" si="24"/>
        <v>N/A</v>
      </c>
      <c r="M201" t="str">
        <f t="shared" si="25"/>
        <v>N/A</v>
      </c>
      <c r="N201" t="str">
        <f t="shared" si="26"/>
        <v>N/A</v>
      </c>
    </row>
    <row r="202" spans="9:14" x14ac:dyDescent="0.3">
      <c r="I202" t="str">
        <f t="shared" si="21"/>
        <v>N/A</v>
      </c>
      <c r="J202" t="str">
        <f t="shared" si="22"/>
        <v>N/A</v>
      </c>
      <c r="K202" t="str">
        <f t="shared" si="23"/>
        <v>N/A</v>
      </c>
      <c r="L202" t="str">
        <f t="shared" si="24"/>
        <v>N/A</v>
      </c>
      <c r="M202" t="str">
        <f t="shared" si="25"/>
        <v>N/A</v>
      </c>
      <c r="N202" t="str">
        <f t="shared" si="26"/>
        <v>N/A</v>
      </c>
    </row>
    <row r="203" spans="9:14" x14ac:dyDescent="0.3">
      <c r="I203" t="str">
        <f t="shared" si="21"/>
        <v>N/A</v>
      </c>
      <c r="J203" t="str">
        <f t="shared" si="22"/>
        <v>N/A</v>
      </c>
      <c r="K203" t="str">
        <f t="shared" si="23"/>
        <v>N/A</v>
      </c>
      <c r="L203" t="str">
        <f t="shared" si="24"/>
        <v>N/A</v>
      </c>
      <c r="M203" t="str">
        <f t="shared" si="25"/>
        <v>N/A</v>
      </c>
      <c r="N203" t="str">
        <f t="shared" si="26"/>
        <v>N/A</v>
      </c>
    </row>
    <row r="204" spans="9:14" x14ac:dyDescent="0.3">
      <c r="I204" t="str">
        <f t="shared" si="21"/>
        <v>N/A</v>
      </c>
      <c r="J204" t="str">
        <f t="shared" si="22"/>
        <v>N/A</v>
      </c>
      <c r="K204" t="str">
        <f t="shared" si="23"/>
        <v>N/A</v>
      </c>
      <c r="L204" t="str">
        <f t="shared" si="24"/>
        <v>N/A</v>
      </c>
      <c r="M204" t="str">
        <f t="shared" si="25"/>
        <v>N/A</v>
      </c>
      <c r="N204" t="str">
        <f t="shared" si="26"/>
        <v>N/A</v>
      </c>
    </row>
    <row r="205" spans="9:14" x14ac:dyDescent="0.3">
      <c r="I205" t="str">
        <f t="shared" si="21"/>
        <v>N/A</v>
      </c>
      <c r="J205" t="str">
        <f t="shared" si="22"/>
        <v>N/A</v>
      </c>
      <c r="K205" t="str">
        <f t="shared" si="23"/>
        <v>N/A</v>
      </c>
      <c r="L205" t="str">
        <f t="shared" si="24"/>
        <v>N/A</v>
      </c>
      <c r="M205" t="str">
        <f t="shared" si="25"/>
        <v>N/A</v>
      </c>
      <c r="N205" t="str">
        <f t="shared" si="26"/>
        <v>N/A</v>
      </c>
    </row>
    <row r="206" spans="9:14" x14ac:dyDescent="0.3">
      <c r="I206" t="str">
        <f t="shared" si="21"/>
        <v>N/A</v>
      </c>
      <c r="J206" t="str">
        <f t="shared" si="22"/>
        <v>N/A</v>
      </c>
      <c r="K206" t="str">
        <f t="shared" si="23"/>
        <v>N/A</v>
      </c>
      <c r="L206" t="str">
        <f t="shared" si="24"/>
        <v>N/A</v>
      </c>
      <c r="M206" t="str">
        <f t="shared" si="25"/>
        <v>N/A</v>
      </c>
      <c r="N206" t="str">
        <f t="shared" si="26"/>
        <v>N/A</v>
      </c>
    </row>
    <row r="207" spans="9:14" x14ac:dyDescent="0.3">
      <c r="I207" t="str">
        <f t="shared" si="21"/>
        <v>N/A</v>
      </c>
      <c r="J207" t="str">
        <f t="shared" si="22"/>
        <v>N/A</v>
      </c>
      <c r="K207" t="str">
        <f t="shared" si="23"/>
        <v>N/A</v>
      </c>
      <c r="L207" t="str">
        <f t="shared" si="24"/>
        <v>N/A</v>
      </c>
      <c r="M207" t="str">
        <f t="shared" si="25"/>
        <v>N/A</v>
      </c>
      <c r="N207" t="str">
        <f t="shared" si="26"/>
        <v>N/A</v>
      </c>
    </row>
    <row r="208" spans="9:14" x14ac:dyDescent="0.3">
      <c r="I208" t="str">
        <f t="shared" si="21"/>
        <v>N/A</v>
      </c>
      <c r="J208" t="str">
        <f t="shared" si="22"/>
        <v>N/A</v>
      </c>
      <c r="K208" t="str">
        <f t="shared" si="23"/>
        <v>N/A</v>
      </c>
      <c r="L208" t="str">
        <f t="shared" si="24"/>
        <v>N/A</v>
      </c>
      <c r="M208" t="str">
        <f t="shared" si="25"/>
        <v>N/A</v>
      </c>
      <c r="N208" t="str">
        <f t="shared" si="26"/>
        <v>N/A</v>
      </c>
    </row>
    <row r="209" spans="9:14" x14ac:dyDescent="0.3">
      <c r="I209" t="str">
        <f t="shared" si="21"/>
        <v>N/A</v>
      </c>
      <c r="J209" t="str">
        <f t="shared" si="22"/>
        <v>N/A</v>
      </c>
      <c r="K209" t="str">
        <f t="shared" si="23"/>
        <v>N/A</v>
      </c>
      <c r="L209" t="str">
        <f t="shared" si="24"/>
        <v>N/A</v>
      </c>
      <c r="M209" t="str">
        <f t="shared" si="25"/>
        <v>N/A</v>
      </c>
      <c r="N209" t="str">
        <f t="shared" si="26"/>
        <v>N/A</v>
      </c>
    </row>
    <row r="210" spans="9:14" x14ac:dyDescent="0.3">
      <c r="I210" t="str">
        <f t="shared" si="21"/>
        <v>N/A</v>
      </c>
      <c r="J210" t="str">
        <f t="shared" si="22"/>
        <v>N/A</v>
      </c>
      <c r="K210" t="str">
        <f t="shared" si="23"/>
        <v>N/A</v>
      </c>
      <c r="L210" t="str">
        <f t="shared" si="24"/>
        <v>N/A</v>
      </c>
      <c r="M210" t="str">
        <f t="shared" si="25"/>
        <v>N/A</v>
      </c>
      <c r="N210" t="str">
        <f t="shared" si="26"/>
        <v>N/A</v>
      </c>
    </row>
    <row r="211" spans="9:14" x14ac:dyDescent="0.3">
      <c r="I211" t="str">
        <f t="shared" si="21"/>
        <v>N/A</v>
      </c>
      <c r="J211" t="str">
        <f t="shared" si="22"/>
        <v>N/A</v>
      </c>
      <c r="K211" t="str">
        <f t="shared" si="23"/>
        <v>N/A</v>
      </c>
      <c r="L211" t="str">
        <f t="shared" si="24"/>
        <v>N/A</v>
      </c>
      <c r="M211" t="str">
        <f t="shared" si="25"/>
        <v>N/A</v>
      </c>
      <c r="N211" t="str">
        <f t="shared" si="26"/>
        <v>N/A</v>
      </c>
    </row>
    <row r="212" spans="9:14" x14ac:dyDescent="0.3">
      <c r="I212" t="str">
        <f t="shared" si="21"/>
        <v>N/A</v>
      </c>
      <c r="J212" t="str">
        <f t="shared" si="22"/>
        <v>N/A</v>
      </c>
      <c r="K212" t="str">
        <f t="shared" si="23"/>
        <v>N/A</v>
      </c>
      <c r="L212" t="str">
        <f t="shared" si="24"/>
        <v>N/A</v>
      </c>
      <c r="M212" t="str">
        <f t="shared" si="25"/>
        <v>N/A</v>
      </c>
      <c r="N212" t="str">
        <f t="shared" si="26"/>
        <v>N/A</v>
      </c>
    </row>
    <row r="213" spans="9:14" x14ac:dyDescent="0.3">
      <c r="I213" t="str">
        <f t="shared" si="21"/>
        <v>N/A</v>
      </c>
      <c r="J213" t="str">
        <f t="shared" si="22"/>
        <v>N/A</v>
      </c>
      <c r="K213" t="str">
        <f t="shared" si="23"/>
        <v>N/A</v>
      </c>
      <c r="L213" t="str">
        <f t="shared" si="24"/>
        <v>N/A</v>
      </c>
      <c r="M213" t="str">
        <f t="shared" si="25"/>
        <v>N/A</v>
      </c>
      <c r="N213" t="str">
        <f t="shared" si="26"/>
        <v>N/A</v>
      </c>
    </row>
    <row r="214" spans="9:14" x14ac:dyDescent="0.3">
      <c r="I214" t="str">
        <f t="shared" si="21"/>
        <v>N/A</v>
      </c>
      <c r="J214" t="str">
        <f t="shared" si="22"/>
        <v>N/A</v>
      </c>
      <c r="K214" t="str">
        <f t="shared" si="23"/>
        <v>N/A</v>
      </c>
      <c r="L214" t="str">
        <f t="shared" si="24"/>
        <v>N/A</v>
      </c>
      <c r="M214" t="str">
        <f t="shared" si="25"/>
        <v>N/A</v>
      </c>
      <c r="N214" t="str">
        <f t="shared" si="26"/>
        <v>N/A</v>
      </c>
    </row>
    <row r="215" spans="9:14" x14ac:dyDescent="0.3">
      <c r="I215" t="str">
        <f t="shared" si="21"/>
        <v>N/A</v>
      </c>
      <c r="J215" t="str">
        <f t="shared" si="22"/>
        <v>N/A</v>
      </c>
      <c r="K215" t="str">
        <f t="shared" si="23"/>
        <v>N/A</v>
      </c>
      <c r="L215" t="str">
        <f t="shared" si="24"/>
        <v>N/A</v>
      </c>
      <c r="M215" t="str">
        <f t="shared" si="25"/>
        <v>N/A</v>
      </c>
      <c r="N215" t="str">
        <f t="shared" si="26"/>
        <v>N/A</v>
      </c>
    </row>
    <row r="216" spans="9:14" x14ac:dyDescent="0.3">
      <c r="I216" t="str">
        <f t="shared" si="21"/>
        <v>N/A</v>
      </c>
      <c r="J216" t="str">
        <f t="shared" si="22"/>
        <v>N/A</v>
      </c>
      <c r="K216" t="str">
        <f t="shared" si="23"/>
        <v>N/A</v>
      </c>
      <c r="L216" t="str">
        <f t="shared" si="24"/>
        <v>N/A</v>
      </c>
      <c r="M216" t="str">
        <f t="shared" si="25"/>
        <v>N/A</v>
      </c>
      <c r="N216" t="str">
        <f t="shared" si="26"/>
        <v>N/A</v>
      </c>
    </row>
    <row r="217" spans="9:14" x14ac:dyDescent="0.3">
      <c r="I217" t="str">
        <f t="shared" si="21"/>
        <v>N/A</v>
      </c>
      <c r="J217" t="str">
        <f t="shared" si="22"/>
        <v>N/A</v>
      </c>
      <c r="K217" t="str">
        <f t="shared" si="23"/>
        <v>N/A</v>
      </c>
      <c r="L217" t="str">
        <f t="shared" si="24"/>
        <v>N/A</v>
      </c>
      <c r="M217" t="str">
        <f t="shared" si="25"/>
        <v>N/A</v>
      </c>
      <c r="N217" t="str">
        <f t="shared" si="26"/>
        <v>N/A</v>
      </c>
    </row>
    <row r="218" spans="9:14" x14ac:dyDescent="0.3">
      <c r="I218" t="str">
        <f t="shared" si="21"/>
        <v>N/A</v>
      </c>
      <c r="J218" t="str">
        <f t="shared" si="22"/>
        <v>N/A</v>
      </c>
      <c r="K218" t="str">
        <f t="shared" si="23"/>
        <v>N/A</v>
      </c>
      <c r="L218" t="str">
        <f t="shared" si="24"/>
        <v>N/A</v>
      </c>
      <c r="M218" t="str">
        <f t="shared" si="25"/>
        <v>N/A</v>
      </c>
      <c r="N218" t="str">
        <f t="shared" si="26"/>
        <v>N/A</v>
      </c>
    </row>
    <row r="219" spans="9:14" x14ac:dyDescent="0.3">
      <c r="I219" t="str">
        <f t="shared" si="21"/>
        <v>N/A</v>
      </c>
      <c r="J219" t="str">
        <f t="shared" si="22"/>
        <v>N/A</v>
      </c>
      <c r="K219" t="str">
        <f t="shared" si="23"/>
        <v>N/A</v>
      </c>
      <c r="L219" t="str">
        <f t="shared" si="24"/>
        <v>N/A</v>
      </c>
      <c r="M219" t="str">
        <f t="shared" si="25"/>
        <v>N/A</v>
      </c>
      <c r="N219" t="str">
        <f t="shared" si="26"/>
        <v>N/A</v>
      </c>
    </row>
    <row r="220" spans="9:14" x14ac:dyDescent="0.3">
      <c r="I220" t="str">
        <f t="shared" si="21"/>
        <v>N/A</v>
      </c>
      <c r="J220" t="str">
        <f t="shared" si="22"/>
        <v>N/A</v>
      </c>
      <c r="K220" t="str">
        <f t="shared" si="23"/>
        <v>N/A</v>
      </c>
      <c r="L220" t="str">
        <f t="shared" si="24"/>
        <v>N/A</v>
      </c>
      <c r="M220" t="str">
        <f t="shared" si="25"/>
        <v>N/A</v>
      </c>
      <c r="N220" t="str">
        <f t="shared" si="26"/>
        <v>N/A</v>
      </c>
    </row>
    <row r="221" spans="9:14" x14ac:dyDescent="0.3">
      <c r="I221" t="str">
        <f t="shared" si="21"/>
        <v>N/A</v>
      </c>
      <c r="J221" t="str">
        <f t="shared" si="22"/>
        <v>N/A</v>
      </c>
      <c r="K221" t="str">
        <f t="shared" si="23"/>
        <v>N/A</v>
      </c>
      <c r="L221" t="str">
        <f t="shared" si="24"/>
        <v>N/A</v>
      </c>
      <c r="M221" t="str">
        <f t="shared" si="25"/>
        <v>N/A</v>
      </c>
      <c r="N221" t="str">
        <f t="shared" si="26"/>
        <v>N/A</v>
      </c>
    </row>
    <row r="222" spans="9:14" x14ac:dyDescent="0.3">
      <c r="I222" t="str">
        <f t="shared" si="21"/>
        <v>N/A</v>
      </c>
      <c r="J222" t="str">
        <f t="shared" si="22"/>
        <v>N/A</v>
      </c>
      <c r="K222" t="str">
        <f t="shared" si="23"/>
        <v>N/A</v>
      </c>
      <c r="L222" t="str">
        <f t="shared" si="24"/>
        <v>N/A</v>
      </c>
      <c r="M222" t="str">
        <f t="shared" si="25"/>
        <v>N/A</v>
      </c>
      <c r="N222" t="str">
        <f t="shared" si="26"/>
        <v>N/A</v>
      </c>
    </row>
    <row r="223" spans="9:14" x14ac:dyDescent="0.3">
      <c r="I223" t="str">
        <f t="shared" si="21"/>
        <v>N/A</v>
      </c>
      <c r="J223" t="str">
        <f t="shared" si="22"/>
        <v>N/A</v>
      </c>
      <c r="K223" t="str">
        <f t="shared" si="23"/>
        <v>N/A</v>
      </c>
      <c r="L223" t="str">
        <f t="shared" si="24"/>
        <v>N/A</v>
      </c>
      <c r="M223" t="str">
        <f t="shared" si="25"/>
        <v>N/A</v>
      </c>
      <c r="N223" t="str">
        <f t="shared" si="26"/>
        <v>N/A</v>
      </c>
    </row>
    <row r="224" spans="9:14" x14ac:dyDescent="0.3">
      <c r="I224" t="str">
        <f t="shared" si="21"/>
        <v>N/A</v>
      </c>
      <c r="J224" t="str">
        <f t="shared" si="22"/>
        <v>N/A</v>
      </c>
      <c r="K224" t="str">
        <f t="shared" si="23"/>
        <v>N/A</v>
      </c>
      <c r="L224" t="str">
        <f t="shared" si="24"/>
        <v>N/A</v>
      </c>
      <c r="M224" t="str">
        <f t="shared" si="25"/>
        <v>N/A</v>
      </c>
      <c r="N224" t="str">
        <f t="shared" si="26"/>
        <v>N/A</v>
      </c>
    </row>
    <row r="225" spans="9:14" x14ac:dyDescent="0.3">
      <c r="I225" t="str">
        <f t="shared" si="21"/>
        <v>N/A</v>
      </c>
      <c r="J225" t="str">
        <f t="shared" si="22"/>
        <v>N/A</v>
      </c>
      <c r="K225" t="str">
        <f t="shared" si="23"/>
        <v>N/A</v>
      </c>
      <c r="L225" t="str">
        <f t="shared" si="24"/>
        <v>N/A</v>
      </c>
      <c r="M225" t="str">
        <f t="shared" si="25"/>
        <v>N/A</v>
      </c>
      <c r="N225" t="str">
        <f t="shared" si="26"/>
        <v>N/A</v>
      </c>
    </row>
    <row r="226" spans="9:14" x14ac:dyDescent="0.3">
      <c r="I226" t="str">
        <f t="shared" si="21"/>
        <v>N/A</v>
      </c>
      <c r="J226" t="str">
        <f t="shared" si="22"/>
        <v>N/A</v>
      </c>
      <c r="K226" t="str">
        <f t="shared" si="23"/>
        <v>N/A</v>
      </c>
      <c r="L226" t="str">
        <f t="shared" si="24"/>
        <v>N/A</v>
      </c>
      <c r="M226" t="str">
        <f t="shared" si="25"/>
        <v>N/A</v>
      </c>
      <c r="N226" t="str">
        <f t="shared" si="26"/>
        <v>N/A</v>
      </c>
    </row>
    <row r="227" spans="9:14" x14ac:dyDescent="0.3">
      <c r="I227" t="str">
        <f t="shared" si="21"/>
        <v>N/A</v>
      </c>
      <c r="J227" t="str">
        <f t="shared" si="22"/>
        <v>N/A</v>
      </c>
      <c r="K227" t="str">
        <f t="shared" si="23"/>
        <v>N/A</v>
      </c>
      <c r="L227" t="str">
        <f t="shared" si="24"/>
        <v>N/A</v>
      </c>
      <c r="M227" t="str">
        <f t="shared" si="25"/>
        <v>N/A</v>
      </c>
      <c r="N227" t="str">
        <f t="shared" si="26"/>
        <v>N/A</v>
      </c>
    </row>
    <row r="228" spans="9:14" x14ac:dyDescent="0.3">
      <c r="I228" t="str">
        <f t="shared" si="21"/>
        <v>N/A</v>
      </c>
      <c r="J228" t="str">
        <f t="shared" si="22"/>
        <v>N/A</v>
      </c>
      <c r="K228" t="str">
        <f t="shared" si="23"/>
        <v>N/A</v>
      </c>
      <c r="L228" t="str">
        <f t="shared" si="24"/>
        <v>N/A</v>
      </c>
      <c r="M228" t="str">
        <f t="shared" si="25"/>
        <v>N/A</v>
      </c>
      <c r="N228" t="str">
        <f t="shared" si="26"/>
        <v>N/A</v>
      </c>
    </row>
    <row r="229" spans="9:14" x14ac:dyDescent="0.3">
      <c r="I229" t="str">
        <f t="shared" si="21"/>
        <v>N/A</v>
      </c>
      <c r="J229" t="str">
        <f t="shared" si="22"/>
        <v>N/A</v>
      </c>
      <c r="K229" t="str">
        <f t="shared" si="23"/>
        <v>N/A</v>
      </c>
      <c r="L229" t="str">
        <f t="shared" si="24"/>
        <v>N/A</v>
      </c>
      <c r="M229" t="str">
        <f t="shared" si="25"/>
        <v>N/A</v>
      </c>
      <c r="N229" t="str">
        <f t="shared" si="26"/>
        <v>N/A</v>
      </c>
    </row>
    <row r="230" spans="9:14" x14ac:dyDescent="0.3">
      <c r="I230" t="str">
        <f t="shared" si="21"/>
        <v>N/A</v>
      </c>
      <c r="J230" t="str">
        <f t="shared" si="22"/>
        <v>N/A</v>
      </c>
      <c r="K230" t="str">
        <f t="shared" si="23"/>
        <v>N/A</v>
      </c>
      <c r="L230" t="str">
        <f t="shared" si="24"/>
        <v>N/A</v>
      </c>
      <c r="M230" t="str">
        <f t="shared" si="25"/>
        <v>N/A</v>
      </c>
      <c r="N230" t="str">
        <f t="shared" si="26"/>
        <v>N/A</v>
      </c>
    </row>
    <row r="231" spans="9:14" x14ac:dyDescent="0.3">
      <c r="I231" t="str">
        <f t="shared" si="21"/>
        <v>N/A</v>
      </c>
      <c r="J231" t="str">
        <f t="shared" si="22"/>
        <v>N/A</v>
      </c>
      <c r="K231" t="str">
        <f t="shared" si="23"/>
        <v>N/A</v>
      </c>
      <c r="L231" t="str">
        <f t="shared" si="24"/>
        <v>N/A</v>
      </c>
      <c r="M231" t="str">
        <f t="shared" si="25"/>
        <v>N/A</v>
      </c>
      <c r="N231" t="str">
        <f t="shared" si="26"/>
        <v>N/A</v>
      </c>
    </row>
    <row r="232" spans="9:14" x14ac:dyDescent="0.3">
      <c r="I232" t="str">
        <f t="shared" si="21"/>
        <v>N/A</v>
      </c>
      <c r="J232" t="str">
        <f t="shared" si="22"/>
        <v>N/A</v>
      </c>
      <c r="K232" t="str">
        <f t="shared" si="23"/>
        <v>N/A</v>
      </c>
      <c r="L232" t="str">
        <f t="shared" si="24"/>
        <v>N/A</v>
      </c>
      <c r="M232" t="str">
        <f t="shared" si="25"/>
        <v>N/A</v>
      </c>
      <c r="N232" t="str">
        <f t="shared" si="26"/>
        <v>N/A</v>
      </c>
    </row>
    <row r="233" spans="9:14" x14ac:dyDescent="0.3">
      <c r="I233" t="str">
        <f t="shared" si="21"/>
        <v>N/A</v>
      </c>
      <c r="J233" t="str">
        <f t="shared" si="22"/>
        <v>N/A</v>
      </c>
      <c r="K233" t="str">
        <f t="shared" si="23"/>
        <v>N/A</v>
      </c>
      <c r="L233" t="str">
        <f t="shared" si="24"/>
        <v>N/A</v>
      </c>
      <c r="M233" t="str">
        <f t="shared" si="25"/>
        <v>N/A</v>
      </c>
      <c r="N233" t="str">
        <f t="shared" si="26"/>
        <v>N/A</v>
      </c>
    </row>
    <row r="234" spans="9:14" x14ac:dyDescent="0.3">
      <c r="I234" t="str">
        <f t="shared" si="21"/>
        <v>N/A</v>
      </c>
      <c r="J234" t="str">
        <f t="shared" si="22"/>
        <v>N/A</v>
      </c>
      <c r="K234" t="str">
        <f t="shared" si="23"/>
        <v>N/A</v>
      </c>
      <c r="L234" t="str">
        <f t="shared" si="24"/>
        <v>N/A</v>
      </c>
      <c r="M234" t="str">
        <f t="shared" si="25"/>
        <v>N/A</v>
      </c>
      <c r="N234" t="str">
        <f t="shared" si="26"/>
        <v>N/A</v>
      </c>
    </row>
    <row r="235" spans="9:14" x14ac:dyDescent="0.3">
      <c r="I235" t="str">
        <f t="shared" si="21"/>
        <v>N/A</v>
      </c>
      <c r="J235" t="str">
        <f t="shared" si="22"/>
        <v>N/A</v>
      </c>
      <c r="K235" t="str">
        <f t="shared" si="23"/>
        <v>N/A</v>
      </c>
      <c r="L235" t="str">
        <f t="shared" si="24"/>
        <v>N/A</v>
      </c>
      <c r="M235" t="str">
        <f t="shared" si="25"/>
        <v>N/A</v>
      </c>
      <c r="N235" t="str">
        <f t="shared" si="26"/>
        <v>N/A</v>
      </c>
    </row>
    <row r="236" spans="9:14" x14ac:dyDescent="0.3">
      <c r="I236" t="str">
        <f t="shared" si="21"/>
        <v>N/A</v>
      </c>
      <c r="J236" t="str">
        <f t="shared" si="22"/>
        <v>N/A</v>
      </c>
      <c r="K236" t="str">
        <f t="shared" si="23"/>
        <v>N/A</v>
      </c>
      <c r="L236" t="str">
        <f t="shared" si="24"/>
        <v>N/A</v>
      </c>
      <c r="M236" t="str">
        <f t="shared" si="25"/>
        <v>N/A</v>
      </c>
      <c r="N236" t="str">
        <f t="shared" si="26"/>
        <v>N/A</v>
      </c>
    </row>
    <row r="237" spans="9:14" x14ac:dyDescent="0.3">
      <c r="I237" t="str">
        <f t="shared" si="21"/>
        <v>N/A</v>
      </c>
      <c r="J237" t="str">
        <f t="shared" si="22"/>
        <v>N/A</v>
      </c>
      <c r="K237" t="str">
        <f t="shared" si="23"/>
        <v>N/A</v>
      </c>
      <c r="L237" t="str">
        <f t="shared" si="24"/>
        <v>N/A</v>
      </c>
      <c r="M237" t="str">
        <f t="shared" si="25"/>
        <v>N/A</v>
      </c>
      <c r="N237" t="str">
        <f t="shared" si="26"/>
        <v>N/A</v>
      </c>
    </row>
    <row r="238" spans="9:14" x14ac:dyDescent="0.3">
      <c r="I238" t="str">
        <f t="shared" si="21"/>
        <v>N/A</v>
      </c>
      <c r="J238" t="str">
        <f t="shared" si="22"/>
        <v>N/A</v>
      </c>
      <c r="K238" t="str">
        <f t="shared" si="23"/>
        <v>N/A</v>
      </c>
      <c r="L238" t="str">
        <f t="shared" si="24"/>
        <v>N/A</v>
      </c>
      <c r="M238" t="str">
        <f t="shared" si="25"/>
        <v>N/A</v>
      </c>
      <c r="N238" t="str">
        <f t="shared" si="26"/>
        <v>N/A</v>
      </c>
    </row>
    <row r="239" spans="9:14" x14ac:dyDescent="0.3">
      <c r="I239" t="str">
        <f t="shared" si="21"/>
        <v>N/A</v>
      </c>
      <c r="J239" t="str">
        <f t="shared" si="22"/>
        <v>N/A</v>
      </c>
      <c r="K239" t="str">
        <f t="shared" si="23"/>
        <v>N/A</v>
      </c>
      <c r="L239" t="str">
        <f t="shared" si="24"/>
        <v>N/A</v>
      </c>
      <c r="M239" t="str">
        <f t="shared" si="25"/>
        <v>N/A</v>
      </c>
      <c r="N239" t="str">
        <f t="shared" si="26"/>
        <v>N/A</v>
      </c>
    </row>
    <row r="240" spans="9:14" x14ac:dyDescent="0.3">
      <c r="I240" t="str">
        <f t="shared" si="21"/>
        <v>N/A</v>
      </c>
      <c r="J240" t="str">
        <f t="shared" si="22"/>
        <v>N/A</v>
      </c>
      <c r="K240" t="str">
        <f t="shared" si="23"/>
        <v>N/A</v>
      </c>
      <c r="L240" t="str">
        <f t="shared" si="24"/>
        <v>N/A</v>
      </c>
      <c r="M240" t="str">
        <f t="shared" si="25"/>
        <v>N/A</v>
      </c>
      <c r="N240" t="str">
        <f t="shared" si="26"/>
        <v>N/A</v>
      </c>
    </row>
    <row r="241" spans="9:14" x14ac:dyDescent="0.3">
      <c r="I241" t="str">
        <f t="shared" si="21"/>
        <v>N/A</v>
      </c>
      <c r="J241" t="str">
        <f t="shared" si="22"/>
        <v>N/A</v>
      </c>
      <c r="K241" t="str">
        <f t="shared" si="23"/>
        <v>N/A</v>
      </c>
      <c r="L241" t="str">
        <f t="shared" si="24"/>
        <v>N/A</v>
      </c>
      <c r="M241" t="str">
        <f t="shared" si="25"/>
        <v>N/A</v>
      </c>
      <c r="N241" t="str">
        <f t="shared" si="26"/>
        <v>N/A</v>
      </c>
    </row>
    <row r="242" spans="9:14" x14ac:dyDescent="0.3">
      <c r="I242" t="str">
        <f t="shared" si="21"/>
        <v>N/A</v>
      </c>
      <c r="J242" t="str">
        <f t="shared" si="22"/>
        <v>N/A</v>
      </c>
      <c r="K242" t="str">
        <f t="shared" si="23"/>
        <v>N/A</v>
      </c>
      <c r="L242" t="str">
        <f t="shared" si="24"/>
        <v>N/A</v>
      </c>
      <c r="M242" t="str">
        <f t="shared" si="25"/>
        <v>N/A</v>
      </c>
      <c r="N242" t="str">
        <f t="shared" si="26"/>
        <v>N/A</v>
      </c>
    </row>
    <row r="243" spans="9:14" x14ac:dyDescent="0.3">
      <c r="I243" t="str">
        <f t="shared" si="21"/>
        <v>N/A</v>
      </c>
      <c r="J243" t="str">
        <f t="shared" si="22"/>
        <v>N/A</v>
      </c>
      <c r="K243" t="str">
        <f t="shared" si="23"/>
        <v>N/A</v>
      </c>
      <c r="L243" t="str">
        <f t="shared" si="24"/>
        <v>N/A</v>
      </c>
      <c r="M243" t="str">
        <f t="shared" si="25"/>
        <v>N/A</v>
      </c>
      <c r="N243" t="str">
        <f t="shared" si="26"/>
        <v>N/A</v>
      </c>
    </row>
    <row r="244" spans="9:14" x14ac:dyDescent="0.3">
      <c r="I244" t="str">
        <f t="shared" si="21"/>
        <v>N/A</v>
      </c>
      <c r="J244" t="str">
        <f t="shared" si="22"/>
        <v>N/A</v>
      </c>
      <c r="K244" t="str">
        <f t="shared" si="23"/>
        <v>N/A</v>
      </c>
      <c r="L244" t="str">
        <f t="shared" si="24"/>
        <v>N/A</v>
      </c>
      <c r="M244" t="str">
        <f t="shared" si="25"/>
        <v>N/A</v>
      </c>
      <c r="N244" t="str">
        <f t="shared" si="26"/>
        <v>N/A</v>
      </c>
    </row>
    <row r="245" spans="9:14" x14ac:dyDescent="0.3">
      <c r="I245" t="str">
        <f t="shared" si="21"/>
        <v>N/A</v>
      </c>
      <c r="J245" t="str">
        <f t="shared" si="22"/>
        <v>N/A</v>
      </c>
      <c r="K245" t="str">
        <f t="shared" si="23"/>
        <v>N/A</v>
      </c>
      <c r="L245" t="str">
        <f t="shared" si="24"/>
        <v>N/A</v>
      </c>
      <c r="M245" t="str">
        <f t="shared" si="25"/>
        <v>N/A</v>
      </c>
      <c r="N245" t="str">
        <f t="shared" si="26"/>
        <v>N/A</v>
      </c>
    </row>
    <row r="246" spans="9:14" x14ac:dyDescent="0.3">
      <c r="I246" t="str">
        <f t="shared" si="21"/>
        <v>N/A</v>
      </c>
      <c r="J246" t="str">
        <f t="shared" si="22"/>
        <v>N/A</v>
      </c>
      <c r="K246" t="str">
        <f t="shared" si="23"/>
        <v>N/A</v>
      </c>
      <c r="L246" t="str">
        <f t="shared" si="24"/>
        <v>N/A</v>
      </c>
      <c r="M246" t="str">
        <f t="shared" si="25"/>
        <v>N/A</v>
      </c>
      <c r="N246" t="str">
        <f t="shared" si="26"/>
        <v>N/A</v>
      </c>
    </row>
    <row r="247" spans="9:14" x14ac:dyDescent="0.3">
      <c r="I247" t="str">
        <f t="shared" si="21"/>
        <v>N/A</v>
      </c>
      <c r="J247" t="str">
        <f t="shared" si="22"/>
        <v>N/A</v>
      </c>
      <c r="K247" t="str">
        <f t="shared" si="23"/>
        <v>N/A</v>
      </c>
      <c r="L247" t="str">
        <f t="shared" si="24"/>
        <v>N/A</v>
      </c>
      <c r="M247" t="str">
        <f t="shared" si="25"/>
        <v>N/A</v>
      </c>
      <c r="N247" t="str">
        <f t="shared" si="26"/>
        <v>N/A</v>
      </c>
    </row>
    <row r="248" spans="9:14" x14ac:dyDescent="0.3">
      <c r="I248" t="str">
        <f t="shared" si="21"/>
        <v>N/A</v>
      </c>
      <c r="J248" t="str">
        <f t="shared" si="22"/>
        <v>N/A</v>
      </c>
      <c r="K248" t="str">
        <f t="shared" si="23"/>
        <v>N/A</v>
      </c>
      <c r="L248" t="str">
        <f t="shared" si="24"/>
        <v>N/A</v>
      </c>
      <c r="M248" t="str">
        <f t="shared" si="25"/>
        <v>N/A</v>
      </c>
      <c r="N248" t="str">
        <f t="shared" si="26"/>
        <v>N/A</v>
      </c>
    </row>
    <row r="249" spans="9:14" x14ac:dyDescent="0.3">
      <c r="I249" t="str">
        <f t="shared" si="21"/>
        <v>N/A</v>
      </c>
      <c r="J249" t="str">
        <f t="shared" si="22"/>
        <v>N/A</v>
      </c>
      <c r="K249" t="str">
        <f t="shared" si="23"/>
        <v>N/A</v>
      </c>
      <c r="L249" t="str">
        <f t="shared" si="24"/>
        <v>N/A</v>
      </c>
      <c r="M249" t="str">
        <f t="shared" si="25"/>
        <v>N/A</v>
      </c>
      <c r="N249" t="str">
        <f t="shared" si="26"/>
        <v>N/A</v>
      </c>
    </row>
    <row r="250" spans="9:14" x14ac:dyDescent="0.3">
      <c r="I250" t="str">
        <f t="shared" si="21"/>
        <v>N/A</v>
      </c>
      <c r="J250" t="str">
        <f t="shared" si="22"/>
        <v>N/A</v>
      </c>
      <c r="K250" t="str">
        <f t="shared" si="23"/>
        <v>N/A</v>
      </c>
      <c r="L250" t="str">
        <f t="shared" si="24"/>
        <v>N/A</v>
      </c>
      <c r="M250" t="str">
        <f t="shared" si="25"/>
        <v>N/A</v>
      </c>
      <c r="N250" t="str">
        <f t="shared" si="26"/>
        <v>N/A</v>
      </c>
    </row>
    <row r="251" spans="9:14" x14ac:dyDescent="0.3">
      <c r="I251" t="str">
        <f t="shared" si="21"/>
        <v>N/A</v>
      </c>
      <c r="J251" t="str">
        <f t="shared" si="22"/>
        <v>N/A</v>
      </c>
      <c r="K251" t="str">
        <f t="shared" si="23"/>
        <v>N/A</v>
      </c>
      <c r="L251" t="str">
        <f t="shared" si="24"/>
        <v>N/A</v>
      </c>
      <c r="M251" t="str">
        <f t="shared" si="25"/>
        <v>N/A</v>
      </c>
      <c r="N251" t="str">
        <f t="shared" si="26"/>
        <v>N/A</v>
      </c>
    </row>
    <row r="252" spans="9:14" x14ac:dyDescent="0.3">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row>
    <row r="253" spans="9:14" x14ac:dyDescent="0.3">
      <c r="I253" t="str">
        <f t="shared" si="27"/>
        <v>N/A</v>
      </c>
      <c r="J253" t="str">
        <f t="shared" si="28"/>
        <v>N/A</v>
      </c>
      <c r="K253" t="str">
        <f t="shared" si="29"/>
        <v>N/A</v>
      </c>
      <c r="L253" t="str">
        <f t="shared" si="30"/>
        <v>N/A</v>
      </c>
      <c r="M253" t="str">
        <f t="shared" si="31"/>
        <v>N/A</v>
      </c>
      <c r="N253" t="str">
        <f t="shared" si="32"/>
        <v>N/A</v>
      </c>
    </row>
    <row r="254" spans="9:14" x14ac:dyDescent="0.3">
      <c r="I254" t="str">
        <f t="shared" si="27"/>
        <v>N/A</v>
      </c>
      <c r="J254" t="str">
        <f t="shared" si="28"/>
        <v>N/A</v>
      </c>
      <c r="K254" t="str">
        <f t="shared" si="29"/>
        <v>N/A</v>
      </c>
      <c r="L254" t="str">
        <f t="shared" si="30"/>
        <v>N/A</v>
      </c>
      <c r="M254" t="str">
        <f t="shared" si="31"/>
        <v>N/A</v>
      </c>
      <c r="N254" t="str">
        <f t="shared" si="32"/>
        <v>N/A</v>
      </c>
    </row>
    <row r="255" spans="9:14" x14ac:dyDescent="0.3">
      <c r="I255" t="str">
        <f t="shared" si="27"/>
        <v>N/A</v>
      </c>
      <c r="J255" t="str">
        <f t="shared" si="28"/>
        <v>N/A</v>
      </c>
      <c r="K255" t="str">
        <f t="shared" si="29"/>
        <v>N/A</v>
      </c>
      <c r="L255" t="str">
        <f t="shared" si="30"/>
        <v>N/A</v>
      </c>
      <c r="M255" t="str">
        <f t="shared" si="31"/>
        <v>N/A</v>
      </c>
      <c r="N255" t="str">
        <f t="shared" si="32"/>
        <v>N/A</v>
      </c>
    </row>
    <row r="256" spans="9:14" x14ac:dyDescent="0.3">
      <c r="I256" t="str">
        <f t="shared" si="27"/>
        <v>N/A</v>
      </c>
      <c r="J256" t="str">
        <f t="shared" si="28"/>
        <v>N/A</v>
      </c>
      <c r="K256" t="str">
        <f t="shared" si="29"/>
        <v>N/A</v>
      </c>
      <c r="L256" t="str">
        <f t="shared" si="30"/>
        <v>N/A</v>
      </c>
      <c r="M256" t="str">
        <f t="shared" si="31"/>
        <v>N/A</v>
      </c>
      <c r="N256" t="str">
        <f t="shared" si="32"/>
        <v>N/A</v>
      </c>
    </row>
    <row r="257" spans="9:14" x14ac:dyDescent="0.3">
      <c r="I257" t="str">
        <f t="shared" si="27"/>
        <v>N/A</v>
      </c>
      <c r="J257" t="str">
        <f t="shared" si="28"/>
        <v>N/A</v>
      </c>
      <c r="K257" t="str">
        <f t="shared" si="29"/>
        <v>N/A</v>
      </c>
      <c r="L257" t="str">
        <f t="shared" si="30"/>
        <v>N/A</v>
      </c>
      <c r="M257" t="str">
        <f t="shared" si="31"/>
        <v>N/A</v>
      </c>
      <c r="N257" t="str">
        <f t="shared" si="32"/>
        <v>N/A</v>
      </c>
    </row>
    <row r="258" spans="9:14" x14ac:dyDescent="0.3">
      <c r="I258" t="str">
        <f t="shared" si="27"/>
        <v>N/A</v>
      </c>
      <c r="J258" t="str">
        <f t="shared" si="28"/>
        <v>N/A</v>
      </c>
      <c r="K258" t="str">
        <f t="shared" si="29"/>
        <v>N/A</v>
      </c>
      <c r="L258" t="str">
        <f t="shared" si="30"/>
        <v>N/A</v>
      </c>
      <c r="M258" t="str">
        <f t="shared" si="31"/>
        <v>N/A</v>
      </c>
      <c r="N258" t="str">
        <f t="shared" si="32"/>
        <v>N/A</v>
      </c>
    </row>
    <row r="259" spans="9:14" x14ac:dyDescent="0.3">
      <c r="I259" t="str">
        <f t="shared" si="27"/>
        <v>N/A</v>
      </c>
      <c r="J259" t="str">
        <f t="shared" si="28"/>
        <v>N/A</v>
      </c>
      <c r="K259" t="str">
        <f t="shared" si="29"/>
        <v>N/A</v>
      </c>
      <c r="L259" t="str">
        <f t="shared" si="30"/>
        <v>N/A</v>
      </c>
      <c r="M259" t="str">
        <f t="shared" si="31"/>
        <v>N/A</v>
      </c>
      <c r="N259" t="str">
        <f t="shared" si="32"/>
        <v>N/A</v>
      </c>
    </row>
    <row r="260" spans="9:14" x14ac:dyDescent="0.3">
      <c r="I260" t="str">
        <f t="shared" si="27"/>
        <v>N/A</v>
      </c>
      <c r="J260" t="str">
        <f t="shared" si="28"/>
        <v>N/A</v>
      </c>
      <c r="K260" t="str">
        <f t="shared" si="29"/>
        <v>N/A</v>
      </c>
      <c r="L260" t="str">
        <f t="shared" si="30"/>
        <v>N/A</v>
      </c>
      <c r="M260" t="str">
        <f t="shared" si="31"/>
        <v>N/A</v>
      </c>
      <c r="N260" t="str">
        <f t="shared" si="32"/>
        <v>N/A</v>
      </c>
    </row>
    <row r="261" spans="9:14" x14ac:dyDescent="0.3">
      <c r="I261" t="str">
        <f t="shared" si="27"/>
        <v>N/A</v>
      </c>
      <c r="J261" t="str">
        <f t="shared" si="28"/>
        <v>N/A</v>
      </c>
      <c r="K261" t="str">
        <f t="shared" si="29"/>
        <v>N/A</v>
      </c>
      <c r="L261" t="str">
        <f t="shared" si="30"/>
        <v>N/A</v>
      </c>
      <c r="M261" t="str">
        <f t="shared" si="31"/>
        <v>N/A</v>
      </c>
      <c r="N261" t="str">
        <f t="shared" si="32"/>
        <v>N/A</v>
      </c>
    </row>
    <row r="262" spans="9:14" x14ac:dyDescent="0.3">
      <c r="I262" t="str">
        <f t="shared" si="27"/>
        <v>N/A</v>
      </c>
      <c r="J262" t="str">
        <f t="shared" si="28"/>
        <v>N/A</v>
      </c>
      <c r="K262" t="str">
        <f t="shared" si="29"/>
        <v>N/A</v>
      </c>
      <c r="L262" t="str">
        <f t="shared" si="30"/>
        <v>N/A</v>
      </c>
      <c r="M262" t="str">
        <f t="shared" si="31"/>
        <v>N/A</v>
      </c>
      <c r="N262" t="str">
        <f t="shared" si="32"/>
        <v>N/A</v>
      </c>
    </row>
    <row r="263" spans="9:14" x14ac:dyDescent="0.3">
      <c r="I263" t="str">
        <f t="shared" si="27"/>
        <v>N/A</v>
      </c>
      <c r="J263" t="str">
        <f t="shared" si="28"/>
        <v>N/A</v>
      </c>
      <c r="K263" t="str">
        <f t="shared" si="29"/>
        <v>N/A</v>
      </c>
      <c r="L263" t="str">
        <f t="shared" si="30"/>
        <v>N/A</v>
      </c>
      <c r="M263" t="str">
        <f t="shared" si="31"/>
        <v>N/A</v>
      </c>
      <c r="N263" t="str">
        <f t="shared" si="32"/>
        <v>N/A</v>
      </c>
    </row>
    <row r="264" spans="9:14" x14ac:dyDescent="0.3">
      <c r="I264" t="str">
        <f t="shared" si="27"/>
        <v>N/A</v>
      </c>
      <c r="J264" t="str">
        <f t="shared" si="28"/>
        <v>N/A</v>
      </c>
      <c r="K264" t="str">
        <f t="shared" si="29"/>
        <v>N/A</v>
      </c>
      <c r="L264" t="str">
        <f t="shared" si="30"/>
        <v>N/A</v>
      </c>
      <c r="M264" t="str">
        <f t="shared" si="31"/>
        <v>N/A</v>
      </c>
      <c r="N264" t="str">
        <f t="shared" si="32"/>
        <v>N/A</v>
      </c>
    </row>
    <row r="265" spans="9:14" x14ac:dyDescent="0.3">
      <c r="I265" t="str">
        <f t="shared" si="27"/>
        <v>N/A</v>
      </c>
      <c r="J265" t="str">
        <f t="shared" si="28"/>
        <v>N/A</v>
      </c>
      <c r="K265" t="str">
        <f t="shared" si="29"/>
        <v>N/A</v>
      </c>
      <c r="L265" t="str">
        <f t="shared" si="30"/>
        <v>N/A</v>
      </c>
      <c r="M265" t="str">
        <f t="shared" si="31"/>
        <v>N/A</v>
      </c>
      <c r="N265" t="str">
        <f t="shared" si="32"/>
        <v>N/A</v>
      </c>
    </row>
    <row r="266" spans="9:14" x14ac:dyDescent="0.3">
      <c r="I266" t="str">
        <f t="shared" si="27"/>
        <v>N/A</v>
      </c>
      <c r="J266" t="str">
        <f t="shared" si="28"/>
        <v>N/A</v>
      </c>
      <c r="K266" t="str">
        <f t="shared" si="29"/>
        <v>N/A</v>
      </c>
      <c r="L266" t="str">
        <f t="shared" si="30"/>
        <v>N/A</v>
      </c>
      <c r="M266" t="str">
        <f t="shared" si="31"/>
        <v>N/A</v>
      </c>
      <c r="N266" t="str">
        <f t="shared" si="32"/>
        <v>N/A</v>
      </c>
    </row>
    <row r="267" spans="9:14" x14ac:dyDescent="0.3">
      <c r="I267" t="str">
        <f t="shared" si="27"/>
        <v>N/A</v>
      </c>
      <c r="J267" t="str">
        <f t="shared" si="28"/>
        <v>N/A</v>
      </c>
      <c r="K267" t="str">
        <f t="shared" si="29"/>
        <v>N/A</v>
      </c>
      <c r="L267" t="str">
        <f t="shared" si="30"/>
        <v>N/A</v>
      </c>
      <c r="M267" t="str">
        <f t="shared" si="31"/>
        <v>N/A</v>
      </c>
      <c r="N267" t="str">
        <f t="shared" si="32"/>
        <v>N/A</v>
      </c>
    </row>
    <row r="268" spans="9:14" x14ac:dyDescent="0.3">
      <c r="I268" t="str">
        <f t="shared" si="27"/>
        <v>N/A</v>
      </c>
      <c r="J268" t="str">
        <f t="shared" si="28"/>
        <v>N/A</v>
      </c>
      <c r="K268" t="str">
        <f t="shared" si="29"/>
        <v>N/A</v>
      </c>
      <c r="L268" t="str">
        <f t="shared" si="30"/>
        <v>N/A</v>
      </c>
      <c r="M268" t="str">
        <f t="shared" si="31"/>
        <v>N/A</v>
      </c>
      <c r="N268" t="str">
        <f t="shared" si="32"/>
        <v>N/A</v>
      </c>
    </row>
    <row r="269" spans="9:14" x14ac:dyDescent="0.3">
      <c r="I269" t="str">
        <f t="shared" si="27"/>
        <v>N/A</v>
      </c>
      <c r="J269" t="str">
        <f t="shared" si="28"/>
        <v>N/A</v>
      </c>
      <c r="K269" t="str">
        <f t="shared" si="29"/>
        <v>N/A</v>
      </c>
      <c r="L269" t="str">
        <f t="shared" si="30"/>
        <v>N/A</v>
      </c>
      <c r="M269" t="str">
        <f t="shared" si="31"/>
        <v>N/A</v>
      </c>
      <c r="N269" t="str">
        <f t="shared" si="32"/>
        <v>N/A</v>
      </c>
    </row>
    <row r="270" spans="9:14" x14ac:dyDescent="0.3">
      <c r="I270" t="str">
        <f t="shared" si="27"/>
        <v>N/A</v>
      </c>
      <c r="J270" t="str">
        <f t="shared" si="28"/>
        <v>N/A</v>
      </c>
      <c r="K270" t="str">
        <f t="shared" si="29"/>
        <v>N/A</v>
      </c>
      <c r="L270" t="str">
        <f t="shared" si="30"/>
        <v>N/A</v>
      </c>
      <c r="M270" t="str">
        <f t="shared" si="31"/>
        <v>N/A</v>
      </c>
      <c r="N270" t="str">
        <f t="shared" si="32"/>
        <v>N/A</v>
      </c>
    </row>
    <row r="271" spans="9:14" x14ac:dyDescent="0.3">
      <c r="I271" t="str">
        <f t="shared" si="27"/>
        <v>N/A</v>
      </c>
      <c r="J271" t="str">
        <f t="shared" si="28"/>
        <v>N/A</v>
      </c>
      <c r="K271" t="str">
        <f t="shared" si="29"/>
        <v>N/A</v>
      </c>
      <c r="L271" t="str">
        <f t="shared" si="30"/>
        <v>N/A</v>
      </c>
      <c r="M271" t="str">
        <f t="shared" si="31"/>
        <v>N/A</v>
      </c>
      <c r="N271" t="str">
        <f t="shared" si="32"/>
        <v>N/A</v>
      </c>
    </row>
    <row r="272" spans="9:14" x14ac:dyDescent="0.3">
      <c r="I272" t="str">
        <f t="shared" si="27"/>
        <v>N/A</v>
      </c>
      <c r="J272" t="str">
        <f t="shared" si="28"/>
        <v>N/A</v>
      </c>
      <c r="K272" t="str">
        <f t="shared" si="29"/>
        <v>N/A</v>
      </c>
      <c r="L272" t="str">
        <f t="shared" si="30"/>
        <v>N/A</v>
      </c>
      <c r="M272" t="str">
        <f t="shared" si="31"/>
        <v>N/A</v>
      </c>
      <c r="N272" t="str">
        <f t="shared" si="32"/>
        <v>N/A</v>
      </c>
    </row>
    <row r="273" spans="9:14" x14ac:dyDescent="0.3">
      <c r="I273" t="str">
        <f t="shared" si="27"/>
        <v>N/A</v>
      </c>
      <c r="J273" t="str">
        <f t="shared" si="28"/>
        <v>N/A</v>
      </c>
      <c r="K273" t="str">
        <f t="shared" si="29"/>
        <v>N/A</v>
      </c>
      <c r="L273" t="str">
        <f t="shared" si="30"/>
        <v>N/A</v>
      </c>
      <c r="M273" t="str">
        <f t="shared" si="31"/>
        <v>N/A</v>
      </c>
      <c r="N273" t="str">
        <f t="shared" si="32"/>
        <v>N/A</v>
      </c>
    </row>
    <row r="274" spans="9:14" x14ac:dyDescent="0.3">
      <c r="I274" t="str">
        <f t="shared" si="27"/>
        <v>N/A</v>
      </c>
      <c r="J274" t="str">
        <f t="shared" si="28"/>
        <v>N/A</v>
      </c>
      <c r="K274" t="str">
        <f t="shared" si="29"/>
        <v>N/A</v>
      </c>
      <c r="L274" t="str">
        <f t="shared" si="30"/>
        <v>N/A</v>
      </c>
      <c r="M274" t="str">
        <f t="shared" si="31"/>
        <v>N/A</v>
      </c>
      <c r="N274" t="str">
        <f t="shared" si="32"/>
        <v>N/A</v>
      </c>
    </row>
    <row r="275" spans="9:14" x14ac:dyDescent="0.3">
      <c r="I275" t="str">
        <f t="shared" si="27"/>
        <v>N/A</v>
      </c>
      <c r="J275" t="str">
        <f t="shared" si="28"/>
        <v>N/A</v>
      </c>
      <c r="K275" t="str">
        <f t="shared" si="29"/>
        <v>N/A</v>
      </c>
      <c r="L275" t="str">
        <f t="shared" si="30"/>
        <v>N/A</v>
      </c>
      <c r="M275" t="str">
        <f t="shared" si="31"/>
        <v>N/A</v>
      </c>
      <c r="N275" t="str">
        <f t="shared" si="32"/>
        <v>N/A</v>
      </c>
    </row>
    <row r="276" spans="9:14" x14ac:dyDescent="0.3">
      <c r="I276" t="str">
        <f t="shared" si="27"/>
        <v>N/A</v>
      </c>
      <c r="J276" t="str">
        <f t="shared" si="28"/>
        <v>N/A</v>
      </c>
      <c r="K276" t="str">
        <f t="shared" si="29"/>
        <v>N/A</v>
      </c>
      <c r="L276" t="str">
        <f t="shared" si="30"/>
        <v>N/A</v>
      </c>
      <c r="M276" t="str">
        <f t="shared" si="31"/>
        <v>N/A</v>
      </c>
      <c r="N276" t="str">
        <f t="shared" si="32"/>
        <v>N/A</v>
      </c>
    </row>
    <row r="277" spans="9:14" x14ac:dyDescent="0.3">
      <c r="I277" t="str">
        <f t="shared" si="27"/>
        <v>N/A</v>
      </c>
      <c r="J277" t="str">
        <f t="shared" si="28"/>
        <v>N/A</v>
      </c>
      <c r="K277" t="str">
        <f t="shared" si="29"/>
        <v>N/A</v>
      </c>
      <c r="L277" t="str">
        <f t="shared" si="30"/>
        <v>N/A</v>
      </c>
      <c r="M277" t="str">
        <f t="shared" si="31"/>
        <v>N/A</v>
      </c>
      <c r="N277" t="str">
        <f t="shared" si="32"/>
        <v>N/A</v>
      </c>
    </row>
    <row r="278" spans="9:14" x14ac:dyDescent="0.3">
      <c r="I278" t="str">
        <f t="shared" si="27"/>
        <v>N/A</v>
      </c>
      <c r="J278" t="str">
        <f t="shared" si="28"/>
        <v>N/A</v>
      </c>
      <c r="K278" t="str">
        <f t="shared" si="29"/>
        <v>N/A</v>
      </c>
      <c r="L278" t="str">
        <f t="shared" si="30"/>
        <v>N/A</v>
      </c>
      <c r="M278" t="str">
        <f t="shared" si="31"/>
        <v>N/A</v>
      </c>
      <c r="N278" t="str">
        <f t="shared" si="32"/>
        <v>N/A</v>
      </c>
    </row>
    <row r="279" spans="9:14" x14ac:dyDescent="0.3">
      <c r="I279" t="str">
        <f t="shared" si="27"/>
        <v>N/A</v>
      </c>
      <c r="J279" t="str">
        <f t="shared" si="28"/>
        <v>N/A</v>
      </c>
      <c r="K279" t="str">
        <f t="shared" si="29"/>
        <v>N/A</v>
      </c>
      <c r="L279" t="str">
        <f t="shared" si="30"/>
        <v>N/A</v>
      </c>
      <c r="M279" t="str">
        <f t="shared" si="31"/>
        <v>N/A</v>
      </c>
      <c r="N279" t="str">
        <f t="shared" si="32"/>
        <v>N/A</v>
      </c>
    </row>
    <row r="280" spans="9:14" x14ac:dyDescent="0.3">
      <c r="I280" t="str">
        <f t="shared" si="27"/>
        <v>N/A</v>
      </c>
      <c r="J280" t="str">
        <f t="shared" si="28"/>
        <v>N/A</v>
      </c>
      <c r="K280" t="str">
        <f t="shared" si="29"/>
        <v>N/A</v>
      </c>
      <c r="L280" t="str">
        <f t="shared" si="30"/>
        <v>N/A</v>
      </c>
      <c r="M280" t="str">
        <f t="shared" si="31"/>
        <v>N/A</v>
      </c>
      <c r="N280" t="str">
        <f t="shared" si="32"/>
        <v>N/A</v>
      </c>
    </row>
    <row r="281" spans="9:14" x14ac:dyDescent="0.3">
      <c r="I281" t="str">
        <f t="shared" si="27"/>
        <v>N/A</v>
      </c>
      <c r="J281" t="str">
        <f t="shared" si="28"/>
        <v>N/A</v>
      </c>
      <c r="K281" t="str">
        <f t="shared" si="29"/>
        <v>N/A</v>
      </c>
      <c r="L281" t="str">
        <f t="shared" si="30"/>
        <v>N/A</v>
      </c>
      <c r="M281" t="str">
        <f t="shared" si="31"/>
        <v>N/A</v>
      </c>
      <c r="N281" t="str">
        <f t="shared" si="32"/>
        <v>N/A</v>
      </c>
    </row>
    <row r="282" spans="9:14" x14ac:dyDescent="0.3">
      <c r="I282" t="str">
        <f t="shared" si="27"/>
        <v>N/A</v>
      </c>
      <c r="J282" t="str">
        <f t="shared" si="28"/>
        <v>N/A</v>
      </c>
      <c r="K282" t="str">
        <f t="shared" si="29"/>
        <v>N/A</v>
      </c>
      <c r="L282" t="str">
        <f t="shared" si="30"/>
        <v>N/A</v>
      </c>
      <c r="M282" t="str">
        <f t="shared" si="31"/>
        <v>N/A</v>
      </c>
      <c r="N282" t="str">
        <f t="shared" si="32"/>
        <v>N/A</v>
      </c>
    </row>
    <row r="283" spans="9:14" x14ac:dyDescent="0.3">
      <c r="I283" t="str">
        <f t="shared" si="27"/>
        <v>N/A</v>
      </c>
      <c r="J283" t="str">
        <f t="shared" si="28"/>
        <v>N/A</v>
      </c>
      <c r="K283" t="str">
        <f t="shared" si="29"/>
        <v>N/A</v>
      </c>
      <c r="L283" t="str">
        <f t="shared" si="30"/>
        <v>N/A</v>
      </c>
      <c r="M283" t="str">
        <f t="shared" si="31"/>
        <v>N/A</v>
      </c>
      <c r="N283" t="str">
        <f t="shared" si="32"/>
        <v>N/A</v>
      </c>
    </row>
    <row r="284" spans="9:14" x14ac:dyDescent="0.3">
      <c r="I284" t="str">
        <f t="shared" si="27"/>
        <v>N/A</v>
      </c>
      <c r="J284" t="str">
        <f t="shared" si="28"/>
        <v>N/A</v>
      </c>
      <c r="K284" t="str">
        <f t="shared" si="29"/>
        <v>N/A</v>
      </c>
      <c r="L284" t="str">
        <f t="shared" si="30"/>
        <v>N/A</v>
      </c>
      <c r="M284" t="str">
        <f t="shared" si="31"/>
        <v>N/A</v>
      </c>
      <c r="N284" t="str">
        <f t="shared" si="32"/>
        <v>N/A</v>
      </c>
    </row>
    <row r="285" spans="9:14" x14ac:dyDescent="0.3">
      <c r="I285" t="str">
        <f t="shared" si="27"/>
        <v>N/A</v>
      </c>
      <c r="J285" t="str">
        <f t="shared" si="28"/>
        <v>N/A</v>
      </c>
      <c r="K285" t="str">
        <f t="shared" si="29"/>
        <v>N/A</v>
      </c>
      <c r="L285" t="str">
        <f t="shared" si="30"/>
        <v>N/A</v>
      </c>
      <c r="M285" t="str">
        <f t="shared" si="31"/>
        <v>N/A</v>
      </c>
      <c r="N285" t="str">
        <f t="shared" si="32"/>
        <v>N/A</v>
      </c>
    </row>
    <row r="286" spans="9:14" x14ac:dyDescent="0.3">
      <c r="I286" t="str">
        <f t="shared" si="27"/>
        <v>N/A</v>
      </c>
      <c r="J286" t="str">
        <f t="shared" si="28"/>
        <v>N/A</v>
      </c>
      <c r="K286" t="str">
        <f t="shared" si="29"/>
        <v>N/A</v>
      </c>
      <c r="L286" t="str">
        <f t="shared" si="30"/>
        <v>N/A</v>
      </c>
      <c r="M286" t="str">
        <f t="shared" si="31"/>
        <v>N/A</v>
      </c>
      <c r="N286" t="str">
        <f t="shared" si="32"/>
        <v>N/A</v>
      </c>
    </row>
    <row r="287" spans="9:14" x14ac:dyDescent="0.3">
      <c r="I287" t="str">
        <f t="shared" si="27"/>
        <v>N/A</v>
      </c>
      <c r="J287" t="str">
        <f t="shared" si="28"/>
        <v>N/A</v>
      </c>
      <c r="K287" t="str">
        <f t="shared" si="29"/>
        <v>N/A</v>
      </c>
      <c r="L287" t="str">
        <f t="shared" si="30"/>
        <v>N/A</v>
      </c>
      <c r="M287" t="str">
        <f t="shared" si="31"/>
        <v>N/A</v>
      </c>
      <c r="N287" t="str">
        <f t="shared" si="32"/>
        <v>N/A</v>
      </c>
    </row>
    <row r="288" spans="9:14" x14ac:dyDescent="0.3">
      <c r="I288" t="str">
        <f t="shared" si="27"/>
        <v>N/A</v>
      </c>
      <c r="J288" t="str">
        <f t="shared" si="28"/>
        <v>N/A</v>
      </c>
      <c r="K288" t="str">
        <f t="shared" si="29"/>
        <v>N/A</v>
      </c>
      <c r="L288" t="str">
        <f t="shared" si="30"/>
        <v>N/A</v>
      </c>
      <c r="M288" t="str">
        <f t="shared" si="31"/>
        <v>N/A</v>
      </c>
      <c r="N288" t="str">
        <f t="shared" si="32"/>
        <v>N/A</v>
      </c>
    </row>
    <row r="289" spans="9:14" x14ac:dyDescent="0.3">
      <c r="I289" t="str">
        <f t="shared" si="27"/>
        <v>N/A</v>
      </c>
      <c r="J289" t="str">
        <f t="shared" si="28"/>
        <v>N/A</v>
      </c>
      <c r="K289" t="str">
        <f t="shared" si="29"/>
        <v>N/A</v>
      </c>
      <c r="L289" t="str">
        <f t="shared" si="30"/>
        <v>N/A</v>
      </c>
      <c r="M289" t="str">
        <f t="shared" si="31"/>
        <v>N/A</v>
      </c>
      <c r="N289" t="str">
        <f t="shared" si="32"/>
        <v>N/A</v>
      </c>
    </row>
    <row r="290" spans="9:14" x14ac:dyDescent="0.3">
      <c r="I290" t="str">
        <f t="shared" si="27"/>
        <v>N/A</v>
      </c>
      <c r="J290" t="str">
        <f t="shared" si="28"/>
        <v>N/A</v>
      </c>
      <c r="K290" t="str">
        <f t="shared" si="29"/>
        <v>N/A</v>
      </c>
      <c r="L290" t="str">
        <f t="shared" si="30"/>
        <v>N/A</v>
      </c>
      <c r="M290" t="str">
        <f t="shared" si="31"/>
        <v>N/A</v>
      </c>
      <c r="N290" t="str">
        <f t="shared" si="32"/>
        <v>N/A</v>
      </c>
    </row>
    <row r="291" spans="9:14" x14ac:dyDescent="0.3">
      <c r="I291" t="str">
        <f t="shared" si="27"/>
        <v>N/A</v>
      </c>
      <c r="J291" t="str">
        <f t="shared" si="28"/>
        <v>N/A</v>
      </c>
      <c r="K291" t="str">
        <f t="shared" si="29"/>
        <v>N/A</v>
      </c>
      <c r="L291" t="str">
        <f t="shared" si="30"/>
        <v>N/A</v>
      </c>
      <c r="M291" t="str">
        <f t="shared" si="31"/>
        <v>N/A</v>
      </c>
      <c r="N291" t="str">
        <f t="shared" si="32"/>
        <v>N/A</v>
      </c>
    </row>
    <row r="292" spans="9:14" x14ac:dyDescent="0.3">
      <c r="I292" t="str">
        <f t="shared" si="27"/>
        <v>N/A</v>
      </c>
      <c r="J292" t="str">
        <f t="shared" si="28"/>
        <v>N/A</v>
      </c>
      <c r="K292" t="str">
        <f t="shared" si="29"/>
        <v>N/A</v>
      </c>
      <c r="L292" t="str">
        <f t="shared" si="30"/>
        <v>N/A</v>
      </c>
      <c r="M292" t="str">
        <f t="shared" si="31"/>
        <v>N/A</v>
      </c>
      <c r="N292" t="str">
        <f t="shared" si="32"/>
        <v>N/A</v>
      </c>
    </row>
    <row r="293" spans="9:14" x14ac:dyDescent="0.3">
      <c r="I293" t="str">
        <f t="shared" si="27"/>
        <v>N/A</v>
      </c>
      <c r="J293" t="str">
        <f t="shared" si="28"/>
        <v>N/A</v>
      </c>
      <c r="K293" t="str">
        <f t="shared" si="29"/>
        <v>N/A</v>
      </c>
      <c r="L293" t="str">
        <f t="shared" si="30"/>
        <v>N/A</v>
      </c>
      <c r="M293" t="str">
        <f t="shared" si="31"/>
        <v>N/A</v>
      </c>
      <c r="N293" t="str">
        <f t="shared" si="32"/>
        <v>N/A</v>
      </c>
    </row>
    <row r="294" spans="9:14" x14ac:dyDescent="0.3">
      <c r="I294" t="str">
        <f t="shared" si="27"/>
        <v>N/A</v>
      </c>
      <c r="J294" t="str">
        <f t="shared" si="28"/>
        <v>N/A</v>
      </c>
      <c r="K294" t="str">
        <f t="shared" si="29"/>
        <v>N/A</v>
      </c>
      <c r="L294" t="str">
        <f t="shared" si="30"/>
        <v>N/A</v>
      </c>
      <c r="M294" t="str">
        <f t="shared" si="31"/>
        <v>N/A</v>
      </c>
      <c r="N294" t="str">
        <f t="shared" si="32"/>
        <v>N/A</v>
      </c>
    </row>
    <row r="295" spans="9:14" x14ac:dyDescent="0.3">
      <c r="I295" t="str">
        <f t="shared" si="27"/>
        <v>N/A</v>
      </c>
      <c r="J295" t="str">
        <f t="shared" si="28"/>
        <v>N/A</v>
      </c>
      <c r="K295" t="str">
        <f t="shared" si="29"/>
        <v>N/A</v>
      </c>
      <c r="L295" t="str">
        <f t="shared" si="30"/>
        <v>N/A</v>
      </c>
      <c r="M295" t="str">
        <f t="shared" si="31"/>
        <v>N/A</v>
      </c>
      <c r="N295" t="str">
        <f t="shared" si="32"/>
        <v>N/A</v>
      </c>
    </row>
    <row r="296" spans="9:14" x14ac:dyDescent="0.3">
      <c r="I296" t="str">
        <f t="shared" si="27"/>
        <v>N/A</v>
      </c>
      <c r="J296" t="str">
        <f t="shared" si="28"/>
        <v>N/A</v>
      </c>
      <c r="K296" t="str">
        <f t="shared" si="29"/>
        <v>N/A</v>
      </c>
      <c r="L296" t="str">
        <f t="shared" si="30"/>
        <v>N/A</v>
      </c>
      <c r="M296" t="str">
        <f t="shared" si="31"/>
        <v>N/A</v>
      </c>
      <c r="N296" t="str">
        <f t="shared" si="32"/>
        <v>N/A</v>
      </c>
    </row>
    <row r="297" spans="9:14" x14ac:dyDescent="0.3">
      <c r="I297" t="str">
        <f t="shared" si="27"/>
        <v>N/A</v>
      </c>
      <c r="J297" t="str">
        <f t="shared" si="28"/>
        <v>N/A</v>
      </c>
      <c r="K297" t="str">
        <f t="shared" si="29"/>
        <v>N/A</v>
      </c>
      <c r="L297" t="str">
        <f t="shared" si="30"/>
        <v>N/A</v>
      </c>
      <c r="M297" t="str">
        <f t="shared" si="31"/>
        <v>N/A</v>
      </c>
      <c r="N297" t="str">
        <f t="shared" si="32"/>
        <v>N/A</v>
      </c>
    </row>
    <row r="298" spans="9:14" x14ac:dyDescent="0.3">
      <c r="I298" t="str">
        <f t="shared" si="27"/>
        <v>N/A</v>
      </c>
      <c r="J298" t="str">
        <f t="shared" si="28"/>
        <v>N/A</v>
      </c>
      <c r="K298" t="str">
        <f t="shared" si="29"/>
        <v>N/A</v>
      </c>
      <c r="L298" t="str">
        <f t="shared" si="30"/>
        <v>N/A</v>
      </c>
      <c r="M298" t="str">
        <f t="shared" si="31"/>
        <v>N/A</v>
      </c>
      <c r="N298" t="str">
        <f t="shared" si="32"/>
        <v>N/A</v>
      </c>
    </row>
    <row r="299" spans="9:14" x14ac:dyDescent="0.3">
      <c r="I299" t="str">
        <f t="shared" si="27"/>
        <v>N/A</v>
      </c>
      <c r="J299" t="str">
        <f t="shared" si="28"/>
        <v>N/A</v>
      </c>
      <c r="K299" t="str">
        <f t="shared" si="29"/>
        <v>N/A</v>
      </c>
      <c r="L299" t="str">
        <f t="shared" si="30"/>
        <v>N/A</v>
      </c>
      <c r="M299" t="str">
        <f t="shared" si="31"/>
        <v>N/A</v>
      </c>
      <c r="N299" t="str">
        <f t="shared" si="32"/>
        <v>N/A</v>
      </c>
    </row>
    <row r="300" spans="9:14" x14ac:dyDescent="0.3">
      <c r="I300" t="str">
        <f t="shared" si="27"/>
        <v>N/A</v>
      </c>
      <c r="J300" t="str">
        <f t="shared" si="28"/>
        <v>N/A</v>
      </c>
      <c r="K300" t="str">
        <f t="shared" si="29"/>
        <v>N/A</v>
      </c>
      <c r="L300" t="str">
        <f t="shared" si="30"/>
        <v>N/A</v>
      </c>
      <c r="M300" t="str">
        <f t="shared" si="31"/>
        <v>N/A</v>
      </c>
      <c r="N300" t="str">
        <f t="shared" si="32"/>
        <v>N/A</v>
      </c>
    </row>
    <row r="301" spans="9:14" x14ac:dyDescent="0.3">
      <c r="I301" t="str">
        <f t="shared" si="27"/>
        <v>N/A</v>
      </c>
      <c r="J301" t="str">
        <f t="shared" si="28"/>
        <v>N/A</v>
      </c>
      <c r="K301" t="str">
        <f t="shared" si="29"/>
        <v>N/A</v>
      </c>
      <c r="L301" t="str">
        <f t="shared" si="30"/>
        <v>N/A</v>
      </c>
      <c r="M301" t="str">
        <f t="shared" si="31"/>
        <v>N/A</v>
      </c>
      <c r="N301" t="str">
        <f t="shared" si="32"/>
        <v>N/A</v>
      </c>
    </row>
    <row r="302" spans="9:14" x14ac:dyDescent="0.3">
      <c r="I302" t="str">
        <f t="shared" si="27"/>
        <v>N/A</v>
      </c>
      <c r="J302" t="str">
        <f t="shared" si="28"/>
        <v>N/A</v>
      </c>
      <c r="K302" t="str">
        <f t="shared" si="29"/>
        <v>N/A</v>
      </c>
      <c r="L302" t="str">
        <f t="shared" si="30"/>
        <v>N/A</v>
      </c>
      <c r="M302" t="str">
        <f t="shared" si="31"/>
        <v>N/A</v>
      </c>
      <c r="N302" t="str">
        <f t="shared" si="32"/>
        <v>N/A</v>
      </c>
    </row>
    <row r="303" spans="9:14" x14ac:dyDescent="0.3">
      <c r="I303" t="str">
        <f t="shared" si="27"/>
        <v>N/A</v>
      </c>
      <c r="J303" t="str">
        <f t="shared" si="28"/>
        <v>N/A</v>
      </c>
      <c r="K303" t="str">
        <f t="shared" si="29"/>
        <v>N/A</v>
      </c>
      <c r="L303" t="str">
        <f t="shared" si="30"/>
        <v>N/A</v>
      </c>
      <c r="M303" t="str">
        <f t="shared" si="31"/>
        <v>N/A</v>
      </c>
      <c r="N303" t="str">
        <f t="shared" si="32"/>
        <v>N/A</v>
      </c>
    </row>
    <row r="304" spans="9:14" x14ac:dyDescent="0.3">
      <c r="I304" t="str">
        <f t="shared" si="27"/>
        <v>N/A</v>
      </c>
      <c r="J304" t="str">
        <f t="shared" si="28"/>
        <v>N/A</v>
      </c>
      <c r="K304" t="str">
        <f t="shared" si="29"/>
        <v>N/A</v>
      </c>
      <c r="L304" t="str">
        <f t="shared" si="30"/>
        <v>N/A</v>
      </c>
      <c r="M304" t="str">
        <f t="shared" si="31"/>
        <v>N/A</v>
      </c>
      <c r="N304" t="str">
        <f t="shared" si="32"/>
        <v>N/A</v>
      </c>
    </row>
    <row r="305" spans="9:14" x14ac:dyDescent="0.3">
      <c r="I305" t="str">
        <f t="shared" si="27"/>
        <v>N/A</v>
      </c>
      <c r="J305" t="str">
        <f t="shared" si="28"/>
        <v>N/A</v>
      </c>
      <c r="K305" t="str">
        <f t="shared" si="29"/>
        <v>N/A</v>
      </c>
      <c r="L305" t="str">
        <f t="shared" si="30"/>
        <v>N/A</v>
      </c>
      <c r="M305" t="str">
        <f t="shared" si="31"/>
        <v>N/A</v>
      </c>
      <c r="N305" t="str">
        <f t="shared" si="32"/>
        <v>N/A</v>
      </c>
    </row>
    <row r="306" spans="9:14" x14ac:dyDescent="0.3">
      <c r="I306" t="str">
        <f t="shared" si="27"/>
        <v>N/A</v>
      </c>
      <c r="J306" t="str">
        <f t="shared" si="28"/>
        <v>N/A</v>
      </c>
      <c r="K306" t="str">
        <f t="shared" si="29"/>
        <v>N/A</v>
      </c>
      <c r="L306" t="str">
        <f t="shared" si="30"/>
        <v>N/A</v>
      </c>
      <c r="M306" t="str">
        <f t="shared" si="31"/>
        <v>N/A</v>
      </c>
      <c r="N306" t="str">
        <f t="shared" si="32"/>
        <v>N/A</v>
      </c>
    </row>
    <row r="307" spans="9:14" x14ac:dyDescent="0.3">
      <c r="I307" t="str">
        <f t="shared" si="27"/>
        <v>N/A</v>
      </c>
      <c r="J307" t="str">
        <f t="shared" si="28"/>
        <v>N/A</v>
      </c>
      <c r="K307" t="str">
        <f t="shared" si="29"/>
        <v>N/A</v>
      </c>
      <c r="L307" t="str">
        <f t="shared" si="30"/>
        <v>N/A</v>
      </c>
      <c r="M307" t="str">
        <f t="shared" si="31"/>
        <v>N/A</v>
      </c>
      <c r="N307" t="str">
        <f t="shared" si="32"/>
        <v>N/A</v>
      </c>
    </row>
    <row r="308" spans="9:14" x14ac:dyDescent="0.3">
      <c r="I308" t="str">
        <f t="shared" si="27"/>
        <v>N/A</v>
      </c>
      <c r="J308" t="str">
        <f t="shared" si="28"/>
        <v>N/A</v>
      </c>
      <c r="K308" t="str">
        <f t="shared" si="29"/>
        <v>N/A</v>
      </c>
      <c r="L308" t="str">
        <f t="shared" si="30"/>
        <v>N/A</v>
      </c>
      <c r="M308" t="str">
        <f t="shared" si="31"/>
        <v>N/A</v>
      </c>
      <c r="N308" t="str">
        <f t="shared" si="32"/>
        <v>N/A</v>
      </c>
    </row>
    <row r="309" spans="9:14" x14ac:dyDescent="0.3">
      <c r="I309" t="str">
        <f t="shared" si="27"/>
        <v>N/A</v>
      </c>
      <c r="J309" t="str">
        <f t="shared" si="28"/>
        <v>N/A</v>
      </c>
      <c r="K309" t="str">
        <f t="shared" si="29"/>
        <v>N/A</v>
      </c>
      <c r="L309" t="str">
        <f t="shared" si="30"/>
        <v>N/A</v>
      </c>
      <c r="M309" t="str">
        <f t="shared" si="31"/>
        <v>N/A</v>
      </c>
      <c r="N309" t="str">
        <f t="shared" si="32"/>
        <v>N/A</v>
      </c>
    </row>
    <row r="310" spans="9:14" x14ac:dyDescent="0.3">
      <c r="I310" t="str">
        <f t="shared" si="27"/>
        <v>N/A</v>
      </c>
      <c r="J310" t="str">
        <f t="shared" si="28"/>
        <v>N/A</v>
      </c>
      <c r="K310" t="str">
        <f t="shared" si="29"/>
        <v>N/A</v>
      </c>
      <c r="L310" t="str">
        <f t="shared" si="30"/>
        <v>N/A</v>
      </c>
      <c r="M310" t="str">
        <f t="shared" si="31"/>
        <v>N/A</v>
      </c>
      <c r="N310" t="str">
        <f t="shared" si="32"/>
        <v>N/A</v>
      </c>
    </row>
    <row r="311" spans="9:14" x14ac:dyDescent="0.3">
      <c r="I311" t="str">
        <f t="shared" si="27"/>
        <v>N/A</v>
      </c>
      <c r="J311" t="str">
        <f t="shared" si="28"/>
        <v>N/A</v>
      </c>
      <c r="K311" t="str">
        <f t="shared" si="29"/>
        <v>N/A</v>
      </c>
      <c r="L311" t="str">
        <f t="shared" si="30"/>
        <v>N/A</v>
      </c>
      <c r="M311" t="str">
        <f t="shared" si="31"/>
        <v>N/A</v>
      </c>
      <c r="N311" t="str">
        <f t="shared" si="32"/>
        <v>N/A</v>
      </c>
    </row>
    <row r="312" spans="9:14" x14ac:dyDescent="0.3">
      <c r="I312" t="str">
        <f t="shared" si="27"/>
        <v>N/A</v>
      </c>
      <c r="J312" t="str">
        <f t="shared" si="28"/>
        <v>N/A</v>
      </c>
      <c r="K312" t="str">
        <f t="shared" si="29"/>
        <v>N/A</v>
      </c>
      <c r="L312" t="str">
        <f t="shared" si="30"/>
        <v>N/A</v>
      </c>
      <c r="M312" t="str">
        <f t="shared" si="31"/>
        <v>N/A</v>
      </c>
      <c r="N312" t="str">
        <f t="shared" si="32"/>
        <v>N/A</v>
      </c>
    </row>
    <row r="313" spans="9:14" x14ac:dyDescent="0.3">
      <c r="I313" t="str">
        <f t="shared" si="27"/>
        <v>N/A</v>
      </c>
      <c r="J313" t="str">
        <f t="shared" si="28"/>
        <v>N/A</v>
      </c>
      <c r="K313" t="str">
        <f t="shared" si="29"/>
        <v>N/A</v>
      </c>
      <c r="L313" t="str">
        <f t="shared" si="30"/>
        <v>N/A</v>
      </c>
      <c r="M313" t="str">
        <f t="shared" si="31"/>
        <v>N/A</v>
      </c>
      <c r="N313" t="str">
        <f t="shared" si="32"/>
        <v>N/A</v>
      </c>
    </row>
    <row r="314" spans="9:14" x14ac:dyDescent="0.3">
      <c r="I314" t="str">
        <f t="shared" si="27"/>
        <v>N/A</v>
      </c>
      <c r="J314" t="str">
        <f t="shared" si="28"/>
        <v>N/A</v>
      </c>
      <c r="K314" t="str">
        <f t="shared" si="29"/>
        <v>N/A</v>
      </c>
      <c r="L314" t="str">
        <f t="shared" si="30"/>
        <v>N/A</v>
      </c>
      <c r="M314" t="str">
        <f t="shared" si="31"/>
        <v>N/A</v>
      </c>
      <c r="N314" t="str">
        <f t="shared" si="32"/>
        <v>N/A</v>
      </c>
    </row>
    <row r="315" spans="9:14" x14ac:dyDescent="0.3">
      <c r="I315" t="str">
        <f t="shared" si="27"/>
        <v>N/A</v>
      </c>
      <c r="J315" t="str">
        <f t="shared" si="28"/>
        <v>N/A</v>
      </c>
      <c r="K315" t="str">
        <f t="shared" si="29"/>
        <v>N/A</v>
      </c>
      <c r="L315" t="str">
        <f t="shared" si="30"/>
        <v>N/A</v>
      </c>
      <c r="M315" t="str">
        <f t="shared" si="31"/>
        <v>N/A</v>
      </c>
      <c r="N315" t="str">
        <f t="shared" si="32"/>
        <v>N/A</v>
      </c>
    </row>
    <row r="316" spans="9:14" x14ac:dyDescent="0.3">
      <c r="I316" t="str">
        <f t="shared" ref="I316:I379" si="33">IF(AND(K316&gt; J316, L316&gt; K316, M316&gt; L316, N316&gt; M316), "pos_trend", IF(AND(K316&lt; J316, L316&lt; K316, M316&lt; L316, N316&lt; M316), "neg_trend", "N/A"))</f>
        <v>N/A</v>
      </c>
      <c r="J316" t="str">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row>
    <row r="317" spans="9:14" x14ac:dyDescent="0.3">
      <c r="I317" t="str">
        <f t="shared" si="33"/>
        <v>N/A</v>
      </c>
      <c r="J317" t="str">
        <f t="shared" si="34"/>
        <v>N/A</v>
      </c>
      <c r="K317" t="str">
        <f t="shared" si="35"/>
        <v>N/A</v>
      </c>
      <c r="L317" t="str">
        <f t="shared" si="36"/>
        <v>N/A</v>
      </c>
      <c r="M317" t="str">
        <f t="shared" si="37"/>
        <v>N/A</v>
      </c>
      <c r="N317" t="str">
        <f t="shared" si="38"/>
        <v>N/A</v>
      </c>
    </row>
    <row r="318" spans="9:14" x14ac:dyDescent="0.3">
      <c r="I318" t="str">
        <f t="shared" si="33"/>
        <v>N/A</v>
      </c>
      <c r="J318" t="str">
        <f t="shared" si="34"/>
        <v>N/A</v>
      </c>
      <c r="K318" t="str">
        <f t="shared" si="35"/>
        <v>N/A</v>
      </c>
      <c r="L318" t="str">
        <f t="shared" si="36"/>
        <v>N/A</v>
      </c>
      <c r="M318" t="str">
        <f t="shared" si="37"/>
        <v>N/A</v>
      </c>
      <c r="N318" t="str">
        <f t="shared" si="38"/>
        <v>N/A</v>
      </c>
    </row>
    <row r="319" spans="9:14" x14ac:dyDescent="0.3">
      <c r="I319" t="str">
        <f t="shared" si="33"/>
        <v>N/A</v>
      </c>
      <c r="J319" t="str">
        <f t="shared" si="34"/>
        <v>N/A</v>
      </c>
      <c r="K319" t="str">
        <f t="shared" si="35"/>
        <v>N/A</v>
      </c>
      <c r="L319" t="str">
        <f t="shared" si="36"/>
        <v>N/A</v>
      </c>
      <c r="M319" t="str">
        <f t="shared" si="37"/>
        <v>N/A</v>
      </c>
      <c r="N319" t="str">
        <f t="shared" si="38"/>
        <v>N/A</v>
      </c>
    </row>
    <row r="320" spans="9:14" x14ac:dyDescent="0.3">
      <c r="I320" t="str">
        <f t="shared" si="33"/>
        <v>N/A</v>
      </c>
      <c r="J320" t="str">
        <f t="shared" si="34"/>
        <v>N/A</v>
      </c>
      <c r="K320" t="str">
        <f t="shared" si="35"/>
        <v>N/A</v>
      </c>
      <c r="L320" t="str">
        <f t="shared" si="36"/>
        <v>N/A</v>
      </c>
      <c r="M320" t="str">
        <f t="shared" si="37"/>
        <v>N/A</v>
      </c>
      <c r="N320" t="str">
        <f t="shared" si="38"/>
        <v>N/A</v>
      </c>
    </row>
    <row r="321" spans="9:14" x14ac:dyDescent="0.3">
      <c r="I321" t="str">
        <f t="shared" si="33"/>
        <v>N/A</v>
      </c>
      <c r="J321" t="str">
        <f t="shared" si="34"/>
        <v>N/A</v>
      </c>
      <c r="K321" t="str">
        <f t="shared" si="35"/>
        <v>N/A</v>
      </c>
      <c r="L321" t="str">
        <f t="shared" si="36"/>
        <v>N/A</v>
      </c>
      <c r="M321" t="str">
        <f t="shared" si="37"/>
        <v>N/A</v>
      </c>
      <c r="N321" t="str">
        <f t="shared" si="38"/>
        <v>N/A</v>
      </c>
    </row>
    <row r="322" spans="9:14" x14ac:dyDescent="0.3">
      <c r="I322" t="str">
        <f t="shared" si="33"/>
        <v>N/A</v>
      </c>
      <c r="J322" t="str">
        <f t="shared" si="34"/>
        <v>N/A</v>
      </c>
      <c r="K322" t="str">
        <f t="shared" si="35"/>
        <v>N/A</v>
      </c>
      <c r="L322" t="str">
        <f t="shared" si="36"/>
        <v>N/A</v>
      </c>
      <c r="M322" t="str">
        <f t="shared" si="37"/>
        <v>N/A</v>
      </c>
      <c r="N322" t="str">
        <f t="shared" si="38"/>
        <v>N/A</v>
      </c>
    </row>
    <row r="323" spans="9:14" x14ac:dyDescent="0.3">
      <c r="I323" t="str">
        <f t="shared" si="33"/>
        <v>N/A</v>
      </c>
      <c r="J323" t="str">
        <f t="shared" si="34"/>
        <v>N/A</v>
      </c>
      <c r="K323" t="str">
        <f t="shared" si="35"/>
        <v>N/A</v>
      </c>
      <c r="L323" t="str">
        <f t="shared" si="36"/>
        <v>N/A</v>
      </c>
      <c r="M323" t="str">
        <f t="shared" si="37"/>
        <v>N/A</v>
      </c>
      <c r="N323" t="str">
        <f t="shared" si="38"/>
        <v>N/A</v>
      </c>
    </row>
    <row r="324" spans="9:14" x14ac:dyDescent="0.3">
      <c r="I324" t="str">
        <f t="shared" si="33"/>
        <v>N/A</v>
      </c>
      <c r="J324" t="str">
        <f t="shared" si="34"/>
        <v>N/A</v>
      </c>
      <c r="K324" t="str">
        <f t="shared" si="35"/>
        <v>N/A</v>
      </c>
      <c r="L324" t="str">
        <f t="shared" si="36"/>
        <v>N/A</v>
      </c>
      <c r="M324" t="str">
        <f t="shared" si="37"/>
        <v>N/A</v>
      </c>
      <c r="N324" t="str">
        <f t="shared" si="38"/>
        <v>N/A</v>
      </c>
    </row>
    <row r="325" spans="9:14" x14ac:dyDescent="0.3">
      <c r="I325" t="str">
        <f t="shared" si="33"/>
        <v>N/A</v>
      </c>
      <c r="J325" t="str">
        <f t="shared" si="34"/>
        <v>N/A</v>
      </c>
      <c r="K325" t="str">
        <f t="shared" si="35"/>
        <v>N/A</v>
      </c>
      <c r="L325" t="str">
        <f t="shared" si="36"/>
        <v>N/A</v>
      </c>
      <c r="M325" t="str">
        <f t="shared" si="37"/>
        <v>N/A</v>
      </c>
      <c r="N325" t="str">
        <f t="shared" si="38"/>
        <v>N/A</v>
      </c>
    </row>
    <row r="326" spans="9:14" x14ac:dyDescent="0.3">
      <c r="I326" t="str">
        <f t="shared" si="33"/>
        <v>N/A</v>
      </c>
      <c r="J326" t="str">
        <f t="shared" si="34"/>
        <v>N/A</v>
      </c>
      <c r="K326" t="str">
        <f t="shared" si="35"/>
        <v>N/A</v>
      </c>
      <c r="L326" t="str">
        <f t="shared" si="36"/>
        <v>N/A</v>
      </c>
      <c r="M326" t="str">
        <f t="shared" si="37"/>
        <v>N/A</v>
      </c>
      <c r="N326" t="str">
        <f t="shared" si="38"/>
        <v>N/A</v>
      </c>
    </row>
    <row r="327" spans="9:14" x14ac:dyDescent="0.3">
      <c r="I327" t="str">
        <f t="shared" si="33"/>
        <v>N/A</v>
      </c>
      <c r="J327" t="str">
        <f t="shared" si="34"/>
        <v>N/A</v>
      </c>
      <c r="K327" t="str">
        <f t="shared" si="35"/>
        <v>N/A</v>
      </c>
      <c r="L327" t="str">
        <f t="shared" si="36"/>
        <v>N/A</v>
      </c>
      <c r="M327" t="str">
        <f t="shared" si="37"/>
        <v>N/A</v>
      </c>
      <c r="N327" t="str">
        <f t="shared" si="38"/>
        <v>N/A</v>
      </c>
    </row>
    <row r="328" spans="9:14" x14ac:dyDescent="0.3">
      <c r="I328" t="str">
        <f t="shared" si="33"/>
        <v>N/A</v>
      </c>
      <c r="J328" t="str">
        <f t="shared" si="34"/>
        <v>N/A</v>
      </c>
      <c r="K328" t="str">
        <f t="shared" si="35"/>
        <v>N/A</v>
      </c>
      <c r="L328" t="str">
        <f t="shared" si="36"/>
        <v>N/A</v>
      </c>
      <c r="M328" t="str">
        <f t="shared" si="37"/>
        <v>N/A</v>
      </c>
      <c r="N328" t="str">
        <f t="shared" si="38"/>
        <v>N/A</v>
      </c>
    </row>
    <row r="329" spans="9:14" x14ac:dyDescent="0.3">
      <c r="I329" t="str">
        <f t="shared" si="33"/>
        <v>N/A</v>
      </c>
      <c r="J329" t="str">
        <f t="shared" si="34"/>
        <v>N/A</v>
      </c>
      <c r="K329" t="str">
        <f t="shared" si="35"/>
        <v>N/A</v>
      </c>
      <c r="L329" t="str">
        <f t="shared" si="36"/>
        <v>N/A</v>
      </c>
      <c r="M329" t="str">
        <f t="shared" si="37"/>
        <v>N/A</v>
      </c>
      <c r="N329" t="str">
        <f t="shared" si="38"/>
        <v>N/A</v>
      </c>
    </row>
    <row r="330" spans="9:14" x14ac:dyDescent="0.3">
      <c r="I330" t="str">
        <f t="shared" si="33"/>
        <v>N/A</v>
      </c>
      <c r="J330" t="str">
        <f t="shared" si="34"/>
        <v>N/A</v>
      </c>
      <c r="K330" t="str">
        <f t="shared" si="35"/>
        <v>N/A</v>
      </c>
      <c r="L330" t="str">
        <f t="shared" si="36"/>
        <v>N/A</v>
      </c>
      <c r="M330" t="str">
        <f t="shared" si="37"/>
        <v>N/A</v>
      </c>
      <c r="N330" t="str">
        <f t="shared" si="38"/>
        <v>N/A</v>
      </c>
    </row>
    <row r="331" spans="9:14" x14ac:dyDescent="0.3">
      <c r="I331" t="str">
        <f t="shared" si="33"/>
        <v>N/A</v>
      </c>
      <c r="J331" t="str">
        <f t="shared" si="34"/>
        <v>N/A</v>
      </c>
      <c r="K331" t="str">
        <f t="shared" si="35"/>
        <v>N/A</v>
      </c>
      <c r="L331" t="str">
        <f t="shared" si="36"/>
        <v>N/A</v>
      </c>
      <c r="M331" t="str">
        <f t="shared" si="37"/>
        <v>N/A</v>
      </c>
      <c r="N331" t="str">
        <f t="shared" si="38"/>
        <v>N/A</v>
      </c>
    </row>
    <row r="332" spans="9:14" x14ac:dyDescent="0.3">
      <c r="I332" t="str">
        <f t="shared" si="33"/>
        <v>N/A</v>
      </c>
      <c r="J332" t="str">
        <f t="shared" si="34"/>
        <v>N/A</v>
      </c>
      <c r="K332" t="str">
        <f t="shared" si="35"/>
        <v>N/A</v>
      </c>
      <c r="L332" t="str">
        <f t="shared" si="36"/>
        <v>N/A</v>
      </c>
      <c r="M332" t="str">
        <f t="shared" si="37"/>
        <v>N/A</v>
      </c>
      <c r="N332" t="str">
        <f t="shared" si="38"/>
        <v>N/A</v>
      </c>
    </row>
    <row r="333" spans="9:14" x14ac:dyDescent="0.3">
      <c r="I333" t="str">
        <f t="shared" si="33"/>
        <v>N/A</v>
      </c>
      <c r="J333" t="str">
        <f t="shared" si="34"/>
        <v>N/A</v>
      </c>
      <c r="K333" t="str">
        <f t="shared" si="35"/>
        <v>N/A</v>
      </c>
      <c r="L333" t="str">
        <f t="shared" si="36"/>
        <v>N/A</v>
      </c>
      <c r="M333" t="str">
        <f t="shared" si="37"/>
        <v>N/A</v>
      </c>
      <c r="N333" t="str">
        <f t="shared" si="38"/>
        <v>N/A</v>
      </c>
    </row>
    <row r="334" spans="9:14" x14ac:dyDescent="0.3">
      <c r="I334" t="str">
        <f t="shared" si="33"/>
        <v>N/A</v>
      </c>
      <c r="J334" t="str">
        <f t="shared" si="34"/>
        <v>N/A</v>
      </c>
      <c r="K334" t="str">
        <f t="shared" si="35"/>
        <v>N/A</v>
      </c>
      <c r="L334" t="str">
        <f t="shared" si="36"/>
        <v>N/A</v>
      </c>
      <c r="M334" t="str">
        <f t="shared" si="37"/>
        <v>N/A</v>
      </c>
      <c r="N334" t="str">
        <f t="shared" si="38"/>
        <v>N/A</v>
      </c>
    </row>
    <row r="335" spans="9:14" x14ac:dyDescent="0.3">
      <c r="I335" t="str">
        <f t="shared" si="33"/>
        <v>N/A</v>
      </c>
      <c r="J335" t="str">
        <f t="shared" si="34"/>
        <v>N/A</v>
      </c>
      <c r="K335" t="str">
        <f t="shared" si="35"/>
        <v>N/A</v>
      </c>
      <c r="L335" t="str">
        <f t="shared" si="36"/>
        <v>N/A</v>
      </c>
      <c r="M335" t="str">
        <f t="shared" si="37"/>
        <v>N/A</v>
      </c>
      <c r="N335" t="str">
        <f t="shared" si="38"/>
        <v>N/A</v>
      </c>
    </row>
    <row r="336" spans="9:14" x14ac:dyDescent="0.3">
      <c r="I336" t="str">
        <f t="shared" si="33"/>
        <v>N/A</v>
      </c>
      <c r="J336" t="str">
        <f t="shared" si="34"/>
        <v>N/A</v>
      </c>
      <c r="K336" t="str">
        <f t="shared" si="35"/>
        <v>N/A</v>
      </c>
      <c r="L336" t="str">
        <f t="shared" si="36"/>
        <v>N/A</v>
      </c>
      <c r="M336" t="str">
        <f t="shared" si="37"/>
        <v>N/A</v>
      </c>
      <c r="N336" t="str">
        <f t="shared" si="38"/>
        <v>N/A</v>
      </c>
    </row>
    <row r="337" spans="9:14" x14ac:dyDescent="0.3">
      <c r="I337" t="str">
        <f t="shared" si="33"/>
        <v>N/A</v>
      </c>
      <c r="J337" t="str">
        <f t="shared" si="34"/>
        <v>N/A</v>
      </c>
      <c r="K337" t="str">
        <f t="shared" si="35"/>
        <v>N/A</v>
      </c>
      <c r="L337" t="str">
        <f t="shared" si="36"/>
        <v>N/A</v>
      </c>
      <c r="M337" t="str">
        <f t="shared" si="37"/>
        <v>N/A</v>
      </c>
      <c r="N337" t="str">
        <f t="shared" si="38"/>
        <v>N/A</v>
      </c>
    </row>
    <row r="338" spans="9:14" x14ac:dyDescent="0.3">
      <c r="I338" t="str">
        <f t="shared" si="33"/>
        <v>N/A</v>
      </c>
      <c r="J338" t="str">
        <f t="shared" si="34"/>
        <v>N/A</v>
      </c>
      <c r="K338" t="str">
        <f t="shared" si="35"/>
        <v>N/A</v>
      </c>
      <c r="L338" t="str">
        <f t="shared" si="36"/>
        <v>N/A</v>
      </c>
      <c r="M338" t="str">
        <f t="shared" si="37"/>
        <v>N/A</v>
      </c>
      <c r="N338" t="str">
        <f t="shared" si="38"/>
        <v>N/A</v>
      </c>
    </row>
    <row r="339" spans="9:14" x14ac:dyDescent="0.3">
      <c r="I339" t="str">
        <f t="shared" si="33"/>
        <v>N/A</v>
      </c>
      <c r="J339" t="str">
        <f t="shared" si="34"/>
        <v>N/A</v>
      </c>
      <c r="K339" t="str">
        <f t="shared" si="35"/>
        <v>N/A</v>
      </c>
      <c r="L339" t="str">
        <f t="shared" si="36"/>
        <v>N/A</v>
      </c>
      <c r="M339" t="str">
        <f t="shared" si="37"/>
        <v>N/A</v>
      </c>
      <c r="N339" t="str">
        <f t="shared" si="38"/>
        <v>N/A</v>
      </c>
    </row>
    <row r="340" spans="9:14" x14ac:dyDescent="0.3">
      <c r="I340" t="str">
        <f t="shared" si="33"/>
        <v>N/A</v>
      </c>
      <c r="J340" t="str">
        <f t="shared" si="34"/>
        <v>N/A</v>
      </c>
      <c r="K340" t="str">
        <f t="shared" si="35"/>
        <v>N/A</v>
      </c>
      <c r="L340" t="str">
        <f t="shared" si="36"/>
        <v>N/A</v>
      </c>
      <c r="M340" t="str">
        <f t="shared" si="37"/>
        <v>N/A</v>
      </c>
      <c r="N340" t="str">
        <f t="shared" si="38"/>
        <v>N/A</v>
      </c>
    </row>
    <row r="341" spans="9:14" x14ac:dyDescent="0.3">
      <c r="I341" t="str">
        <f t="shared" si="33"/>
        <v>N/A</v>
      </c>
      <c r="J341" t="str">
        <f t="shared" si="34"/>
        <v>N/A</v>
      </c>
      <c r="K341" t="str">
        <f t="shared" si="35"/>
        <v>N/A</v>
      </c>
      <c r="L341" t="str">
        <f t="shared" si="36"/>
        <v>N/A</v>
      </c>
      <c r="M341" t="str">
        <f t="shared" si="37"/>
        <v>N/A</v>
      </c>
      <c r="N341" t="str">
        <f t="shared" si="38"/>
        <v>N/A</v>
      </c>
    </row>
    <row r="342" spans="9:14" x14ac:dyDescent="0.3">
      <c r="I342" t="str">
        <f t="shared" si="33"/>
        <v>N/A</v>
      </c>
      <c r="J342" t="str">
        <f t="shared" si="34"/>
        <v>N/A</v>
      </c>
      <c r="K342" t="str">
        <f t="shared" si="35"/>
        <v>N/A</v>
      </c>
      <c r="L342" t="str">
        <f t="shared" si="36"/>
        <v>N/A</v>
      </c>
      <c r="M342" t="str">
        <f t="shared" si="37"/>
        <v>N/A</v>
      </c>
      <c r="N342" t="str">
        <f t="shared" si="38"/>
        <v>N/A</v>
      </c>
    </row>
    <row r="343" spans="9:14" x14ac:dyDescent="0.3">
      <c r="I343" t="str">
        <f t="shared" si="33"/>
        <v>N/A</v>
      </c>
      <c r="J343" t="str">
        <f t="shared" si="34"/>
        <v>N/A</v>
      </c>
      <c r="K343" t="str">
        <f t="shared" si="35"/>
        <v>N/A</v>
      </c>
      <c r="L343" t="str">
        <f t="shared" si="36"/>
        <v>N/A</v>
      </c>
      <c r="M343" t="str">
        <f t="shared" si="37"/>
        <v>N/A</v>
      </c>
      <c r="N343" t="str">
        <f t="shared" si="38"/>
        <v>N/A</v>
      </c>
    </row>
    <row r="344" spans="9:14" x14ac:dyDescent="0.3">
      <c r="I344" t="str">
        <f t="shared" si="33"/>
        <v>N/A</v>
      </c>
      <c r="J344" t="str">
        <f t="shared" si="34"/>
        <v>N/A</v>
      </c>
      <c r="K344" t="str">
        <f t="shared" si="35"/>
        <v>N/A</v>
      </c>
      <c r="L344" t="str">
        <f t="shared" si="36"/>
        <v>N/A</v>
      </c>
      <c r="M344" t="str">
        <f t="shared" si="37"/>
        <v>N/A</v>
      </c>
      <c r="N344" t="str">
        <f t="shared" si="38"/>
        <v>N/A</v>
      </c>
    </row>
    <row r="345" spans="9:14" x14ac:dyDescent="0.3">
      <c r="I345" t="str">
        <f t="shared" si="33"/>
        <v>N/A</v>
      </c>
      <c r="J345" t="str">
        <f t="shared" si="34"/>
        <v>N/A</v>
      </c>
      <c r="K345" t="str">
        <f t="shared" si="35"/>
        <v>N/A</v>
      </c>
      <c r="L345" t="str">
        <f t="shared" si="36"/>
        <v>N/A</v>
      </c>
      <c r="M345" t="str">
        <f t="shared" si="37"/>
        <v>N/A</v>
      </c>
      <c r="N345" t="str">
        <f t="shared" si="38"/>
        <v>N/A</v>
      </c>
    </row>
    <row r="346" spans="9:14" x14ac:dyDescent="0.3">
      <c r="I346" t="str">
        <f t="shared" si="33"/>
        <v>N/A</v>
      </c>
      <c r="J346" t="str">
        <f t="shared" si="34"/>
        <v>N/A</v>
      </c>
      <c r="K346" t="str">
        <f t="shared" si="35"/>
        <v>N/A</v>
      </c>
      <c r="L346" t="str">
        <f t="shared" si="36"/>
        <v>N/A</v>
      </c>
      <c r="M346" t="str">
        <f t="shared" si="37"/>
        <v>N/A</v>
      </c>
      <c r="N346" t="str">
        <f t="shared" si="38"/>
        <v>N/A</v>
      </c>
    </row>
    <row r="347" spans="9:14" x14ac:dyDescent="0.3">
      <c r="I347" t="str">
        <f t="shared" si="33"/>
        <v>N/A</v>
      </c>
      <c r="J347" t="str">
        <f t="shared" si="34"/>
        <v>N/A</v>
      </c>
      <c r="K347" t="str">
        <f t="shared" si="35"/>
        <v>N/A</v>
      </c>
      <c r="L347" t="str">
        <f t="shared" si="36"/>
        <v>N/A</v>
      </c>
      <c r="M347" t="str">
        <f t="shared" si="37"/>
        <v>N/A</v>
      </c>
      <c r="N347" t="str">
        <f t="shared" si="38"/>
        <v>N/A</v>
      </c>
    </row>
    <row r="348" spans="9:14" x14ac:dyDescent="0.3">
      <c r="I348" t="str">
        <f t="shared" si="33"/>
        <v>N/A</v>
      </c>
      <c r="J348" t="str">
        <f t="shared" si="34"/>
        <v>N/A</v>
      </c>
      <c r="K348" t="str">
        <f t="shared" si="35"/>
        <v>N/A</v>
      </c>
      <c r="L348" t="str">
        <f t="shared" si="36"/>
        <v>N/A</v>
      </c>
      <c r="M348" t="str">
        <f t="shared" si="37"/>
        <v>N/A</v>
      </c>
      <c r="N348" t="str">
        <f t="shared" si="38"/>
        <v>N/A</v>
      </c>
    </row>
    <row r="349" spans="9:14" x14ac:dyDescent="0.3">
      <c r="I349" t="str">
        <f t="shared" si="33"/>
        <v>N/A</v>
      </c>
      <c r="J349" t="str">
        <f t="shared" si="34"/>
        <v>N/A</v>
      </c>
      <c r="K349" t="str">
        <f t="shared" si="35"/>
        <v>N/A</v>
      </c>
      <c r="L349" t="str">
        <f t="shared" si="36"/>
        <v>N/A</v>
      </c>
      <c r="M349" t="str">
        <f t="shared" si="37"/>
        <v>N/A</v>
      </c>
      <c r="N349" t="str">
        <f t="shared" si="38"/>
        <v>N/A</v>
      </c>
    </row>
    <row r="350" spans="9:14" x14ac:dyDescent="0.3">
      <c r="I350" t="str">
        <f t="shared" si="33"/>
        <v>N/A</v>
      </c>
      <c r="J350" t="str">
        <f t="shared" si="34"/>
        <v>N/A</v>
      </c>
      <c r="K350" t="str">
        <f t="shared" si="35"/>
        <v>N/A</v>
      </c>
      <c r="L350" t="str">
        <f t="shared" si="36"/>
        <v>N/A</v>
      </c>
      <c r="M350" t="str">
        <f t="shared" si="37"/>
        <v>N/A</v>
      </c>
      <c r="N350" t="str">
        <f t="shared" si="38"/>
        <v>N/A</v>
      </c>
    </row>
    <row r="351" spans="9:14" x14ac:dyDescent="0.3">
      <c r="I351" t="str">
        <f t="shared" si="33"/>
        <v>N/A</v>
      </c>
      <c r="J351" t="str">
        <f t="shared" si="34"/>
        <v>N/A</v>
      </c>
      <c r="K351" t="str">
        <f t="shared" si="35"/>
        <v>N/A</v>
      </c>
      <c r="L351" t="str">
        <f t="shared" si="36"/>
        <v>N/A</v>
      </c>
      <c r="M351" t="str">
        <f t="shared" si="37"/>
        <v>N/A</v>
      </c>
      <c r="N351" t="str">
        <f t="shared" si="38"/>
        <v>N/A</v>
      </c>
    </row>
    <row r="352" spans="9:14" x14ac:dyDescent="0.3">
      <c r="I352" t="str">
        <f t="shared" si="33"/>
        <v>N/A</v>
      </c>
      <c r="J352" t="str">
        <f t="shared" si="34"/>
        <v>N/A</v>
      </c>
      <c r="K352" t="str">
        <f t="shared" si="35"/>
        <v>N/A</v>
      </c>
      <c r="L352" t="str">
        <f t="shared" si="36"/>
        <v>N/A</v>
      </c>
      <c r="M352" t="str">
        <f t="shared" si="37"/>
        <v>N/A</v>
      </c>
      <c r="N352" t="str">
        <f t="shared" si="38"/>
        <v>N/A</v>
      </c>
    </row>
    <row r="353" spans="9:14" x14ac:dyDescent="0.3">
      <c r="I353" t="str">
        <f t="shared" si="33"/>
        <v>N/A</v>
      </c>
      <c r="J353" t="str">
        <f t="shared" si="34"/>
        <v>N/A</v>
      </c>
      <c r="K353" t="str">
        <f t="shared" si="35"/>
        <v>N/A</v>
      </c>
      <c r="L353" t="str">
        <f t="shared" si="36"/>
        <v>N/A</v>
      </c>
      <c r="M353" t="str">
        <f t="shared" si="37"/>
        <v>N/A</v>
      </c>
      <c r="N353" t="str">
        <f t="shared" si="38"/>
        <v>N/A</v>
      </c>
    </row>
    <row r="354" spans="9:14" x14ac:dyDescent="0.3">
      <c r="I354" t="str">
        <f t="shared" si="33"/>
        <v>N/A</v>
      </c>
      <c r="J354" t="str">
        <f t="shared" si="34"/>
        <v>N/A</v>
      </c>
      <c r="K354" t="str">
        <f t="shared" si="35"/>
        <v>N/A</v>
      </c>
      <c r="L354" t="str">
        <f t="shared" si="36"/>
        <v>N/A</v>
      </c>
      <c r="M354" t="str">
        <f t="shared" si="37"/>
        <v>N/A</v>
      </c>
      <c r="N354" t="str">
        <f t="shared" si="38"/>
        <v>N/A</v>
      </c>
    </row>
    <row r="355" spans="9:14" x14ac:dyDescent="0.3">
      <c r="I355" t="str">
        <f t="shared" si="33"/>
        <v>N/A</v>
      </c>
      <c r="J355" t="str">
        <f t="shared" si="34"/>
        <v>N/A</v>
      </c>
      <c r="K355" t="str">
        <f t="shared" si="35"/>
        <v>N/A</v>
      </c>
      <c r="L355" t="str">
        <f t="shared" si="36"/>
        <v>N/A</v>
      </c>
      <c r="M355" t="str">
        <f t="shared" si="37"/>
        <v>N/A</v>
      </c>
      <c r="N355" t="str">
        <f t="shared" si="38"/>
        <v>N/A</v>
      </c>
    </row>
    <row r="356" spans="9:14" x14ac:dyDescent="0.3">
      <c r="I356" t="str">
        <f t="shared" si="33"/>
        <v>N/A</v>
      </c>
      <c r="J356" t="str">
        <f t="shared" si="34"/>
        <v>N/A</v>
      </c>
      <c r="K356" t="str">
        <f t="shared" si="35"/>
        <v>N/A</v>
      </c>
      <c r="L356" t="str">
        <f t="shared" si="36"/>
        <v>N/A</v>
      </c>
      <c r="M356" t="str">
        <f t="shared" si="37"/>
        <v>N/A</v>
      </c>
      <c r="N356" t="str">
        <f t="shared" si="38"/>
        <v>N/A</v>
      </c>
    </row>
    <row r="357" spans="9:14" x14ac:dyDescent="0.3">
      <c r="I357" t="str">
        <f t="shared" si="33"/>
        <v>N/A</v>
      </c>
      <c r="J357" t="str">
        <f t="shared" si="34"/>
        <v>N/A</v>
      </c>
      <c r="K357" t="str">
        <f t="shared" si="35"/>
        <v>N/A</v>
      </c>
      <c r="L357" t="str">
        <f t="shared" si="36"/>
        <v>N/A</v>
      </c>
      <c r="M357" t="str">
        <f t="shared" si="37"/>
        <v>N/A</v>
      </c>
      <c r="N357" t="str">
        <f t="shared" si="38"/>
        <v>N/A</v>
      </c>
    </row>
    <row r="358" spans="9:14" x14ac:dyDescent="0.3">
      <c r="I358" t="str">
        <f t="shared" si="33"/>
        <v>N/A</v>
      </c>
      <c r="J358" t="str">
        <f t="shared" si="34"/>
        <v>N/A</v>
      </c>
      <c r="K358" t="str">
        <f t="shared" si="35"/>
        <v>N/A</v>
      </c>
      <c r="L358" t="str">
        <f t="shared" si="36"/>
        <v>N/A</v>
      </c>
      <c r="M358" t="str">
        <f t="shared" si="37"/>
        <v>N/A</v>
      </c>
      <c r="N358" t="str">
        <f t="shared" si="38"/>
        <v>N/A</v>
      </c>
    </row>
    <row r="359" spans="9:14" x14ac:dyDescent="0.3">
      <c r="I359" t="str">
        <f t="shared" si="33"/>
        <v>N/A</v>
      </c>
      <c r="J359" t="str">
        <f t="shared" si="34"/>
        <v>N/A</v>
      </c>
      <c r="K359" t="str">
        <f t="shared" si="35"/>
        <v>N/A</v>
      </c>
      <c r="L359" t="str">
        <f t="shared" si="36"/>
        <v>N/A</v>
      </c>
      <c r="M359" t="str">
        <f t="shared" si="37"/>
        <v>N/A</v>
      </c>
      <c r="N359" t="str">
        <f t="shared" si="38"/>
        <v>N/A</v>
      </c>
    </row>
    <row r="360" spans="9:14" x14ac:dyDescent="0.3">
      <c r="I360" t="str">
        <f t="shared" si="33"/>
        <v>N/A</v>
      </c>
      <c r="J360" t="str">
        <f t="shared" si="34"/>
        <v>N/A</v>
      </c>
      <c r="K360" t="str">
        <f t="shared" si="35"/>
        <v>N/A</v>
      </c>
      <c r="L360" t="str">
        <f t="shared" si="36"/>
        <v>N/A</v>
      </c>
      <c r="M360" t="str">
        <f t="shared" si="37"/>
        <v>N/A</v>
      </c>
      <c r="N360" t="str">
        <f t="shared" si="38"/>
        <v>N/A</v>
      </c>
    </row>
    <row r="361" spans="9:14" x14ac:dyDescent="0.3">
      <c r="I361" t="str">
        <f t="shared" si="33"/>
        <v>N/A</v>
      </c>
      <c r="J361" t="str">
        <f t="shared" si="34"/>
        <v>N/A</v>
      </c>
      <c r="K361" t="str">
        <f t="shared" si="35"/>
        <v>N/A</v>
      </c>
      <c r="L361" t="str">
        <f t="shared" si="36"/>
        <v>N/A</v>
      </c>
      <c r="M361" t="str">
        <f t="shared" si="37"/>
        <v>N/A</v>
      </c>
      <c r="N361" t="str">
        <f t="shared" si="38"/>
        <v>N/A</v>
      </c>
    </row>
    <row r="362" spans="9:14" x14ac:dyDescent="0.3">
      <c r="I362" t="str">
        <f t="shared" si="33"/>
        <v>N/A</v>
      </c>
      <c r="J362" t="str">
        <f t="shared" si="34"/>
        <v>N/A</v>
      </c>
      <c r="K362" t="str">
        <f t="shared" si="35"/>
        <v>N/A</v>
      </c>
      <c r="L362" t="str">
        <f t="shared" si="36"/>
        <v>N/A</v>
      </c>
      <c r="M362" t="str">
        <f t="shared" si="37"/>
        <v>N/A</v>
      </c>
      <c r="N362" t="str">
        <f t="shared" si="38"/>
        <v>N/A</v>
      </c>
    </row>
    <row r="363" spans="9:14" x14ac:dyDescent="0.3">
      <c r="I363" t="str">
        <f t="shared" si="33"/>
        <v>N/A</v>
      </c>
      <c r="J363" t="str">
        <f t="shared" si="34"/>
        <v>N/A</v>
      </c>
      <c r="K363" t="str">
        <f t="shared" si="35"/>
        <v>N/A</v>
      </c>
      <c r="L363" t="str">
        <f t="shared" si="36"/>
        <v>N/A</v>
      </c>
      <c r="M363" t="str">
        <f t="shared" si="37"/>
        <v>N/A</v>
      </c>
      <c r="N363" t="str">
        <f t="shared" si="38"/>
        <v>N/A</v>
      </c>
    </row>
    <row r="364" spans="9:14" x14ac:dyDescent="0.3">
      <c r="I364" t="str">
        <f t="shared" si="33"/>
        <v>N/A</v>
      </c>
      <c r="J364" t="str">
        <f t="shared" si="34"/>
        <v>N/A</v>
      </c>
      <c r="K364" t="str">
        <f t="shared" si="35"/>
        <v>N/A</v>
      </c>
      <c r="L364" t="str">
        <f t="shared" si="36"/>
        <v>N/A</v>
      </c>
      <c r="M364" t="str">
        <f t="shared" si="37"/>
        <v>N/A</v>
      </c>
      <c r="N364" t="str">
        <f t="shared" si="38"/>
        <v>N/A</v>
      </c>
    </row>
    <row r="365" spans="9:14" x14ac:dyDescent="0.3">
      <c r="I365" t="str">
        <f t="shared" si="33"/>
        <v>N/A</v>
      </c>
      <c r="J365" t="str">
        <f t="shared" si="34"/>
        <v>N/A</v>
      </c>
      <c r="K365" t="str">
        <f t="shared" si="35"/>
        <v>N/A</v>
      </c>
      <c r="L365" t="str">
        <f t="shared" si="36"/>
        <v>N/A</v>
      </c>
      <c r="M365" t="str">
        <f t="shared" si="37"/>
        <v>N/A</v>
      </c>
      <c r="N365" t="str">
        <f t="shared" si="38"/>
        <v>N/A</v>
      </c>
    </row>
    <row r="366" spans="9:14" x14ac:dyDescent="0.3">
      <c r="I366" t="str">
        <f t="shared" si="33"/>
        <v>N/A</v>
      </c>
      <c r="J366" t="str">
        <f t="shared" si="34"/>
        <v>N/A</v>
      </c>
      <c r="K366" t="str">
        <f t="shared" si="35"/>
        <v>N/A</v>
      </c>
      <c r="L366" t="str">
        <f t="shared" si="36"/>
        <v>N/A</v>
      </c>
      <c r="M366" t="str">
        <f t="shared" si="37"/>
        <v>N/A</v>
      </c>
      <c r="N366" t="str">
        <f t="shared" si="38"/>
        <v>N/A</v>
      </c>
    </row>
    <row r="367" spans="9:14" x14ac:dyDescent="0.3">
      <c r="I367" t="str">
        <f t="shared" si="33"/>
        <v>N/A</v>
      </c>
      <c r="J367" t="str">
        <f t="shared" si="34"/>
        <v>N/A</v>
      </c>
      <c r="K367" t="str">
        <f t="shared" si="35"/>
        <v>N/A</v>
      </c>
      <c r="L367" t="str">
        <f t="shared" si="36"/>
        <v>N/A</v>
      </c>
      <c r="M367" t="str">
        <f t="shared" si="37"/>
        <v>N/A</v>
      </c>
      <c r="N367" t="str">
        <f t="shared" si="38"/>
        <v>N/A</v>
      </c>
    </row>
    <row r="368" spans="9:14" x14ac:dyDescent="0.3">
      <c r="I368" t="str">
        <f t="shared" si="33"/>
        <v>N/A</v>
      </c>
      <c r="J368" t="str">
        <f t="shared" si="34"/>
        <v>N/A</v>
      </c>
      <c r="K368" t="str">
        <f t="shared" si="35"/>
        <v>N/A</v>
      </c>
      <c r="L368" t="str">
        <f t="shared" si="36"/>
        <v>N/A</v>
      </c>
      <c r="M368" t="str">
        <f t="shared" si="37"/>
        <v>N/A</v>
      </c>
      <c r="N368" t="str">
        <f t="shared" si="38"/>
        <v>N/A</v>
      </c>
    </row>
    <row r="369" spans="9:14" x14ac:dyDescent="0.3">
      <c r="I369" t="str">
        <f t="shared" si="33"/>
        <v>N/A</v>
      </c>
      <c r="J369" t="str">
        <f t="shared" si="34"/>
        <v>N/A</v>
      </c>
      <c r="K369" t="str">
        <f t="shared" si="35"/>
        <v>N/A</v>
      </c>
      <c r="L369" t="str">
        <f t="shared" si="36"/>
        <v>N/A</v>
      </c>
      <c r="M369" t="str">
        <f t="shared" si="37"/>
        <v>N/A</v>
      </c>
      <c r="N369" t="str">
        <f t="shared" si="38"/>
        <v>N/A</v>
      </c>
    </row>
    <row r="370" spans="9:14" x14ac:dyDescent="0.3">
      <c r="I370" t="str">
        <f t="shared" si="33"/>
        <v>N/A</v>
      </c>
      <c r="J370" t="str">
        <f t="shared" si="34"/>
        <v>N/A</v>
      </c>
      <c r="K370" t="str">
        <f t="shared" si="35"/>
        <v>N/A</v>
      </c>
      <c r="L370" t="str">
        <f t="shared" si="36"/>
        <v>N/A</v>
      </c>
      <c r="M370" t="str">
        <f t="shared" si="37"/>
        <v>N/A</v>
      </c>
      <c r="N370" t="str">
        <f t="shared" si="38"/>
        <v>N/A</v>
      </c>
    </row>
    <row r="371" spans="9:14" x14ac:dyDescent="0.3">
      <c r="I371" t="str">
        <f t="shared" si="33"/>
        <v>N/A</v>
      </c>
      <c r="J371" t="str">
        <f t="shared" si="34"/>
        <v>N/A</v>
      </c>
      <c r="K371" t="str">
        <f t="shared" si="35"/>
        <v>N/A</v>
      </c>
      <c r="L371" t="str">
        <f t="shared" si="36"/>
        <v>N/A</v>
      </c>
      <c r="M371" t="str">
        <f t="shared" si="37"/>
        <v>N/A</v>
      </c>
      <c r="N371" t="str">
        <f t="shared" si="38"/>
        <v>N/A</v>
      </c>
    </row>
    <row r="372" spans="9:14" x14ac:dyDescent="0.3">
      <c r="I372" t="str">
        <f t="shared" si="33"/>
        <v>N/A</v>
      </c>
      <c r="J372" t="str">
        <f t="shared" si="34"/>
        <v>N/A</v>
      </c>
      <c r="K372" t="str">
        <f t="shared" si="35"/>
        <v>N/A</v>
      </c>
      <c r="L372" t="str">
        <f t="shared" si="36"/>
        <v>N/A</v>
      </c>
      <c r="M372" t="str">
        <f t="shared" si="37"/>
        <v>N/A</v>
      </c>
      <c r="N372" t="str">
        <f t="shared" si="38"/>
        <v>N/A</v>
      </c>
    </row>
    <row r="373" spans="9:14" x14ac:dyDescent="0.3">
      <c r="I373" t="str">
        <f t="shared" si="33"/>
        <v>N/A</v>
      </c>
      <c r="J373" t="str">
        <f t="shared" si="34"/>
        <v>N/A</v>
      </c>
      <c r="K373" t="str">
        <f t="shared" si="35"/>
        <v>N/A</v>
      </c>
      <c r="L373" t="str">
        <f t="shared" si="36"/>
        <v>N/A</v>
      </c>
      <c r="M373" t="str">
        <f t="shared" si="37"/>
        <v>N/A</v>
      </c>
      <c r="N373" t="str">
        <f t="shared" si="38"/>
        <v>N/A</v>
      </c>
    </row>
    <row r="374" spans="9:14" x14ac:dyDescent="0.3">
      <c r="I374" t="str">
        <f t="shared" si="33"/>
        <v>N/A</v>
      </c>
      <c r="J374" t="str">
        <f t="shared" si="34"/>
        <v>N/A</v>
      </c>
      <c r="K374" t="str">
        <f t="shared" si="35"/>
        <v>N/A</v>
      </c>
      <c r="L374" t="str">
        <f t="shared" si="36"/>
        <v>N/A</v>
      </c>
      <c r="M374" t="str">
        <f t="shared" si="37"/>
        <v>N/A</v>
      </c>
      <c r="N374" t="str">
        <f t="shared" si="38"/>
        <v>N/A</v>
      </c>
    </row>
    <row r="375" spans="9:14" x14ac:dyDescent="0.3">
      <c r="I375" t="str">
        <f t="shared" si="33"/>
        <v>N/A</v>
      </c>
      <c r="J375" t="str">
        <f t="shared" si="34"/>
        <v>N/A</v>
      </c>
      <c r="K375" t="str">
        <f t="shared" si="35"/>
        <v>N/A</v>
      </c>
      <c r="L375" t="str">
        <f t="shared" si="36"/>
        <v>N/A</v>
      </c>
      <c r="M375" t="str">
        <f t="shared" si="37"/>
        <v>N/A</v>
      </c>
      <c r="N375" t="str">
        <f t="shared" si="38"/>
        <v>N/A</v>
      </c>
    </row>
    <row r="376" spans="9:14" x14ac:dyDescent="0.3">
      <c r="I376" t="str">
        <f t="shared" si="33"/>
        <v>N/A</v>
      </c>
      <c r="J376" t="str">
        <f t="shared" si="34"/>
        <v>N/A</v>
      </c>
      <c r="K376" t="str">
        <f t="shared" si="35"/>
        <v>N/A</v>
      </c>
      <c r="L376" t="str">
        <f t="shared" si="36"/>
        <v>N/A</v>
      </c>
      <c r="M376" t="str">
        <f t="shared" si="37"/>
        <v>N/A</v>
      </c>
      <c r="N376" t="str">
        <f t="shared" si="38"/>
        <v>N/A</v>
      </c>
    </row>
    <row r="377" spans="9:14" x14ac:dyDescent="0.3">
      <c r="I377" t="str">
        <f t="shared" si="33"/>
        <v>N/A</v>
      </c>
      <c r="J377" t="str">
        <f t="shared" si="34"/>
        <v>N/A</v>
      </c>
      <c r="K377" t="str">
        <f t="shared" si="35"/>
        <v>N/A</v>
      </c>
      <c r="L377" t="str">
        <f t="shared" si="36"/>
        <v>N/A</v>
      </c>
      <c r="M377" t="str">
        <f t="shared" si="37"/>
        <v>N/A</v>
      </c>
      <c r="N377" t="str">
        <f t="shared" si="38"/>
        <v>N/A</v>
      </c>
    </row>
    <row r="378" spans="9:14" x14ac:dyDescent="0.3">
      <c r="I378" t="str">
        <f t="shared" si="33"/>
        <v>N/A</v>
      </c>
      <c r="J378" t="str">
        <f t="shared" si="34"/>
        <v>N/A</v>
      </c>
      <c r="K378" t="str">
        <f t="shared" si="35"/>
        <v>N/A</v>
      </c>
      <c r="L378" t="str">
        <f t="shared" si="36"/>
        <v>N/A</v>
      </c>
      <c r="M378" t="str">
        <f t="shared" si="37"/>
        <v>N/A</v>
      </c>
      <c r="N378" t="str">
        <f t="shared" si="38"/>
        <v>N/A</v>
      </c>
    </row>
    <row r="379" spans="9:14" x14ac:dyDescent="0.3">
      <c r="I379" t="str">
        <f t="shared" si="33"/>
        <v>N/A</v>
      </c>
      <c r="J379" t="str">
        <f t="shared" si="34"/>
        <v>N/A</v>
      </c>
      <c r="K379" t="str">
        <f t="shared" si="35"/>
        <v>N/A</v>
      </c>
      <c r="L379" t="str">
        <f t="shared" si="36"/>
        <v>N/A</v>
      </c>
      <c r="M379" t="str">
        <f t="shared" si="37"/>
        <v>N/A</v>
      </c>
      <c r="N379" t="str">
        <f t="shared" si="38"/>
        <v>N/A</v>
      </c>
    </row>
    <row r="380" spans="9:14" x14ac:dyDescent="0.3">
      <c r="I380" t="str">
        <f t="shared" ref="I380:I399" si="39">IF(AND(K380&gt; J380, L380&gt; K380, M380&gt; L380, N380&gt; M380), "pos_trend", IF(AND(K380&lt; J380, L380&lt; K380, M380&lt; L380, N380&lt; M380), "neg_trend", "N/A"))</f>
        <v>N/A</v>
      </c>
      <c r="J380" t="str">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39"/>
        <v>N/A</v>
      </c>
      <c r="J381" t="str">
        <f t="shared" si="40"/>
        <v>N/A</v>
      </c>
      <c r="K381" t="str">
        <f t="shared" si="41"/>
        <v>N/A</v>
      </c>
      <c r="L381" t="str">
        <f t="shared" si="42"/>
        <v>N/A</v>
      </c>
      <c r="M381" t="str">
        <f t="shared" si="43"/>
        <v>N/A</v>
      </c>
      <c r="N381" t="str">
        <f t="shared" si="44"/>
        <v>N/A</v>
      </c>
    </row>
    <row r="382" spans="9:14" x14ac:dyDescent="0.3">
      <c r="I382" t="str">
        <f t="shared" si="39"/>
        <v>N/A</v>
      </c>
      <c r="J382" t="str">
        <f t="shared" si="40"/>
        <v>N/A</v>
      </c>
      <c r="K382" t="str">
        <f t="shared" si="41"/>
        <v>N/A</v>
      </c>
      <c r="L382" t="str">
        <f t="shared" si="42"/>
        <v>N/A</v>
      </c>
      <c r="M382" t="str">
        <f t="shared" si="43"/>
        <v>N/A</v>
      </c>
      <c r="N382" t="str">
        <f t="shared" si="44"/>
        <v>N/A</v>
      </c>
    </row>
    <row r="383" spans="9:14" x14ac:dyDescent="0.3">
      <c r="I383" t="str">
        <f t="shared" si="39"/>
        <v>N/A</v>
      </c>
      <c r="J383" t="str">
        <f t="shared" si="40"/>
        <v>N/A</v>
      </c>
      <c r="K383" t="str">
        <f t="shared" si="41"/>
        <v>N/A</v>
      </c>
      <c r="L383" t="str">
        <f t="shared" si="42"/>
        <v>N/A</v>
      </c>
      <c r="M383" t="str">
        <f t="shared" si="43"/>
        <v>N/A</v>
      </c>
      <c r="N383" t="str">
        <f t="shared" si="44"/>
        <v>N/A</v>
      </c>
    </row>
    <row r="384" spans="9:14" x14ac:dyDescent="0.3">
      <c r="I384" t="str">
        <f t="shared" si="39"/>
        <v>N/A</v>
      </c>
      <c r="J384" t="str">
        <f t="shared" si="40"/>
        <v>N/A</v>
      </c>
      <c r="K384" t="str">
        <f t="shared" si="41"/>
        <v>N/A</v>
      </c>
      <c r="L384" t="str">
        <f t="shared" si="42"/>
        <v>N/A</v>
      </c>
      <c r="M384" t="str">
        <f t="shared" si="43"/>
        <v>N/A</v>
      </c>
      <c r="N384" t="str">
        <f t="shared" si="44"/>
        <v>N/A</v>
      </c>
    </row>
    <row r="385" spans="9:14" x14ac:dyDescent="0.3">
      <c r="I385" t="str">
        <f t="shared" si="39"/>
        <v>N/A</v>
      </c>
      <c r="J385" t="str">
        <f t="shared" si="40"/>
        <v>N/A</v>
      </c>
      <c r="K385" t="str">
        <f t="shared" si="41"/>
        <v>N/A</v>
      </c>
      <c r="L385" t="str">
        <f t="shared" si="42"/>
        <v>N/A</v>
      </c>
      <c r="M385" t="str">
        <f t="shared" si="43"/>
        <v>N/A</v>
      </c>
      <c r="N385" t="str">
        <f t="shared" si="44"/>
        <v>N/A</v>
      </c>
    </row>
    <row r="386" spans="9:14" x14ac:dyDescent="0.3">
      <c r="I386" t="str">
        <f t="shared" si="39"/>
        <v>N/A</v>
      </c>
      <c r="J386" t="str">
        <f t="shared" si="40"/>
        <v>N/A</v>
      </c>
      <c r="K386" t="str">
        <f t="shared" si="41"/>
        <v>N/A</v>
      </c>
      <c r="L386" t="str">
        <f t="shared" si="42"/>
        <v>N/A</v>
      </c>
      <c r="M386" t="str">
        <f t="shared" si="43"/>
        <v>N/A</v>
      </c>
      <c r="N386" t="str">
        <f t="shared" si="44"/>
        <v>N/A</v>
      </c>
    </row>
    <row r="387" spans="9:14" x14ac:dyDescent="0.3">
      <c r="I387" t="str">
        <f t="shared" si="39"/>
        <v>N/A</v>
      </c>
      <c r="J387" t="str">
        <f t="shared" si="40"/>
        <v>N/A</v>
      </c>
      <c r="K387" t="str">
        <f t="shared" si="41"/>
        <v>N/A</v>
      </c>
      <c r="L387" t="str">
        <f t="shared" si="42"/>
        <v>N/A</v>
      </c>
      <c r="M387" t="str">
        <f t="shared" si="43"/>
        <v>N/A</v>
      </c>
      <c r="N387" t="str">
        <f t="shared" si="44"/>
        <v>N/A</v>
      </c>
    </row>
    <row r="388" spans="9:14" x14ac:dyDescent="0.3">
      <c r="I388" t="str">
        <f t="shared" si="39"/>
        <v>N/A</v>
      </c>
      <c r="J388" t="str">
        <f t="shared" si="40"/>
        <v>N/A</v>
      </c>
      <c r="K388" t="str">
        <f t="shared" si="41"/>
        <v>N/A</v>
      </c>
      <c r="L388" t="str">
        <f t="shared" si="42"/>
        <v>N/A</v>
      </c>
      <c r="M388" t="str">
        <f t="shared" si="43"/>
        <v>N/A</v>
      </c>
      <c r="N388" t="str">
        <f t="shared" si="44"/>
        <v>N/A</v>
      </c>
    </row>
    <row r="389" spans="9:14" x14ac:dyDescent="0.3">
      <c r="I389" t="str">
        <f t="shared" si="39"/>
        <v>N/A</v>
      </c>
      <c r="J389" t="str">
        <f t="shared" si="40"/>
        <v>N/A</v>
      </c>
      <c r="K389" t="str">
        <f t="shared" si="41"/>
        <v>N/A</v>
      </c>
      <c r="L389" t="str">
        <f t="shared" si="42"/>
        <v>N/A</v>
      </c>
      <c r="M389" t="str">
        <f t="shared" si="43"/>
        <v>N/A</v>
      </c>
      <c r="N389" t="str">
        <f t="shared" si="44"/>
        <v>N/A</v>
      </c>
    </row>
    <row r="390" spans="9:14" x14ac:dyDescent="0.3">
      <c r="I390" t="str">
        <f t="shared" si="39"/>
        <v>N/A</v>
      </c>
      <c r="J390" t="str">
        <f t="shared" si="40"/>
        <v>N/A</v>
      </c>
      <c r="K390" t="str">
        <f t="shared" si="41"/>
        <v>N/A</v>
      </c>
      <c r="L390" t="str">
        <f t="shared" si="42"/>
        <v>N/A</v>
      </c>
      <c r="M390" t="str">
        <f t="shared" si="43"/>
        <v>N/A</v>
      </c>
      <c r="N390" t="str">
        <f t="shared" si="44"/>
        <v>N/A</v>
      </c>
    </row>
    <row r="391" spans="9:14" x14ac:dyDescent="0.3">
      <c r="I391" t="str">
        <f t="shared" si="39"/>
        <v>N/A</v>
      </c>
      <c r="J391" t="str">
        <f t="shared" si="40"/>
        <v>N/A</v>
      </c>
      <c r="K391" t="str">
        <f t="shared" si="41"/>
        <v>N/A</v>
      </c>
      <c r="L391" t="str">
        <f t="shared" si="42"/>
        <v>N/A</v>
      </c>
      <c r="M391" t="str">
        <f t="shared" si="43"/>
        <v>N/A</v>
      </c>
      <c r="N391" t="str">
        <f t="shared" si="44"/>
        <v>N/A</v>
      </c>
    </row>
    <row r="392" spans="9:14" x14ac:dyDescent="0.3">
      <c r="I392" t="str">
        <f t="shared" si="39"/>
        <v>N/A</v>
      </c>
      <c r="J392" t="str">
        <f t="shared" si="40"/>
        <v>N/A</v>
      </c>
      <c r="K392" t="str">
        <f t="shared" si="41"/>
        <v>N/A</v>
      </c>
      <c r="L392" t="str">
        <f t="shared" si="42"/>
        <v>N/A</v>
      </c>
      <c r="M392" t="str">
        <f t="shared" si="43"/>
        <v>N/A</v>
      </c>
      <c r="N392" t="str">
        <f t="shared" si="44"/>
        <v>N/A</v>
      </c>
    </row>
    <row r="393" spans="9:14" x14ac:dyDescent="0.3">
      <c r="I393" t="str">
        <f t="shared" si="39"/>
        <v>N/A</v>
      </c>
      <c r="J393" t="str">
        <f t="shared" si="40"/>
        <v>N/A</v>
      </c>
      <c r="K393" t="str">
        <f t="shared" si="41"/>
        <v>N/A</v>
      </c>
      <c r="L393" t="str">
        <f t="shared" si="42"/>
        <v>N/A</v>
      </c>
      <c r="M393" t="str">
        <f t="shared" si="43"/>
        <v>N/A</v>
      </c>
      <c r="N393" t="str">
        <f t="shared" si="44"/>
        <v>N/A</v>
      </c>
    </row>
    <row r="394" spans="9:14" x14ac:dyDescent="0.3">
      <c r="I394" t="str">
        <f t="shared" si="39"/>
        <v>N/A</v>
      </c>
      <c r="J394" t="str">
        <f t="shared" si="40"/>
        <v>N/A</v>
      </c>
      <c r="K394" t="str">
        <f t="shared" si="41"/>
        <v>N/A</v>
      </c>
      <c r="L394" t="str">
        <f t="shared" si="42"/>
        <v>N/A</v>
      </c>
      <c r="M394" t="str">
        <f t="shared" si="43"/>
        <v>N/A</v>
      </c>
      <c r="N394" t="str">
        <f t="shared" si="44"/>
        <v>N/A</v>
      </c>
    </row>
    <row r="395" spans="9:14" x14ac:dyDescent="0.3">
      <c r="I395" t="str">
        <f t="shared" si="39"/>
        <v>N/A</v>
      </c>
      <c r="J395" t="str">
        <f t="shared" si="40"/>
        <v>N/A</v>
      </c>
      <c r="K395" t="str">
        <f t="shared" si="41"/>
        <v>N/A</v>
      </c>
      <c r="L395" t="str">
        <f t="shared" si="42"/>
        <v>N/A</v>
      </c>
      <c r="M395" t="str">
        <f t="shared" si="43"/>
        <v>N/A</v>
      </c>
      <c r="N395" t="str">
        <f t="shared" si="44"/>
        <v>N/A</v>
      </c>
    </row>
    <row r="396" spans="9:14" x14ac:dyDescent="0.3">
      <c r="I396" t="str">
        <f t="shared" si="39"/>
        <v>N/A</v>
      </c>
      <c r="J396" t="str">
        <f t="shared" si="40"/>
        <v>N/A</v>
      </c>
      <c r="K396" t="str">
        <f t="shared" si="41"/>
        <v>N/A</v>
      </c>
      <c r="L396" t="str">
        <f t="shared" si="42"/>
        <v>N/A</v>
      </c>
      <c r="M396" t="str">
        <f t="shared" si="43"/>
        <v>N/A</v>
      </c>
      <c r="N396" t="str">
        <f t="shared" si="44"/>
        <v>N/A</v>
      </c>
    </row>
    <row r="397" spans="9:14" x14ac:dyDescent="0.3">
      <c r="I397" t="str">
        <f t="shared" si="39"/>
        <v>N/A</v>
      </c>
      <c r="J397" t="str">
        <f t="shared" si="40"/>
        <v>N/A</v>
      </c>
      <c r="K397" t="str">
        <f t="shared" si="41"/>
        <v>N/A</v>
      </c>
      <c r="L397" t="str">
        <f t="shared" si="42"/>
        <v>N/A</v>
      </c>
      <c r="M397" t="str">
        <f t="shared" si="43"/>
        <v>N/A</v>
      </c>
      <c r="N397" t="str">
        <f t="shared" si="44"/>
        <v>N/A</v>
      </c>
    </row>
    <row r="398" spans="9:14" x14ac:dyDescent="0.3">
      <c r="I398" t="str">
        <f t="shared" si="39"/>
        <v>N/A</v>
      </c>
      <c r="J398" t="str">
        <f t="shared" si="40"/>
        <v>N/A</v>
      </c>
      <c r="K398" t="str">
        <f t="shared" si="41"/>
        <v>N/A</v>
      </c>
      <c r="L398" t="str">
        <f t="shared" si="42"/>
        <v>N/A</v>
      </c>
      <c r="M398" t="str">
        <f t="shared" si="43"/>
        <v>N/A</v>
      </c>
      <c r="N398" t="str">
        <f t="shared" si="44"/>
        <v>N/A</v>
      </c>
    </row>
    <row r="399" spans="9:14" x14ac:dyDescent="0.3">
      <c r="I399" t="str">
        <f t="shared" si="39"/>
        <v>N/A</v>
      </c>
      <c r="J399" t="str">
        <f t="shared" si="40"/>
        <v>N/A</v>
      </c>
      <c r="K399" t="str">
        <f t="shared" si="41"/>
        <v>N/A</v>
      </c>
      <c r="L399" t="str">
        <f t="shared" si="42"/>
        <v>N/A</v>
      </c>
      <c r="M399" t="str">
        <f t="shared" si="43"/>
        <v>N/A</v>
      </c>
      <c r="N399" t="str">
        <f t="shared" si="4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1-0</v>
      </c>
      <c r="AL453" t="str">
        <f>L476</f>
        <v>0-0</v>
      </c>
      <c r="AM453" t="str">
        <f>M476</f>
        <v>0-0</v>
      </c>
      <c r="AN453" t="str">
        <f>N476</f>
        <v>0-0</v>
      </c>
    </row>
    <row r="454" spans="2:40" x14ac:dyDescent="0.3">
      <c r="X454">
        <f>D476</f>
        <v>1</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f>D476</f>
        <v>1</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1</v>
      </c>
      <c r="Y462">
        <f>E476</f>
        <v>0</v>
      </c>
      <c r="Z462">
        <f>F476</f>
        <v>0</v>
      </c>
      <c r="AA462">
        <f>G476</f>
        <v>0</v>
      </c>
      <c r="AB462">
        <f>H476</f>
        <v>0</v>
      </c>
      <c r="AE462" t="str">
        <f>K476</f>
        <v>1-0</v>
      </c>
      <c r="AF462" t="str">
        <f>L476</f>
        <v>0-0</v>
      </c>
      <c r="AG462" t="str">
        <f>M476</f>
        <v>0-0</v>
      </c>
      <c r="AH462" t="str">
        <f>N476</f>
        <v>0-0</v>
      </c>
      <c r="AK462" t="str">
        <f>K476</f>
        <v>1-0</v>
      </c>
      <c r="AL462" t="str">
        <f>L476</f>
        <v>0-0</v>
      </c>
      <c r="AM462" t="str">
        <f>M476</f>
        <v>0-0</v>
      </c>
      <c r="AN462" t="str">
        <f>N476</f>
        <v>0-0</v>
      </c>
    </row>
    <row r="463" spans="2:40" x14ac:dyDescent="0.3">
      <c r="Q463" t="str">
        <f>"Max " &amp; Q460</f>
        <v>Max Operating Margin</v>
      </c>
      <c r="R463" t="e">
        <f ca="1">MAX(Q462:U462)</f>
        <v>#N/A</v>
      </c>
      <c r="S463" t="str">
        <f>"GM Effect on Max"</f>
        <v>GM Effect on Max</v>
      </c>
      <c r="T463" t="e">
        <f ca="1">IF(R464=Y457,"Max OM in same year as Max GM","Inconclusive Effect")</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f>D476</f>
        <v>1</v>
      </c>
      <c r="K466">
        <f>E476</f>
        <v>0</v>
      </c>
      <c r="L466">
        <f>F476</f>
        <v>0</v>
      </c>
      <c r="M466">
        <f>G476</f>
        <v>0</v>
      </c>
      <c r="N466">
        <f>H476</f>
        <v>0</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f>D476</f>
        <v>1</v>
      </c>
      <c r="Y470">
        <f>E476</f>
        <v>0</v>
      </c>
      <c r="Z470">
        <f>F476</f>
        <v>0</v>
      </c>
      <c r="AA470">
        <f>G476</f>
        <v>0</v>
      </c>
      <c r="AB470">
        <f>H476</f>
        <v>0</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1-0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1-0</v>
      </c>
      <c r="AL473" t="str">
        <f>L476</f>
        <v>0-0</v>
      </c>
      <c r="AM473" t="str">
        <f>M476</f>
        <v>0-0</v>
      </c>
      <c r="AN473" t="str">
        <f>N476</f>
        <v>0-0</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f>C144</f>
        <v>1</v>
      </c>
      <c r="E476">
        <f>D144</f>
        <v>0</v>
      </c>
      <c r="F476">
        <f>E144</f>
        <v>0</v>
      </c>
      <c r="G476">
        <f>F144</f>
        <v>0</v>
      </c>
      <c r="H476">
        <f>G144</f>
        <v>0</v>
      </c>
      <c r="K476" t="str">
        <f>RIGHT(D476,2) &amp; "-" &amp; RIGHT(E476,2)</f>
        <v>1-0</v>
      </c>
      <c r="L476" t="str">
        <f>RIGHT(E476,2) &amp; "-" &amp; RIGHT(F476,2)</f>
        <v>0-0</v>
      </c>
      <c r="M476" t="str">
        <f>RIGHT(F476,2) &amp; "-" &amp; RIGHT(G476,2)</f>
        <v>0-0</v>
      </c>
      <c r="N476" t="str">
        <f>RIGHT(G476,2) &amp; "-" &amp; RIGHT(H476,2)</f>
        <v>0-0</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1-0</v>
      </c>
      <c r="R480" t="str">
        <f>L476</f>
        <v>0-0</v>
      </c>
      <c r="S480" t="str">
        <f>M476</f>
        <v>0-0</v>
      </c>
      <c r="T480" t="str">
        <f>N476</f>
        <v>0-0</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Q482" t="str">
        <f>"Max " &amp; Q479</f>
        <v>Max Change in Cash Tax Rate</v>
      </c>
      <c r="R482" t="e">
        <f ca="1">MAX(Q481:T481)</f>
        <v>#N/A</v>
      </c>
      <c r="X482">
        <f>D476</f>
        <v>1</v>
      </c>
      <c r="Y482">
        <f>E476</f>
        <v>0</v>
      </c>
      <c r="Z482">
        <f>F476</f>
        <v>0</v>
      </c>
      <c r="AA482">
        <f>G476</f>
        <v>0</v>
      </c>
      <c r="AB482">
        <f>H476</f>
        <v>0</v>
      </c>
      <c r="AK482" t="str">
        <f>"Change in Op WC / Sales"</f>
        <v>Change in Op WC / Sales</v>
      </c>
    </row>
    <row r="483" spans="4:40" x14ac:dyDescent="0.3">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1-0</v>
      </c>
      <c r="AL483" t="str">
        <f>L476</f>
        <v>0-0</v>
      </c>
      <c r="AM483" t="str">
        <f>M476</f>
        <v>0-0</v>
      </c>
      <c r="AN483" t="str">
        <f>N476</f>
        <v>0-0</v>
      </c>
    </row>
    <row r="484" spans="4:40" x14ac:dyDescent="0.3">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J486">
        <f>D476</f>
        <v>1</v>
      </c>
      <c r="K486">
        <f>E476</f>
        <v>0</v>
      </c>
      <c r="L486">
        <f>F476</f>
        <v>0</v>
      </c>
      <c r="M486">
        <f>G476</f>
        <v>0</v>
      </c>
      <c r="N486">
        <f>H476</f>
        <v>0</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J489" t="str">
        <f>J488 &amp; " Year"</f>
        <v>Max Cash Tax Rate Year</v>
      </c>
      <c r="K489" t="e">
        <f ca="1">VALUE(J486)+MATCH(K488,J487:N487,0)-1</f>
        <v>#N/A</v>
      </c>
      <c r="Q489">
        <f>D476</f>
        <v>1</v>
      </c>
      <c r="R489">
        <f>E476</f>
        <v>0</v>
      </c>
      <c r="S489">
        <f>F476</f>
        <v>0</v>
      </c>
      <c r="T489">
        <f>G476</f>
        <v>0</v>
      </c>
      <c r="U489">
        <f>H476</f>
        <v>0</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f>D476</f>
        <v>1</v>
      </c>
      <c r="Y490">
        <f>E476</f>
        <v>0</v>
      </c>
      <c r="Z490">
        <f>F476</f>
        <v>0</v>
      </c>
      <c r="AA490">
        <f>G476</f>
        <v>0</v>
      </c>
      <c r="AB490">
        <f>H476</f>
        <v>0</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1-0</v>
      </c>
      <c r="AF491" t="str">
        <f>L476</f>
        <v>0-0</v>
      </c>
      <c r="AG491" t="str">
        <f>M476</f>
        <v>0-0</v>
      </c>
      <c r="AH491" t="str">
        <f>N476</f>
        <v>0-0</v>
      </c>
      <c r="AK491" t="str">
        <f>K476</f>
        <v>1-0</v>
      </c>
      <c r="AL491" t="str">
        <f>L476</f>
        <v>0-0</v>
      </c>
      <c r="AM491" t="str">
        <f>M476</f>
        <v>0-0</v>
      </c>
      <c r="AN491" t="str">
        <f>N476</f>
        <v>0-0</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24:40" x14ac:dyDescent="0.3">
      <c r="X497" t="str">
        <f>"Intangibles / Sales"</f>
        <v>Intangibles / Sales</v>
      </c>
    </row>
    <row r="498" spans="24:40" x14ac:dyDescent="0.3">
      <c r="X498">
        <f>D476</f>
        <v>1</v>
      </c>
      <c r="Y498">
        <f>E476</f>
        <v>0</v>
      </c>
      <c r="Z498">
        <f>F476</f>
        <v>0</v>
      </c>
      <c r="AA498">
        <f>G476</f>
        <v>0</v>
      </c>
      <c r="AB498">
        <f>H476</f>
        <v>0</v>
      </c>
      <c r="AK498" t="str">
        <f>"Change in Intagibles / Sales"</f>
        <v>Change in Intagibles / Sales</v>
      </c>
    </row>
    <row r="499" spans="24: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1-0</v>
      </c>
      <c r="AL499" t="str">
        <f>L476</f>
        <v>0-0</v>
      </c>
      <c r="AM499" t="str">
        <f>M476</f>
        <v>0-0</v>
      </c>
      <c r="AN499" t="str">
        <f>N476</f>
        <v>0-0</v>
      </c>
    </row>
    <row r="500" spans="24:40" x14ac:dyDescent="0.3">
      <c r="X500" t="str">
        <f>"Max " &amp; X497</f>
        <v>Max Intangibles / Sales</v>
      </c>
      <c r="Y500" t="e">
        <f ca="1">MAX(X499:AB499)</f>
        <v>#N/A</v>
      </c>
      <c r="AK500" t="e">
        <f ca="1">Y499-X499</f>
        <v>#N/A</v>
      </c>
      <c r="AL500" t="e">
        <f ca="1">Z499-Y499</f>
        <v>#N/A</v>
      </c>
      <c r="AM500" t="e">
        <f ca="1">AA499-Z499</f>
        <v>#N/A</v>
      </c>
      <c r="AN500" t="e">
        <f ca="1">AB499-AA499</f>
        <v>#N/A</v>
      </c>
    </row>
    <row r="501" spans="24:40" x14ac:dyDescent="0.3">
      <c r="X501" t="str">
        <f>X500 &amp; " Year"</f>
        <v>Max Intangibles / Sales Year</v>
      </c>
      <c r="Y501" t="e">
        <f ca="1">VALUE(X498)+MATCH(Y500,X499:AB499,0)-1</f>
        <v>#N/A</v>
      </c>
      <c r="AK501" t="str">
        <f>"Max " &amp; AK498</f>
        <v>Max Change in Intagibles / Sales</v>
      </c>
      <c r="AL501" t="e">
        <f ca="1">MAX(AK500:AN500)</f>
        <v>#N/A</v>
      </c>
    </row>
    <row r="502" spans="24:40" x14ac:dyDescent="0.3">
      <c r="X502" t="str">
        <f>"Min " &amp; X497</f>
        <v>Min Intangibles / Sales</v>
      </c>
      <c r="Y502" t="e">
        <f ca="1">MIN(X499:AB499)</f>
        <v>#N/A</v>
      </c>
      <c r="AK502" t="str">
        <f>AK501 &amp; " Year"</f>
        <v>Max Change in Intagibles / Sales Year</v>
      </c>
      <c r="AL502" t="e">
        <f ca="1">IF(MATCH(AL501,AK500:AN500,0)=1,AK499,IF(MATCH(AL501,AK500:AN500,0)=2,AL499,IF(MATCH(AL501,AK500:AN500,0)=3,AM499,AN499)))</f>
        <v>#N/A</v>
      </c>
    </row>
    <row r="503" spans="24:40" x14ac:dyDescent="0.3">
      <c r="X503" t="str">
        <f>X502 &amp; " Year"</f>
        <v>Min Intangibles / Sales Year</v>
      </c>
      <c r="Y503" t="e">
        <f ca="1">VALUE(X498)+MATCH(Y502,X499:AB499,0)-1</f>
        <v>#N/A</v>
      </c>
      <c r="AK503" t="str">
        <f>"Min " &amp; AK498</f>
        <v>Min Change in Intagibles / Sales</v>
      </c>
      <c r="AL503" t="e">
        <f ca="1">MIN(AK500:AN500)</f>
        <v>#N/A</v>
      </c>
    </row>
    <row r="504" spans="24:40" x14ac:dyDescent="0.3">
      <c r="AK504" t="str">
        <f>AK503 &amp; " Year"</f>
        <v>Min Change in Intagibles / Sales Year</v>
      </c>
      <c r="AL504" t="e">
        <f ca="1">IF(MATCH(AL503,AK500:AN500,0)=1,AK499,IF(MATCH(AL503,AK500:AN500,0)=2,AL499,IF(MATCH(AL503,AK500:AN500,0)=3,AM499,AN499)))</f>
        <v>#N/A</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6539</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Amerisafe</v>
      </c>
    </row>
    <row r="2" spans="1:16" x14ac:dyDescent="0.3">
      <c r="B2" t="s">
        <v>2</v>
      </c>
      <c r="C2" t="s">
        <v>6540</v>
      </c>
      <c r="K2" t="str">
        <f>LEFT(C1,FIND("(",C1) - 2)</f>
        <v>Amerisafe, Inc.</v>
      </c>
    </row>
    <row r="3" spans="1:16" x14ac:dyDescent="0.3">
      <c r="J3">
        <f ca="1">RANDBETWEEN(1,6)</f>
        <v>1</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$58.65, up 3.53%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$58.65, up 3.53% after opening up a fraction over yesterday's closing price</v>
      </c>
    </row>
    <row r="5" spans="1:16" x14ac:dyDescent="0.3">
      <c r="J5">
        <f ca="1">RANDBETWEEN(1,2)</f>
        <v>2</v>
      </c>
      <c r="K5" t="str">
        <f>"The one year target estimate for " &amp; D1 &amp; " is " &amp; TEXT(C23,"$####.00")</f>
        <v>The one year target estimate for Amerisafe is $64.67</v>
      </c>
      <c r="L5" t="str">
        <f>D1 &amp; " is expected to be trading at " &amp; TEXT(C23, "$####.00") &amp; ", based on target estimates"</f>
        <v>Amerisafe is expected to be trading at $64.67, based on target estimates</v>
      </c>
    </row>
    <row r="6" spans="1:16" x14ac:dyDescent="0.3">
      <c r="K6" t="str">
        <f>" which would be " &amp; IF(OR(LEFT(ABS((C23-C2)/C2*100),1)="8",LEFT(ABS((C23-C2)/C2*100),2)="18"), "an ", "a ")  &amp;TEXT(ABS((C23-C2)/C2),"####.00%")&amp;IF((C23-C2)&gt;0," increase over"," decrease from")&amp;" the current price"</f>
        <v xml:space="preserve"> which would be a 10.26% increase over the current price</v>
      </c>
    </row>
    <row r="7" spans="1:16" x14ac:dyDescent="0.3">
      <c r="A7" s="1">
        <v>0</v>
      </c>
      <c r="B7" t="s">
        <v>5</v>
      </c>
      <c r="C7" t="s">
        <v>6541</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2.6% over last quarter based on the average of 4 analyst estimates (Yahoo Finance)</v>
      </c>
    </row>
    <row r="8" spans="1:16" x14ac:dyDescent="0.3">
      <c r="A8" s="1">
        <v>1</v>
      </c>
      <c r="B8" t="s">
        <v>7</v>
      </c>
      <c r="C8" t="s">
        <v>6542</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6543</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6544</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$0.52 in the 2 months leading up to the earnings report</v>
      </c>
    </row>
    <row r="11" spans="1:16" x14ac:dyDescent="0.3">
      <c r="A11" s="1">
        <v>4</v>
      </c>
      <c r="B11" t="s">
        <v>13</v>
      </c>
      <c r="C11" t="s">
        <v>6545</v>
      </c>
      <c r="K11" t="str">
        <f>IF(B145="Interest Income",U42, K42)</f>
        <v>Amerisafe has managed to increase pretax income, net income, eps (basic), and fiscal year is january-december. all values usd millions. each year since 2012</v>
      </c>
    </row>
    <row r="12" spans="1:16" x14ac:dyDescent="0.3">
      <c r="A12" s="1">
        <v>5</v>
      </c>
      <c r="B12" t="s">
        <v>15</v>
      </c>
      <c r="C12" t="s">
        <v>6546</v>
      </c>
      <c r="D12" t="str">
        <f>LEFT(C12,FIND("-",C12)-2)</f>
        <v>51.20</v>
      </c>
      <c r="E12" t="str">
        <f>TRIM(RIGHT(C12,FIND("-",C12)-1))</f>
        <v>69.40</v>
      </c>
      <c r="K12" t="str">
        <f ca="1">D78</f>
        <v>There are some indications that Amerisafe may be overvalued. The company has a higher trailing p/e, forward p/e, price/sales, and price/book than the comparable average</v>
      </c>
    </row>
    <row r="13" spans="1:16" x14ac:dyDescent="0.3">
      <c r="A13" s="1">
        <v>6</v>
      </c>
      <c r="B13" t="s">
        <v>17</v>
      </c>
      <c r="C13" t="s">
        <v>6547</v>
      </c>
      <c r="K13" t="str">
        <f ca="1">D89</f>
        <v>There are some indications that Amerisafe may be undervalued. The company has a lower peg ratio than the comparable average</v>
      </c>
    </row>
    <row r="14" spans="1:16" x14ac:dyDescent="0.3">
      <c r="A14" s="1">
        <v>7</v>
      </c>
      <c r="B14" t="s">
        <v>19</v>
      </c>
      <c r="C14" t="s">
        <v>6548</v>
      </c>
    </row>
    <row r="16" spans="1:16" x14ac:dyDescent="0.3">
      <c r="A16" s="1">
        <v>0</v>
      </c>
      <c r="B16" t="s">
        <v>21</v>
      </c>
      <c r="C16" t="s">
        <v>1245</v>
      </c>
    </row>
    <row r="17" spans="1:23" x14ac:dyDescent="0.3">
      <c r="A17" s="1">
        <v>1</v>
      </c>
      <c r="B17" t="s">
        <v>23</v>
      </c>
      <c r="C17" t="s">
        <v>440</v>
      </c>
      <c r="K17" t="str">
        <f ca="1">K2 &amp; IF(J3=1, K3,IF(J3=2,L3,IF(J3=3,M3,IF(J3=4,N3,IF(J3=5,O3,IF(J3=6,P3)))))) &amp; ". " &amp; IF(J4=1,K4,IF(J4=2,L4)) &amp; ". " &amp; IF(J5=1,K5,IF(J5=2,L5)) &amp; K6 &amp; ". " &amp; K7 &amp; ". " &amp; K8 &amp; ". " &amp; K9 &amp; "."</f>
        <v>Amerisafe, Inc. is scheduled to report earnings on Jul 27, 2017. The current stock price is $58.65, up 3.53% after opening up a fraction over yesterday's closing price. Amerisafe is expected to be trading at $64.67, based on target estimates which would be a 10.26% increase over the current price. Earnings are expected to increase by 2.6% over last quarter based on the average of 4 analyst estimates (Yahoo Finance). The stock is trading near the middle of its 52 week range. Over the last 4 quarters, there have been positive earnings surprises 2 times, and a negative earnings surprise 2 times.</v>
      </c>
    </row>
    <row r="18" spans="1:23" x14ac:dyDescent="0.3">
      <c r="A18" s="1">
        <v>2</v>
      </c>
      <c r="B18" t="s">
        <v>25</v>
      </c>
      <c r="C18" t="s">
        <v>6549</v>
      </c>
    </row>
    <row r="19" spans="1:23" x14ac:dyDescent="0.3">
      <c r="A19" s="1">
        <v>3</v>
      </c>
      <c r="B19" t="s">
        <v>27</v>
      </c>
      <c r="C19" t="s">
        <v>6550</v>
      </c>
    </row>
    <row r="20" spans="1:23" x14ac:dyDescent="0.3">
      <c r="A20" s="1">
        <v>4</v>
      </c>
      <c r="B20" t="s">
        <v>29</v>
      </c>
      <c r="C20" t="s">
        <v>30</v>
      </c>
    </row>
    <row r="21" spans="1:23" x14ac:dyDescent="0.3">
      <c r="A21" s="1">
        <v>5</v>
      </c>
      <c r="B21" t="s">
        <v>31</v>
      </c>
      <c r="C21" t="s">
        <v>6551</v>
      </c>
    </row>
    <row r="22" spans="1:23" x14ac:dyDescent="0.3">
      <c r="A22" s="1">
        <v>6</v>
      </c>
      <c r="B22" t="s">
        <v>33</v>
      </c>
      <c r="C22" t="s">
        <v>6552</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6553</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5</v>
      </c>
      <c r="U26" t="str">
        <f>IF(I167="pos_trend",B167,"")</f>
        <v>Operating Income After Interest Expense</v>
      </c>
      <c r="V26" t="str">
        <f t="shared" si="1"/>
        <v>operating income after interest expense</v>
      </c>
      <c r="W26" t="str">
        <f t="shared" si="3"/>
        <v>, operating income after interest expense</v>
      </c>
    </row>
    <row r="27" spans="1:23" x14ac:dyDescent="0.3">
      <c r="A27" s="1">
        <v>0</v>
      </c>
      <c r="B27" t="s">
        <v>41</v>
      </c>
      <c r="C27">
        <v>4</v>
      </c>
      <c r="D27">
        <v>4</v>
      </c>
      <c r="E27">
        <v>4</v>
      </c>
      <c r="F27">
        <v>4</v>
      </c>
      <c r="J27">
        <f>IF(K27 &lt;&gt; "",6, 0)</f>
        <v>0</v>
      </c>
      <c r="K27" t="str">
        <f>IF(I172="pos_trend",B172,"")</f>
        <v/>
      </c>
      <c r="L27" t="str">
        <f t="shared" si="0"/>
        <v/>
      </c>
      <c r="M27" t="str">
        <f t="shared" si="2"/>
        <v/>
      </c>
      <c r="T27">
        <f>IF(U27 &lt;&gt; "",6, 0)</f>
        <v>0</v>
      </c>
      <c r="U27" t="str">
        <f>IF(I170="pos_trend",B170,"")</f>
        <v/>
      </c>
      <c r="V27" t="str">
        <f t="shared" si="1"/>
        <v/>
      </c>
      <c r="W27" t="str">
        <f t="shared" si="3"/>
        <v>, operating income after interest expense</v>
      </c>
    </row>
    <row r="28" spans="1:23" x14ac:dyDescent="0.3">
      <c r="A28" s="1">
        <v>1</v>
      </c>
      <c r="B28" t="s">
        <v>42</v>
      </c>
      <c r="C28">
        <v>0.77</v>
      </c>
      <c r="D28">
        <v>0.79</v>
      </c>
      <c r="E28">
        <v>3.15</v>
      </c>
      <c r="F28">
        <v>3.14</v>
      </c>
      <c r="J28">
        <f>IF(K28 &lt;&gt; "",7, 0)</f>
        <v>7</v>
      </c>
      <c r="K28" t="str">
        <f>IF(I173="pos_trend",B173,"")</f>
        <v>Pretax Income</v>
      </c>
      <c r="L28" t="str">
        <f t="shared" si="0"/>
        <v>pretax income</v>
      </c>
      <c r="M28" t="str">
        <f t="shared" si="2"/>
        <v>, pretax income</v>
      </c>
      <c r="T28">
        <f>IF(U28 &lt;&gt; "",7, 0)</f>
        <v>0</v>
      </c>
      <c r="U28" t="str">
        <f>IF(I171="pos_trend",B171,"")</f>
        <v/>
      </c>
      <c r="V28" t="str">
        <f t="shared" si="1"/>
        <v/>
      </c>
      <c r="W28" t="str">
        <f t="shared" si="3"/>
        <v>, operating income after interest expense</v>
      </c>
    </row>
    <row r="29" spans="1:23" x14ac:dyDescent="0.3">
      <c r="A29" s="1">
        <v>2</v>
      </c>
      <c r="B29" t="s">
        <v>43</v>
      </c>
      <c r="C29">
        <v>0.68</v>
      </c>
      <c r="D29">
        <v>0.69</v>
      </c>
      <c r="E29">
        <v>2.8</v>
      </c>
      <c r="F29">
        <v>2.9</v>
      </c>
      <c r="J29">
        <f>IF(K29 &lt;&gt; "",8, 0)</f>
        <v>0</v>
      </c>
      <c r="K29" t="str">
        <f>IF(I174="pos_trend",B174,"")</f>
        <v/>
      </c>
      <c r="L29" t="str">
        <f t="shared" si="0"/>
        <v/>
      </c>
      <c r="M29" t="str">
        <f t="shared" si="2"/>
        <v>, pretax income</v>
      </c>
      <c r="T29">
        <f>IF(U29 &lt;&gt; "",8, 0)</f>
        <v>0</v>
      </c>
      <c r="U29" t="str">
        <f>IF(I172="pos_trend",B172,"")</f>
        <v/>
      </c>
      <c r="V29" t="str">
        <f t="shared" si="1"/>
        <v/>
      </c>
      <c r="W29" t="str">
        <f t="shared" si="3"/>
        <v>, operating income after interest expense</v>
      </c>
    </row>
    <row r="30" spans="1:23" x14ac:dyDescent="0.3">
      <c r="A30" s="1">
        <v>3</v>
      </c>
      <c r="B30" t="s">
        <v>44</v>
      </c>
      <c r="C30">
        <v>0.83</v>
      </c>
      <c r="D30">
        <v>0.84</v>
      </c>
      <c r="E30">
        <v>3.3</v>
      </c>
      <c r="F30">
        <v>3.4</v>
      </c>
      <c r="J30">
        <f>IF(K30 &lt;&gt; "",9, 0)</f>
        <v>9</v>
      </c>
      <c r="K30" t="str">
        <f>IF(I185="pos_trend",B185,"")</f>
        <v>Net Income</v>
      </c>
      <c r="L30" t="str">
        <f t="shared" si="0"/>
        <v>net income</v>
      </c>
      <c r="M30" t="str">
        <f t="shared" si="2"/>
        <v>, pretax income, net income</v>
      </c>
      <c r="T30">
        <f>IF(U30 &lt;&gt; "",9, 0)</f>
        <v>0</v>
      </c>
      <c r="U30" t="str">
        <f>IF(I178="pos_trend",B178,"")</f>
        <v/>
      </c>
      <c r="V30" t="str">
        <f t="shared" si="1"/>
        <v/>
      </c>
      <c r="W30" t="str">
        <f t="shared" si="3"/>
        <v>, operating income after interest expense</v>
      </c>
    </row>
    <row r="31" spans="1:23" x14ac:dyDescent="0.3">
      <c r="A31" s="1">
        <v>4</v>
      </c>
      <c r="B31" t="s">
        <v>45</v>
      </c>
      <c r="C31">
        <v>0.85</v>
      </c>
      <c r="D31">
        <v>0.93</v>
      </c>
      <c r="E31">
        <v>4.07</v>
      </c>
      <c r="F31">
        <v>3.15</v>
      </c>
      <c r="J31">
        <f>IF(K31 &lt;&gt; "",10, 0)</f>
        <v>0</v>
      </c>
      <c r="K31" t="str">
        <f>IF(I186="pos_trend",B186,"")</f>
        <v/>
      </c>
      <c r="L31" t="str">
        <f t="shared" si="0"/>
        <v/>
      </c>
      <c r="M31" t="str">
        <f t="shared" si="2"/>
        <v>, pretax income, net income</v>
      </c>
      <c r="T31">
        <f>IF(U31 &lt;&gt; "",10, 0)</f>
        <v>0</v>
      </c>
      <c r="U31" t="str">
        <f>IF(I199="pos_trend",B199,"")</f>
        <v/>
      </c>
      <c r="V31" t="str">
        <f t="shared" si="1"/>
        <v/>
      </c>
      <c r="W31" t="str">
        <f t="shared" si="3"/>
        <v>, operating income after interest expense</v>
      </c>
    </row>
    <row r="32" spans="1:23" x14ac:dyDescent="0.3">
      <c r="J32">
        <f>IF(K32 &lt;&gt; "",11, 0)</f>
        <v>0</v>
      </c>
      <c r="K32" t="str">
        <f>IF(I187="pos_trend",B187,"")</f>
        <v/>
      </c>
      <c r="L32" t="str">
        <f t="shared" si="0"/>
        <v/>
      </c>
      <c r="M32" t="str">
        <f t="shared" si="2"/>
        <v>, pretax income, net income</v>
      </c>
      <c r="T32">
        <f>IF(U32 &lt;&gt; "",11, 0)</f>
        <v>0</v>
      </c>
      <c r="U32" t="str">
        <f>IF(I209="pos_trend",B209,"")</f>
        <v/>
      </c>
      <c r="V32" t="str">
        <f t="shared" si="1"/>
        <v/>
      </c>
      <c r="W32" t="str">
        <f t="shared" si="3"/>
        <v>, operating income after interest expense</v>
      </c>
    </row>
    <row r="33" spans="1:23" x14ac:dyDescent="0.3">
      <c r="B33" s="1" t="s">
        <v>46</v>
      </c>
      <c r="C33" s="1" t="s">
        <v>37</v>
      </c>
      <c r="D33" s="1" t="s">
        <v>38</v>
      </c>
      <c r="E33" s="1" t="s">
        <v>39</v>
      </c>
      <c r="F33" s="1" t="s">
        <v>40</v>
      </c>
      <c r="J33">
        <f>IF(K33 &lt;&gt; "",12, 0)</f>
        <v>12</v>
      </c>
      <c r="K33" t="str">
        <f>IF(I195="pos_trend",B195,"")</f>
        <v>EPS (Basic)</v>
      </c>
      <c r="L33" t="str">
        <f t="shared" si="0"/>
        <v>eps (basic)</v>
      </c>
      <c r="M33" t="str">
        <f t="shared" si="2"/>
        <v>, pretax income, net income, eps (basic)</v>
      </c>
      <c r="T33">
        <f>IF(U33 &lt;&gt; "",12, 0)</f>
        <v>12</v>
      </c>
      <c r="U33" t="str">
        <f>IF(I231="pos_trend",B231,"")</f>
        <v>Insurance Policy Liabilities (Insurance)</v>
      </c>
      <c r="V33" t="str">
        <f t="shared" si="1"/>
        <v>insurance policy liabilities (insurance)</v>
      </c>
      <c r="W33" t="str">
        <f t="shared" si="3"/>
        <v>, operating income after interest expense, insurance policy liabilities (insurance)</v>
      </c>
    </row>
    <row r="34" spans="1:23" x14ac:dyDescent="0.3">
      <c r="A34" s="1">
        <v>0</v>
      </c>
      <c r="B34" t="s">
        <v>41</v>
      </c>
      <c r="C34" t="s">
        <v>6554</v>
      </c>
      <c r="D34" t="s">
        <v>6554</v>
      </c>
      <c r="E34" t="s">
        <v>6554</v>
      </c>
      <c r="F34" t="s">
        <v>6554</v>
      </c>
      <c r="J34">
        <f>IF(K34 &lt;&gt; "",13, 0)</f>
        <v>0</v>
      </c>
      <c r="K34" t="str">
        <f>IF(I196="pos_trend",B196,"")</f>
        <v/>
      </c>
      <c r="L34" t="str">
        <f t="shared" si="0"/>
        <v/>
      </c>
      <c r="M34" t="str">
        <f t="shared" si="2"/>
        <v>, pretax income, net income, eps (basic)</v>
      </c>
      <c r="T34">
        <f>IF(U34 &lt;&gt; "",13, 0)</f>
        <v>13</v>
      </c>
      <c r="U34" t="str">
        <f>IF(I251="pos_trend",B251,"")</f>
        <v>Total Liabilities</v>
      </c>
      <c r="V34" t="str">
        <f t="shared" si="1"/>
        <v>total liabilities</v>
      </c>
      <c r="W34" t="str">
        <f t="shared" si="3"/>
        <v>, operating income after interest expense, insurance policy liabilities (insurance), total liabilities</v>
      </c>
    </row>
    <row r="35" spans="1:23" x14ac:dyDescent="0.3">
      <c r="A35" s="1">
        <v>1</v>
      </c>
      <c r="B35" t="s">
        <v>42</v>
      </c>
      <c r="C35" t="s">
        <v>6555</v>
      </c>
      <c r="D35" t="s">
        <v>6556</v>
      </c>
      <c r="E35" t="s">
        <v>6557</v>
      </c>
      <c r="F35" t="s">
        <v>6054</v>
      </c>
      <c r="J35">
        <f>IF(K35 &lt;&gt; "",14, 0)</f>
        <v>0</v>
      </c>
      <c r="K35" t="str">
        <f>IF(I201="pos_trend",B201,"")</f>
        <v/>
      </c>
      <c r="L35" t="str">
        <f t="shared" si="0"/>
        <v/>
      </c>
      <c r="M35" t="str">
        <f t="shared" si="2"/>
        <v>, pretax income, net income, eps (basic)</v>
      </c>
      <c r="T35">
        <f>IF(U35 &lt;&gt; "",14, 0)</f>
        <v>0</v>
      </c>
      <c r="U35" t="str">
        <f>IF(I279="pos_trend",B279,"")</f>
        <v/>
      </c>
      <c r="V35" t="str">
        <f t="shared" si="1"/>
        <v/>
      </c>
      <c r="W35" t="str">
        <f t="shared" si="3"/>
        <v>, operating income after interest expense, insurance policy liabilities (insurance), total liabilities</v>
      </c>
    </row>
    <row r="36" spans="1:23" x14ac:dyDescent="0.3">
      <c r="A36" s="1">
        <v>2</v>
      </c>
      <c r="B36" t="s">
        <v>43</v>
      </c>
      <c r="C36" t="s">
        <v>6555</v>
      </c>
      <c r="D36" t="s">
        <v>6556</v>
      </c>
      <c r="E36" t="s">
        <v>6557</v>
      </c>
      <c r="F36" t="s">
        <v>6054</v>
      </c>
      <c r="J36">
        <f>IF(K36 &lt;&gt; "",15, 0)</f>
        <v>15</v>
      </c>
      <c r="K36" t="str">
        <f>IF(I202="pos_trend",B202,"")</f>
        <v>Fiscal year is January-December. All values USD millions.</v>
      </c>
      <c r="L36" t="str">
        <f t="shared" si="0"/>
        <v>fiscal year is january-december. all values usd millions.</v>
      </c>
      <c r="M36" t="str">
        <f t="shared" si="2"/>
        <v>, pretax income, net income, eps (basic), fiscal year is january-december. all values usd millions.</v>
      </c>
      <c r="T36">
        <f>IF(U36 &lt;&gt; "",15, 0)</f>
        <v>0</v>
      </c>
      <c r="U36" t="str">
        <f>IF(I336="pos_trend",B336,"")</f>
        <v/>
      </c>
      <c r="V36" t="str">
        <f t="shared" si="1"/>
        <v/>
      </c>
      <c r="W36" t="str">
        <f t="shared" si="3"/>
        <v>, operating income after interest expense, insurance policy liabilities (insurance), total liabilities</v>
      </c>
    </row>
    <row r="37" spans="1:23" x14ac:dyDescent="0.3">
      <c r="A37" s="1">
        <v>3</v>
      </c>
      <c r="B37" t="s">
        <v>44</v>
      </c>
      <c r="C37" t="s">
        <v>6555</v>
      </c>
      <c r="D37" t="s">
        <v>6556</v>
      </c>
      <c r="E37" t="s">
        <v>6557</v>
      </c>
      <c r="F37" t="s">
        <v>6054</v>
      </c>
      <c r="J37">
        <f>IF(K37 &lt;&gt; "",16, 0)</f>
        <v>0</v>
      </c>
      <c r="K37" t="str">
        <f>IF(I203="pos_trend",B203,"")</f>
        <v/>
      </c>
      <c r="L37" t="str">
        <f t="shared" si="0"/>
        <v/>
      </c>
      <c r="M37" t="str">
        <f t="shared" si="2"/>
        <v>, pretax income, net income, eps (basic), fiscal year is january-december. all values usd millions.</v>
      </c>
      <c r="T37">
        <f>IF(U37 &lt;&gt; "",16, 0)</f>
        <v>0</v>
      </c>
      <c r="U37" t="str">
        <f>IF(I235="pos_trend",B235,"")</f>
        <v/>
      </c>
      <c r="V37" t="str">
        <f t="shared" si="1"/>
        <v/>
      </c>
      <c r="W37" t="str">
        <f t="shared" si="3"/>
        <v>, operating income after interest expense, insurance policy liabilities (insurance), total liabilities</v>
      </c>
    </row>
    <row r="38" spans="1:23" x14ac:dyDescent="0.3">
      <c r="A38" s="1">
        <v>4</v>
      </c>
      <c r="B38" t="s">
        <v>60</v>
      </c>
      <c r="C38" t="s">
        <v>6558</v>
      </c>
      <c r="D38" t="s">
        <v>6559</v>
      </c>
      <c r="E38" t="s">
        <v>6560</v>
      </c>
      <c r="F38" t="s">
        <v>6557</v>
      </c>
      <c r="J38">
        <f>IF(K38 &lt;&gt; "",17, 0)</f>
        <v>0</v>
      </c>
      <c r="K38" t="str">
        <f>IF(I351="pos_trend",B351,"")</f>
        <v/>
      </c>
      <c r="L38" t="str">
        <f t="shared" si="0"/>
        <v/>
      </c>
      <c r="M38" t="str">
        <f t="shared" si="2"/>
        <v>, pretax income, net income, eps (basic), fiscal year is january-december. all values usd millions.</v>
      </c>
      <c r="T38">
        <f>IF(U38 &lt;&gt; "",17, 0)</f>
        <v>0</v>
      </c>
      <c r="U38" t="str">
        <f>IF(I236="pos_trend",B236,"")</f>
        <v/>
      </c>
      <c r="V38" t="str">
        <f t="shared" si="1"/>
        <v/>
      </c>
      <c r="W38" t="str">
        <f t="shared" si="3"/>
        <v>, operating income after interest expense, insurance policy liabilities (insurance), total liabilities</v>
      </c>
    </row>
    <row r="39" spans="1:23" x14ac:dyDescent="0.3">
      <c r="A39" s="1">
        <v>5</v>
      </c>
      <c r="B39" t="s">
        <v>63</v>
      </c>
      <c r="C39" t="s">
        <v>6561</v>
      </c>
      <c r="D39" t="s">
        <v>1657</v>
      </c>
      <c r="E39" t="s">
        <v>6562</v>
      </c>
      <c r="F39" t="s">
        <v>6222</v>
      </c>
      <c r="K39" t="str">
        <f>IF(I352="pos_trend",B352,"")</f>
        <v/>
      </c>
      <c r="M39" t="str">
        <f t="shared" si="2"/>
        <v>, pretax income, net income, eps (basic), fiscal year is january-december. all values usd millions.</v>
      </c>
      <c r="W39" t="str">
        <f t="shared" si="3"/>
        <v>, operating income after interest expense, insurance policy liabilities (insurance), total liabilities</v>
      </c>
    </row>
    <row r="40" spans="1:23" x14ac:dyDescent="0.3">
      <c r="J40">
        <f>MAX(J22:J39)</f>
        <v>15</v>
      </c>
      <c r="K40" t="str">
        <f>VLOOKUP(J40,J22:K39,2,FALSE)</f>
        <v>Fiscal year is January-December. All values USD millions.</v>
      </c>
      <c r="M40" t="str">
        <f>IF(IFERROR(FIND(",",M39),TRUE)=TRUE,M39,IF(NOT(EXACT(K40,UPPER(K40))),SUBSTITUTE(M39,LOWER(K40),"and "&amp;LOWER(K40)),SUBSTITUTE(M39,K40,"and "&amp;K40)))</f>
        <v>, pretax income, net income, eps (basic), and fiscal year is january-december. all values usd millions.</v>
      </c>
      <c r="T40">
        <f>MAX(T22:T39)</f>
        <v>13</v>
      </c>
      <c r="U40" t="str">
        <f>VLOOKUP(T40,T22:U39,2,FALSE)</f>
        <v>Total Liabilities</v>
      </c>
      <c r="W40" t="str">
        <f>IF(IFERROR(FIND(",",W39),TRUE)=TRUE,W39,IF(NOT(EXACT(U40,UPPER(U40))),SUBSTITUTE(W39,LOWER(U40),"and "&amp;LOWER(U40)),SUBSTITUTE(W39,U40,"and "&amp;U40)))</f>
        <v>, operating income after interest expense, insurance policy liabilities (insurance), and total liabilities</v>
      </c>
    </row>
    <row r="41" spans="1:23" x14ac:dyDescent="0.3">
      <c r="B41" s="1" t="s">
        <v>68</v>
      </c>
      <c r="C41" s="1" t="s">
        <v>69</v>
      </c>
      <c r="D41" s="1" t="s">
        <v>70</v>
      </c>
      <c r="E41" s="1" t="s">
        <v>71</v>
      </c>
      <c r="F41" s="1" t="s">
        <v>72</v>
      </c>
    </row>
    <row r="42" spans="1:23" x14ac:dyDescent="0.3">
      <c r="A42" s="1">
        <v>0</v>
      </c>
      <c r="B42" t="s">
        <v>73</v>
      </c>
      <c r="C42" t="s">
        <v>6173</v>
      </c>
      <c r="D42" t="s">
        <v>5656</v>
      </c>
      <c r="E42" t="s">
        <v>2057</v>
      </c>
      <c r="F42" t="s">
        <v>6563</v>
      </c>
      <c r="K42" t="str">
        <f>SUBSTITUTE(IF(M40&lt;&gt;"", D1 &amp; " has managed to increase " &amp; M40 &amp; " each year since " &amp; C144, "No positive trends")," , "," ")</f>
        <v>Amerisafe has managed to increase pretax income, net income, eps (basic), and fiscal year is january-december. all values usd millions. each year since 2012</v>
      </c>
      <c r="U42" t="str">
        <f>SUBSTITUTE(IF(W40&lt;&gt;"", D1 &amp; " has managed to increase " &amp; W40 &amp; " each year since " &amp; C144, "No positive trends")," , "," ")</f>
        <v>Amerisafe has managed to increase operating income after interest expense, insurance policy liabilities (insurance), and total liabilities each year since 2012</v>
      </c>
    </row>
    <row r="43" spans="1:23" x14ac:dyDescent="0.3">
      <c r="A43" s="1">
        <v>1</v>
      </c>
      <c r="B43" t="s">
        <v>78</v>
      </c>
      <c r="C43" t="s">
        <v>162</v>
      </c>
      <c r="D43" t="s">
        <v>5658</v>
      </c>
      <c r="E43" t="s">
        <v>6564</v>
      </c>
      <c r="F43" t="s">
        <v>1118</v>
      </c>
    </row>
    <row r="44" spans="1:23" x14ac:dyDescent="0.3">
      <c r="A44" s="1">
        <v>2</v>
      </c>
      <c r="B44" t="s">
        <v>82</v>
      </c>
      <c r="C44" t="s">
        <v>74</v>
      </c>
      <c r="D44" t="s">
        <v>6565</v>
      </c>
      <c r="E44" t="s">
        <v>3192</v>
      </c>
      <c r="F44" t="s">
        <v>6566</v>
      </c>
    </row>
    <row r="45" spans="1:23" x14ac:dyDescent="0.3">
      <c r="A45" s="1">
        <v>3</v>
      </c>
      <c r="B45" t="s">
        <v>87</v>
      </c>
      <c r="C45" t="s">
        <v>6567</v>
      </c>
      <c r="D45" t="s">
        <v>1875</v>
      </c>
      <c r="E45" t="s">
        <v>498</v>
      </c>
      <c r="F45" t="s">
        <v>6568</v>
      </c>
    </row>
    <row r="47" spans="1:23" x14ac:dyDescent="0.3">
      <c r="B47" s="1" t="s">
        <v>92</v>
      </c>
      <c r="C47" s="1" t="s">
        <v>37</v>
      </c>
      <c r="D47" s="1" t="s">
        <v>38</v>
      </c>
      <c r="E47" s="1" t="s">
        <v>39</v>
      </c>
      <c r="F47" s="1" t="s">
        <v>40</v>
      </c>
    </row>
    <row r="48" spans="1:23" x14ac:dyDescent="0.3">
      <c r="A48" s="1">
        <v>0</v>
      </c>
      <c r="B48" t="s">
        <v>93</v>
      </c>
      <c r="C48">
        <v>0.77</v>
      </c>
      <c r="D48">
        <v>0.79</v>
      </c>
      <c r="E48">
        <v>3.15</v>
      </c>
      <c r="F48">
        <v>3.14</v>
      </c>
    </row>
    <row r="49" spans="1:14" x14ac:dyDescent="0.3">
      <c r="A49" s="1">
        <v>1</v>
      </c>
      <c r="B49" t="s">
        <v>94</v>
      </c>
      <c r="C49">
        <v>0.77</v>
      </c>
      <c r="D49">
        <v>0.79</v>
      </c>
      <c r="E49">
        <v>3.15</v>
      </c>
      <c r="F49">
        <v>3.14</v>
      </c>
    </row>
    <row r="50" spans="1:14" x14ac:dyDescent="0.3">
      <c r="A50" s="1">
        <v>2</v>
      </c>
      <c r="B50" t="s">
        <v>95</v>
      </c>
      <c r="C50">
        <v>0.77</v>
      </c>
      <c r="D50">
        <v>0.79</v>
      </c>
      <c r="E50">
        <v>3.15</v>
      </c>
      <c r="F50">
        <v>3.14</v>
      </c>
    </row>
    <row r="51" spans="1:14" x14ac:dyDescent="0.3">
      <c r="A51" s="1">
        <v>3</v>
      </c>
      <c r="B51" t="s">
        <v>96</v>
      </c>
      <c r="C51">
        <v>0.78</v>
      </c>
      <c r="D51">
        <v>0.79</v>
      </c>
      <c r="E51">
        <v>3.15</v>
      </c>
      <c r="F51">
        <v>3.16</v>
      </c>
    </row>
    <row r="52" spans="1:14" x14ac:dyDescent="0.3">
      <c r="A52" s="1">
        <v>4</v>
      </c>
      <c r="B52" t="s">
        <v>97</v>
      </c>
      <c r="C52">
        <v>0.89</v>
      </c>
      <c r="D52">
        <v>0.9</v>
      </c>
      <c r="E52">
        <v>3.69</v>
      </c>
      <c r="F52">
        <v>3.66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6569</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6472</v>
      </c>
      <c r="F61">
        <v>0.19</v>
      </c>
      <c r="I61" t="str">
        <f t="shared" si="4"/>
        <v>N/A</v>
      </c>
      <c r="J61">
        <f t="shared" si="5"/>
        <v>-9.4E-2</v>
      </c>
      <c r="K61" t="str">
        <f t="shared" si="6"/>
        <v>N/A</v>
      </c>
      <c r="L61" t="str">
        <f t="shared" si="7"/>
        <v>N/A</v>
      </c>
      <c r="M61">
        <f t="shared" si="8"/>
        <v>0.19</v>
      </c>
      <c r="N61" t="str">
        <f t="shared" si="9"/>
        <v>N/A</v>
      </c>
    </row>
    <row r="62" spans="1:14" x14ac:dyDescent="0.3">
      <c r="A62" s="1">
        <v>1</v>
      </c>
      <c r="B62" t="s">
        <v>110</v>
      </c>
      <c r="C62" t="s">
        <v>6570</v>
      </c>
      <c r="F62">
        <v>0.22</v>
      </c>
      <c r="I62" t="str">
        <f t="shared" si="4"/>
        <v>N/A</v>
      </c>
      <c r="J62">
        <f t="shared" si="5"/>
        <v>-0.151</v>
      </c>
      <c r="K62" t="str">
        <f t="shared" si="6"/>
        <v>N/A</v>
      </c>
      <c r="L62" t="str">
        <f t="shared" si="7"/>
        <v>N/A</v>
      </c>
      <c r="M62">
        <f t="shared" si="8"/>
        <v>0.22</v>
      </c>
      <c r="N62" t="str">
        <f t="shared" si="9"/>
        <v>N/A</v>
      </c>
    </row>
    <row r="63" spans="1:14" x14ac:dyDescent="0.3">
      <c r="A63" s="1">
        <v>2</v>
      </c>
      <c r="B63" t="s">
        <v>112</v>
      </c>
      <c r="C63" t="s">
        <v>6571</v>
      </c>
      <c r="F63">
        <v>0.08</v>
      </c>
      <c r="I63" t="str">
        <f t="shared" si="4"/>
        <v>N/A</v>
      </c>
      <c r="J63">
        <f t="shared" si="5"/>
        <v>-0.22600000000000001</v>
      </c>
      <c r="K63" t="str">
        <f t="shared" si="6"/>
        <v>N/A</v>
      </c>
      <c r="L63" t="str">
        <f t="shared" si="7"/>
        <v>N/A</v>
      </c>
      <c r="M63">
        <f t="shared" si="8"/>
        <v>0.08</v>
      </c>
      <c r="N63" t="str">
        <f t="shared" si="9"/>
        <v>N/A</v>
      </c>
    </row>
    <row r="64" spans="1:14" x14ac:dyDescent="0.3">
      <c r="A64" s="1">
        <v>3</v>
      </c>
      <c r="B64" t="s">
        <v>114</v>
      </c>
      <c r="C64" t="s">
        <v>6572</v>
      </c>
      <c r="F64">
        <v>0.12</v>
      </c>
      <c r="I64" t="str">
        <f t="shared" si="4"/>
        <v>N/A</v>
      </c>
      <c r="J64">
        <f t="shared" si="5"/>
        <v>-3.0000000000000001E-3</v>
      </c>
      <c r="K64" t="str">
        <f t="shared" si="6"/>
        <v>N/A</v>
      </c>
      <c r="L64" t="str">
        <f t="shared" si="7"/>
        <v>N/A</v>
      </c>
      <c r="M64">
        <f t="shared" si="8"/>
        <v>0.12</v>
      </c>
      <c r="N64" t="str">
        <f t="shared" si="9"/>
        <v>N/A</v>
      </c>
    </row>
    <row r="65" spans="1:14" x14ac:dyDescent="0.3">
      <c r="A65" s="1">
        <v>4</v>
      </c>
      <c r="B65" t="s">
        <v>116</v>
      </c>
      <c r="C65" t="s">
        <v>330</v>
      </c>
      <c r="F65">
        <v>0.09</v>
      </c>
      <c r="I65" t="str">
        <f t="shared" si="4"/>
        <v>N/A</v>
      </c>
      <c r="J65">
        <f t="shared" si="5"/>
        <v>0.1</v>
      </c>
      <c r="K65" t="str">
        <f t="shared" si="6"/>
        <v>N/A</v>
      </c>
      <c r="L65" t="str">
        <f t="shared" si="7"/>
        <v>N/A</v>
      </c>
      <c r="M65">
        <f t="shared" si="8"/>
        <v>0.09</v>
      </c>
      <c r="N65" t="str">
        <f t="shared" si="9"/>
        <v>N/A</v>
      </c>
    </row>
    <row r="66" spans="1:14" x14ac:dyDescent="0.3">
      <c r="A66" s="1">
        <v>5</v>
      </c>
      <c r="B66" t="s">
        <v>118</v>
      </c>
      <c r="C66" t="s">
        <v>6573</v>
      </c>
      <c r="I66" t="str">
        <f t="shared" si="4"/>
        <v>N/A</v>
      </c>
      <c r="J66">
        <f t="shared" si="5"/>
        <v>0.26860000000000001</v>
      </c>
      <c r="K66" t="str">
        <f t="shared" si="6"/>
        <v>N/A</v>
      </c>
      <c r="L66" t="str">
        <f t="shared" si="7"/>
        <v>N/A</v>
      </c>
      <c r="M66" t="str">
        <f t="shared" si="8"/>
        <v>N/A</v>
      </c>
      <c r="N66" t="str">
        <f t="shared" si="9"/>
        <v>N/A</v>
      </c>
    </row>
    <row r="67" spans="1:14" x14ac:dyDescent="0.3">
      <c r="D67" t="s">
        <v>120</v>
      </c>
      <c r="E67" t="str">
        <f>C1</f>
        <v>Amerisafe, Inc. (AMSF)</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1245</v>
      </c>
      <c r="D68">
        <f ca="1">IFERROR(AVERAGE(VALUE(INDIRECT("J"&amp;(MATCH(B68,B69:B500,0)+68))),VALUE(INDIRECT("J"&amp;(MATCH(B68,B69:B500,0)+79))),VALUE(INDIRECT("J"&amp;(MATCH(B68,B69:B500,0)+90))),VALUE(INDIRECT("J"&amp;(MATCH(B68,B69:B500,0)+101)))),"")</f>
        <v>4202500000</v>
      </c>
      <c r="E68" t="str">
        <f t="shared" ref="E68:E76" ca="1" si="10">IFERROR(IF(AND(C68&lt;&gt;"",D68&lt;&gt;0),IF(VALUE(J68)&gt;VALUE(K68),"above average","below average"),"no data"),"no data")</f>
        <v>below average</v>
      </c>
      <c r="I68" t="str">
        <f t="shared" ca="1" si="4"/>
        <v>N/A</v>
      </c>
      <c r="J68">
        <f t="shared" si="5"/>
        <v>1130000000</v>
      </c>
      <c r="K68">
        <f t="shared" ca="1" si="6"/>
        <v>4202500000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6549</v>
      </c>
      <c r="D70">
        <f ca="1">IFERROR(AVERAGE(VALUE(INDIRECT("J"&amp;(MATCH(B70,B71:B502,0)+70))),VALUE(INDIRECT("J"&amp;(MATCH(B70,B71:B502,0)+81))),VALUE(INDIRECT("J"&amp;(MATCH(B70,B71:B502,0)+92))),VALUE(INDIRECT("J"&amp;(MATCH(B70,B71:B502,0)+103)))),"")</f>
        <v>16.647500000000001</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16.850000000000001</v>
      </c>
      <c r="K70">
        <f t="shared" ca="1" si="6"/>
        <v>16.647500000000001</v>
      </c>
      <c r="L70" t="str">
        <f t="shared" ca="1" si="7"/>
        <v>N/A</v>
      </c>
      <c r="M70" t="str">
        <f t="shared" ca="1" si="8"/>
        <v>N/A</v>
      </c>
      <c r="N70" t="str">
        <f t="shared" ca="1" si="9"/>
        <v>N/A</v>
      </c>
    </row>
    <row r="71" spans="1:14" x14ac:dyDescent="0.3">
      <c r="A71" s="1">
        <v>3</v>
      </c>
      <c r="B71" t="s">
        <v>124</v>
      </c>
      <c r="C71" t="s">
        <v>6574</v>
      </c>
      <c r="D71">
        <f ca="1">IFERROR(AVERAGE(VALUE(INDIRECT("J"&amp;(MATCH(B71,B72:B503,0)+71))),VALUE(INDIRECT("J"&amp;(MATCH(B71,B72:B503,0)+82))),VALUE(INDIRECT("J"&amp;(MATCH(B71,B72:B503,0)+93))),VALUE(INDIRECT("J"&amp;(MATCH(B71,B72:B503,0)+104)))),"")</f>
        <v>15.100000000000001</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18.68</v>
      </c>
      <c r="K71">
        <f t="shared" ca="1" si="6"/>
        <v>15.1</v>
      </c>
      <c r="L71" t="str">
        <f t="shared" ca="1" si="7"/>
        <v>N/A</v>
      </c>
      <c r="M71" t="str">
        <f t="shared" ca="1" si="8"/>
        <v>N/A</v>
      </c>
      <c r="N71" t="str">
        <f t="shared" ca="1" si="9"/>
        <v>N/A</v>
      </c>
    </row>
    <row r="72" spans="1:14" x14ac:dyDescent="0.3">
      <c r="A72" s="1">
        <v>4</v>
      </c>
      <c r="B72" t="s">
        <v>126</v>
      </c>
      <c r="C72" t="s">
        <v>3748</v>
      </c>
      <c r="D72">
        <f ca="1">IFERROR(AVERAGE(VALUE(INDIRECT("J"&amp;(MATCH(B72,B73:B504,0)+72))),VALUE(INDIRECT("J"&amp;(MATCH(B72,B73:B504,0)+83))),VALUE(INDIRECT("J"&amp;(MATCH(B72,B73:B504,0)+94))),VALUE(INDIRECT("J"&amp;(MATCH(B72,B73:B504,0)+105)))),"")</f>
        <v>2.0874999999999999</v>
      </c>
      <c r="E72" t="str">
        <f t="shared" ca="1" si="10"/>
        <v>below average</v>
      </c>
      <c r="F72" t="str">
        <f t="shared" ca="1" si="11"/>
        <v/>
      </c>
      <c r="G72" t="str">
        <f t="shared" ca="1" si="12"/>
        <v>trailing p/e, forward p/e</v>
      </c>
      <c r="I72" t="str">
        <f t="shared" ca="1" si="4"/>
        <v>N/A</v>
      </c>
      <c r="J72">
        <f t="shared" si="5"/>
        <v>1.81</v>
      </c>
      <c r="K72">
        <f t="shared" ca="1" si="6"/>
        <v>2.0874999999999999</v>
      </c>
      <c r="L72" t="str">
        <f t="shared" ca="1" si="7"/>
        <v>N/A</v>
      </c>
      <c r="M72" t="str">
        <f t="shared" ca="1" si="8"/>
        <v>N/A</v>
      </c>
      <c r="N72" t="str">
        <f t="shared" ca="1" si="9"/>
        <v>N/A</v>
      </c>
    </row>
    <row r="73" spans="1:14" x14ac:dyDescent="0.3">
      <c r="A73" s="1">
        <v>5</v>
      </c>
      <c r="B73" t="s">
        <v>128</v>
      </c>
      <c r="C73" t="s">
        <v>6575</v>
      </c>
      <c r="D73">
        <f ca="1">IFERROR(AVERAGE(VALUE(INDIRECT("J"&amp;(MATCH(B73,B74:B505,0)+73))),VALUE(INDIRECT("J"&amp;(MATCH(B73,B74:B505,0)+84))),VALUE(INDIRECT("J"&amp;(MATCH(B73,B74:B505,0)+95))),VALUE(INDIRECT("J"&amp;(MATCH(B73,B74:B505,0)+106)))),"")</f>
        <v>1.6099999999999999</v>
      </c>
      <c r="E73" t="str">
        <f t="shared" ca="1" si="10"/>
        <v>above average</v>
      </c>
      <c r="F73" t="str">
        <f t="shared" ca="1" si="11"/>
        <v>price/sales (ttm)</v>
      </c>
      <c r="G73" t="str">
        <f t="shared" ca="1" si="12"/>
        <v>trailing p/e, forward p/e, price/sales</v>
      </c>
      <c r="I73" t="str">
        <f t="shared" ca="1" si="4"/>
        <v>N/A</v>
      </c>
      <c r="J73">
        <f t="shared" si="5"/>
        <v>2.88</v>
      </c>
      <c r="K73">
        <f t="shared" ca="1" si="6"/>
        <v>1.61</v>
      </c>
      <c r="L73" t="str">
        <f t="shared" ca="1" si="7"/>
        <v>N/A</v>
      </c>
      <c r="M73" t="str">
        <f t="shared" ca="1" si="8"/>
        <v>N/A</v>
      </c>
      <c r="N73" t="str">
        <f t="shared" ca="1" si="9"/>
        <v>N/A</v>
      </c>
    </row>
    <row r="74" spans="1:14" x14ac:dyDescent="0.3">
      <c r="A74" s="1">
        <v>6</v>
      </c>
      <c r="B74" t="s">
        <v>130</v>
      </c>
      <c r="C74" t="s">
        <v>5007</v>
      </c>
      <c r="D74">
        <f ca="1">IFERROR(AVERAGE(VALUE(INDIRECT("J"&amp;(MATCH(B74,B75:B506,0)+74))),VALUE(INDIRECT("J"&amp;(MATCH(B74,B75:B506,0)+85))),VALUE(INDIRECT("J"&amp;(MATCH(B74,B75:B506,0)+96))),VALUE(INDIRECT("J"&amp;(MATCH(B74,B75:B506,0)+107)))),"")</f>
        <v>1.6074999999999999</v>
      </c>
      <c r="E74" t="str">
        <f t="shared" ca="1" si="10"/>
        <v>above average</v>
      </c>
      <c r="F74" t="str">
        <f t="shared" ca="1" si="11"/>
        <v>price/book (mrq)</v>
      </c>
      <c r="G74" t="str">
        <f t="shared" ca="1" si="12"/>
        <v>trailing p/e, forward p/e, price/sales, price/book</v>
      </c>
      <c r="I74" t="str">
        <f t="shared" ca="1" si="4"/>
        <v>N/A</v>
      </c>
      <c r="J74">
        <f t="shared" si="5"/>
        <v>2.4</v>
      </c>
      <c r="K74">
        <f t="shared" ca="1" si="6"/>
        <v>1.6074999999999999</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forward p/e,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forward p/e,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price/sales, and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Amerisafe may be overvalued. The company has a higher trailing p/e, forward p/e, price/sales, and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6576</v>
      </c>
      <c r="F81" t="str">
        <f t="shared" ref="F81:F87" ca="1" si="13">IF(E70="below average",LOWER(TRIM(IF(ISNUMBER(VALUE(RIGHT(B70,1))),REPLACE(B70,LEN(B70),1,""),B70))),"")</f>
        <v/>
      </c>
      <c r="G81" t="str">
        <f ca="1">IFERROR(LEFT(F81,FIND("(",F81) - 2),F81)</f>
        <v/>
      </c>
      <c r="I81" t="str">
        <f t="shared" ca="1" si="4"/>
        <v>N/A</v>
      </c>
      <c r="J81">
        <f t="shared" si="5"/>
        <v>0.17129999999999998</v>
      </c>
      <c r="K81" t="str">
        <f t="shared" si="6"/>
        <v>N/A</v>
      </c>
      <c r="L81" t="str">
        <f t="shared" si="7"/>
        <v>N/A</v>
      </c>
      <c r="M81" t="str">
        <f t="shared" ca="1" si="8"/>
        <v>N/A</v>
      </c>
      <c r="N81" t="str">
        <f t="shared" ca="1" si="9"/>
        <v>N/A</v>
      </c>
    </row>
    <row r="82" spans="1:14" x14ac:dyDescent="0.3">
      <c r="A82" s="1">
        <v>1</v>
      </c>
      <c r="B82" t="s">
        <v>140</v>
      </c>
      <c r="C82" t="s">
        <v>6577</v>
      </c>
      <c r="F82" t="str">
        <f t="shared" ca="1" si="13"/>
        <v/>
      </c>
      <c r="G82" t="str">
        <f t="shared" ref="G82:G87" ca="1" si="14">IF(F82&lt;&gt;"", G81 &amp; ", " &amp; IFERROR(LEFT(F82,FIND("(",F82) - 2),F82),G81)</f>
        <v/>
      </c>
      <c r="I82" t="str">
        <f t="shared" ca="1" si="4"/>
        <v>N/A</v>
      </c>
      <c r="J82">
        <f t="shared" si="5"/>
        <v>0.24790000000000001</v>
      </c>
      <c r="K82" t="str">
        <f t="shared" si="6"/>
        <v>N/A</v>
      </c>
      <c r="L82" t="str">
        <f t="shared" si="7"/>
        <v>N/A</v>
      </c>
      <c r="M82" t="str">
        <f t="shared" ca="1" si="8"/>
        <v>N/A</v>
      </c>
      <c r="N82" t="str">
        <f t="shared" ca="1" si="9"/>
        <v>N/A</v>
      </c>
    </row>
    <row r="83" spans="1:14" x14ac:dyDescent="0.3">
      <c r="F83" t="str">
        <f t="shared" ca="1" si="13"/>
        <v>peg ratio (5 yr expected)</v>
      </c>
      <c r="G83" t="str">
        <f t="shared" ca="1" si="14"/>
        <v>,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6578</v>
      </c>
      <c r="F84" t="str">
        <f t="shared" ca="1" si="13"/>
        <v/>
      </c>
      <c r="G84" t="str">
        <f t="shared" ca="1" si="14"/>
        <v>, peg ratio</v>
      </c>
      <c r="I84" t="str">
        <f t="shared" ca="1" si="4"/>
        <v>N/A</v>
      </c>
      <c r="J84">
        <f t="shared" si="5"/>
        <v>3.9300000000000002E-2</v>
      </c>
      <c r="K84" t="str">
        <f t="shared" si="6"/>
        <v>N/A</v>
      </c>
      <c r="L84" t="str">
        <f t="shared" si="7"/>
        <v>N/A</v>
      </c>
      <c r="M84" t="str">
        <f t="shared" ca="1" si="8"/>
        <v>N/A</v>
      </c>
      <c r="N84" t="str">
        <f t="shared" ca="1" si="9"/>
        <v>N/A</v>
      </c>
    </row>
    <row r="85" spans="1:14" x14ac:dyDescent="0.3">
      <c r="A85" s="1">
        <v>1</v>
      </c>
      <c r="B85" t="s">
        <v>144</v>
      </c>
      <c r="C85" t="s">
        <v>6579</v>
      </c>
      <c r="F85" t="str">
        <f t="shared" ca="1" si="13"/>
        <v/>
      </c>
      <c r="G85" t="str">
        <f t="shared" ca="1" si="14"/>
        <v>, peg ratio</v>
      </c>
      <c r="I85" t="str">
        <f t="shared" ca="1" si="4"/>
        <v>N/A</v>
      </c>
      <c r="J85">
        <f t="shared" si="5"/>
        <v>0.1419</v>
      </c>
      <c r="K85" t="str">
        <f t="shared" si="6"/>
        <v>N/A</v>
      </c>
      <c r="L85" t="str">
        <f t="shared" si="7"/>
        <v>N/A</v>
      </c>
      <c r="M85" t="str">
        <f t="shared" ca="1" si="8"/>
        <v>N/A</v>
      </c>
      <c r="N85" t="str">
        <f t="shared" ca="1" si="9"/>
        <v>N/A</v>
      </c>
    </row>
    <row r="86" spans="1:14" x14ac:dyDescent="0.3">
      <c r="F86" t="str">
        <f t="shared" ca="1" si="13"/>
        <v/>
      </c>
      <c r="G86" t="str">
        <f t="shared" ca="1" si="14"/>
        <v>, peg ratio</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6580</v>
      </c>
      <c r="F87" t="str">
        <f t="shared" ca="1" si="13"/>
        <v/>
      </c>
      <c r="G87" t="str">
        <f t="shared" ca="1" si="14"/>
        <v>, peg ratio</v>
      </c>
      <c r="I87" t="str">
        <f t="shared" ca="1" si="4"/>
        <v>N/A</v>
      </c>
      <c r="J87">
        <f t="shared" si="5"/>
        <v>391870000</v>
      </c>
      <c r="K87" t="str">
        <f t="shared" si="6"/>
        <v>N/A</v>
      </c>
      <c r="L87" t="str">
        <f t="shared" si="7"/>
        <v>N/A</v>
      </c>
      <c r="M87" t="str">
        <f t="shared" ca="1" si="8"/>
        <v>N/A</v>
      </c>
      <c r="N87" t="str">
        <f t="shared" ca="1" si="9"/>
        <v>N/A</v>
      </c>
    </row>
    <row r="88" spans="1:14" x14ac:dyDescent="0.3">
      <c r="A88" s="1">
        <v>1</v>
      </c>
      <c r="B88" t="s">
        <v>147</v>
      </c>
      <c r="C88" t="s">
        <v>6581</v>
      </c>
      <c r="F88" t="str">
        <f ca="1">IF(F87="",IF(F86="",IF(F85="",IF(F84="",IF(F83="",IF(F82="",IFERROR(LEFT(F81,FIND("(",F81) - 2),F81),IFERROR(LEFT(F82,FIND("(",F82) - 2),F82)),IFERROR(LEFT(F83,FIND("(",F83) - 2),F83)),IFERROR(LEFT(F84,FIND("(",F84) - 2),F84)),IFERROR(LEFT(F85,FIND("(",F85) - 2),F85)),IFERROR(LEFT(F86,FIND("(",F86) - 2),F86)),IFERROR(LEFT(F87,FIND("(",F87) - 2),F87))</f>
        <v>peg ratio</v>
      </c>
      <c r="G88" t="str">
        <f ca="1">TRIM(IF(LEFT(G87,1)=",",REPLACE(G87,1,1,""),SUBSTITUTE(G87,F88, "and " &amp; F88)))</f>
        <v>peg ratio</v>
      </c>
      <c r="I88" t="str">
        <f t="shared" ca="1" si="4"/>
        <v>N/A</v>
      </c>
      <c r="J88">
        <f t="shared" si="5"/>
        <v>20.49</v>
      </c>
      <c r="K88" t="str">
        <f t="shared" si="6"/>
        <v>N/A</v>
      </c>
      <c r="L88" t="str">
        <f t="shared" si="7"/>
        <v>N/A</v>
      </c>
      <c r="M88" t="str">
        <f t="shared" ca="1" si="8"/>
        <v>N/A</v>
      </c>
      <c r="N88" t="str">
        <f t="shared" ca="1" si="9"/>
        <v>N/A</v>
      </c>
    </row>
    <row r="89" spans="1:14" x14ac:dyDescent="0.3">
      <c r="A89" s="1">
        <v>2</v>
      </c>
      <c r="B89" t="s">
        <v>149</v>
      </c>
      <c r="C89" t="s">
        <v>6582</v>
      </c>
      <c r="D89" t="str">
        <f ca="1">IF(COUNTIF(E70:E76,"=below average")&gt;0,"There are some indications that "&amp;D1&amp;" may be undervalued. The company has a lower " &amp; G88 &amp; " than the comparable average", "Inconclusive")</f>
        <v>There are some indications that Amerisafe may be undervalued. The company has a lower peg ratio than the comparable average</v>
      </c>
      <c r="I89" t="str">
        <f t="shared" ca="1" si="4"/>
        <v>N/A</v>
      </c>
      <c r="J89">
        <f t="shared" si="5"/>
        <v>-4.7E-2</v>
      </c>
      <c r="K89" t="str">
        <f t="shared" ca="1" si="6"/>
        <v>N/A</v>
      </c>
      <c r="L89" t="str">
        <f t="shared" si="7"/>
        <v>N/A</v>
      </c>
      <c r="M89" t="str">
        <f t="shared" si="8"/>
        <v>N/A</v>
      </c>
      <c r="N89" t="str">
        <f t="shared" si="9"/>
        <v>N/A</v>
      </c>
    </row>
    <row r="90" spans="1:14" x14ac:dyDescent="0.3">
      <c r="A90" s="1">
        <v>3</v>
      </c>
      <c r="B90" t="s">
        <v>151</v>
      </c>
      <c r="C90" t="s">
        <v>6583</v>
      </c>
      <c r="I90" t="str">
        <f t="shared" si="4"/>
        <v>N/A</v>
      </c>
      <c r="J90">
        <f t="shared" si="5"/>
        <v>141920000</v>
      </c>
      <c r="K90" t="str">
        <f t="shared" si="6"/>
        <v>N/A</v>
      </c>
      <c r="L90" t="str">
        <f t="shared" si="7"/>
        <v>N/A</v>
      </c>
      <c r="M90" t="str">
        <f t="shared" si="8"/>
        <v>N/A</v>
      </c>
      <c r="N90" t="str">
        <f t="shared" si="9"/>
        <v>N/A</v>
      </c>
    </row>
    <row r="91" spans="1:14" x14ac:dyDescent="0.3">
      <c r="A91" s="1">
        <v>4</v>
      </c>
      <c r="B91" t="s">
        <v>153</v>
      </c>
      <c r="C91" t="s">
        <v>6584</v>
      </c>
      <c r="I91" t="str">
        <f t="shared" si="4"/>
        <v>N/A</v>
      </c>
      <c r="J91">
        <f t="shared" si="5"/>
        <v>98320000</v>
      </c>
      <c r="K91" t="str">
        <f t="shared" si="6"/>
        <v>N/A</v>
      </c>
      <c r="L91" t="str">
        <f t="shared" si="7"/>
        <v>N/A</v>
      </c>
      <c r="M91" t="str">
        <f t="shared" si="8"/>
        <v>N/A</v>
      </c>
      <c r="N91" t="str">
        <f t="shared" si="9"/>
        <v>N/A</v>
      </c>
    </row>
    <row r="92" spans="1:14" x14ac:dyDescent="0.3">
      <c r="A92" s="1">
        <v>5</v>
      </c>
      <c r="B92" t="s">
        <v>155</v>
      </c>
      <c r="C92" t="s">
        <v>6585</v>
      </c>
      <c r="I92" t="str">
        <f t="shared" si="4"/>
        <v>N/A</v>
      </c>
      <c r="J92">
        <f t="shared" si="5"/>
        <v>67130000</v>
      </c>
      <c r="K92" t="str">
        <f t="shared" si="6"/>
        <v>N/A</v>
      </c>
      <c r="L92" t="str">
        <f t="shared" si="7"/>
        <v>N/A</v>
      </c>
      <c r="M92" t="str">
        <f t="shared" si="8"/>
        <v>N/A</v>
      </c>
      <c r="N92" t="str">
        <f t="shared" si="9"/>
        <v>N/A</v>
      </c>
    </row>
    <row r="93" spans="1:14" x14ac:dyDescent="0.3">
      <c r="A93" s="1">
        <v>6</v>
      </c>
      <c r="B93" t="s">
        <v>157</v>
      </c>
      <c r="C93" t="s">
        <v>6550</v>
      </c>
      <c r="I93" t="str">
        <f t="shared" si="4"/>
        <v>N/A</v>
      </c>
      <c r="J93">
        <f t="shared" si="5"/>
        <v>3.48</v>
      </c>
      <c r="K93" t="str">
        <f t="shared" si="6"/>
        <v>N/A</v>
      </c>
      <c r="L93" t="str">
        <f t="shared" si="7"/>
        <v>N/A</v>
      </c>
      <c r="M93" t="str">
        <f t="shared" si="8"/>
        <v>N/A</v>
      </c>
      <c r="N93" t="str">
        <f t="shared" si="9"/>
        <v>N/A</v>
      </c>
    </row>
    <row r="94" spans="1:14" x14ac:dyDescent="0.3">
      <c r="A94" s="1">
        <v>7</v>
      </c>
      <c r="B94" t="s">
        <v>158</v>
      </c>
      <c r="C94" t="s">
        <v>6586</v>
      </c>
      <c r="I94" t="str">
        <f t="shared" si="4"/>
        <v>N/A</v>
      </c>
      <c r="J94">
        <f t="shared" si="5"/>
        <v>-0.44200000000000006</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590</v>
      </c>
      <c r="I96" t="str">
        <f t="shared" si="4"/>
        <v>N/A</v>
      </c>
      <c r="J96">
        <f t="shared" si="5"/>
        <v>72160000</v>
      </c>
      <c r="K96" t="str">
        <f t="shared" si="6"/>
        <v>N/A</v>
      </c>
      <c r="L96" t="str">
        <f t="shared" si="7"/>
        <v>N/A</v>
      </c>
      <c r="M96" t="str">
        <f t="shared" si="8"/>
        <v>N/A</v>
      </c>
      <c r="N96" t="str">
        <f t="shared" si="9"/>
        <v>N/A</v>
      </c>
    </row>
    <row r="97" spans="1:14" x14ac:dyDescent="0.3">
      <c r="A97" s="1">
        <v>1</v>
      </c>
      <c r="B97" t="s">
        <v>161</v>
      </c>
      <c r="C97" t="s">
        <v>6587</v>
      </c>
      <c r="I97" t="str">
        <f t="shared" si="4"/>
        <v>N/A</v>
      </c>
      <c r="J97">
        <f t="shared" si="5"/>
        <v>3.77</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C100" t="s">
        <v>6588</v>
      </c>
      <c r="I100" t="str">
        <f t="shared" si="4"/>
        <v>N/A</v>
      </c>
      <c r="J100">
        <f t="shared" si="5"/>
        <v>1.75</v>
      </c>
      <c r="K100" t="str">
        <f t="shared" si="6"/>
        <v>N/A</v>
      </c>
      <c r="L100" t="str">
        <f t="shared" si="7"/>
        <v>N/A</v>
      </c>
      <c r="M100" t="str">
        <f t="shared" si="8"/>
        <v>N/A</v>
      </c>
      <c r="N100" t="str">
        <f t="shared" si="9"/>
        <v>N/A</v>
      </c>
    </row>
    <row r="101" spans="1:14" x14ac:dyDescent="0.3">
      <c r="A101" s="1">
        <v>5</v>
      </c>
      <c r="B101" t="s">
        <v>169</v>
      </c>
      <c r="C101" t="s">
        <v>6589</v>
      </c>
      <c r="I101" t="str">
        <f t="shared" si="4"/>
        <v>N/A</v>
      </c>
      <c r="J101">
        <f t="shared" si="5"/>
        <v>24.39</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6590</v>
      </c>
      <c r="I103" t="str">
        <f t="shared" si="4"/>
        <v>N/A</v>
      </c>
      <c r="J103">
        <f t="shared" si="5"/>
        <v>107670000</v>
      </c>
      <c r="K103" t="str">
        <f t="shared" si="6"/>
        <v>N/A</v>
      </c>
      <c r="L103" t="str">
        <f t="shared" si="7"/>
        <v>N/A</v>
      </c>
      <c r="M103" t="str">
        <f t="shared" si="8"/>
        <v>N/A</v>
      </c>
      <c r="N103" t="str">
        <f t="shared" si="9"/>
        <v>N/A</v>
      </c>
    </row>
    <row r="104" spans="1:14" x14ac:dyDescent="0.3">
      <c r="A104" s="1">
        <v>1</v>
      </c>
      <c r="B104" t="s">
        <v>173</v>
      </c>
      <c r="C104" t="s">
        <v>6591</v>
      </c>
      <c r="I104" t="str">
        <f t="shared" si="4"/>
        <v>N/A</v>
      </c>
      <c r="J104">
        <f t="shared" si="5"/>
        <v>38680000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440</v>
      </c>
      <c r="I106" t="str">
        <f t="shared" si="4"/>
        <v>N/A</v>
      </c>
      <c r="J106">
        <f t="shared" si="5"/>
        <v>0.54</v>
      </c>
      <c r="K106" t="str">
        <f t="shared" si="6"/>
        <v>N/A</v>
      </c>
      <c r="L106" t="str">
        <f t="shared" si="7"/>
        <v>N/A</v>
      </c>
      <c r="M106" t="str">
        <f t="shared" si="8"/>
        <v>N/A</v>
      </c>
      <c r="N106" t="str">
        <f t="shared" si="9"/>
        <v>N/A</v>
      </c>
    </row>
    <row r="107" spans="1:14" x14ac:dyDescent="0.3">
      <c r="A107" s="1">
        <v>1</v>
      </c>
      <c r="B107" t="s">
        <v>175</v>
      </c>
      <c r="C107" t="s">
        <v>6592</v>
      </c>
      <c r="I107" t="str">
        <f t="shared" si="4"/>
        <v>N/A</v>
      </c>
      <c r="J107">
        <f t="shared" si="5"/>
        <v>-8.5699999999999998E-2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6593</v>
      </c>
      <c r="I109" t="str">
        <f t="shared" si="4"/>
        <v>N/A</v>
      </c>
      <c r="J109">
        <f t="shared" si="5"/>
        <v>69.400000000000006</v>
      </c>
      <c r="K109" t="str">
        <f t="shared" si="6"/>
        <v>N/A</v>
      </c>
      <c r="L109" t="str">
        <f t="shared" si="7"/>
        <v>N/A</v>
      </c>
      <c r="M109" t="str">
        <f t="shared" si="8"/>
        <v>N/A</v>
      </c>
      <c r="N109" t="str">
        <f t="shared" si="9"/>
        <v>N/A</v>
      </c>
    </row>
    <row r="110" spans="1:14" x14ac:dyDescent="0.3">
      <c r="A110" s="1">
        <v>4</v>
      </c>
      <c r="B110" t="s">
        <v>181</v>
      </c>
      <c r="C110" t="s">
        <v>6594</v>
      </c>
      <c r="I110" t="str">
        <f t="shared" si="4"/>
        <v>N/A</v>
      </c>
      <c r="J110">
        <f t="shared" si="5"/>
        <v>51.2</v>
      </c>
      <c r="K110" t="str">
        <f t="shared" si="6"/>
        <v>N/A</v>
      </c>
      <c r="L110" t="str">
        <f t="shared" si="7"/>
        <v>N/A</v>
      </c>
      <c r="M110" t="str">
        <f t="shared" si="8"/>
        <v>N/A</v>
      </c>
      <c r="N110" t="str">
        <f t="shared" si="9"/>
        <v>N/A</v>
      </c>
    </row>
    <row r="111" spans="1:14" x14ac:dyDescent="0.3">
      <c r="A111" s="1">
        <v>5</v>
      </c>
      <c r="B111" t="s">
        <v>183</v>
      </c>
      <c r="C111" t="s">
        <v>6595</v>
      </c>
      <c r="I111" t="str">
        <f t="shared" si="4"/>
        <v>N/A</v>
      </c>
      <c r="J111">
        <f t="shared" si="5"/>
        <v>55.74</v>
      </c>
      <c r="K111" t="str">
        <f t="shared" si="6"/>
        <v>N/A</v>
      </c>
      <c r="L111" t="str">
        <f t="shared" si="7"/>
        <v>N/A</v>
      </c>
      <c r="M111" t="str">
        <f t="shared" si="8"/>
        <v>N/A</v>
      </c>
      <c r="N111" t="str">
        <f t="shared" si="9"/>
        <v>N/A</v>
      </c>
    </row>
    <row r="112" spans="1:14" x14ac:dyDescent="0.3">
      <c r="A112" s="1">
        <v>6</v>
      </c>
      <c r="B112" t="s">
        <v>185</v>
      </c>
      <c r="C112" t="s">
        <v>6596</v>
      </c>
      <c r="I112" t="str">
        <f t="shared" si="4"/>
        <v>N/A</v>
      </c>
      <c r="J112">
        <f t="shared" si="5"/>
        <v>60.1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6597</v>
      </c>
      <c r="I114" t="str">
        <f t="shared" si="4"/>
        <v>N/A</v>
      </c>
      <c r="J114">
        <f t="shared" si="5"/>
        <v>122740</v>
      </c>
      <c r="K114" t="str">
        <f t="shared" si="6"/>
        <v>N/A</v>
      </c>
      <c r="L114" t="str">
        <f t="shared" si="7"/>
        <v>N/A</v>
      </c>
      <c r="M114" t="str">
        <f t="shared" si="8"/>
        <v>N/A</v>
      </c>
      <c r="N114" t="str">
        <f t="shared" si="9"/>
        <v>N/A</v>
      </c>
    </row>
    <row r="115" spans="1:14" x14ac:dyDescent="0.3">
      <c r="A115" s="1">
        <v>1</v>
      </c>
      <c r="B115" t="s">
        <v>189</v>
      </c>
      <c r="C115" t="s">
        <v>6598</v>
      </c>
      <c r="I115" t="str">
        <f t="shared" si="4"/>
        <v>N/A</v>
      </c>
      <c r="J115">
        <f t="shared" si="5"/>
        <v>101650</v>
      </c>
      <c r="K115" t="str">
        <f t="shared" si="6"/>
        <v>N/A</v>
      </c>
      <c r="L115" t="str">
        <f t="shared" si="7"/>
        <v>N/A</v>
      </c>
      <c r="M115" t="str">
        <f t="shared" si="8"/>
        <v>N/A</v>
      </c>
      <c r="N115" t="str">
        <f t="shared" si="9"/>
        <v>N/A</v>
      </c>
    </row>
    <row r="116" spans="1:14" x14ac:dyDescent="0.3">
      <c r="A116" s="1">
        <v>2</v>
      </c>
      <c r="B116" t="s">
        <v>191</v>
      </c>
      <c r="C116" t="s">
        <v>6599</v>
      </c>
      <c r="I116" t="str">
        <f t="shared" si="4"/>
        <v>N/A</v>
      </c>
      <c r="J116">
        <f t="shared" si="5"/>
        <v>19230000</v>
      </c>
      <c r="K116" t="str">
        <f t="shared" si="6"/>
        <v>N/A</v>
      </c>
      <c r="L116" t="str">
        <f t="shared" si="7"/>
        <v>N/A</v>
      </c>
      <c r="M116" t="str">
        <f t="shared" si="8"/>
        <v>N/A</v>
      </c>
      <c r="N116" t="str">
        <f t="shared" si="9"/>
        <v>N/A</v>
      </c>
    </row>
    <row r="117" spans="1:14" x14ac:dyDescent="0.3">
      <c r="A117" s="1">
        <v>3</v>
      </c>
      <c r="B117" t="s">
        <v>193</v>
      </c>
      <c r="C117" t="s">
        <v>6600</v>
      </c>
      <c r="I117" t="str">
        <f t="shared" si="4"/>
        <v>N/A</v>
      </c>
      <c r="J117">
        <f t="shared" si="5"/>
        <v>18710000</v>
      </c>
      <c r="K117" t="str">
        <f t="shared" si="6"/>
        <v>N/A</v>
      </c>
      <c r="L117" t="str">
        <f t="shared" si="7"/>
        <v>N/A</v>
      </c>
      <c r="M117" t="str">
        <f t="shared" si="8"/>
        <v>N/A</v>
      </c>
      <c r="N117" t="str">
        <f t="shared" si="9"/>
        <v>N/A</v>
      </c>
    </row>
    <row r="118" spans="1:14" x14ac:dyDescent="0.3">
      <c r="A118" s="1">
        <v>4</v>
      </c>
      <c r="B118" t="s">
        <v>195</v>
      </c>
      <c r="C118" t="s">
        <v>1129</v>
      </c>
      <c r="I118" t="str">
        <f t="shared" si="4"/>
        <v>N/A</v>
      </c>
      <c r="J118">
        <f t="shared" si="5"/>
        <v>2.8999999999999998E-2</v>
      </c>
      <c r="K118" t="str">
        <f t="shared" si="6"/>
        <v>N/A</v>
      </c>
      <c r="L118" t="str">
        <f t="shared" si="7"/>
        <v>N/A</v>
      </c>
      <c r="M118" t="str">
        <f t="shared" si="8"/>
        <v>N/A</v>
      </c>
      <c r="N118" t="str">
        <f t="shared" si="9"/>
        <v>N/A</v>
      </c>
    </row>
    <row r="119" spans="1:14" x14ac:dyDescent="0.3">
      <c r="A119" s="1">
        <v>5</v>
      </c>
      <c r="B119" t="s">
        <v>197</v>
      </c>
      <c r="C119" t="s">
        <v>6368</v>
      </c>
      <c r="I119" t="str">
        <f t="shared" si="4"/>
        <v>N/A</v>
      </c>
      <c r="J119">
        <f t="shared" si="5"/>
        <v>0.995</v>
      </c>
      <c r="K119" t="str">
        <f t="shared" si="6"/>
        <v>N/A</v>
      </c>
      <c r="L119" t="str">
        <f t="shared" si="7"/>
        <v>N/A</v>
      </c>
      <c r="M119" t="str">
        <f t="shared" si="8"/>
        <v>N/A</v>
      </c>
      <c r="N119" t="str">
        <f t="shared" si="9"/>
        <v>N/A</v>
      </c>
    </row>
    <row r="120" spans="1:14" x14ac:dyDescent="0.3">
      <c r="A120" s="1">
        <v>6</v>
      </c>
      <c r="B120" t="s">
        <v>199</v>
      </c>
      <c r="C120" t="s">
        <v>6601</v>
      </c>
      <c r="I120" t="str">
        <f t="shared" si="4"/>
        <v>N/A</v>
      </c>
      <c r="J120">
        <f t="shared" si="5"/>
        <v>705780</v>
      </c>
      <c r="K120" t="str">
        <f t="shared" si="6"/>
        <v>N/A</v>
      </c>
      <c r="L120" t="str">
        <f t="shared" si="7"/>
        <v>N/A</v>
      </c>
      <c r="M120" t="str">
        <f t="shared" si="8"/>
        <v>N/A</v>
      </c>
      <c r="N120" t="str">
        <f t="shared" si="9"/>
        <v>N/A</v>
      </c>
    </row>
    <row r="121" spans="1:14" x14ac:dyDescent="0.3">
      <c r="A121" s="1">
        <v>7</v>
      </c>
      <c r="B121" t="s">
        <v>201</v>
      </c>
      <c r="C121" t="s">
        <v>6602</v>
      </c>
      <c r="I121" t="str">
        <f t="shared" si="4"/>
        <v>N/A</v>
      </c>
      <c r="J121">
        <f t="shared" si="5"/>
        <v>6.58</v>
      </c>
      <c r="K121" t="str">
        <f t="shared" si="6"/>
        <v>N/A</v>
      </c>
      <c r="L121" t="str">
        <f t="shared" si="7"/>
        <v>N/A</v>
      </c>
      <c r="M121" t="str">
        <f t="shared" si="8"/>
        <v>N/A</v>
      </c>
      <c r="N121" t="str">
        <f t="shared" si="9"/>
        <v>N/A</v>
      </c>
    </row>
    <row r="122" spans="1:14" x14ac:dyDescent="0.3">
      <c r="A122" s="1">
        <v>8</v>
      </c>
      <c r="B122" t="s">
        <v>203</v>
      </c>
      <c r="C122" t="s">
        <v>6603</v>
      </c>
      <c r="I122" t="str">
        <f t="shared" si="4"/>
        <v>N/A</v>
      </c>
      <c r="J122">
        <f t="shared" si="5"/>
        <v>4.24E-2</v>
      </c>
      <c r="K122" t="str">
        <f t="shared" si="6"/>
        <v>N/A</v>
      </c>
      <c r="L122" t="str">
        <f t="shared" si="7"/>
        <v>N/A</v>
      </c>
      <c r="M122" t="str">
        <f t="shared" si="8"/>
        <v>N/A</v>
      </c>
      <c r="N122" t="str">
        <f t="shared" si="9"/>
        <v>N/A</v>
      </c>
    </row>
    <row r="123" spans="1:14" x14ac:dyDescent="0.3">
      <c r="A123" s="1">
        <v>9</v>
      </c>
      <c r="B123" t="s">
        <v>205</v>
      </c>
      <c r="C123" t="s">
        <v>6604</v>
      </c>
      <c r="I123" t="str">
        <f t="shared" si="4"/>
        <v>N/A</v>
      </c>
      <c r="J123">
        <f t="shared" si="5"/>
        <v>802730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6605</v>
      </c>
      <c r="I125" t="str">
        <f t="shared" si="15"/>
        <v>N/A</v>
      </c>
      <c r="J125">
        <f t="shared" si="16"/>
        <v>0.8</v>
      </c>
      <c r="K125" t="str">
        <f t="shared" si="17"/>
        <v>N/A</v>
      </c>
      <c r="L125" t="str">
        <f t="shared" si="18"/>
        <v>N/A</v>
      </c>
      <c r="M125" t="str">
        <f t="shared" si="19"/>
        <v>N/A</v>
      </c>
      <c r="N125" t="str">
        <f t="shared" si="20"/>
        <v>N/A</v>
      </c>
    </row>
    <row r="126" spans="1:14" x14ac:dyDescent="0.3">
      <c r="A126" s="1">
        <v>1</v>
      </c>
      <c r="B126" t="s">
        <v>208</v>
      </c>
      <c r="C126" t="s">
        <v>6606</v>
      </c>
      <c r="I126" t="str">
        <f t="shared" si="15"/>
        <v>N/A</v>
      </c>
      <c r="J126">
        <f t="shared" si="16"/>
        <v>1.41E-2</v>
      </c>
      <c r="K126" t="str">
        <f t="shared" si="17"/>
        <v>N/A</v>
      </c>
      <c r="L126" t="str">
        <f t="shared" si="18"/>
        <v>N/A</v>
      </c>
      <c r="M126" t="str">
        <f t="shared" si="19"/>
        <v>N/A</v>
      </c>
      <c r="N126" t="str">
        <f t="shared" si="20"/>
        <v>N/A</v>
      </c>
    </row>
    <row r="127" spans="1:14" x14ac:dyDescent="0.3">
      <c r="A127" s="1">
        <v>2</v>
      </c>
      <c r="B127" t="s">
        <v>209</v>
      </c>
      <c r="C127" t="s">
        <v>6607</v>
      </c>
      <c r="I127" t="str">
        <f t="shared" si="15"/>
        <v>N/A</v>
      </c>
      <c r="J127">
        <f t="shared" si="16"/>
        <v>0.74</v>
      </c>
      <c r="K127" t="str">
        <f t="shared" si="17"/>
        <v>N/A</v>
      </c>
      <c r="L127" t="str">
        <f t="shared" si="18"/>
        <v>N/A</v>
      </c>
      <c r="M127" t="str">
        <f t="shared" si="19"/>
        <v>N/A</v>
      </c>
      <c r="N127" t="str">
        <f t="shared" si="20"/>
        <v>N/A</v>
      </c>
    </row>
    <row r="128" spans="1:14" x14ac:dyDescent="0.3">
      <c r="A128" s="1">
        <v>3</v>
      </c>
      <c r="B128" t="s">
        <v>210</v>
      </c>
      <c r="C128" t="s">
        <v>6608</v>
      </c>
      <c r="I128" t="str">
        <f t="shared" si="15"/>
        <v>N/A</v>
      </c>
      <c r="J128">
        <f t="shared" si="16"/>
        <v>1.3100000000000001E-2</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C130" t="s">
        <v>6609</v>
      </c>
      <c r="I130" t="str">
        <f t="shared" si="15"/>
        <v>N/A</v>
      </c>
      <c r="J130">
        <f t="shared" si="16"/>
        <v>0.21260000000000001</v>
      </c>
      <c r="K130" t="str">
        <f t="shared" si="17"/>
        <v>N/A</v>
      </c>
      <c r="L130" t="str">
        <f t="shared" si="18"/>
        <v>N/A</v>
      </c>
      <c r="M130" t="str">
        <f t="shared" si="19"/>
        <v>N/A</v>
      </c>
      <c r="N130" t="str">
        <f t="shared" si="20"/>
        <v>N/A</v>
      </c>
    </row>
    <row r="131" spans="1:14" x14ac:dyDescent="0.3">
      <c r="A131" s="1">
        <v>6</v>
      </c>
      <c r="B131" t="s">
        <v>213</v>
      </c>
      <c r="C131" t="s">
        <v>6610</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6611</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6612</v>
      </c>
      <c r="C138" t="s">
        <v>6613</v>
      </c>
      <c r="D138" t="s">
        <v>3822</v>
      </c>
      <c r="E138" t="s">
        <v>4731</v>
      </c>
      <c r="F138">
        <v>47</v>
      </c>
      <c r="I138" t="str">
        <f t="shared" si="15"/>
        <v>N/A</v>
      </c>
      <c r="J138" t="str">
        <f t="shared" si="16"/>
        <v>N/A</v>
      </c>
      <c r="K138">
        <f t="shared" si="17"/>
        <v>1080000</v>
      </c>
      <c r="L138">
        <f t="shared" si="18"/>
        <v>1440000</v>
      </c>
      <c r="M138">
        <f t="shared" si="19"/>
        <v>47</v>
      </c>
      <c r="N138" t="str">
        <f t="shared" si="20"/>
        <v>N/A</v>
      </c>
    </row>
    <row r="139" spans="1:14" x14ac:dyDescent="0.3">
      <c r="A139" s="1">
        <v>1</v>
      </c>
      <c r="B139" t="s">
        <v>6614</v>
      </c>
      <c r="C139" t="s">
        <v>6615</v>
      </c>
      <c r="D139" t="s">
        <v>6616</v>
      </c>
      <c r="F139">
        <v>55</v>
      </c>
      <c r="I139" t="str">
        <f t="shared" si="15"/>
        <v>N/A</v>
      </c>
      <c r="J139" t="str">
        <f t="shared" si="16"/>
        <v>N/A</v>
      </c>
      <c r="K139">
        <f t="shared" si="17"/>
        <v>583510</v>
      </c>
      <c r="L139" t="str">
        <f t="shared" si="18"/>
        <v>N/A</v>
      </c>
      <c r="M139">
        <f t="shared" si="19"/>
        <v>55</v>
      </c>
      <c r="N139" t="str">
        <f t="shared" si="20"/>
        <v>N/A</v>
      </c>
    </row>
    <row r="140" spans="1:14" x14ac:dyDescent="0.3">
      <c r="A140" s="1">
        <v>2</v>
      </c>
      <c r="B140" t="s">
        <v>6617</v>
      </c>
      <c r="C140" t="s">
        <v>3843</v>
      </c>
      <c r="D140" t="s">
        <v>6618</v>
      </c>
      <c r="F140">
        <v>51</v>
      </c>
      <c r="I140" t="str">
        <f t="shared" si="15"/>
        <v>N/A</v>
      </c>
      <c r="J140" t="str">
        <f t="shared" si="16"/>
        <v>N/A</v>
      </c>
      <c r="K140">
        <f t="shared" si="17"/>
        <v>384040</v>
      </c>
      <c r="L140" t="str">
        <f t="shared" si="18"/>
        <v>N/A</v>
      </c>
      <c r="M140">
        <f t="shared" si="19"/>
        <v>51</v>
      </c>
      <c r="N140" t="str">
        <f t="shared" si="20"/>
        <v>N/A</v>
      </c>
    </row>
    <row r="141" spans="1:14" x14ac:dyDescent="0.3">
      <c r="A141" s="1">
        <v>3</v>
      </c>
      <c r="B141" t="s">
        <v>6619</v>
      </c>
      <c r="C141" t="s">
        <v>6620</v>
      </c>
      <c r="D141" t="s">
        <v>6621</v>
      </c>
      <c r="E141" t="s">
        <v>6622</v>
      </c>
      <c r="F141">
        <v>44</v>
      </c>
      <c r="I141" t="str">
        <f t="shared" si="15"/>
        <v>N/A</v>
      </c>
      <c r="J141" t="str">
        <f t="shared" si="16"/>
        <v>N/A</v>
      </c>
      <c r="K141">
        <f t="shared" si="17"/>
        <v>423390</v>
      </c>
      <c r="L141">
        <f t="shared" si="18"/>
        <v>256149.99999999997</v>
      </c>
      <c r="M141">
        <f t="shared" si="19"/>
        <v>44</v>
      </c>
      <c r="N141" t="str">
        <f t="shared" si="20"/>
        <v>N/A</v>
      </c>
    </row>
    <row r="142" spans="1:14" x14ac:dyDescent="0.3">
      <c r="A142" s="1">
        <v>4</v>
      </c>
      <c r="B142" t="s">
        <v>6623</v>
      </c>
      <c r="C142" t="s">
        <v>6624</v>
      </c>
      <c r="F142">
        <v>46</v>
      </c>
      <c r="I142" t="str">
        <f t="shared" si="15"/>
        <v>N/A</v>
      </c>
      <c r="J142" t="str">
        <f t="shared" si="16"/>
        <v>N/A</v>
      </c>
      <c r="K142" t="str">
        <f t="shared" si="17"/>
        <v>N/A</v>
      </c>
      <c r="L142" t="str">
        <f t="shared" si="18"/>
        <v>N/A</v>
      </c>
      <c r="M142">
        <f t="shared" si="19"/>
        <v>46</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6625</v>
      </c>
      <c r="D145" t="s">
        <v>6626</v>
      </c>
      <c r="E145" t="s">
        <v>6627</v>
      </c>
      <c r="F145" t="s">
        <v>6628</v>
      </c>
      <c r="G145" t="s">
        <v>6629</v>
      </c>
      <c r="I145" t="str">
        <f t="shared" si="15"/>
        <v>N/A</v>
      </c>
      <c r="J145">
        <f t="shared" si="16"/>
        <v>321250000</v>
      </c>
      <c r="K145">
        <f t="shared" si="17"/>
        <v>357760000</v>
      </c>
      <c r="L145">
        <f t="shared" si="18"/>
        <v>402630000</v>
      </c>
      <c r="M145">
        <f t="shared" si="19"/>
        <v>403510000</v>
      </c>
      <c r="N145">
        <f t="shared" si="20"/>
        <v>395100000</v>
      </c>
    </row>
    <row r="146" spans="1:14" x14ac:dyDescent="0.3">
      <c r="A146" s="1">
        <v>1</v>
      </c>
      <c r="B146" t="s">
        <v>6630</v>
      </c>
      <c r="C146" t="s">
        <v>6631</v>
      </c>
      <c r="D146" t="s">
        <v>6632</v>
      </c>
      <c r="E146" t="s">
        <v>6633</v>
      </c>
      <c r="F146" t="s">
        <v>6634</v>
      </c>
      <c r="G146" t="s">
        <v>6635</v>
      </c>
      <c r="I146" t="str">
        <f t="shared" si="15"/>
        <v>N/A</v>
      </c>
      <c r="J146">
        <f t="shared" si="16"/>
        <v>290690000</v>
      </c>
      <c r="K146">
        <f t="shared" si="17"/>
        <v>329980000</v>
      </c>
      <c r="L146">
        <f t="shared" si="18"/>
        <v>375750000</v>
      </c>
      <c r="M146">
        <f t="shared" si="19"/>
        <v>375890000</v>
      </c>
      <c r="N146">
        <f t="shared" si="20"/>
        <v>368700000</v>
      </c>
    </row>
    <row r="147" spans="1:14" x14ac:dyDescent="0.3">
      <c r="A147" s="1">
        <v>2</v>
      </c>
      <c r="B147" t="s">
        <v>6272</v>
      </c>
      <c r="C147" t="s">
        <v>6636</v>
      </c>
      <c r="D147" t="s">
        <v>6637</v>
      </c>
      <c r="E147" t="s">
        <v>6638</v>
      </c>
      <c r="F147" t="s">
        <v>6639</v>
      </c>
      <c r="G147" t="s">
        <v>4629</v>
      </c>
      <c r="I147" t="str">
        <f t="shared" si="15"/>
        <v>N/A</v>
      </c>
      <c r="J147">
        <f t="shared" si="16"/>
        <v>27260000</v>
      </c>
      <c r="K147">
        <f t="shared" si="17"/>
        <v>26230000</v>
      </c>
      <c r="L147">
        <f t="shared" si="18"/>
        <v>27050000</v>
      </c>
      <c r="M147">
        <f t="shared" si="19"/>
        <v>27280000</v>
      </c>
      <c r="N147">
        <f t="shared" si="20"/>
        <v>26880000</v>
      </c>
    </row>
    <row r="148" spans="1:14" x14ac:dyDescent="0.3">
      <c r="A148" s="1">
        <v>3</v>
      </c>
      <c r="B148" t="s">
        <v>6640</v>
      </c>
      <c r="C148" t="s">
        <v>6641</v>
      </c>
      <c r="D148" t="s">
        <v>2399</v>
      </c>
      <c r="E148" t="s">
        <v>6642</v>
      </c>
      <c r="F148" t="s">
        <v>6643</v>
      </c>
      <c r="G148" t="s">
        <v>6644</v>
      </c>
      <c r="I148" t="str">
        <f t="shared" si="15"/>
        <v>neg_trend</v>
      </c>
      <c r="J148">
        <f t="shared" si="16"/>
        <v>2740000</v>
      </c>
      <c r="K148">
        <f t="shared" si="17"/>
        <v>1130000</v>
      </c>
      <c r="L148">
        <f t="shared" si="18"/>
        <v>299000</v>
      </c>
      <c r="M148">
        <f t="shared" si="19"/>
        <v>15000</v>
      </c>
      <c r="N148">
        <f t="shared" si="20"/>
        <v>-837000</v>
      </c>
    </row>
    <row r="149" spans="1:14" x14ac:dyDescent="0.3">
      <c r="A149" s="1">
        <v>4</v>
      </c>
      <c r="B149" t="s">
        <v>6645</v>
      </c>
      <c r="C149" t="s">
        <v>6646</v>
      </c>
      <c r="D149" t="s">
        <v>6647</v>
      </c>
      <c r="E149" t="s">
        <v>6648</v>
      </c>
      <c r="F149" t="s">
        <v>6649</v>
      </c>
      <c r="G149" t="s">
        <v>6650</v>
      </c>
      <c r="I149" t="str">
        <f t="shared" si="15"/>
        <v>N/A</v>
      </c>
      <c r="J149">
        <f t="shared" si="16"/>
        <v>562000</v>
      </c>
      <c r="K149">
        <f t="shared" si="17"/>
        <v>427000</v>
      </c>
      <c r="L149">
        <f t="shared" si="18"/>
        <v>-464000</v>
      </c>
      <c r="M149">
        <f t="shared" si="19"/>
        <v>316000</v>
      </c>
      <c r="N149">
        <f t="shared" si="20"/>
        <v>347000</v>
      </c>
    </row>
    <row r="150" spans="1:14" x14ac:dyDescent="0.3">
      <c r="A150" s="1">
        <v>5</v>
      </c>
      <c r="B150" t="s">
        <v>253</v>
      </c>
      <c r="C150" t="s">
        <v>254</v>
      </c>
      <c r="D150" t="s">
        <v>6651</v>
      </c>
      <c r="E150" t="s">
        <v>6652</v>
      </c>
      <c r="F150" t="s">
        <v>3958</v>
      </c>
      <c r="G150" t="s">
        <v>6653</v>
      </c>
      <c r="I150" t="str">
        <f t="shared" si="15"/>
        <v>N/A</v>
      </c>
      <c r="J150" t="str">
        <f t="shared" si="16"/>
        <v>N/A</v>
      </c>
      <c r="K150">
        <f t="shared" si="17"/>
        <v>0.1137</v>
      </c>
      <c r="L150">
        <f t="shared" si="18"/>
        <v>0.12539999999999998</v>
      </c>
      <c r="M150">
        <f t="shared" si="19"/>
        <v>2.2000000000000001E-3</v>
      </c>
      <c r="N150">
        <f t="shared" si="20"/>
        <v>-2.0800000000000003E-2</v>
      </c>
    </row>
    <row r="151" spans="1:14" x14ac:dyDescent="0.3">
      <c r="A151" s="1">
        <v>6</v>
      </c>
      <c r="B151" t="s">
        <v>6654</v>
      </c>
      <c r="C151" t="s">
        <v>6655</v>
      </c>
      <c r="D151" t="s">
        <v>6656</v>
      </c>
      <c r="E151" t="s">
        <v>6657</v>
      </c>
      <c r="F151" t="s">
        <v>6658</v>
      </c>
      <c r="G151" t="s">
        <v>6659</v>
      </c>
      <c r="I151" t="str">
        <f t="shared" si="15"/>
        <v>N/A</v>
      </c>
      <c r="J151">
        <f t="shared" si="16"/>
        <v>222110000</v>
      </c>
      <c r="K151">
        <f t="shared" si="17"/>
        <v>230020000</v>
      </c>
      <c r="L151">
        <f t="shared" si="18"/>
        <v>245310000</v>
      </c>
      <c r="M151">
        <f t="shared" si="19"/>
        <v>215870000</v>
      </c>
      <c r="N151">
        <f t="shared" si="20"/>
        <v>203250000</v>
      </c>
    </row>
    <row r="152" spans="1:14" x14ac:dyDescent="0.3">
      <c r="A152" s="1">
        <v>7</v>
      </c>
      <c r="B152" t="s">
        <v>6660</v>
      </c>
      <c r="C152" t="s">
        <v>6661</v>
      </c>
      <c r="D152" t="s">
        <v>6662</v>
      </c>
      <c r="E152" t="s">
        <v>6663</v>
      </c>
      <c r="F152" t="s">
        <v>6664</v>
      </c>
      <c r="G152" t="s">
        <v>6665</v>
      </c>
      <c r="I152" t="str">
        <f t="shared" si="15"/>
        <v>N/A</v>
      </c>
      <c r="J152">
        <f t="shared" si="16"/>
        <v>219900000</v>
      </c>
      <c r="K152">
        <f t="shared" si="17"/>
        <v>228970000</v>
      </c>
      <c r="L152">
        <f t="shared" si="18"/>
        <v>244920000</v>
      </c>
      <c r="M152">
        <f t="shared" si="19"/>
        <v>214570000</v>
      </c>
      <c r="N152">
        <f t="shared" si="20"/>
        <v>199030000</v>
      </c>
    </row>
    <row r="153" spans="1:14" x14ac:dyDescent="0.3">
      <c r="A153" s="1">
        <v>8</v>
      </c>
      <c r="B153" t="s">
        <v>6666</v>
      </c>
      <c r="C153" t="s">
        <v>254</v>
      </c>
      <c r="D153" t="s">
        <v>4908</v>
      </c>
      <c r="E153" t="s">
        <v>6667</v>
      </c>
      <c r="F153" t="s">
        <v>6668</v>
      </c>
      <c r="G153" t="s">
        <v>5506</v>
      </c>
      <c r="I153" t="str">
        <f t="shared" si="15"/>
        <v>N/A</v>
      </c>
      <c r="J153" t="str">
        <f t="shared" si="16"/>
        <v>N/A</v>
      </c>
      <c r="K153">
        <f t="shared" si="17"/>
        <v>3.56E-2</v>
      </c>
      <c r="L153">
        <f t="shared" si="18"/>
        <v>6.6500000000000004E-2</v>
      </c>
      <c r="M153">
        <f t="shared" si="19"/>
        <v>-0.12</v>
      </c>
      <c r="N153">
        <f t="shared" si="20"/>
        <v>-5.8499999999999996E-2</v>
      </c>
    </row>
    <row r="154" spans="1:14" x14ac:dyDescent="0.3">
      <c r="A154" s="1">
        <v>9</v>
      </c>
      <c r="B154" t="s">
        <v>6669</v>
      </c>
      <c r="C154" t="s">
        <v>254</v>
      </c>
      <c r="D154" t="s">
        <v>254</v>
      </c>
      <c r="E154" t="s">
        <v>254</v>
      </c>
      <c r="F154" t="s">
        <v>254</v>
      </c>
      <c r="G154" t="s">
        <v>6670</v>
      </c>
      <c r="I154" t="str">
        <f t="shared" si="15"/>
        <v>N/A</v>
      </c>
      <c r="J154" t="str">
        <f t="shared" si="16"/>
        <v>N/A</v>
      </c>
      <c r="K154" t="str">
        <f t="shared" si="17"/>
        <v>N/A</v>
      </c>
      <c r="L154" t="str">
        <f t="shared" si="18"/>
        <v>N/A</v>
      </c>
      <c r="M154" t="str">
        <f t="shared" si="19"/>
        <v>N/A</v>
      </c>
      <c r="N154">
        <f t="shared" si="20"/>
        <v>0.53979999999999995</v>
      </c>
    </row>
    <row r="155" spans="1:14" x14ac:dyDescent="0.3">
      <c r="I155" t="str">
        <f t="shared" si="15"/>
        <v>N/A</v>
      </c>
      <c r="J155" t="str">
        <f t="shared" si="16"/>
        <v>N/A</v>
      </c>
      <c r="K155" t="str">
        <f t="shared" si="17"/>
        <v>N/A</v>
      </c>
      <c r="L155" t="str">
        <f t="shared" si="18"/>
        <v>N/A</v>
      </c>
      <c r="M155" t="str">
        <f t="shared" si="19"/>
        <v>N/A</v>
      </c>
      <c r="N155" t="str">
        <f t="shared" si="20"/>
        <v>N/A</v>
      </c>
    </row>
    <row r="156" spans="1:14" x14ac:dyDescent="0.3">
      <c r="B156" s="1" t="s">
        <v>307</v>
      </c>
      <c r="C156" s="1" t="s">
        <v>242</v>
      </c>
      <c r="D156" s="1" t="s">
        <v>243</v>
      </c>
      <c r="E156" s="1" t="s">
        <v>244</v>
      </c>
      <c r="F156" s="1" t="s">
        <v>245</v>
      </c>
      <c r="G156" s="1" t="s">
        <v>246</v>
      </c>
      <c r="H156" s="1" t="s">
        <v>247</v>
      </c>
      <c r="I156" t="str">
        <f t="shared" si="15"/>
        <v>pos_trend</v>
      </c>
      <c r="J156">
        <f t="shared" si="16"/>
        <v>2012</v>
      </c>
      <c r="K156">
        <f t="shared" si="17"/>
        <v>2013</v>
      </c>
      <c r="L156">
        <f t="shared" si="18"/>
        <v>2014</v>
      </c>
      <c r="M156">
        <f t="shared" si="19"/>
        <v>2015</v>
      </c>
      <c r="N156">
        <f t="shared" si="20"/>
        <v>2016</v>
      </c>
    </row>
    <row r="157" spans="1:14" x14ac:dyDescent="0.3">
      <c r="A157" s="1">
        <v>0</v>
      </c>
      <c r="B157" t="s">
        <v>6671</v>
      </c>
      <c r="C157" t="s">
        <v>6672</v>
      </c>
      <c r="D157" t="s">
        <v>6673</v>
      </c>
      <c r="E157" t="s">
        <v>6674</v>
      </c>
      <c r="F157" t="s">
        <v>6675</v>
      </c>
      <c r="G157" t="s">
        <v>6676</v>
      </c>
      <c r="I157" t="str">
        <f t="shared" si="15"/>
        <v>N/A</v>
      </c>
      <c r="J157">
        <f t="shared" si="16"/>
        <v>61430000</v>
      </c>
      <c r="K157">
        <f t="shared" si="17"/>
        <v>67120000</v>
      </c>
      <c r="L157">
        <f t="shared" si="18"/>
        <v>84960000</v>
      </c>
      <c r="M157">
        <f t="shared" si="19"/>
        <v>84110000</v>
      </c>
      <c r="N157">
        <f t="shared" si="20"/>
        <v>80590000</v>
      </c>
    </row>
    <row r="158" spans="1:14" x14ac:dyDescent="0.3">
      <c r="A158" s="1">
        <v>1</v>
      </c>
      <c r="B158" t="s">
        <v>6677</v>
      </c>
      <c r="C158" t="s">
        <v>6672</v>
      </c>
      <c r="D158" t="s">
        <v>6673</v>
      </c>
      <c r="E158" t="s">
        <v>6674</v>
      </c>
      <c r="F158" t="s">
        <v>6675</v>
      </c>
      <c r="G158" t="s">
        <v>6676</v>
      </c>
      <c r="I158" t="str">
        <f t="shared" si="15"/>
        <v>N/A</v>
      </c>
      <c r="J158">
        <f t="shared" si="16"/>
        <v>61430000</v>
      </c>
      <c r="K158">
        <f t="shared" si="17"/>
        <v>67120000</v>
      </c>
      <c r="L158">
        <f t="shared" si="18"/>
        <v>84960000</v>
      </c>
      <c r="M158">
        <f t="shared" si="19"/>
        <v>84110000</v>
      </c>
      <c r="N158">
        <f t="shared" si="20"/>
        <v>80590000</v>
      </c>
    </row>
    <row r="159" spans="1:14" x14ac:dyDescent="0.3">
      <c r="A159" s="1">
        <v>2</v>
      </c>
      <c r="B159" t="s">
        <v>6678</v>
      </c>
      <c r="C159" t="s">
        <v>6679</v>
      </c>
      <c r="D159" t="s">
        <v>6680</v>
      </c>
      <c r="E159" t="s">
        <v>6681</v>
      </c>
      <c r="F159" t="s">
        <v>6682</v>
      </c>
      <c r="G159" t="s">
        <v>6683</v>
      </c>
      <c r="I159" t="str">
        <f t="shared" si="15"/>
        <v>N/A</v>
      </c>
      <c r="J159">
        <f t="shared" si="16"/>
        <v>20840000</v>
      </c>
      <c r="K159">
        <f t="shared" si="17"/>
        <v>22860000</v>
      </c>
      <c r="L159">
        <f t="shared" si="18"/>
        <v>24520000</v>
      </c>
      <c r="M159">
        <f t="shared" si="19"/>
        <v>24440000</v>
      </c>
      <c r="N159">
        <f t="shared" si="20"/>
        <v>24880000</v>
      </c>
    </row>
    <row r="160" spans="1:14" x14ac:dyDescent="0.3">
      <c r="A160" s="1">
        <v>3</v>
      </c>
      <c r="B160" t="s">
        <v>6684</v>
      </c>
      <c r="C160" t="s">
        <v>6685</v>
      </c>
      <c r="D160" t="s">
        <v>6686</v>
      </c>
      <c r="E160" t="s">
        <v>6687</v>
      </c>
      <c r="F160" t="s">
        <v>4750</v>
      </c>
      <c r="G160" t="s">
        <v>6688</v>
      </c>
      <c r="I160" t="str">
        <f t="shared" si="15"/>
        <v>N/A</v>
      </c>
      <c r="J160">
        <f t="shared" si="16"/>
        <v>40590000</v>
      </c>
      <c r="K160">
        <f t="shared" si="17"/>
        <v>44250000</v>
      </c>
      <c r="L160">
        <f t="shared" si="18"/>
        <v>60450000</v>
      </c>
      <c r="M160">
        <f t="shared" si="19"/>
        <v>59670000</v>
      </c>
      <c r="N160">
        <f t="shared" si="20"/>
        <v>55710000</v>
      </c>
    </row>
    <row r="161" spans="1:14" x14ac:dyDescent="0.3">
      <c r="A161" s="1">
        <v>4</v>
      </c>
      <c r="B161" t="s">
        <v>331</v>
      </c>
      <c r="C161" t="s">
        <v>254</v>
      </c>
      <c r="D161" t="s">
        <v>254</v>
      </c>
      <c r="E161" t="s">
        <v>254</v>
      </c>
      <c r="F161" t="s">
        <v>254</v>
      </c>
      <c r="G161" t="s">
        <v>254</v>
      </c>
      <c r="I161" t="str">
        <f t="shared" si="15"/>
        <v>N/A</v>
      </c>
      <c r="J161" t="str">
        <f t="shared" si="16"/>
        <v>N/A</v>
      </c>
      <c r="K161" t="str">
        <f t="shared" si="17"/>
        <v>N/A</v>
      </c>
      <c r="L161" t="str">
        <f t="shared" si="18"/>
        <v>N/A</v>
      </c>
      <c r="M161" t="str">
        <f t="shared" si="19"/>
        <v>N/A</v>
      </c>
      <c r="N161" t="str">
        <f t="shared" si="20"/>
        <v>N/A</v>
      </c>
    </row>
    <row r="162" spans="1:14" x14ac:dyDescent="0.3">
      <c r="A162" s="1">
        <v>5</v>
      </c>
      <c r="B162" t="s">
        <v>326</v>
      </c>
      <c r="C162" t="s">
        <v>254</v>
      </c>
      <c r="D162" t="s">
        <v>141</v>
      </c>
      <c r="E162" t="s">
        <v>6689</v>
      </c>
      <c r="F162" t="s">
        <v>6690</v>
      </c>
      <c r="G162" t="s">
        <v>6691</v>
      </c>
      <c r="I162" t="str">
        <f t="shared" si="15"/>
        <v>N/A</v>
      </c>
      <c r="J162" t="str">
        <f t="shared" si="16"/>
        <v>N/A</v>
      </c>
      <c r="K162">
        <f t="shared" si="17"/>
        <v>9.2499999999999999E-2</v>
      </c>
      <c r="L162">
        <f t="shared" si="18"/>
        <v>0.26590000000000003</v>
      </c>
      <c r="M162">
        <f t="shared" si="19"/>
        <v>-0.01</v>
      </c>
      <c r="N162">
        <f t="shared" si="20"/>
        <v>-4.1799999999999997E-2</v>
      </c>
    </row>
    <row r="163" spans="1:14" x14ac:dyDescent="0.3">
      <c r="A163" s="1">
        <v>6</v>
      </c>
      <c r="B163" t="s">
        <v>6692</v>
      </c>
      <c r="C163" t="s">
        <v>6693</v>
      </c>
      <c r="D163" t="s">
        <v>571</v>
      </c>
      <c r="E163" t="s">
        <v>6694</v>
      </c>
      <c r="F163" t="s">
        <v>6695</v>
      </c>
      <c r="G163" t="s">
        <v>6696</v>
      </c>
      <c r="I163" t="str">
        <f t="shared" si="15"/>
        <v>pos_trend</v>
      </c>
      <c r="J163">
        <f t="shared" si="16"/>
        <v>37710000</v>
      </c>
      <c r="K163">
        <f t="shared" si="17"/>
        <v>60630000</v>
      </c>
      <c r="L163">
        <f t="shared" si="18"/>
        <v>72360000</v>
      </c>
      <c r="M163">
        <f t="shared" si="19"/>
        <v>103520000</v>
      </c>
      <c r="N163">
        <f t="shared" si="20"/>
        <v>111250000</v>
      </c>
    </row>
    <row r="164" spans="1:14" x14ac:dyDescent="0.3">
      <c r="A164" s="1">
        <v>7</v>
      </c>
      <c r="B164" t="s">
        <v>6697</v>
      </c>
      <c r="C164" t="s">
        <v>6698</v>
      </c>
      <c r="D164" t="s">
        <v>254</v>
      </c>
      <c r="E164" t="s">
        <v>254</v>
      </c>
      <c r="F164" t="s">
        <v>254</v>
      </c>
      <c r="G164" t="s">
        <v>254</v>
      </c>
      <c r="I164" t="str">
        <f t="shared" si="15"/>
        <v>N/A</v>
      </c>
      <c r="J164">
        <f t="shared" si="16"/>
        <v>566000</v>
      </c>
      <c r="K164" t="str">
        <f t="shared" si="17"/>
        <v>N/A</v>
      </c>
      <c r="L164" t="str">
        <f t="shared" si="18"/>
        <v>N/A</v>
      </c>
      <c r="M164" t="str">
        <f t="shared" si="19"/>
        <v>N/A</v>
      </c>
      <c r="N164" t="str">
        <f t="shared" si="20"/>
        <v>N/A</v>
      </c>
    </row>
    <row r="165" spans="1:14" x14ac:dyDescent="0.3">
      <c r="A165" s="1">
        <v>8</v>
      </c>
      <c r="B165" t="s">
        <v>6699</v>
      </c>
      <c r="C165" t="s">
        <v>6698</v>
      </c>
      <c r="D165" t="s">
        <v>254</v>
      </c>
      <c r="E165" t="s">
        <v>254</v>
      </c>
      <c r="F165" t="s">
        <v>254</v>
      </c>
      <c r="G165" t="s">
        <v>254</v>
      </c>
      <c r="I165" t="str">
        <f t="shared" si="15"/>
        <v>N/A</v>
      </c>
      <c r="J165">
        <f t="shared" si="16"/>
        <v>566000</v>
      </c>
      <c r="K165" t="str">
        <f t="shared" si="17"/>
        <v>N/A</v>
      </c>
      <c r="L165" t="str">
        <f t="shared" si="18"/>
        <v>N/A</v>
      </c>
      <c r="M165" t="str">
        <f t="shared" si="19"/>
        <v>N/A</v>
      </c>
      <c r="N165" t="str">
        <f t="shared" si="20"/>
        <v>N/A</v>
      </c>
    </row>
    <row r="166" spans="1:14" x14ac:dyDescent="0.3">
      <c r="A166" s="1">
        <v>9</v>
      </c>
      <c r="B166" t="s">
        <v>369</v>
      </c>
      <c r="C166" t="s">
        <v>254</v>
      </c>
      <c r="D166" t="s">
        <v>254</v>
      </c>
      <c r="E166" t="s">
        <v>254</v>
      </c>
      <c r="F166" t="s">
        <v>254</v>
      </c>
      <c r="G166" t="s">
        <v>254</v>
      </c>
      <c r="I166" t="str">
        <f t="shared" si="15"/>
        <v>N/A</v>
      </c>
      <c r="J166" t="str">
        <f t="shared" si="16"/>
        <v>N/A</v>
      </c>
      <c r="K166" t="str">
        <f t="shared" si="17"/>
        <v>N/A</v>
      </c>
      <c r="L166" t="str">
        <f t="shared" si="18"/>
        <v>N/A</v>
      </c>
      <c r="M166" t="str">
        <f t="shared" si="19"/>
        <v>N/A</v>
      </c>
      <c r="N166" t="str">
        <f t="shared" si="20"/>
        <v>N/A</v>
      </c>
    </row>
    <row r="167" spans="1:14" x14ac:dyDescent="0.3">
      <c r="A167" s="1">
        <v>10</v>
      </c>
      <c r="B167" t="s">
        <v>6700</v>
      </c>
      <c r="C167" t="s">
        <v>6701</v>
      </c>
      <c r="D167" t="s">
        <v>571</v>
      </c>
      <c r="E167" t="s">
        <v>6694</v>
      </c>
      <c r="F167" t="s">
        <v>6695</v>
      </c>
      <c r="G167" t="s">
        <v>6696</v>
      </c>
      <c r="I167" t="str">
        <f t="shared" si="15"/>
        <v>pos_trend</v>
      </c>
      <c r="J167">
        <f t="shared" si="16"/>
        <v>37140000</v>
      </c>
      <c r="K167">
        <f t="shared" si="17"/>
        <v>60630000</v>
      </c>
      <c r="L167">
        <f t="shared" si="18"/>
        <v>72360000</v>
      </c>
      <c r="M167">
        <f t="shared" si="19"/>
        <v>103520000</v>
      </c>
      <c r="N167">
        <f t="shared" si="20"/>
        <v>111250000</v>
      </c>
    </row>
    <row r="168" spans="1:14" x14ac:dyDescent="0.3">
      <c r="A168" s="1">
        <v>11</v>
      </c>
      <c r="B168" t="s">
        <v>6280</v>
      </c>
      <c r="C168" t="s">
        <v>254</v>
      </c>
      <c r="D168" t="s">
        <v>6702</v>
      </c>
      <c r="E168" t="s">
        <v>6703</v>
      </c>
      <c r="F168" t="s">
        <v>6704</v>
      </c>
      <c r="G168" t="s">
        <v>6705</v>
      </c>
      <c r="I168" t="str">
        <f t="shared" si="15"/>
        <v>N/A</v>
      </c>
      <c r="J168" t="str">
        <f t="shared" si="16"/>
        <v>N/A</v>
      </c>
      <c r="K168">
        <f t="shared" si="17"/>
        <v>0.60780000000000001</v>
      </c>
      <c r="L168">
        <f t="shared" si="18"/>
        <v>0.19350000000000001</v>
      </c>
      <c r="M168">
        <f t="shared" si="19"/>
        <v>0.43060000000000004</v>
      </c>
      <c r="N168">
        <f t="shared" si="20"/>
        <v>7.4700000000000003E-2</v>
      </c>
    </row>
    <row r="169" spans="1:14" x14ac:dyDescent="0.3">
      <c r="A169" s="1">
        <v>12</v>
      </c>
      <c r="B169" t="s">
        <v>6281</v>
      </c>
      <c r="C169" t="s">
        <v>254</v>
      </c>
      <c r="D169" t="s">
        <v>6706</v>
      </c>
      <c r="E169" t="s">
        <v>3310</v>
      </c>
      <c r="F169" t="s">
        <v>6707</v>
      </c>
      <c r="G169" t="s">
        <v>1964</v>
      </c>
      <c r="I169" t="str">
        <f t="shared" si="15"/>
        <v>N/A</v>
      </c>
      <c r="J169" t="str">
        <f t="shared" si="16"/>
        <v>N/A</v>
      </c>
      <c r="K169">
        <f t="shared" si="17"/>
        <v>803000</v>
      </c>
      <c r="L169">
        <f t="shared" si="18"/>
        <v>1610000</v>
      </c>
      <c r="M169">
        <f t="shared" si="19"/>
        <v>99000</v>
      </c>
      <c r="N169">
        <f t="shared" si="20"/>
        <v>1570000</v>
      </c>
    </row>
    <row r="170" spans="1:14" x14ac:dyDescent="0.3">
      <c r="A170" s="1">
        <v>13</v>
      </c>
      <c r="B170" t="s">
        <v>6287</v>
      </c>
      <c r="C170" t="s">
        <v>254</v>
      </c>
      <c r="D170" t="s">
        <v>254</v>
      </c>
      <c r="E170" t="s">
        <v>254</v>
      </c>
      <c r="F170" t="s">
        <v>6708</v>
      </c>
      <c r="G170" t="s">
        <v>6709</v>
      </c>
      <c r="I170" t="str">
        <f t="shared" si="15"/>
        <v>N/A</v>
      </c>
      <c r="J170" t="str">
        <f t="shared" si="16"/>
        <v>N/A</v>
      </c>
      <c r="K170" t="str">
        <f t="shared" si="17"/>
        <v>N/A</v>
      </c>
      <c r="L170" t="str">
        <f t="shared" si="18"/>
        <v>N/A</v>
      </c>
      <c r="M170">
        <f t="shared" si="19"/>
        <v>-664000</v>
      </c>
      <c r="N170">
        <f t="shared" si="20"/>
        <v>-1000</v>
      </c>
    </row>
    <row r="171" spans="1:14" x14ac:dyDescent="0.3">
      <c r="A171" s="1">
        <v>14</v>
      </c>
      <c r="B171" t="s">
        <v>356</v>
      </c>
      <c r="C171" t="s">
        <v>254</v>
      </c>
      <c r="D171" t="s">
        <v>6706</v>
      </c>
      <c r="E171" t="s">
        <v>3310</v>
      </c>
      <c r="F171" t="s">
        <v>6710</v>
      </c>
      <c r="G171" t="s">
        <v>1964</v>
      </c>
      <c r="I171" t="str">
        <f t="shared" si="15"/>
        <v>N/A</v>
      </c>
      <c r="J171" t="str">
        <f t="shared" si="16"/>
        <v>N/A</v>
      </c>
      <c r="K171">
        <f t="shared" si="17"/>
        <v>803000</v>
      </c>
      <c r="L171">
        <f t="shared" si="18"/>
        <v>1610000</v>
      </c>
      <c r="M171">
        <f t="shared" si="19"/>
        <v>763000</v>
      </c>
      <c r="N171">
        <f t="shared" si="20"/>
        <v>1570000</v>
      </c>
    </row>
    <row r="172" spans="1:14" x14ac:dyDescent="0.3">
      <c r="A172" s="1">
        <v>15</v>
      </c>
      <c r="B172" t="s">
        <v>332</v>
      </c>
      <c r="C172" t="s">
        <v>254</v>
      </c>
      <c r="D172" t="s">
        <v>6711</v>
      </c>
      <c r="E172" t="s">
        <v>6712</v>
      </c>
      <c r="F172" t="s">
        <v>6713</v>
      </c>
      <c r="G172" t="s">
        <v>254</v>
      </c>
      <c r="I172" t="str">
        <f t="shared" si="15"/>
        <v>N/A</v>
      </c>
      <c r="J172" t="str">
        <f t="shared" si="16"/>
        <v>N/A</v>
      </c>
      <c r="K172">
        <f t="shared" si="17"/>
        <v>2230000</v>
      </c>
      <c r="L172">
        <f t="shared" si="18"/>
        <v>222000</v>
      </c>
      <c r="M172">
        <f t="shared" si="19"/>
        <v>2650000</v>
      </c>
      <c r="N172" t="str">
        <f t="shared" si="20"/>
        <v>N/A</v>
      </c>
    </row>
    <row r="173" spans="1:14" x14ac:dyDescent="0.3">
      <c r="A173" s="1">
        <v>16</v>
      </c>
      <c r="B173" t="s">
        <v>370</v>
      </c>
      <c r="C173" t="s">
        <v>6701</v>
      </c>
      <c r="D173" t="s">
        <v>6714</v>
      </c>
      <c r="E173" t="s">
        <v>6715</v>
      </c>
      <c r="F173" t="s">
        <v>6716</v>
      </c>
      <c r="G173" t="s">
        <v>6717</v>
      </c>
      <c r="I173" t="str">
        <f t="shared" si="15"/>
        <v>pos_trend</v>
      </c>
      <c r="J173">
        <f t="shared" si="16"/>
        <v>37140000</v>
      </c>
      <c r="K173">
        <f t="shared" si="17"/>
        <v>59200000</v>
      </c>
      <c r="L173">
        <f t="shared" si="18"/>
        <v>73750000</v>
      </c>
      <c r="M173">
        <f t="shared" si="19"/>
        <v>100970000</v>
      </c>
      <c r="N173">
        <f t="shared" si="20"/>
        <v>112820000</v>
      </c>
    </row>
    <row r="174" spans="1:14" x14ac:dyDescent="0.3">
      <c r="A174" s="1">
        <v>17</v>
      </c>
      <c r="B174" t="s">
        <v>376</v>
      </c>
      <c r="C174" t="s">
        <v>254</v>
      </c>
      <c r="D174" t="s">
        <v>6718</v>
      </c>
      <c r="E174" t="s">
        <v>6719</v>
      </c>
      <c r="F174" t="s">
        <v>6720</v>
      </c>
      <c r="G174" t="s">
        <v>6390</v>
      </c>
      <c r="I174" t="str">
        <f t="shared" si="15"/>
        <v>N/A</v>
      </c>
      <c r="J174" t="str">
        <f t="shared" si="16"/>
        <v>N/A</v>
      </c>
      <c r="K174">
        <f t="shared" si="17"/>
        <v>0.59389999999999998</v>
      </c>
      <c r="L174">
        <f t="shared" si="18"/>
        <v>0.2457</v>
      </c>
      <c r="M174">
        <f t="shared" si="19"/>
        <v>0.36909999999999998</v>
      </c>
      <c r="N174">
        <f t="shared" si="20"/>
        <v>0.1174</v>
      </c>
    </row>
    <row r="175" spans="1:14" x14ac:dyDescent="0.3">
      <c r="A175" s="1">
        <v>18</v>
      </c>
      <c r="B175" t="s">
        <v>6291</v>
      </c>
      <c r="C175" t="s">
        <v>6721</v>
      </c>
      <c r="D175" t="s">
        <v>6722</v>
      </c>
      <c r="E175" t="s">
        <v>6723</v>
      </c>
      <c r="F175" t="s">
        <v>6724</v>
      </c>
      <c r="G175" t="s">
        <v>6725</v>
      </c>
      <c r="I175" t="str">
        <f t="shared" si="15"/>
        <v>pos_trend</v>
      </c>
      <c r="J175">
        <f t="shared" si="16"/>
        <v>7790000</v>
      </c>
      <c r="K175">
        <f t="shared" si="17"/>
        <v>15570000</v>
      </c>
      <c r="L175">
        <f t="shared" si="18"/>
        <v>20080000</v>
      </c>
      <c r="M175">
        <f t="shared" si="19"/>
        <v>30510000</v>
      </c>
      <c r="N175">
        <f t="shared" si="20"/>
        <v>34960000</v>
      </c>
    </row>
    <row r="176" spans="1:14" x14ac:dyDescent="0.3">
      <c r="A176" s="1">
        <v>19</v>
      </c>
      <c r="B176" t="s">
        <v>6295</v>
      </c>
      <c r="C176" t="s">
        <v>6726</v>
      </c>
      <c r="D176" t="s">
        <v>3486</v>
      </c>
      <c r="E176" t="s">
        <v>6727</v>
      </c>
      <c r="F176" t="s">
        <v>6728</v>
      </c>
      <c r="G176" t="s">
        <v>6729</v>
      </c>
      <c r="I176" t="str">
        <f t="shared" si="15"/>
        <v>pos_trend</v>
      </c>
      <c r="J176">
        <f t="shared" si="16"/>
        <v>7670000</v>
      </c>
      <c r="K176">
        <f t="shared" si="17"/>
        <v>15770000</v>
      </c>
      <c r="L176">
        <f t="shared" si="18"/>
        <v>21500000</v>
      </c>
      <c r="M176">
        <f t="shared" si="19"/>
        <v>29060000</v>
      </c>
      <c r="N176">
        <f t="shared" si="20"/>
        <v>37210000</v>
      </c>
    </row>
    <row r="177" spans="1:14" x14ac:dyDescent="0.3">
      <c r="A177" s="1">
        <v>20</v>
      </c>
      <c r="B177" t="s">
        <v>6296</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row>
    <row r="178" spans="1:14" x14ac:dyDescent="0.3">
      <c r="A178" s="1">
        <v>21</v>
      </c>
      <c r="B178" t="s">
        <v>6297</v>
      </c>
      <c r="C178" t="s">
        <v>3001</v>
      </c>
      <c r="D178" t="s">
        <v>6730</v>
      </c>
      <c r="E178" t="s">
        <v>6731</v>
      </c>
      <c r="F178" t="s">
        <v>1197</v>
      </c>
      <c r="G178" t="s">
        <v>6732</v>
      </c>
      <c r="I178" t="str">
        <f t="shared" si="15"/>
        <v>N/A</v>
      </c>
      <c r="J178">
        <f t="shared" si="16"/>
        <v>116000</v>
      </c>
      <c r="K178">
        <f t="shared" si="17"/>
        <v>-207000</v>
      </c>
      <c r="L178">
        <f t="shared" si="18"/>
        <v>-1410000</v>
      </c>
      <c r="M178">
        <f t="shared" si="19"/>
        <v>1450000</v>
      </c>
      <c r="N178">
        <f t="shared" si="20"/>
        <v>-2250000</v>
      </c>
    </row>
    <row r="179" spans="1:14" x14ac:dyDescent="0.3">
      <c r="A179" s="1">
        <v>22</v>
      </c>
      <c r="B179" t="s">
        <v>6298</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row>
    <row r="180" spans="1:14" x14ac:dyDescent="0.3">
      <c r="A180" s="1">
        <v>23</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24</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25</v>
      </c>
      <c r="B182" t="s">
        <v>415</v>
      </c>
      <c r="C182" t="s">
        <v>254</v>
      </c>
      <c r="D182" t="s">
        <v>5199</v>
      </c>
      <c r="E182" t="s">
        <v>254</v>
      </c>
      <c r="F182" t="s">
        <v>254</v>
      </c>
      <c r="G182" t="s">
        <v>254</v>
      </c>
      <c r="I182" t="str">
        <f t="shared" si="15"/>
        <v>N/A</v>
      </c>
      <c r="J182" t="str">
        <f t="shared" si="16"/>
        <v>N/A</v>
      </c>
      <c r="K182">
        <f t="shared" si="17"/>
        <v>-142000</v>
      </c>
      <c r="L182" t="str">
        <f t="shared" si="18"/>
        <v>N/A</v>
      </c>
      <c r="M182" t="str">
        <f t="shared" si="19"/>
        <v>N/A</v>
      </c>
      <c r="N182" t="str">
        <f t="shared" si="20"/>
        <v>N/A</v>
      </c>
    </row>
    <row r="183" spans="1:14" x14ac:dyDescent="0.3">
      <c r="A183" s="1">
        <v>26</v>
      </c>
      <c r="B183" t="s">
        <v>416</v>
      </c>
      <c r="C183" t="s">
        <v>4025</v>
      </c>
      <c r="D183" t="s">
        <v>6038</v>
      </c>
      <c r="E183" t="s">
        <v>6733</v>
      </c>
      <c r="F183" t="s">
        <v>6734</v>
      </c>
      <c r="G183" t="s">
        <v>6735</v>
      </c>
      <c r="I183" t="str">
        <f t="shared" si="15"/>
        <v>pos_trend</v>
      </c>
      <c r="J183">
        <f t="shared" si="16"/>
        <v>29350000</v>
      </c>
      <c r="K183">
        <f t="shared" si="17"/>
        <v>43500000</v>
      </c>
      <c r="L183">
        <f t="shared" si="18"/>
        <v>53670000</v>
      </c>
      <c r="M183">
        <f t="shared" si="19"/>
        <v>70460000</v>
      </c>
      <c r="N183">
        <f t="shared" si="20"/>
        <v>77870000</v>
      </c>
    </row>
    <row r="184" spans="1:14" x14ac:dyDescent="0.3">
      <c r="A184" s="1">
        <v>27</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28</v>
      </c>
      <c r="B185" t="s">
        <v>423</v>
      </c>
      <c r="C185" t="s">
        <v>4025</v>
      </c>
      <c r="D185" t="s">
        <v>6038</v>
      </c>
      <c r="E185" t="s">
        <v>6733</v>
      </c>
      <c r="F185" t="s">
        <v>6734</v>
      </c>
      <c r="G185" t="s">
        <v>6735</v>
      </c>
      <c r="I185" t="str">
        <f t="shared" si="15"/>
        <v>pos_trend</v>
      </c>
      <c r="J185">
        <f t="shared" si="16"/>
        <v>29350000</v>
      </c>
      <c r="K185">
        <f t="shared" si="17"/>
        <v>43500000</v>
      </c>
      <c r="L185">
        <f t="shared" si="18"/>
        <v>53670000</v>
      </c>
      <c r="M185">
        <f t="shared" si="19"/>
        <v>70460000</v>
      </c>
      <c r="N185">
        <f t="shared" si="20"/>
        <v>77870000</v>
      </c>
    </row>
    <row r="186" spans="1:14" x14ac:dyDescent="0.3">
      <c r="A186" s="1">
        <v>29</v>
      </c>
      <c r="B186" t="s">
        <v>424</v>
      </c>
      <c r="C186" t="s">
        <v>254</v>
      </c>
      <c r="D186" t="s">
        <v>6736</v>
      </c>
      <c r="E186" t="s">
        <v>6737</v>
      </c>
      <c r="F186" t="s">
        <v>6738</v>
      </c>
      <c r="G186" t="s">
        <v>6739</v>
      </c>
      <c r="I186" t="str">
        <f t="shared" si="15"/>
        <v>N/A</v>
      </c>
      <c r="J186" t="str">
        <f t="shared" si="16"/>
        <v>N/A</v>
      </c>
      <c r="K186">
        <f t="shared" si="17"/>
        <v>0.48180000000000001</v>
      </c>
      <c r="L186">
        <f t="shared" si="18"/>
        <v>0.23380000000000001</v>
      </c>
      <c r="M186">
        <f t="shared" si="19"/>
        <v>0.313</v>
      </c>
      <c r="N186">
        <f t="shared" si="20"/>
        <v>0.1051</v>
      </c>
    </row>
    <row r="187" spans="1:14" x14ac:dyDescent="0.3">
      <c r="A187" s="1">
        <v>30</v>
      </c>
      <c r="B187" t="s">
        <v>6306</v>
      </c>
      <c r="C187" t="s">
        <v>254</v>
      </c>
      <c r="D187" t="s">
        <v>254</v>
      </c>
      <c r="E187" t="s">
        <v>254</v>
      </c>
      <c r="F187" t="s">
        <v>254</v>
      </c>
      <c r="G187" t="s">
        <v>6740</v>
      </c>
      <c r="I187" t="str">
        <f t="shared" si="15"/>
        <v>N/A</v>
      </c>
      <c r="J187" t="str">
        <f t="shared" si="16"/>
        <v>N/A</v>
      </c>
      <c r="K187" t="str">
        <f t="shared" si="17"/>
        <v>N/A</v>
      </c>
      <c r="L187" t="str">
        <f t="shared" si="18"/>
        <v>N/A</v>
      </c>
      <c r="M187" t="str">
        <f t="shared" si="19"/>
        <v>N/A</v>
      </c>
      <c r="N187">
        <f t="shared" si="20"/>
        <v>0.19710000000000003</v>
      </c>
    </row>
    <row r="188" spans="1:14" x14ac:dyDescent="0.3">
      <c r="A188" s="1">
        <v>31</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32</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33</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34</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35</v>
      </c>
      <c r="B192" t="s">
        <v>435</v>
      </c>
      <c r="C192" t="s">
        <v>4025</v>
      </c>
      <c r="D192" t="s">
        <v>6038</v>
      </c>
      <c r="E192" t="s">
        <v>6733</v>
      </c>
      <c r="F192" t="s">
        <v>6734</v>
      </c>
      <c r="G192" t="s">
        <v>6735</v>
      </c>
      <c r="I192" t="str">
        <f t="shared" si="21"/>
        <v>pos_trend</v>
      </c>
      <c r="J192">
        <f t="shared" si="22"/>
        <v>29350000</v>
      </c>
      <c r="K192">
        <f t="shared" si="23"/>
        <v>43500000</v>
      </c>
      <c r="L192">
        <f t="shared" si="24"/>
        <v>53670000</v>
      </c>
      <c r="M192">
        <f t="shared" si="25"/>
        <v>70460000</v>
      </c>
      <c r="N192">
        <f t="shared" si="26"/>
        <v>77870000</v>
      </c>
    </row>
    <row r="193" spans="1:14" x14ac:dyDescent="0.3">
      <c r="A193" s="1">
        <v>36</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37</v>
      </c>
      <c r="B194" t="s">
        <v>437</v>
      </c>
      <c r="C194" t="s">
        <v>4025</v>
      </c>
      <c r="D194" t="s">
        <v>6038</v>
      </c>
      <c r="E194" t="s">
        <v>6733</v>
      </c>
      <c r="F194" t="s">
        <v>6734</v>
      </c>
      <c r="G194" t="s">
        <v>6735</v>
      </c>
      <c r="I194" t="str">
        <f t="shared" si="21"/>
        <v>pos_trend</v>
      </c>
      <c r="J194">
        <f t="shared" si="22"/>
        <v>29350000</v>
      </c>
      <c r="K194">
        <f t="shared" si="23"/>
        <v>43500000</v>
      </c>
      <c r="L194">
        <f t="shared" si="24"/>
        <v>53670000</v>
      </c>
      <c r="M194">
        <f t="shared" si="25"/>
        <v>70460000</v>
      </c>
      <c r="N194">
        <f t="shared" si="26"/>
        <v>77870000</v>
      </c>
    </row>
    <row r="195" spans="1:14" x14ac:dyDescent="0.3">
      <c r="A195" s="1">
        <v>38</v>
      </c>
      <c r="B195" t="s">
        <v>438</v>
      </c>
      <c r="C195" t="s">
        <v>6741</v>
      </c>
      <c r="D195" t="s">
        <v>6742</v>
      </c>
      <c r="E195" t="s">
        <v>6575</v>
      </c>
      <c r="F195" t="s">
        <v>6743</v>
      </c>
      <c r="G195" t="s">
        <v>5270</v>
      </c>
      <c r="I195" t="str">
        <f t="shared" si="21"/>
        <v>pos_trend</v>
      </c>
      <c r="J195">
        <f t="shared" si="22"/>
        <v>1.62</v>
      </c>
      <c r="K195">
        <f t="shared" si="23"/>
        <v>2.37</v>
      </c>
      <c r="L195">
        <f t="shared" si="24"/>
        <v>2.88</v>
      </c>
      <c r="M195">
        <f t="shared" si="25"/>
        <v>3.72</v>
      </c>
      <c r="N195">
        <f t="shared" si="26"/>
        <v>4.08</v>
      </c>
    </row>
    <row r="196" spans="1:14" x14ac:dyDescent="0.3">
      <c r="A196" s="1">
        <v>39</v>
      </c>
      <c r="B196" t="s">
        <v>444</v>
      </c>
      <c r="C196" t="s">
        <v>254</v>
      </c>
      <c r="D196" t="s">
        <v>6744</v>
      </c>
      <c r="E196" t="s">
        <v>6745</v>
      </c>
      <c r="F196" t="s">
        <v>6746</v>
      </c>
      <c r="G196" t="s">
        <v>6747</v>
      </c>
      <c r="I196" t="str">
        <f t="shared" si="21"/>
        <v>N/A</v>
      </c>
      <c r="J196" t="str">
        <f t="shared" si="22"/>
        <v>N/A</v>
      </c>
      <c r="K196">
        <f t="shared" si="23"/>
        <v>0.46299999999999997</v>
      </c>
      <c r="L196">
        <f t="shared" si="24"/>
        <v>0.2152</v>
      </c>
      <c r="M196">
        <f t="shared" si="25"/>
        <v>0.29170000000000001</v>
      </c>
      <c r="N196">
        <f t="shared" si="26"/>
        <v>9.6799999999999997E-2</v>
      </c>
    </row>
    <row r="197" spans="1:14" x14ac:dyDescent="0.3">
      <c r="A197" s="1">
        <v>40</v>
      </c>
      <c r="B197" t="s">
        <v>449</v>
      </c>
      <c r="C197" t="s">
        <v>6748</v>
      </c>
      <c r="D197" t="s">
        <v>6749</v>
      </c>
      <c r="E197" t="s">
        <v>3605</v>
      </c>
      <c r="F197" t="s">
        <v>532</v>
      </c>
      <c r="G197" t="s">
        <v>6750</v>
      </c>
      <c r="I197" t="str">
        <f t="shared" si="21"/>
        <v>pos_trend</v>
      </c>
      <c r="J197">
        <f t="shared" si="22"/>
        <v>18170000</v>
      </c>
      <c r="K197">
        <f t="shared" si="23"/>
        <v>18370000</v>
      </c>
      <c r="L197">
        <f t="shared" si="24"/>
        <v>18650000</v>
      </c>
      <c r="M197">
        <f t="shared" si="25"/>
        <v>18940000</v>
      </c>
      <c r="N197">
        <f t="shared" si="26"/>
        <v>19110000</v>
      </c>
    </row>
    <row r="198" spans="1:14" x14ac:dyDescent="0.3">
      <c r="A198" s="1">
        <v>41</v>
      </c>
      <c r="B198" t="s">
        <v>455</v>
      </c>
      <c r="C198" t="s">
        <v>4411</v>
      </c>
      <c r="D198" t="s">
        <v>6189</v>
      </c>
      <c r="E198" t="s">
        <v>6751</v>
      </c>
      <c r="F198" t="s">
        <v>6752</v>
      </c>
      <c r="G198" t="s">
        <v>5268</v>
      </c>
      <c r="I198" t="str">
        <f t="shared" si="21"/>
        <v>pos_trend</v>
      </c>
      <c r="J198">
        <f t="shared" si="22"/>
        <v>1.58</v>
      </c>
      <c r="K198">
        <f t="shared" si="23"/>
        <v>2.3199999999999998</v>
      </c>
      <c r="L198">
        <f t="shared" si="24"/>
        <v>2.84</v>
      </c>
      <c r="M198">
        <f t="shared" si="25"/>
        <v>3.69</v>
      </c>
      <c r="N198">
        <f t="shared" si="26"/>
        <v>4.05</v>
      </c>
    </row>
    <row r="199" spans="1:14" x14ac:dyDescent="0.3">
      <c r="A199" s="1">
        <v>42</v>
      </c>
      <c r="B199" t="s">
        <v>461</v>
      </c>
      <c r="C199" t="s">
        <v>254</v>
      </c>
      <c r="D199" t="s">
        <v>6753</v>
      </c>
      <c r="E199" t="s">
        <v>6754</v>
      </c>
      <c r="F199" t="s">
        <v>6755</v>
      </c>
      <c r="G199" t="s">
        <v>6756</v>
      </c>
      <c r="I199" t="str">
        <f t="shared" si="21"/>
        <v>N/A</v>
      </c>
      <c r="J199" t="str">
        <f t="shared" si="22"/>
        <v>N/A</v>
      </c>
      <c r="K199">
        <f t="shared" si="23"/>
        <v>0.46840000000000004</v>
      </c>
      <c r="L199">
        <f t="shared" si="24"/>
        <v>0.22409999999999999</v>
      </c>
      <c r="M199">
        <f t="shared" si="25"/>
        <v>0.29930000000000001</v>
      </c>
      <c r="N199">
        <f t="shared" si="26"/>
        <v>9.7600000000000006E-2</v>
      </c>
    </row>
    <row r="200" spans="1:14" x14ac:dyDescent="0.3">
      <c r="A200" s="1">
        <v>43</v>
      </c>
      <c r="B200" t="s">
        <v>466</v>
      </c>
      <c r="C200" t="s">
        <v>6757</v>
      </c>
      <c r="D200" t="s">
        <v>279</v>
      </c>
      <c r="E200" t="s">
        <v>6758</v>
      </c>
      <c r="F200" t="s">
        <v>6759</v>
      </c>
      <c r="G200" t="s">
        <v>6760</v>
      </c>
      <c r="I200" t="str">
        <f t="shared" si="21"/>
        <v>pos_trend</v>
      </c>
      <c r="J200">
        <f t="shared" si="22"/>
        <v>18580000</v>
      </c>
      <c r="K200">
        <f t="shared" si="23"/>
        <v>18750000</v>
      </c>
      <c r="L200">
        <f t="shared" si="24"/>
        <v>18930000</v>
      </c>
      <c r="M200">
        <f t="shared" si="25"/>
        <v>19120000</v>
      </c>
      <c r="N200">
        <f t="shared" si="26"/>
        <v>19200000</v>
      </c>
    </row>
    <row r="201" spans="1:14" x14ac:dyDescent="0.3">
      <c r="I201" t="str">
        <f t="shared" si="21"/>
        <v>N/A</v>
      </c>
      <c r="J201" t="str">
        <f t="shared" si="22"/>
        <v>N/A</v>
      </c>
      <c r="K201" t="str">
        <f t="shared" si="23"/>
        <v>N/A</v>
      </c>
      <c r="L201" t="str">
        <f t="shared" si="24"/>
        <v>N/A</v>
      </c>
      <c r="M201" t="str">
        <f t="shared" si="25"/>
        <v>N/A</v>
      </c>
      <c r="N201" t="str">
        <f t="shared" si="26"/>
        <v>N/A</v>
      </c>
    </row>
    <row r="202" spans="1:14" x14ac:dyDescent="0.3">
      <c r="B202" s="1" t="s">
        <v>241</v>
      </c>
      <c r="C202" s="1" t="s">
        <v>242</v>
      </c>
      <c r="D202" s="1" t="s">
        <v>243</v>
      </c>
      <c r="E202" s="1" t="s">
        <v>244</v>
      </c>
      <c r="F202" s="1" t="s">
        <v>245</v>
      </c>
      <c r="G202" s="1" t="s">
        <v>246</v>
      </c>
      <c r="H202" s="1" t="s">
        <v>247</v>
      </c>
      <c r="I202" t="str">
        <f t="shared" si="21"/>
        <v>pos_trend</v>
      </c>
      <c r="J202">
        <f t="shared" si="22"/>
        <v>2012</v>
      </c>
      <c r="K202">
        <f t="shared" si="23"/>
        <v>2013</v>
      </c>
      <c r="L202">
        <f t="shared" si="24"/>
        <v>2014</v>
      </c>
      <c r="M202">
        <f t="shared" si="25"/>
        <v>2015</v>
      </c>
      <c r="N202">
        <f t="shared" si="26"/>
        <v>2016</v>
      </c>
    </row>
    <row r="203" spans="1:14" x14ac:dyDescent="0.3">
      <c r="A203" s="1">
        <v>0</v>
      </c>
      <c r="B203" t="s">
        <v>490</v>
      </c>
      <c r="C203" t="s">
        <v>6761</v>
      </c>
      <c r="D203" t="s">
        <v>6762</v>
      </c>
      <c r="E203" t="s">
        <v>6763</v>
      </c>
      <c r="F203" t="s">
        <v>6764</v>
      </c>
      <c r="G203" t="s">
        <v>6765</v>
      </c>
      <c r="I203" t="str">
        <f t="shared" si="21"/>
        <v>N/A</v>
      </c>
      <c r="J203">
        <f t="shared" si="22"/>
        <v>92680000</v>
      </c>
      <c r="K203">
        <f t="shared" si="23"/>
        <v>123080000</v>
      </c>
      <c r="L203">
        <f t="shared" si="24"/>
        <v>90960000</v>
      </c>
      <c r="M203">
        <f t="shared" si="25"/>
        <v>69480000</v>
      </c>
      <c r="N203">
        <f t="shared" si="26"/>
        <v>58940000</v>
      </c>
    </row>
    <row r="204" spans="1:14" x14ac:dyDescent="0.3">
      <c r="A204" s="1">
        <v>1</v>
      </c>
      <c r="B204" t="s">
        <v>6766</v>
      </c>
      <c r="C204" t="s">
        <v>254</v>
      </c>
      <c r="D204" t="s">
        <v>6767</v>
      </c>
      <c r="E204" t="s">
        <v>6768</v>
      </c>
      <c r="F204" t="s">
        <v>6769</v>
      </c>
      <c r="G204" t="s">
        <v>6770</v>
      </c>
      <c r="I204" t="str">
        <f t="shared" si="21"/>
        <v>N/A</v>
      </c>
      <c r="J204" t="str">
        <f t="shared" si="22"/>
        <v>N/A</v>
      </c>
      <c r="K204">
        <f t="shared" si="23"/>
        <v>0.32799999999999996</v>
      </c>
      <c r="L204">
        <f t="shared" si="24"/>
        <v>-0.26100000000000001</v>
      </c>
      <c r="M204">
        <f t="shared" si="25"/>
        <v>-0.2361</v>
      </c>
      <c r="N204">
        <f t="shared" si="26"/>
        <v>-0.15179999999999999</v>
      </c>
    </row>
    <row r="205" spans="1:14" x14ac:dyDescent="0.3">
      <c r="A205" s="1">
        <v>2</v>
      </c>
      <c r="B205" t="s">
        <v>6771</v>
      </c>
      <c r="C205" t="s">
        <v>6772</v>
      </c>
      <c r="D205" t="s">
        <v>6773</v>
      </c>
      <c r="E205" t="s">
        <v>1428</v>
      </c>
      <c r="F205" t="s">
        <v>251</v>
      </c>
      <c r="G205" t="s">
        <v>59</v>
      </c>
      <c r="I205" t="str">
        <f t="shared" si="21"/>
        <v>pos_trend</v>
      </c>
      <c r="J205">
        <f t="shared" si="22"/>
        <v>808120000</v>
      </c>
      <c r="K205">
        <f t="shared" si="23"/>
        <v>868180000</v>
      </c>
      <c r="L205">
        <f t="shared" si="24"/>
        <v>1000000000</v>
      </c>
      <c r="M205">
        <f t="shared" si="25"/>
        <v>1030000000</v>
      </c>
      <c r="N205">
        <f t="shared" si="26"/>
        <v>1070000000.0000001</v>
      </c>
    </row>
    <row r="206" spans="1:14" x14ac:dyDescent="0.3">
      <c r="A206" s="1">
        <v>3</v>
      </c>
      <c r="B206" t="s">
        <v>6774</v>
      </c>
      <c r="C206" t="s">
        <v>6775</v>
      </c>
      <c r="D206" t="s">
        <v>6776</v>
      </c>
      <c r="E206" t="s">
        <v>6777</v>
      </c>
      <c r="F206" t="s">
        <v>251</v>
      </c>
      <c r="G206" t="s">
        <v>56</v>
      </c>
      <c r="I206" t="str">
        <f t="shared" si="21"/>
        <v>pos_trend</v>
      </c>
      <c r="J206">
        <f t="shared" si="22"/>
        <v>732430000</v>
      </c>
      <c r="K206">
        <f t="shared" si="23"/>
        <v>774460000</v>
      </c>
      <c r="L206">
        <f t="shared" si="24"/>
        <v>970870000</v>
      </c>
      <c r="M206">
        <f t="shared" si="25"/>
        <v>1030000000</v>
      </c>
      <c r="N206">
        <f t="shared" si="26"/>
        <v>1040000000</v>
      </c>
    </row>
    <row r="207" spans="1:14" x14ac:dyDescent="0.3">
      <c r="A207" s="1">
        <v>4</v>
      </c>
      <c r="B207" t="s">
        <v>6778</v>
      </c>
      <c r="C207" t="s">
        <v>6775</v>
      </c>
      <c r="D207" t="s">
        <v>6776</v>
      </c>
      <c r="E207" t="s">
        <v>6777</v>
      </c>
      <c r="F207" t="s">
        <v>251</v>
      </c>
      <c r="G207" t="s">
        <v>56</v>
      </c>
      <c r="I207" t="str">
        <f t="shared" si="21"/>
        <v>pos_trend</v>
      </c>
      <c r="J207">
        <f t="shared" si="22"/>
        <v>732430000</v>
      </c>
      <c r="K207">
        <f t="shared" si="23"/>
        <v>774460000</v>
      </c>
      <c r="L207">
        <f t="shared" si="24"/>
        <v>970870000</v>
      </c>
      <c r="M207">
        <f t="shared" si="25"/>
        <v>1030000000</v>
      </c>
      <c r="N207">
        <f t="shared" si="26"/>
        <v>1040000000</v>
      </c>
    </row>
    <row r="208" spans="1:14" x14ac:dyDescent="0.3">
      <c r="A208" s="1">
        <v>5</v>
      </c>
      <c r="B208" t="s">
        <v>761</v>
      </c>
      <c r="C208" t="s">
        <v>254</v>
      </c>
      <c r="D208" t="s">
        <v>254</v>
      </c>
      <c r="E208" t="s">
        <v>254</v>
      </c>
      <c r="F208" t="s">
        <v>254</v>
      </c>
      <c r="G208" t="s">
        <v>254</v>
      </c>
      <c r="I208" t="str">
        <f t="shared" si="21"/>
        <v>N/A</v>
      </c>
      <c r="J208" t="str">
        <f t="shared" si="22"/>
        <v>N/A</v>
      </c>
      <c r="K208" t="str">
        <f t="shared" si="23"/>
        <v>N/A</v>
      </c>
      <c r="L208" t="str">
        <f t="shared" si="24"/>
        <v>N/A</v>
      </c>
      <c r="M208" t="str">
        <f t="shared" si="25"/>
        <v>N/A</v>
      </c>
      <c r="N208" t="str">
        <f t="shared" si="26"/>
        <v>N/A</v>
      </c>
    </row>
    <row r="209" spans="1:14" x14ac:dyDescent="0.3">
      <c r="A209" s="1">
        <v>6</v>
      </c>
      <c r="B209" t="s">
        <v>6779</v>
      </c>
      <c r="C209" t="s">
        <v>6780</v>
      </c>
      <c r="D209" t="s">
        <v>6781</v>
      </c>
      <c r="E209" t="s">
        <v>5185</v>
      </c>
      <c r="F209" t="s">
        <v>6782</v>
      </c>
      <c r="G209" t="s">
        <v>2667</v>
      </c>
      <c r="I209" t="str">
        <f t="shared" si="21"/>
        <v>N/A</v>
      </c>
      <c r="J209">
        <f t="shared" si="22"/>
        <v>6770000</v>
      </c>
      <c r="K209">
        <f t="shared" si="23"/>
        <v>9300000</v>
      </c>
      <c r="L209">
        <f t="shared" si="24"/>
        <v>28000</v>
      </c>
      <c r="M209">
        <f t="shared" si="25"/>
        <v>31000</v>
      </c>
      <c r="N209">
        <f t="shared" si="26"/>
        <v>33000</v>
      </c>
    </row>
    <row r="210" spans="1:14" x14ac:dyDescent="0.3">
      <c r="A210" s="1">
        <v>7</v>
      </c>
      <c r="B210" t="s">
        <v>6783</v>
      </c>
      <c r="C210" t="s">
        <v>6780</v>
      </c>
      <c r="D210" t="s">
        <v>6781</v>
      </c>
      <c r="E210" t="s">
        <v>5185</v>
      </c>
      <c r="F210" t="s">
        <v>6782</v>
      </c>
      <c r="G210" t="s">
        <v>2667</v>
      </c>
      <c r="I210" t="str">
        <f t="shared" si="21"/>
        <v>N/A</v>
      </c>
      <c r="J210">
        <f t="shared" si="22"/>
        <v>6770000</v>
      </c>
      <c r="K210">
        <f t="shared" si="23"/>
        <v>9300000</v>
      </c>
      <c r="L210">
        <f t="shared" si="24"/>
        <v>28000</v>
      </c>
      <c r="M210">
        <f t="shared" si="25"/>
        <v>31000</v>
      </c>
      <c r="N210">
        <f t="shared" si="26"/>
        <v>33000</v>
      </c>
    </row>
    <row r="211" spans="1:14" x14ac:dyDescent="0.3">
      <c r="A211" s="1">
        <v>8</v>
      </c>
      <c r="B211" t="s">
        <v>762</v>
      </c>
      <c r="C211" t="s">
        <v>254</v>
      </c>
      <c r="D211" t="s">
        <v>254</v>
      </c>
      <c r="E211" t="s">
        <v>254</v>
      </c>
      <c r="F211" t="s">
        <v>254</v>
      </c>
      <c r="G211" t="s">
        <v>254</v>
      </c>
      <c r="I211" t="str">
        <f t="shared" si="21"/>
        <v>N/A</v>
      </c>
      <c r="J211" t="str">
        <f t="shared" si="22"/>
        <v>N/A</v>
      </c>
      <c r="K211" t="str">
        <f t="shared" si="23"/>
        <v>N/A</v>
      </c>
      <c r="L211" t="str">
        <f t="shared" si="24"/>
        <v>N/A</v>
      </c>
      <c r="M211" t="str">
        <f t="shared" si="25"/>
        <v>N/A</v>
      </c>
      <c r="N211" t="str">
        <f t="shared" si="26"/>
        <v>N/A</v>
      </c>
    </row>
    <row r="212" spans="1:14" x14ac:dyDescent="0.3">
      <c r="A212" s="1">
        <v>9</v>
      </c>
      <c r="B212" t="s">
        <v>6784</v>
      </c>
      <c r="C212" t="s">
        <v>254</v>
      </c>
      <c r="D212" t="s">
        <v>254</v>
      </c>
      <c r="E212" t="s">
        <v>254</v>
      </c>
      <c r="F212" t="s">
        <v>254</v>
      </c>
      <c r="G212" t="s">
        <v>254</v>
      </c>
      <c r="I212" t="str">
        <f t="shared" si="21"/>
        <v>N/A</v>
      </c>
      <c r="J212" t="str">
        <f t="shared" si="22"/>
        <v>N/A</v>
      </c>
      <c r="K212" t="str">
        <f t="shared" si="23"/>
        <v>N/A</v>
      </c>
      <c r="L212" t="str">
        <f t="shared" si="24"/>
        <v>N/A</v>
      </c>
      <c r="M212" t="str">
        <f t="shared" si="25"/>
        <v>N/A</v>
      </c>
      <c r="N212" t="str">
        <f t="shared" si="26"/>
        <v>N/A</v>
      </c>
    </row>
    <row r="213" spans="1:14" x14ac:dyDescent="0.3">
      <c r="A213" s="1">
        <v>10</v>
      </c>
      <c r="B213" t="s">
        <v>6785</v>
      </c>
      <c r="C213" t="s">
        <v>254</v>
      </c>
      <c r="D213" t="s">
        <v>254</v>
      </c>
      <c r="E213" t="s">
        <v>254</v>
      </c>
      <c r="F213" t="s">
        <v>254</v>
      </c>
      <c r="G213" t="s">
        <v>254</v>
      </c>
      <c r="I213" t="str">
        <f t="shared" si="21"/>
        <v>N/A</v>
      </c>
      <c r="J213" t="str">
        <f t="shared" si="22"/>
        <v>N/A</v>
      </c>
      <c r="K213" t="str">
        <f t="shared" si="23"/>
        <v>N/A</v>
      </c>
      <c r="L213" t="str">
        <f t="shared" si="24"/>
        <v>N/A</v>
      </c>
      <c r="M213" t="str">
        <f t="shared" si="25"/>
        <v>N/A</v>
      </c>
      <c r="N213" t="str">
        <f t="shared" si="26"/>
        <v>N/A</v>
      </c>
    </row>
    <row r="214" spans="1:14" x14ac:dyDescent="0.3">
      <c r="A214" s="1">
        <v>11</v>
      </c>
      <c r="B214" t="s">
        <v>6334</v>
      </c>
      <c r="C214" t="s">
        <v>6786</v>
      </c>
      <c r="D214" t="s">
        <v>6787</v>
      </c>
      <c r="E214" t="s">
        <v>6788</v>
      </c>
      <c r="F214" t="s">
        <v>6789</v>
      </c>
      <c r="G214" t="s">
        <v>6790</v>
      </c>
      <c r="I214" t="str">
        <f t="shared" si="21"/>
        <v>N/A</v>
      </c>
      <c r="J214">
        <f t="shared" si="22"/>
        <v>68920000</v>
      </c>
      <c r="K214">
        <f t="shared" si="23"/>
        <v>84420000</v>
      </c>
      <c r="L214">
        <f t="shared" si="24"/>
        <v>33680000</v>
      </c>
      <c r="M214">
        <f t="shared" si="25"/>
        <v>7720000</v>
      </c>
      <c r="N214">
        <f t="shared" si="26"/>
        <v>29580000</v>
      </c>
    </row>
    <row r="215" spans="1:14" x14ac:dyDescent="0.3">
      <c r="A215" s="1">
        <v>12</v>
      </c>
      <c r="B215" t="s">
        <v>6791</v>
      </c>
      <c r="C215" t="s">
        <v>254</v>
      </c>
      <c r="D215" t="s">
        <v>6792</v>
      </c>
      <c r="E215" t="s">
        <v>6793</v>
      </c>
      <c r="F215" t="s">
        <v>6794</v>
      </c>
      <c r="G215" t="s">
        <v>1115</v>
      </c>
      <c r="I215" t="str">
        <f t="shared" si="21"/>
        <v>N/A</v>
      </c>
      <c r="J215" t="str">
        <f t="shared" si="22"/>
        <v>N/A</v>
      </c>
      <c r="K215">
        <f t="shared" si="23"/>
        <v>7.4300000000000005E-2</v>
      </c>
      <c r="L215">
        <f t="shared" si="24"/>
        <v>0.15710000000000002</v>
      </c>
      <c r="M215">
        <f t="shared" si="25"/>
        <v>2.8199999999999999E-2</v>
      </c>
      <c r="N215">
        <f t="shared" si="26"/>
        <v>3.7000000000000005E-2</v>
      </c>
    </row>
    <row r="216" spans="1:14" x14ac:dyDescent="0.3">
      <c r="A216" s="1">
        <v>13</v>
      </c>
      <c r="B216" t="s">
        <v>6795</v>
      </c>
      <c r="C216" t="s">
        <v>254</v>
      </c>
      <c r="D216" t="s">
        <v>254</v>
      </c>
      <c r="E216" t="s">
        <v>254</v>
      </c>
      <c r="F216" t="s">
        <v>254</v>
      </c>
      <c r="G216" t="s">
        <v>6796</v>
      </c>
      <c r="I216" t="str">
        <f t="shared" si="21"/>
        <v>N/A</v>
      </c>
      <c r="J216" t="str">
        <f t="shared" si="22"/>
        <v>N/A</v>
      </c>
      <c r="K216" t="str">
        <f t="shared" si="23"/>
        <v>N/A</v>
      </c>
      <c r="L216" t="str">
        <f t="shared" si="24"/>
        <v>N/A</v>
      </c>
      <c r="M216" t="str">
        <f t="shared" si="25"/>
        <v>N/A</v>
      </c>
      <c r="N216">
        <f t="shared" si="26"/>
        <v>2.5600000000000001E-2</v>
      </c>
    </row>
    <row r="217" spans="1:14" x14ac:dyDescent="0.3">
      <c r="A217" s="1">
        <v>14</v>
      </c>
      <c r="B217" t="s">
        <v>6797</v>
      </c>
      <c r="C217" t="s">
        <v>6798</v>
      </c>
      <c r="D217" t="s">
        <v>6799</v>
      </c>
      <c r="E217" t="s">
        <v>6800</v>
      </c>
      <c r="F217" t="s">
        <v>6801</v>
      </c>
      <c r="G217" t="s">
        <v>6802</v>
      </c>
      <c r="I217" t="str">
        <f t="shared" si="21"/>
        <v>N/A</v>
      </c>
      <c r="J217">
        <f t="shared" si="22"/>
        <v>243300000</v>
      </c>
      <c r="K217">
        <f t="shared" si="23"/>
        <v>246910000</v>
      </c>
      <c r="L217">
        <f t="shared" si="24"/>
        <v>264810000</v>
      </c>
      <c r="M217">
        <f t="shared" si="25"/>
        <v>276440000</v>
      </c>
      <c r="N217">
        <f t="shared" si="26"/>
        <v>266670000.00000003</v>
      </c>
    </row>
    <row r="218" spans="1:14" x14ac:dyDescent="0.3">
      <c r="A218" s="1">
        <v>15</v>
      </c>
      <c r="B218" t="s">
        <v>6803</v>
      </c>
      <c r="C218" t="s">
        <v>254</v>
      </c>
      <c r="D218" t="s">
        <v>6804</v>
      </c>
      <c r="E218" t="s">
        <v>6805</v>
      </c>
      <c r="F218" t="s">
        <v>6806</v>
      </c>
      <c r="G218" t="s">
        <v>6807</v>
      </c>
      <c r="I218" t="str">
        <f t="shared" si="21"/>
        <v>N/A</v>
      </c>
      <c r="J218" t="str">
        <f t="shared" si="22"/>
        <v>N/A</v>
      </c>
      <c r="K218">
        <f t="shared" si="23"/>
        <v>1.4800000000000001E-2</v>
      </c>
      <c r="L218">
        <f t="shared" si="24"/>
        <v>7.2499999999999995E-2</v>
      </c>
      <c r="M218">
        <f t="shared" si="25"/>
        <v>4.3899999999999995E-2</v>
      </c>
      <c r="N218">
        <f t="shared" si="26"/>
        <v>-3.5299999999999998E-2</v>
      </c>
    </row>
    <row r="219" spans="1:14" x14ac:dyDescent="0.3">
      <c r="A219" s="1">
        <v>16</v>
      </c>
      <c r="B219" t="s">
        <v>567</v>
      </c>
      <c r="C219" t="s">
        <v>6808</v>
      </c>
      <c r="D219" t="s">
        <v>4440</v>
      </c>
      <c r="E219" t="s">
        <v>6809</v>
      </c>
      <c r="F219" t="s">
        <v>6810</v>
      </c>
      <c r="G219" t="s">
        <v>4753</v>
      </c>
      <c r="I219" t="str">
        <f t="shared" si="21"/>
        <v>N/A</v>
      </c>
      <c r="J219">
        <f t="shared" si="22"/>
        <v>7710000</v>
      </c>
      <c r="K219">
        <f t="shared" si="23"/>
        <v>7550000</v>
      </c>
      <c r="L219">
        <f t="shared" si="24"/>
        <v>7240000</v>
      </c>
      <c r="M219">
        <f t="shared" si="25"/>
        <v>6180000</v>
      </c>
      <c r="N219">
        <f t="shared" si="26"/>
        <v>6640000</v>
      </c>
    </row>
    <row r="220" spans="1:14" x14ac:dyDescent="0.3">
      <c r="A220" s="1">
        <v>17</v>
      </c>
      <c r="B220" t="s">
        <v>6811</v>
      </c>
      <c r="C220" t="s">
        <v>254</v>
      </c>
      <c r="D220" t="s">
        <v>6812</v>
      </c>
      <c r="E220" t="s">
        <v>6813</v>
      </c>
      <c r="F220" t="s">
        <v>6814</v>
      </c>
      <c r="G220" t="s">
        <v>6815</v>
      </c>
      <c r="I220" t="str">
        <f t="shared" si="21"/>
        <v>N/A</v>
      </c>
      <c r="J220" t="str">
        <f t="shared" si="22"/>
        <v>N/A</v>
      </c>
      <c r="K220">
        <f t="shared" si="23"/>
        <v>10590000</v>
      </c>
      <c r="L220">
        <f t="shared" si="24"/>
        <v>11750000</v>
      </c>
      <c r="M220">
        <f t="shared" si="25"/>
        <v>12220000</v>
      </c>
      <c r="N220">
        <f t="shared" si="26"/>
        <v>13330000</v>
      </c>
    </row>
    <row r="221" spans="1:14" x14ac:dyDescent="0.3">
      <c r="A221" s="1">
        <v>18</v>
      </c>
      <c r="B221" t="s">
        <v>6335</v>
      </c>
      <c r="C221" t="s">
        <v>6816</v>
      </c>
      <c r="D221" t="s">
        <v>631</v>
      </c>
      <c r="E221" t="s">
        <v>4433</v>
      </c>
      <c r="F221" t="s">
        <v>6817</v>
      </c>
      <c r="G221" t="s">
        <v>6818</v>
      </c>
      <c r="I221" t="str">
        <f t="shared" si="21"/>
        <v>N/A</v>
      </c>
      <c r="J221">
        <f t="shared" si="22"/>
        <v>39620000</v>
      </c>
      <c r="K221">
        <f t="shared" si="23"/>
        <v>39050000</v>
      </c>
      <c r="L221">
        <f t="shared" si="24"/>
        <v>46660000</v>
      </c>
      <c r="M221">
        <f t="shared" si="25"/>
        <v>74890000</v>
      </c>
      <c r="N221">
        <f t="shared" si="26"/>
        <v>68330000</v>
      </c>
    </row>
    <row r="222" spans="1:14" x14ac:dyDescent="0.3">
      <c r="A222" s="1">
        <v>19</v>
      </c>
      <c r="B222" t="s">
        <v>6819</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20</v>
      </c>
      <c r="B223" t="s">
        <v>6820</v>
      </c>
      <c r="C223" t="s">
        <v>6821</v>
      </c>
      <c r="D223" t="s">
        <v>6822</v>
      </c>
      <c r="E223" t="s">
        <v>2723</v>
      </c>
      <c r="F223" t="s">
        <v>6293</v>
      </c>
      <c r="G223" t="s">
        <v>6823</v>
      </c>
      <c r="I223" t="str">
        <f t="shared" si="21"/>
        <v>N/A</v>
      </c>
      <c r="J223">
        <f t="shared" si="22"/>
        <v>18420000</v>
      </c>
      <c r="K223">
        <f t="shared" si="23"/>
        <v>19170000</v>
      </c>
      <c r="L223">
        <f t="shared" si="24"/>
        <v>19650000</v>
      </c>
      <c r="M223">
        <f t="shared" si="25"/>
        <v>20410000</v>
      </c>
      <c r="N223">
        <f t="shared" si="26"/>
        <v>19300000</v>
      </c>
    </row>
    <row r="224" spans="1:14" x14ac:dyDescent="0.3">
      <c r="A224" s="1">
        <v>21</v>
      </c>
      <c r="B224" t="s">
        <v>632</v>
      </c>
      <c r="C224" t="s">
        <v>4673</v>
      </c>
      <c r="D224" t="s">
        <v>6824</v>
      </c>
      <c r="E224" t="s">
        <v>6825</v>
      </c>
      <c r="F224" t="s">
        <v>6826</v>
      </c>
      <c r="G224" t="s">
        <v>6827</v>
      </c>
      <c r="I224" t="str">
        <f t="shared" si="21"/>
        <v>N/A</v>
      </c>
      <c r="J224">
        <f t="shared" si="22"/>
        <v>21200000</v>
      </c>
      <c r="K224">
        <f t="shared" si="23"/>
        <v>19880000</v>
      </c>
      <c r="L224">
        <f t="shared" si="24"/>
        <v>27010000</v>
      </c>
      <c r="M224">
        <f t="shared" si="25"/>
        <v>54470000</v>
      </c>
      <c r="N224">
        <f t="shared" si="26"/>
        <v>49030000</v>
      </c>
    </row>
    <row r="225" spans="1:14" x14ac:dyDescent="0.3">
      <c r="A225" s="1">
        <v>22</v>
      </c>
      <c r="B225" t="s">
        <v>608</v>
      </c>
      <c r="C225" t="s">
        <v>254</v>
      </c>
      <c r="D225" t="s">
        <v>254</v>
      </c>
      <c r="E225" t="s">
        <v>254</v>
      </c>
      <c r="F225" t="s">
        <v>254</v>
      </c>
      <c r="G225" t="s">
        <v>254</v>
      </c>
      <c r="I225" t="str">
        <f t="shared" si="21"/>
        <v>N/A</v>
      </c>
      <c r="J225" t="str">
        <f t="shared" si="22"/>
        <v>N/A</v>
      </c>
      <c r="K225" t="str">
        <f t="shared" si="23"/>
        <v>N/A</v>
      </c>
      <c r="L225" t="str">
        <f t="shared" si="24"/>
        <v>N/A</v>
      </c>
      <c r="M225" t="str">
        <f t="shared" si="25"/>
        <v>N/A</v>
      </c>
      <c r="N225" t="str">
        <f t="shared" si="26"/>
        <v>N/A</v>
      </c>
    </row>
    <row r="226" spans="1:14" x14ac:dyDescent="0.3">
      <c r="A226" s="1">
        <v>23</v>
      </c>
      <c r="B226" t="s">
        <v>635</v>
      </c>
      <c r="C226" t="s">
        <v>5719</v>
      </c>
      <c r="D226" t="s">
        <v>1515</v>
      </c>
      <c r="E226" t="s">
        <v>6828</v>
      </c>
      <c r="F226" t="s">
        <v>1416</v>
      </c>
      <c r="G226" t="s">
        <v>1442</v>
      </c>
      <c r="I226" t="str">
        <f t="shared" si="21"/>
        <v>pos_trend</v>
      </c>
      <c r="J226">
        <f t="shared" si="22"/>
        <v>1230000000</v>
      </c>
      <c r="K226">
        <f t="shared" si="23"/>
        <v>1340000000</v>
      </c>
      <c r="L226">
        <f t="shared" si="24"/>
        <v>1470000000</v>
      </c>
      <c r="M226">
        <f t="shared" si="25"/>
        <v>1510000000</v>
      </c>
      <c r="N226">
        <f t="shared" si="26"/>
        <v>1530000000</v>
      </c>
    </row>
    <row r="227" spans="1:14" x14ac:dyDescent="0.3">
      <c r="A227" s="1">
        <v>24</v>
      </c>
      <c r="B227" t="s">
        <v>6829</v>
      </c>
      <c r="C227" t="s">
        <v>254</v>
      </c>
      <c r="D227" t="s">
        <v>6830</v>
      </c>
      <c r="E227" t="s">
        <v>6831</v>
      </c>
      <c r="F227" t="s">
        <v>6832</v>
      </c>
      <c r="G227" t="s">
        <v>6833</v>
      </c>
      <c r="I227" t="str">
        <f t="shared" si="21"/>
        <v>N/A</v>
      </c>
      <c r="J227" t="str">
        <f t="shared" si="22"/>
        <v>N/A</v>
      </c>
      <c r="K227">
        <f t="shared" si="23"/>
        <v>8.3400000000000002E-2</v>
      </c>
      <c r="L227">
        <f t="shared" si="24"/>
        <v>9.8900000000000002E-2</v>
      </c>
      <c r="M227">
        <f t="shared" si="25"/>
        <v>3.0299999999999997E-2</v>
      </c>
      <c r="N227">
        <f t="shared" si="26"/>
        <v>9.300000000000001E-3</v>
      </c>
    </row>
    <row r="228" spans="1:14" x14ac:dyDescent="0.3">
      <c r="A228" s="1">
        <v>25</v>
      </c>
      <c r="B228" t="s">
        <v>6344</v>
      </c>
      <c r="C228" t="s">
        <v>254</v>
      </c>
      <c r="D228" t="s">
        <v>254</v>
      </c>
      <c r="E228" t="s">
        <v>254</v>
      </c>
      <c r="F228" t="s">
        <v>254</v>
      </c>
      <c r="G228" t="s">
        <v>6834</v>
      </c>
      <c r="I228" t="str">
        <f t="shared" si="21"/>
        <v>N/A</v>
      </c>
      <c r="J228" t="str">
        <f t="shared" si="22"/>
        <v>N/A</v>
      </c>
      <c r="K228" t="str">
        <f t="shared" si="23"/>
        <v>N/A</v>
      </c>
      <c r="L228" t="str">
        <f t="shared" si="24"/>
        <v>N/A</v>
      </c>
      <c r="M228" t="str">
        <f t="shared" si="25"/>
        <v>N/A</v>
      </c>
      <c r="N228">
        <f t="shared" si="26"/>
        <v>5.1200000000000002E-2</v>
      </c>
    </row>
    <row r="229" spans="1:14" x14ac:dyDescent="0.3">
      <c r="I229" t="str">
        <f t="shared" si="21"/>
        <v>N/A</v>
      </c>
      <c r="J229" t="str">
        <f t="shared" si="22"/>
        <v>N/A</v>
      </c>
      <c r="K229" t="str">
        <f t="shared" si="23"/>
        <v>N/A</v>
      </c>
      <c r="L229" t="str">
        <f t="shared" si="24"/>
        <v>N/A</v>
      </c>
      <c r="M229" t="str">
        <f t="shared" si="25"/>
        <v>N/A</v>
      </c>
      <c r="N229" t="str">
        <f t="shared" si="26"/>
        <v>N/A</v>
      </c>
    </row>
    <row r="230" spans="1:14" x14ac:dyDescent="0.3">
      <c r="B230" s="1" t="s">
        <v>307</v>
      </c>
      <c r="C230" s="1" t="s">
        <v>242</v>
      </c>
      <c r="D230" s="1" t="s">
        <v>243</v>
      </c>
      <c r="E230" s="1" t="s">
        <v>244</v>
      </c>
      <c r="F230" s="1" t="s">
        <v>245</v>
      </c>
      <c r="G230" s="1" t="s">
        <v>246</v>
      </c>
      <c r="H230" s="1" t="s">
        <v>247</v>
      </c>
      <c r="I230" t="str">
        <f t="shared" si="21"/>
        <v>pos_trend</v>
      </c>
      <c r="J230">
        <f t="shared" si="22"/>
        <v>2012</v>
      </c>
      <c r="K230">
        <f t="shared" si="23"/>
        <v>2013</v>
      </c>
      <c r="L230">
        <f t="shared" si="24"/>
        <v>2014</v>
      </c>
      <c r="M230">
        <f t="shared" si="25"/>
        <v>2015</v>
      </c>
      <c r="N230">
        <f t="shared" si="26"/>
        <v>2016</v>
      </c>
    </row>
    <row r="231" spans="1:14" x14ac:dyDescent="0.3">
      <c r="A231" s="1">
        <v>0</v>
      </c>
      <c r="B231" t="s">
        <v>6835</v>
      </c>
      <c r="C231" t="s">
        <v>6836</v>
      </c>
      <c r="D231" t="s">
        <v>6837</v>
      </c>
      <c r="E231" t="s">
        <v>6838</v>
      </c>
      <c r="F231" t="s">
        <v>6839</v>
      </c>
      <c r="G231" t="s">
        <v>6840</v>
      </c>
      <c r="I231" t="str">
        <f t="shared" si="21"/>
        <v>pos_trend</v>
      </c>
      <c r="J231">
        <f t="shared" si="22"/>
        <v>750070000</v>
      </c>
      <c r="K231">
        <f t="shared" si="23"/>
        <v>823470000</v>
      </c>
      <c r="L231">
        <f t="shared" si="24"/>
        <v>904900000</v>
      </c>
      <c r="M231">
        <f t="shared" si="25"/>
        <v>934400000</v>
      </c>
      <c r="N231">
        <f t="shared" si="26"/>
        <v>953930000</v>
      </c>
    </row>
    <row r="232" spans="1:14" x14ac:dyDescent="0.3">
      <c r="A232" s="1">
        <v>1</v>
      </c>
      <c r="B232" t="s">
        <v>6841</v>
      </c>
      <c r="C232" t="s">
        <v>6842</v>
      </c>
      <c r="D232" t="s">
        <v>6843</v>
      </c>
      <c r="E232" t="s">
        <v>6844</v>
      </c>
      <c r="F232" t="s">
        <v>6845</v>
      </c>
      <c r="G232" t="s">
        <v>6846</v>
      </c>
      <c r="I232" t="str">
        <f t="shared" si="21"/>
        <v>N/A</v>
      </c>
      <c r="J232">
        <f t="shared" si="22"/>
        <v>140530000</v>
      </c>
      <c r="K232">
        <f t="shared" si="23"/>
        <v>164300000</v>
      </c>
      <c r="L232">
        <f t="shared" si="24"/>
        <v>168580000</v>
      </c>
      <c r="M232">
        <f t="shared" si="25"/>
        <v>167980000</v>
      </c>
      <c r="N232">
        <f t="shared" si="26"/>
        <v>162030000</v>
      </c>
    </row>
    <row r="233" spans="1:14" x14ac:dyDescent="0.3">
      <c r="A233" s="1">
        <v>2</v>
      </c>
      <c r="B233" t="s">
        <v>6847</v>
      </c>
      <c r="C233" t="s">
        <v>6848</v>
      </c>
      <c r="D233" t="s">
        <v>6849</v>
      </c>
      <c r="E233" t="s">
        <v>6850</v>
      </c>
      <c r="F233" t="s">
        <v>6851</v>
      </c>
      <c r="G233" t="s">
        <v>6852</v>
      </c>
      <c r="I233" t="str">
        <f t="shared" si="21"/>
        <v>pos_trend</v>
      </c>
      <c r="J233">
        <f t="shared" si="22"/>
        <v>570450000</v>
      </c>
      <c r="K233">
        <f t="shared" si="23"/>
        <v>614560000</v>
      </c>
      <c r="L233">
        <f t="shared" si="24"/>
        <v>687600000</v>
      </c>
      <c r="M233">
        <f t="shared" si="25"/>
        <v>718030000</v>
      </c>
      <c r="N233">
        <f t="shared" si="26"/>
        <v>742780000</v>
      </c>
    </row>
    <row r="234" spans="1:14" x14ac:dyDescent="0.3">
      <c r="A234" s="1">
        <v>3</v>
      </c>
      <c r="B234" t="s">
        <v>6853</v>
      </c>
      <c r="C234" t="s">
        <v>254</v>
      </c>
      <c r="D234" t="s">
        <v>254</v>
      </c>
      <c r="E234" t="s">
        <v>254</v>
      </c>
      <c r="F234" t="s">
        <v>254</v>
      </c>
      <c r="G234" t="s">
        <v>254</v>
      </c>
      <c r="I234" t="str">
        <f t="shared" si="21"/>
        <v>N/A</v>
      </c>
      <c r="J234" t="str">
        <f t="shared" si="22"/>
        <v>N/A</v>
      </c>
      <c r="K234" t="str">
        <f t="shared" si="23"/>
        <v>N/A</v>
      </c>
      <c r="L234" t="str">
        <f t="shared" si="24"/>
        <v>N/A</v>
      </c>
      <c r="M234" t="str">
        <f t="shared" si="25"/>
        <v>N/A</v>
      </c>
      <c r="N234" t="str">
        <f t="shared" si="26"/>
        <v>N/A</v>
      </c>
    </row>
    <row r="235" spans="1:14" x14ac:dyDescent="0.3">
      <c r="A235" s="1">
        <v>4</v>
      </c>
      <c r="B235" t="s">
        <v>6346</v>
      </c>
      <c r="C235" t="s">
        <v>254</v>
      </c>
      <c r="D235" t="s">
        <v>254</v>
      </c>
      <c r="E235" t="s">
        <v>6854</v>
      </c>
      <c r="F235" t="s">
        <v>6855</v>
      </c>
      <c r="G235" t="s">
        <v>4524</v>
      </c>
      <c r="I235" t="str">
        <f t="shared" si="21"/>
        <v>N/A</v>
      </c>
      <c r="J235" t="str">
        <f t="shared" si="22"/>
        <v>N/A</v>
      </c>
      <c r="K235" t="str">
        <f t="shared" si="23"/>
        <v>N/A</v>
      </c>
      <c r="L235">
        <f t="shared" si="24"/>
        <v>106000</v>
      </c>
      <c r="M235">
        <f t="shared" si="25"/>
        <v>67000</v>
      </c>
      <c r="N235">
        <f t="shared" si="26"/>
        <v>182000</v>
      </c>
    </row>
    <row r="236" spans="1:14" x14ac:dyDescent="0.3">
      <c r="A236" s="1">
        <v>5</v>
      </c>
      <c r="B236" t="s">
        <v>6856</v>
      </c>
      <c r="C236" t="s">
        <v>254</v>
      </c>
      <c r="D236" t="s">
        <v>254</v>
      </c>
      <c r="E236" t="s">
        <v>6857</v>
      </c>
      <c r="F236" t="s">
        <v>6858</v>
      </c>
      <c r="G236" t="s">
        <v>6859</v>
      </c>
      <c r="I236" t="str">
        <f t="shared" si="21"/>
        <v>N/A</v>
      </c>
      <c r="J236" t="str">
        <f t="shared" si="22"/>
        <v>N/A</v>
      </c>
      <c r="K236" t="str">
        <f t="shared" si="23"/>
        <v>N/A</v>
      </c>
      <c r="L236">
        <f t="shared" si="24"/>
        <v>38000</v>
      </c>
      <c r="M236">
        <f t="shared" si="25"/>
        <v>39000</v>
      </c>
      <c r="N236">
        <f t="shared" si="26"/>
        <v>56000</v>
      </c>
    </row>
    <row r="237" spans="1:14" x14ac:dyDescent="0.3">
      <c r="A237" s="1">
        <v>6</v>
      </c>
      <c r="B237" t="s">
        <v>651</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7</v>
      </c>
      <c r="B238" t="s">
        <v>6860</v>
      </c>
      <c r="C238" t="s">
        <v>254</v>
      </c>
      <c r="D238" t="s">
        <v>254</v>
      </c>
      <c r="E238" t="s">
        <v>6857</v>
      </c>
      <c r="F238" t="s">
        <v>6858</v>
      </c>
      <c r="G238" t="s">
        <v>6859</v>
      </c>
      <c r="I238" t="str">
        <f t="shared" si="21"/>
        <v>N/A</v>
      </c>
      <c r="J238" t="str">
        <f t="shared" si="22"/>
        <v>N/A</v>
      </c>
      <c r="K238" t="str">
        <f t="shared" si="23"/>
        <v>N/A</v>
      </c>
      <c r="L238">
        <f t="shared" si="24"/>
        <v>38000</v>
      </c>
      <c r="M238">
        <f t="shared" si="25"/>
        <v>39000</v>
      </c>
      <c r="N238">
        <f t="shared" si="26"/>
        <v>56000</v>
      </c>
    </row>
    <row r="239" spans="1:14" x14ac:dyDescent="0.3">
      <c r="A239" s="1">
        <v>8</v>
      </c>
      <c r="B239" t="s">
        <v>695</v>
      </c>
      <c r="C239" t="s">
        <v>254</v>
      </c>
      <c r="D239" t="s">
        <v>254</v>
      </c>
      <c r="E239" t="s">
        <v>6861</v>
      </c>
      <c r="F239" t="s">
        <v>5185</v>
      </c>
      <c r="G239" t="s">
        <v>6862</v>
      </c>
      <c r="I239" t="str">
        <f t="shared" si="21"/>
        <v>N/A</v>
      </c>
      <c r="J239" t="str">
        <f t="shared" si="22"/>
        <v>N/A</v>
      </c>
      <c r="K239" t="str">
        <f t="shared" si="23"/>
        <v>N/A</v>
      </c>
      <c r="L239">
        <f t="shared" si="24"/>
        <v>68000</v>
      </c>
      <c r="M239">
        <f t="shared" si="25"/>
        <v>28000</v>
      </c>
      <c r="N239">
        <f t="shared" si="26"/>
        <v>126000</v>
      </c>
    </row>
    <row r="240" spans="1:14" x14ac:dyDescent="0.3">
      <c r="A240" s="1">
        <v>9</v>
      </c>
      <c r="B240" t="s">
        <v>6863</v>
      </c>
      <c r="C240" t="s">
        <v>254</v>
      </c>
      <c r="D240" t="s">
        <v>254</v>
      </c>
      <c r="E240" t="s">
        <v>6861</v>
      </c>
      <c r="F240" t="s">
        <v>254</v>
      </c>
      <c r="G240" t="s">
        <v>254</v>
      </c>
      <c r="I240" t="str">
        <f t="shared" si="21"/>
        <v>N/A</v>
      </c>
      <c r="J240" t="str">
        <f t="shared" si="22"/>
        <v>N/A</v>
      </c>
      <c r="K240" t="str">
        <f t="shared" si="23"/>
        <v>N/A</v>
      </c>
      <c r="L240">
        <f t="shared" si="24"/>
        <v>68000</v>
      </c>
      <c r="M240" t="str">
        <f t="shared" si="25"/>
        <v>N/A</v>
      </c>
      <c r="N240" t="str">
        <f t="shared" si="26"/>
        <v>N/A</v>
      </c>
    </row>
    <row r="241" spans="1:14" x14ac:dyDescent="0.3">
      <c r="A241" s="1">
        <v>10</v>
      </c>
      <c r="B241" t="s">
        <v>6348</v>
      </c>
      <c r="C241" t="s">
        <v>254</v>
      </c>
      <c r="D241" t="s">
        <v>254</v>
      </c>
      <c r="E241" t="s">
        <v>254</v>
      </c>
      <c r="F241" t="s">
        <v>6864</v>
      </c>
      <c r="G241" t="s">
        <v>6865</v>
      </c>
      <c r="I241" t="str">
        <f t="shared" si="21"/>
        <v>N/A</v>
      </c>
      <c r="J241" t="str">
        <f t="shared" si="22"/>
        <v>N/A</v>
      </c>
      <c r="K241" t="str">
        <f t="shared" si="23"/>
        <v>N/A</v>
      </c>
      <c r="L241" t="str">
        <f t="shared" si="24"/>
        <v>N/A</v>
      </c>
      <c r="M241">
        <f t="shared" si="25"/>
        <v>-0.3679</v>
      </c>
      <c r="N241">
        <f t="shared" si="26"/>
        <v>1.7163999999999999</v>
      </c>
    </row>
    <row r="242" spans="1:14" x14ac:dyDescent="0.3">
      <c r="A242" s="1">
        <v>11</v>
      </c>
      <c r="B242" t="s">
        <v>6349</v>
      </c>
      <c r="C242" t="s">
        <v>254</v>
      </c>
      <c r="D242" t="s">
        <v>254</v>
      </c>
      <c r="E242" t="s">
        <v>1232</v>
      </c>
      <c r="F242" t="s">
        <v>6313</v>
      </c>
      <c r="G242" t="s">
        <v>1232</v>
      </c>
      <c r="I242" t="str">
        <f t="shared" si="21"/>
        <v>N/A</v>
      </c>
      <c r="J242" t="str">
        <f t="shared" si="22"/>
        <v>N/A</v>
      </c>
      <c r="K242" t="str">
        <f t="shared" si="23"/>
        <v>N/A</v>
      </c>
      <c r="L242">
        <f t="shared" si="24"/>
        <v>1E-4</v>
      </c>
      <c r="M242">
        <f t="shared" si="25"/>
        <v>0</v>
      </c>
      <c r="N242">
        <f t="shared" si="26"/>
        <v>1E-4</v>
      </c>
    </row>
    <row r="243" spans="1:14" x14ac:dyDescent="0.3">
      <c r="A243" s="1">
        <v>12</v>
      </c>
      <c r="B243" t="s">
        <v>706</v>
      </c>
      <c r="C243" t="s">
        <v>254</v>
      </c>
      <c r="D243" t="s">
        <v>254</v>
      </c>
      <c r="E243" t="s">
        <v>254</v>
      </c>
      <c r="F243" t="s">
        <v>5185</v>
      </c>
      <c r="G243" t="s">
        <v>6862</v>
      </c>
      <c r="I243" t="str">
        <f t="shared" si="21"/>
        <v>N/A</v>
      </c>
      <c r="J243" t="str">
        <f t="shared" si="22"/>
        <v>N/A</v>
      </c>
      <c r="K243" t="str">
        <f t="shared" si="23"/>
        <v>N/A</v>
      </c>
      <c r="L243" t="str">
        <f t="shared" si="24"/>
        <v>N/A</v>
      </c>
      <c r="M243">
        <f t="shared" si="25"/>
        <v>28000</v>
      </c>
      <c r="N243">
        <f t="shared" si="26"/>
        <v>126000</v>
      </c>
    </row>
    <row r="244" spans="1:14" x14ac:dyDescent="0.3">
      <c r="A244" s="1">
        <v>13</v>
      </c>
      <c r="B244" t="s">
        <v>709</v>
      </c>
      <c r="C244" t="s">
        <v>254</v>
      </c>
      <c r="D244" t="s">
        <v>254</v>
      </c>
      <c r="E244" t="s">
        <v>254</v>
      </c>
      <c r="F244" t="s">
        <v>254</v>
      </c>
      <c r="G244" t="s">
        <v>254</v>
      </c>
      <c r="I244" t="str">
        <f t="shared" si="21"/>
        <v>N/A</v>
      </c>
      <c r="J244" t="str">
        <f t="shared" si="22"/>
        <v>N/A</v>
      </c>
      <c r="K244" t="str">
        <f t="shared" si="23"/>
        <v>N/A</v>
      </c>
      <c r="L244" t="str">
        <f t="shared" si="24"/>
        <v>N/A</v>
      </c>
      <c r="M244" t="str">
        <f t="shared" si="25"/>
        <v>N/A</v>
      </c>
      <c r="N244" t="str">
        <f t="shared" si="26"/>
        <v>N/A</v>
      </c>
    </row>
    <row r="245" spans="1:14" x14ac:dyDescent="0.3">
      <c r="A245" s="1">
        <v>14</v>
      </c>
      <c r="B245" t="s">
        <v>714</v>
      </c>
      <c r="C245" t="s">
        <v>6866</v>
      </c>
      <c r="D245" t="s">
        <v>5496</v>
      </c>
      <c r="E245" t="s">
        <v>6867</v>
      </c>
      <c r="F245" t="s">
        <v>6868</v>
      </c>
      <c r="G245" t="s">
        <v>6869</v>
      </c>
      <c r="I245" t="str">
        <f t="shared" si="21"/>
        <v>N/A</v>
      </c>
      <c r="J245">
        <f t="shared" si="22"/>
        <v>-29520000</v>
      </c>
      <c r="K245">
        <f t="shared" si="23"/>
        <v>-33650000</v>
      </c>
      <c r="L245">
        <f t="shared" si="24"/>
        <v>-31230000</v>
      </c>
      <c r="M245">
        <f t="shared" si="25"/>
        <v>-29910000</v>
      </c>
      <c r="N245">
        <f t="shared" si="26"/>
        <v>-33810000</v>
      </c>
    </row>
    <row r="246" spans="1:14" x14ac:dyDescent="0.3">
      <c r="A246" s="1">
        <v>15</v>
      </c>
      <c r="B246" t="s">
        <v>720</v>
      </c>
      <c r="C246" t="s">
        <v>6870</v>
      </c>
      <c r="D246" t="s">
        <v>6871</v>
      </c>
      <c r="E246" t="s">
        <v>6872</v>
      </c>
      <c r="F246" t="s">
        <v>6873</v>
      </c>
      <c r="G246" t="s">
        <v>738</v>
      </c>
      <c r="I246" t="str">
        <f t="shared" si="21"/>
        <v>N/A</v>
      </c>
      <c r="J246">
        <f t="shared" si="22"/>
        <v>12910000</v>
      </c>
      <c r="K246">
        <f t="shared" si="23"/>
        <v>7740000</v>
      </c>
      <c r="L246">
        <f t="shared" si="24"/>
        <v>11730000</v>
      </c>
      <c r="M246">
        <f t="shared" si="25"/>
        <v>11370000</v>
      </c>
      <c r="N246">
        <f t="shared" si="26"/>
        <v>8660000</v>
      </c>
    </row>
    <row r="247" spans="1:14" x14ac:dyDescent="0.3">
      <c r="A247" s="1">
        <v>16</v>
      </c>
      <c r="B247" t="s">
        <v>725</v>
      </c>
      <c r="C247" t="s">
        <v>6874</v>
      </c>
      <c r="D247" t="s">
        <v>6875</v>
      </c>
      <c r="E247" t="s">
        <v>6876</v>
      </c>
      <c r="F247" t="s">
        <v>4653</v>
      </c>
      <c r="G247" t="s">
        <v>6877</v>
      </c>
      <c r="I247" t="str">
        <f t="shared" si="21"/>
        <v>N/A</v>
      </c>
      <c r="J247">
        <f t="shared" si="22"/>
        <v>42430000</v>
      </c>
      <c r="K247">
        <f t="shared" si="23"/>
        <v>41380000</v>
      </c>
      <c r="L247">
        <f t="shared" si="24"/>
        <v>42960000</v>
      </c>
      <c r="M247">
        <f t="shared" si="25"/>
        <v>41270000</v>
      </c>
      <c r="N247">
        <f t="shared" si="26"/>
        <v>42470000</v>
      </c>
    </row>
    <row r="248" spans="1:14" x14ac:dyDescent="0.3">
      <c r="A248" s="1">
        <v>17</v>
      </c>
      <c r="B248" t="s">
        <v>730</v>
      </c>
      <c r="C248" t="s">
        <v>6878</v>
      </c>
      <c r="D248" t="s">
        <v>6879</v>
      </c>
      <c r="E248" t="s">
        <v>6880</v>
      </c>
      <c r="F248" t="s">
        <v>1456</v>
      </c>
      <c r="G248" t="s">
        <v>6881</v>
      </c>
      <c r="I248" t="str">
        <f t="shared" si="21"/>
        <v>N/A</v>
      </c>
      <c r="J248">
        <f t="shared" si="22"/>
        <v>89660000</v>
      </c>
      <c r="K248">
        <f t="shared" si="23"/>
        <v>88710000</v>
      </c>
      <c r="L248">
        <f t="shared" si="24"/>
        <v>105250000</v>
      </c>
      <c r="M248">
        <f t="shared" si="25"/>
        <v>113600000</v>
      </c>
      <c r="N248">
        <f t="shared" si="26"/>
        <v>108590000</v>
      </c>
    </row>
    <row r="249" spans="1:14" x14ac:dyDescent="0.3">
      <c r="A249" s="1">
        <v>18</v>
      </c>
      <c r="B249" t="s">
        <v>735</v>
      </c>
      <c r="C249" t="s">
        <v>6878</v>
      </c>
      <c r="D249" t="s">
        <v>6879</v>
      </c>
      <c r="E249" t="s">
        <v>6880</v>
      </c>
      <c r="F249" t="s">
        <v>1456</v>
      </c>
      <c r="G249" t="s">
        <v>6881</v>
      </c>
      <c r="I249" t="str">
        <f t="shared" si="21"/>
        <v>N/A</v>
      </c>
      <c r="J249">
        <f t="shared" si="22"/>
        <v>89660000</v>
      </c>
      <c r="K249">
        <f t="shared" si="23"/>
        <v>88710000</v>
      </c>
      <c r="L249">
        <f t="shared" si="24"/>
        <v>105250000</v>
      </c>
      <c r="M249">
        <f t="shared" si="25"/>
        <v>113600000</v>
      </c>
      <c r="N249">
        <f t="shared" si="26"/>
        <v>108590000</v>
      </c>
    </row>
    <row r="250" spans="1:14" x14ac:dyDescent="0.3">
      <c r="A250" s="1">
        <v>19</v>
      </c>
      <c r="B250" t="s">
        <v>741</v>
      </c>
      <c r="C250" t="s">
        <v>254</v>
      </c>
      <c r="D250" t="s">
        <v>254</v>
      </c>
      <c r="E250" t="s">
        <v>254</v>
      </c>
      <c r="F250" t="s">
        <v>254</v>
      </c>
      <c r="G250" t="s">
        <v>254</v>
      </c>
      <c r="I250" t="str">
        <f t="shared" si="21"/>
        <v>N/A</v>
      </c>
      <c r="J250" t="str">
        <f t="shared" si="22"/>
        <v>N/A</v>
      </c>
      <c r="K250" t="str">
        <f t="shared" si="23"/>
        <v>N/A</v>
      </c>
      <c r="L250" t="str">
        <f t="shared" si="24"/>
        <v>N/A</v>
      </c>
      <c r="M250" t="str">
        <f t="shared" si="25"/>
        <v>N/A</v>
      </c>
      <c r="N250" t="str">
        <f t="shared" si="26"/>
        <v>N/A</v>
      </c>
    </row>
    <row r="251" spans="1:14" x14ac:dyDescent="0.3">
      <c r="A251" s="1">
        <v>20</v>
      </c>
      <c r="B251" t="s">
        <v>747</v>
      </c>
      <c r="C251" t="s">
        <v>6882</v>
      </c>
      <c r="D251" t="s">
        <v>6883</v>
      </c>
      <c r="E251" t="s">
        <v>51</v>
      </c>
      <c r="F251" t="s">
        <v>52</v>
      </c>
      <c r="G251" t="s">
        <v>59</v>
      </c>
      <c r="I251" t="str">
        <f t="shared" si="21"/>
        <v>pos_trend</v>
      </c>
      <c r="J251">
        <f t="shared" si="22"/>
        <v>852630000</v>
      </c>
      <c r="K251">
        <f t="shared" si="23"/>
        <v>919930000</v>
      </c>
      <c r="L251">
        <f t="shared" si="24"/>
        <v>1020000000</v>
      </c>
      <c r="M251">
        <f t="shared" si="25"/>
        <v>1060000000</v>
      </c>
      <c r="N251">
        <f t="shared" si="26"/>
        <v>1070000000.0000001</v>
      </c>
    </row>
    <row r="252" spans="1:14" x14ac:dyDescent="0.3">
      <c r="A252" s="1">
        <v>21</v>
      </c>
      <c r="B252" t="s">
        <v>6354</v>
      </c>
      <c r="C252" t="s">
        <v>254</v>
      </c>
      <c r="D252" t="s">
        <v>6884</v>
      </c>
      <c r="E252" t="s">
        <v>6885</v>
      </c>
      <c r="F252" t="s">
        <v>6886</v>
      </c>
      <c r="G252" t="s">
        <v>6887</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7.8899999999999998E-2</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0.1109</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3.6600000000000001E-2</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1.1299999999999999E-2</v>
      </c>
    </row>
    <row r="253" spans="1:14" x14ac:dyDescent="0.3">
      <c r="A253" s="1">
        <v>22</v>
      </c>
      <c r="B253" t="s">
        <v>753</v>
      </c>
      <c r="C253" t="s">
        <v>254</v>
      </c>
      <c r="D253" t="s">
        <v>254</v>
      </c>
      <c r="E253" t="s">
        <v>254</v>
      </c>
      <c r="F253" t="s">
        <v>254</v>
      </c>
      <c r="G253" t="s">
        <v>254</v>
      </c>
      <c r="I253" t="str">
        <f t="shared" si="27"/>
        <v>N/A</v>
      </c>
      <c r="J253" t="str">
        <f t="shared" si="28"/>
        <v>N/A</v>
      </c>
      <c r="K253" t="str">
        <f t="shared" si="29"/>
        <v>N/A</v>
      </c>
      <c r="L253" t="str">
        <f t="shared" si="30"/>
        <v>N/A</v>
      </c>
      <c r="M253" t="str">
        <f t="shared" si="31"/>
        <v>N/A</v>
      </c>
      <c r="N253" t="str">
        <f t="shared" si="32"/>
        <v>N/A</v>
      </c>
    </row>
    <row r="254" spans="1:14" x14ac:dyDescent="0.3">
      <c r="A254" s="1">
        <v>23</v>
      </c>
      <c r="B254" t="s">
        <v>760</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24</v>
      </c>
      <c r="B255" t="s">
        <v>761</v>
      </c>
      <c r="C255" t="s">
        <v>254</v>
      </c>
      <c r="D255" t="s">
        <v>254</v>
      </c>
      <c r="E255" t="s">
        <v>254</v>
      </c>
      <c r="F255" t="s">
        <v>254</v>
      </c>
      <c r="G255" t="s">
        <v>254</v>
      </c>
      <c r="I255" t="str">
        <f t="shared" si="27"/>
        <v>N/A</v>
      </c>
      <c r="J255" t="str">
        <f t="shared" si="28"/>
        <v>N/A</v>
      </c>
      <c r="K255" t="str">
        <f t="shared" si="29"/>
        <v>N/A</v>
      </c>
      <c r="L255" t="str">
        <f t="shared" si="30"/>
        <v>N/A</v>
      </c>
      <c r="M255" t="str">
        <f t="shared" si="31"/>
        <v>N/A</v>
      </c>
      <c r="N255" t="str">
        <f t="shared" si="32"/>
        <v>N/A</v>
      </c>
    </row>
    <row r="256" spans="1:14" x14ac:dyDescent="0.3">
      <c r="A256" s="1">
        <v>25</v>
      </c>
      <c r="B256" t="s">
        <v>762</v>
      </c>
      <c r="C256" t="s">
        <v>254</v>
      </c>
      <c r="D256" t="s">
        <v>254</v>
      </c>
      <c r="E256" t="s">
        <v>254</v>
      </c>
      <c r="F256" t="s">
        <v>254</v>
      </c>
      <c r="G256" t="s">
        <v>254</v>
      </c>
      <c r="I256" t="str">
        <f t="shared" si="27"/>
        <v>N/A</v>
      </c>
      <c r="J256" t="str">
        <f t="shared" si="28"/>
        <v>N/A</v>
      </c>
      <c r="K256" t="str">
        <f t="shared" si="29"/>
        <v>N/A</v>
      </c>
      <c r="L256" t="str">
        <f t="shared" si="30"/>
        <v>N/A</v>
      </c>
      <c r="M256" t="str">
        <f t="shared" si="31"/>
        <v>N/A</v>
      </c>
      <c r="N256" t="str">
        <f t="shared" si="32"/>
        <v>N/A</v>
      </c>
    </row>
    <row r="257" spans="1:14" x14ac:dyDescent="0.3">
      <c r="A257" s="1">
        <v>26</v>
      </c>
      <c r="B257" t="s">
        <v>763</v>
      </c>
      <c r="C257" t="s">
        <v>6888</v>
      </c>
      <c r="D257" t="s">
        <v>6889</v>
      </c>
      <c r="E257" t="s">
        <v>6890</v>
      </c>
      <c r="F257" t="s">
        <v>6891</v>
      </c>
      <c r="G257" t="s">
        <v>6892</v>
      </c>
      <c r="I257" t="str">
        <f t="shared" si="27"/>
        <v>pos_trend</v>
      </c>
      <c r="J257">
        <f t="shared" si="28"/>
        <v>381220000</v>
      </c>
      <c r="K257">
        <f t="shared" si="29"/>
        <v>416810000</v>
      </c>
      <c r="L257">
        <f t="shared" si="30"/>
        <v>446970000</v>
      </c>
      <c r="M257">
        <f t="shared" si="31"/>
        <v>453980000</v>
      </c>
      <c r="N257">
        <f t="shared" si="32"/>
        <v>456150000</v>
      </c>
    </row>
    <row r="258" spans="1:14" x14ac:dyDescent="0.3">
      <c r="A258" s="1">
        <v>27</v>
      </c>
      <c r="B258" t="s">
        <v>769</v>
      </c>
      <c r="C258" t="s">
        <v>6893</v>
      </c>
      <c r="D258" t="s">
        <v>6894</v>
      </c>
      <c r="E258" t="s">
        <v>6895</v>
      </c>
      <c r="F258" t="s">
        <v>6896</v>
      </c>
      <c r="G258" t="s">
        <v>6897</v>
      </c>
      <c r="I258" t="str">
        <f t="shared" si="27"/>
        <v>pos_trend</v>
      </c>
      <c r="J258">
        <f t="shared" si="28"/>
        <v>195000</v>
      </c>
      <c r="K258">
        <f t="shared" si="29"/>
        <v>198000</v>
      </c>
      <c r="L258">
        <f t="shared" si="30"/>
        <v>201000</v>
      </c>
      <c r="M258">
        <f t="shared" si="31"/>
        <v>203000</v>
      </c>
      <c r="N258">
        <f t="shared" si="32"/>
        <v>204000</v>
      </c>
    </row>
    <row r="259" spans="1:14" x14ac:dyDescent="0.3">
      <c r="A259" s="1">
        <v>28</v>
      </c>
      <c r="B259" t="s">
        <v>6360</v>
      </c>
      <c r="C259" t="s">
        <v>6898</v>
      </c>
      <c r="D259" t="s">
        <v>6899</v>
      </c>
      <c r="E259" t="s">
        <v>6900</v>
      </c>
      <c r="F259" t="s">
        <v>6901</v>
      </c>
      <c r="G259" t="s">
        <v>6902</v>
      </c>
      <c r="I259" t="str">
        <f t="shared" si="27"/>
        <v>pos_trend</v>
      </c>
      <c r="J259">
        <f t="shared" si="28"/>
        <v>187400000</v>
      </c>
      <c r="K259">
        <f t="shared" si="29"/>
        <v>192540000</v>
      </c>
      <c r="L259">
        <f t="shared" si="30"/>
        <v>199140000</v>
      </c>
      <c r="M259">
        <f t="shared" si="31"/>
        <v>204690000</v>
      </c>
      <c r="N259">
        <f t="shared" si="32"/>
        <v>208390000</v>
      </c>
    </row>
    <row r="260" spans="1:14" x14ac:dyDescent="0.3">
      <c r="A260" s="1">
        <v>29</v>
      </c>
      <c r="B260" t="s">
        <v>773</v>
      </c>
      <c r="C260" t="s">
        <v>6903</v>
      </c>
      <c r="D260" t="s">
        <v>6904</v>
      </c>
      <c r="E260" t="s">
        <v>6905</v>
      </c>
      <c r="F260" t="s">
        <v>6906</v>
      </c>
      <c r="G260" t="s">
        <v>6907</v>
      </c>
      <c r="I260" t="str">
        <f t="shared" si="27"/>
        <v>pos_trend</v>
      </c>
      <c r="J260">
        <f t="shared" si="28"/>
        <v>213020000</v>
      </c>
      <c r="K260">
        <f t="shared" si="29"/>
        <v>250740000</v>
      </c>
      <c r="L260">
        <f t="shared" si="30"/>
        <v>267190000</v>
      </c>
      <c r="M260">
        <f t="shared" si="31"/>
        <v>268870000</v>
      </c>
      <c r="N260">
        <f t="shared" si="32"/>
        <v>270420000</v>
      </c>
    </row>
    <row r="261" spans="1:14" x14ac:dyDescent="0.3">
      <c r="A261" s="1">
        <v>30</v>
      </c>
      <c r="B261" t="s">
        <v>779</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31</v>
      </c>
      <c r="B262" t="s">
        <v>780</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32</v>
      </c>
      <c r="B263" t="s">
        <v>788</v>
      </c>
      <c r="C263" t="s">
        <v>254</v>
      </c>
      <c r="D263" t="s">
        <v>254</v>
      </c>
      <c r="E263" t="s">
        <v>254</v>
      </c>
      <c r="F263" t="s">
        <v>254</v>
      </c>
      <c r="G263" t="s">
        <v>254</v>
      </c>
      <c r="I263" t="str">
        <f t="shared" si="27"/>
        <v>N/A</v>
      </c>
      <c r="J263" t="str">
        <f t="shared" si="28"/>
        <v>N/A</v>
      </c>
      <c r="K263" t="str">
        <f t="shared" si="29"/>
        <v>N/A</v>
      </c>
      <c r="L263" t="str">
        <f t="shared" si="30"/>
        <v>N/A</v>
      </c>
      <c r="M263" t="str">
        <f t="shared" si="31"/>
        <v>N/A</v>
      </c>
      <c r="N263" t="str">
        <f t="shared" si="32"/>
        <v>N/A</v>
      </c>
    </row>
    <row r="264" spans="1:14" x14ac:dyDescent="0.3">
      <c r="A264" s="1">
        <v>33</v>
      </c>
      <c r="B264" t="s">
        <v>6361</v>
      </c>
      <c r="C264" t="s">
        <v>6908</v>
      </c>
      <c r="D264" t="s">
        <v>254</v>
      </c>
      <c r="E264" t="s">
        <v>254</v>
      </c>
      <c r="F264" t="s">
        <v>254</v>
      </c>
      <c r="G264" t="s">
        <v>254</v>
      </c>
      <c r="I264" t="str">
        <f t="shared" si="27"/>
        <v>N/A</v>
      </c>
      <c r="J264">
        <f t="shared" si="28"/>
        <v>2980000</v>
      </c>
      <c r="K264" t="str">
        <f t="shared" si="29"/>
        <v>N/A</v>
      </c>
      <c r="L264" t="str">
        <f t="shared" si="30"/>
        <v>N/A</v>
      </c>
      <c r="M264" t="str">
        <f t="shared" si="31"/>
        <v>N/A</v>
      </c>
      <c r="N264" t="str">
        <f t="shared" si="32"/>
        <v>N/A</v>
      </c>
    </row>
    <row r="265" spans="1:14" x14ac:dyDescent="0.3">
      <c r="A265" s="1">
        <v>34</v>
      </c>
      <c r="B265" t="s">
        <v>789</v>
      </c>
      <c r="C265" t="s">
        <v>6909</v>
      </c>
      <c r="D265" t="s">
        <v>6909</v>
      </c>
      <c r="E265" t="s">
        <v>6909</v>
      </c>
      <c r="F265" t="s">
        <v>6909</v>
      </c>
      <c r="G265" t="s">
        <v>6909</v>
      </c>
      <c r="I265" t="str">
        <f t="shared" si="27"/>
        <v>N/A</v>
      </c>
      <c r="J265">
        <f t="shared" si="28"/>
        <v>-22370000</v>
      </c>
      <c r="K265">
        <f t="shared" si="29"/>
        <v>-22370000</v>
      </c>
      <c r="L265">
        <f t="shared" si="30"/>
        <v>-22370000</v>
      </c>
      <c r="M265">
        <f t="shared" si="31"/>
        <v>-22370000</v>
      </c>
      <c r="N265">
        <f t="shared" si="32"/>
        <v>-22370000</v>
      </c>
    </row>
    <row r="266" spans="1:14" x14ac:dyDescent="0.3">
      <c r="A266" s="1">
        <v>35</v>
      </c>
      <c r="B266" t="s">
        <v>795</v>
      </c>
      <c r="C266" t="s">
        <v>6910</v>
      </c>
      <c r="D266" t="s">
        <v>6911</v>
      </c>
      <c r="E266" t="s">
        <v>6912</v>
      </c>
      <c r="F266" t="s">
        <v>3201</v>
      </c>
      <c r="G266" t="s">
        <v>6913</v>
      </c>
      <c r="I266" t="str">
        <f t="shared" si="27"/>
        <v>N/A</v>
      </c>
      <c r="J266">
        <f t="shared" si="28"/>
        <v>0.309</v>
      </c>
      <c r="K266">
        <f t="shared" si="29"/>
        <v>0.31180000000000002</v>
      </c>
      <c r="L266">
        <f t="shared" si="30"/>
        <v>0.30430000000000001</v>
      </c>
      <c r="M266">
        <f t="shared" si="31"/>
        <v>0.3</v>
      </c>
      <c r="N266">
        <f t="shared" si="32"/>
        <v>0.29859999999999998</v>
      </c>
    </row>
    <row r="267" spans="1:14" x14ac:dyDescent="0.3">
      <c r="A267" s="1">
        <v>36</v>
      </c>
      <c r="B267" t="s">
        <v>801</v>
      </c>
      <c r="C267" t="s">
        <v>6888</v>
      </c>
      <c r="D267" t="s">
        <v>6889</v>
      </c>
      <c r="E267" t="s">
        <v>6890</v>
      </c>
      <c r="F267" t="s">
        <v>6891</v>
      </c>
      <c r="G267" t="s">
        <v>6892</v>
      </c>
      <c r="I267" t="str">
        <f t="shared" si="27"/>
        <v>pos_trend</v>
      </c>
      <c r="J267">
        <f t="shared" si="28"/>
        <v>381220000</v>
      </c>
      <c r="K267">
        <f t="shared" si="29"/>
        <v>416810000</v>
      </c>
      <c r="L267">
        <f t="shared" si="30"/>
        <v>446970000</v>
      </c>
      <c r="M267">
        <f t="shared" si="31"/>
        <v>453980000</v>
      </c>
      <c r="N267">
        <f t="shared" si="32"/>
        <v>456150000</v>
      </c>
    </row>
    <row r="268" spans="1:14" x14ac:dyDescent="0.3">
      <c r="A268" s="1">
        <v>37</v>
      </c>
      <c r="B268" t="s">
        <v>802</v>
      </c>
      <c r="C268" t="s">
        <v>6910</v>
      </c>
      <c r="D268" t="s">
        <v>6911</v>
      </c>
      <c r="E268" t="s">
        <v>6912</v>
      </c>
      <c r="F268" t="s">
        <v>3201</v>
      </c>
      <c r="G268" t="s">
        <v>6913</v>
      </c>
      <c r="I268" t="str">
        <f t="shared" si="27"/>
        <v>N/A</v>
      </c>
      <c r="J268">
        <f t="shared" si="28"/>
        <v>0.309</v>
      </c>
      <c r="K268">
        <f t="shared" si="29"/>
        <v>0.31180000000000002</v>
      </c>
      <c r="L268">
        <f t="shared" si="30"/>
        <v>0.30430000000000001</v>
      </c>
      <c r="M268">
        <f t="shared" si="31"/>
        <v>0.3</v>
      </c>
      <c r="N268">
        <f t="shared" si="32"/>
        <v>0.29859999999999998</v>
      </c>
    </row>
    <row r="269" spans="1:14" x14ac:dyDescent="0.3">
      <c r="A269" s="1">
        <v>38</v>
      </c>
      <c r="B269" t="s">
        <v>6373</v>
      </c>
      <c r="C269" t="s">
        <v>254</v>
      </c>
      <c r="D269" t="s">
        <v>254</v>
      </c>
      <c r="E269" t="s">
        <v>254</v>
      </c>
      <c r="F269" t="s">
        <v>254</v>
      </c>
      <c r="G269" t="s">
        <v>6914</v>
      </c>
      <c r="I269" t="str">
        <f t="shared" si="27"/>
        <v>N/A</v>
      </c>
      <c r="J269" t="str">
        <f t="shared" si="28"/>
        <v>N/A</v>
      </c>
      <c r="K269" t="str">
        <f t="shared" si="29"/>
        <v>N/A</v>
      </c>
      <c r="L269" t="str">
        <f t="shared" si="30"/>
        <v>N/A</v>
      </c>
      <c r="M269" t="str">
        <f t="shared" si="31"/>
        <v>N/A</v>
      </c>
      <c r="N269">
        <f t="shared" si="32"/>
        <v>0.1711</v>
      </c>
    </row>
    <row r="270" spans="1:14" x14ac:dyDescent="0.3">
      <c r="A270" s="1">
        <v>39</v>
      </c>
      <c r="B270" t="s">
        <v>803</v>
      </c>
      <c r="C270" t="s">
        <v>254</v>
      </c>
      <c r="D270" t="s">
        <v>254</v>
      </c>
      <c r="E270" t="s">
        <v>254</v>
      </c>
      <c r="F270" t="s">
        <v>254</v>
      </c>
      <c r="G270" t="s">
        <v>254</v>
      </c>
      <c r="I270" t="str">
        <f t="shared" si="27"/>
        <v>N/A</v>
      </c>
      <c r="J270" t="str">
        <f t="shared" si="28"/>
        <v>N/A</v>
      </c>
      <c r="K270" t="str">
        <f t="shared" si="29"/>
        <v>N/A</v>
      </c>
      <c r="L270" t="str">
        <f t="shared" si="30"/>
        <v>N/A</v>
      </c>
      <c r="M270" t="str">
        <f t="shared" si="31"/>
        <v>N/A</v>
      </c>
      <c r="N270" t="str">
        <f t="shared" si="32"/>
        <v>N/A</v>
      </c>
    </row>
    <row r="271" spans="1:14" x14ac:dyDescent="0.3">
      <c r="A271" s="1">
        <v>40</v>
      </c>
      <c r="B271" t="s">
        <v>804</v>
      </c>
      <c r="C271" t="s">
        <v>6888</v>
      </c>
      <c r="D271" t="s">
        <v>6889</v>
      </c>
      <c r="E271" t="s">
        <v>6890</v>
      </c>
      <c r="F271" t="s">
        <v>6891</v>
      </c>
      <c r="G271" t="s">
        <v>6892</v>
      </c>
      <c r="I271" t="str">
        <f t="shared" si="27"/>
        <v>pos_trend</v>
      </c>
      <c r="J271">
        <f t="shared" si="28"/>
        <v>381220000</v>
      </c>
      <c r="K271">
        <f t="shared" si="29"/>
        <v>416810000</v>
      </c>
      <c r="L271">
        <f t="shared" si="30"/>
        <v>446970000</v>
      </c>
      <c r="M271">
        <f t="shared" si="31"/>
        <v>453980000</v>
      </c>
      <c r="N271">
        <f t="shared" si="32"/>
        <v>456150000</v>
      </c>
    </row>
    <row r="272" spans="1:14" x14ac:dyDescent="0.3">
      <c r="A272" s="1">
        <v>41</v>
      </c>
      <c r="B272" t="s">
        <v>805</v>
      </c>
      <c r="C272" t="s">
        <v>5719</v>
      </c>
      <c r="D272" t="s">
        <v>1515</v>
      </c>
      <c r="E272" t="s">
        <v>6828</v>
      </c>
      <c r="F272" t="s">
        <v>1416</v>
      </c>
      <c r="G272" t="s">
        <v>1442</v>
      </c>
      <c r="I272" t="str">
        <f t="shared" si="27"/>
        <v>pos_trend</v>
      </c>
      <c r="J272">
        <f t="shared" si="28"/>
        <v>1230000000</v>
      </c>
      <c r="K272">
        <f t="shared" si="29"/>
        <v>1340000000</v>
      </c>
      <c r="L272">
        <f t="shared" si="30"/>
        <v>1470000000</v>
      </c>
      <c r="M272">
        <f t="shared" si="31"/>
        <v>1510000000</v>
      </c>
      <c r="N272">
        <f t="shared" si="32"/>
        <v>1530000000</v>
      </c>
    </row>
    <row r="273" spans="1:14" x14ac:dyDescent="0.3">
      <c r="I273" t="str">
        <f t="shared" si="27"/>
        <v>N/A</v>
      </c>
      <c r="J273" t="str">
        <f t="shared" si="28"/>
        <v>N/A</v>
      </c>
      <c r="K273" t="str">
        <f t="shared" si="29"/>
        <v>N/A</v>
      </c>
      <c r="L273" t="str">
        <f t="shared" si="30"/>
        <v>N/A</v>
      </c>
      <c r="M273" t="str">
        <f t="shared" si="31"/>
        <v>N/A</v>
      </c>
      <c r="N273" t="str">
        <f t="shared" si="32"/>
        <v>N/A</v>
      </c>
    </row>
    <row r="274" spans="1:14" x14ac:dyDescent="0.3">
      <c r="B274" s="1" t="s">
        <v>307</v>
      </c>
      <c r="C274" s="1" t="s">
        <v>242</v>
      </c>
      <c r="D274" s="1" t="s">
        <v>243</v>
      </c>
      <c r="E274" s="1" t="s">
        <v>244</v>
      </c>
      <c r="F274" s="1" t="s">
        <v>245</v>
      </c>
      <c r="G274" s="1" t="s">
        <v>246</v>
      </c>
      <c r="H274" s="1" t="s">
        <v>247</v>
      </c>
      <c r="I274" t="str">
        <f t="shared" si="27"/>
        <v>pos_trend</v>
      </c>
      <c r="J274">
        <f t="shared" si="28"/>
        <v>2012</v>
      </c>
      <c r="K274">
        <f t="shared" si="29"/>
        <v>2013</v>
      </c>
      <c r="L274">
        <f t="shared" si="30"/>
        <v>2014</v>
      </c>
      <c r="M274">
        <f t="shared" si="31"/>
        <v>2015</v>
      </c>
      <c r="N274">
        <f t="shared" si="32"/>
        <v>2016</v>
      </c>
    </row>
    <row r="275" spans="1:14" x14ac:dyDescent="0.3">
      <c r="A275" s="1">
        <v>0</v>
      </c>
      <c r="B275" t="s">
        <v>870</v>
      </c>
      <c r="C275" t="s">
        <v>345</v>
      </c>
      <c r="D275" t="s">
        <v>6915</v>
      </c>
      <c r="E275" t="s">
        <v>6916</v>
      </c>
      <c r="F275" t="s">
        <v>6917</v>
      </c>
      <c r="G275" t="s">
        <v>6918</v>
      </c>
      <c r="I275" t="str">
        <f t="shared" si="27"/>
        <v>N/A</v>
      </c>
      <c r="J275">
        <f t="shared" si="28"/>
        <v>-1200000</v>
      </c>
      <c r="K275">
        <f t="shared" si="29"/>
        <v>-1140000</v>
      </c>
      <c r="L275">
        <f t="shared" si="30"/>
        <v>-989000</v>
      </c>
      <c r="M275">
        <f t="shared" si="31"/>
        <v>-953000</v>
      </c>
      <c r="N275">
        <f t="shared" si="32"/>
        <v>-1640000</v>
      </c>
    </row>
    <row r="276" spans="1:14" x14ac:dyDescent="0.3">
      <c r="A276" s="1">
        <v>1</v>
      </c>
      <c r="B276" t="s">
        <v>876</v>
      </c>
      <c r="C276" t="s">
        <v>345</v>
      </c>
      <c r="D276" t="s">
        <v>6915</v>
      </c>
      <c r="E276" t="s">
        <v>6916</v>
      </c>
      <c r="F276" t="s">
        <v>6917</v>
      </c>
      <c r="G276" t="s">
        <v>6918</v>
      </c>
      <c r="I276" t="str">
        <f t="shared" si="27"/>
        <v>N/A</v>
      </c>
      <c r="J276">
        <f t="shared" si="28"/>
        <v>-1200000</v>
      </c>
      <c r="K276">
        <f t="shared" si="29"/>
        <v>-1140000</v>
      </c>
      <c r="L276">
        <f t="shared" si="30"/>
        <v>-989000</v>
      </c>
      <c r="M276">
        <f t="shared" si="31"/>
        <v>-953000</v>
      </c>
      <c r="N276">
        <f t="shared" si="32"/>
        <v>-1640000</v>
      </c>
    </row>
    <row r="277" spans="1:14" x14ac:dyDescent="0.3">
      <c r="A277" s="1">
        <v>2</v>
      </c>
      <c r="B277" t="s">
        <v>882</v>
      </c>
      <c r="C277" t="s">
        <v>254</v>
      </c>
      <c r="D277" t="s">
        <v>254</v>
      </c>
      <c r="E277" t="s">
        <v>254</v>
      </c>
      <c r="F277" t="s">
        <v>254</v>
      </c>
      <c r="G277" t="s">
        <v>254</v>
      </c>
      <c r="I277" t="str">
        <f t="shared" si="27"/>
        <v>N/A</v>
      </c>
      <c r="J277" t="str">
        <f t="shared" si="28"/>
        <v>N/A</v>
      </c>
      <c r="K277" t="str">
        <f t="shared" si="29"/>
        <v>N/A</v>
      </c>
      <c r="L277" t="str">
        <f t="shared" si="30"/>
        <v>N/A</v>
      </c>
      <c r="M277" t="str">
        <f t="shared" si="31"/>
        <v>N/A</v>
      </c>
      <c r="N277" t="str">
        <f t="shared" si="32"/>
        <v>N/A</v>
      </c>
    </row>
    <row r="278" spans="1:14" x14ac:dyDescent="0.3">
      <c r="A278" s="1">
        <v>3</v>
      </c>
      <c r="B278" t="s">
        <v>888</v>
      </c>
      <c r="C278" t="s">
        <v>254</v>
      </c>
      <c r="D278" t="s">
        <v>6919</v>
      </c>
      <c r="E278" t="s">
        <v>6920</v>
      </c>
      <c r="F278" t="s">
        <v>6921</v>
      </c>
      <c r="G278" t="s">
        <v>6922</v>
      </c>
      <c r="I278" t="str">
        <f t="shared" si="27"/>
        <v>N/A</v>
      </c>
      <c r="J278" t="str">
        <f t="shared" si="28"/>
        <v>N/A</v>
      </c>
      <c r="K278">
        <f t="shared" si="29"/>
        <v>4.6800000000000001E-2</v>
      </c>
      <c r="L278">
        <f t="shared" si="30"/>
        <v>0.13250000000000001</v>
      </c>
      <c r="M278">
        <f t="shared" si="31"/>
        <v>3.6400000000000002E-2</v>
      </c>
      <c r="N278">
        <f t="shared" si="32"/>
        <v>-0.71879999999999999</v>
      </c>
    </row>
    <row r="279" spans="1:14" x14ac:dyDescent="0.3">
      <c r="A279" s="1">
        <v>4</v>
      </c>
      <c r="B279" t="s">
        <v>899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5</v>
      </c>
      <c r="B280" t="s">
        <v>904</v>
      </c>
      <c r="C280" t="s">
        <v>254</v>
      </c>
      <c r="D280" t="s">
        <v>254</v>
      </c>
      <c r="E280" t="s">
        <v>254</v>
      </c>
      <c r="F280" t="s">
        <v>254</v>
      </c>
      <c r="G280" t="s">
        <v>254</v>
      </c>
      <c r="I280" t="str">
        <f t="shared" si="27"/>
        <v>N/A</v>
      </c>
      <c r="J280" t="str">
        <f t="shared" si="28"/>
        <v>N/A</v>
      </c>
      <c r="K280" t="str">
        <f t="shared" si="29"/>
        <v>N/A</v>
      </c>
      <c r="L280" t="str">
        <f t="shared" si="30"/>
        <v>N/A</v>
      </c>
      <c r="M280" t="str">
        <f t="shared" si="31"/>
        <v>N/A</v>
      </c>
      <c r="N280" t="str">
        <f t="shared" si="32"/>
        <v>N/A</v>
      </c>
    </row>
    <row r="281" spans="1:14" x14ac:dyDescent="0.3">
      <c r="A281" s="1">
        <v>6</v>
      </c>
      <c r="B281" t="s">
        <v>906</v>
      </c>
      <c r="C281" t="s">
        <v>6923</v>
      </c>
      <c r="D281" t="s">
        <v>6924</v>
      </c>
      <c r="E281" t="s">
        <v>6925</v>
      </c>
      <c r="F281" t="s">
        <v>6926</v>
      </c>
      <c r="G281" t="s">
        <v>6927</v>
      </c>
      <c r="I281" t="str">
        <f t="shared" si="27"/>
        <v>N/A</v>
      </c>
      <c r="J281">
        <f t="shared" si="28"/>
        <v>-8130000.0000000009</v>
      </c>
      <c r="K281">
        <f t="shared" si="29"/>
        <v>-95820000</v>
      </c>
      <c r="L281">
        <f t="shared" si="30"/>
        <v>-140020000</v>
      </c>
      <c r="M281">
        <f t="shared" si="31"/>
        <v>-48870000</v>
      </c>
      <c r="N281">
        <f t="shared" si="32"/>
        <v>-48840000</v>
      </c>
    </row>
    <row r="282" spans="1:14" x14ac:dyDescent="0.3">
      <c r="A282" s="1">
        <v>7</v>
      </c>
      <c r="B282" t="s">
        <v>908</v>
      </c>
      <c r="C282" t="s">
        <v>6928</v>
      </c>
      <c r="D282" t="s">
        <v>6929</v>
      </c>
      <c r="E282" t="s">
        <v>6930</v>
      </c>
      <c r="F282" t="s">
        <v>6931</v>
      </c>
      <c r="G282" t="s">
        <v>6932</v>
      </c>
      <c r="I282" t="str">
        <f t="shared" si="27"/>
        <v>N/A</v>
      </c>
      <c r="J282">
        <f t="shared" si="28"/>
        <v>-267750000</v>
      </c>
      <c r="K282">
        <f t="shared" si="29"/>
        <v>-355650000</v>
      </c>
      <c r="L282">
        <f t="shared" si="30"/>
        <v>-455200000</v>
      </c>
      <c r="M282">
        <f t="shared" si="31"/>
        <v>-326170000</v>
      </c>
      <c r="N282">
        <f t="shared" si="32"/>
        <v>-354590000</v>
      </c>
    </row>
    <row r="283" spans="1:14" x14ac:dyDescent="0.3">
      <c r="A283" s="1">
        <v>8</v>
      </c>
      <c r="B283" t="s">
        <v>909</v>
      </c>
      <c r="C283" t="s">
        <v>6933</v>
      </c>
      <c r="D283" t="s">
        <v>6934</v>
      </c>
      <c r="E283" t="s">
        <v>6935</v>
      </c>
      <c r="F283" t="s">
        <v>6936</v>
      </c>
      <c r="G283" t="s">
        <v>6937</v>
      </c>
      <c r="I283" t="str">
        <f t="shared" si="27"/>
        <v>N/A</v>
      </c>
      <c r="J283">
        <f t="shared" si="28"/>
        <v>259610000</v>
      </c>
      <c r="K283">
        <f t="shared" si="29"/>
        <v>259829999.99999997</v>
      </c>
      <c r="L283">
        <f t="shared" si="30"/>
        <v>315180000</v>
      </c>
      <c r="M283">
        <f t="shared" si="31"/>
        <v>277300000</v>
      </c>
      <c r="N283">
        <f t="shared" si="32"/>
        <v>305750000</v>
      </c>
    </row>
    <row r="284" spans="1:14" x14ac:dyDescent="0.3">
      <c r="A284" s="1">
        <v>9</v>
      </c>
      <c r="B284" t="s">
        <v>910</v>
      </c>
      <c r="C284" t="s">
        <v>254</v>
      </c>
      <c r="D284" t="s">
        <v>254</v>
      </c>
      <c r="E284" t="s">
        <v>254</v>
      </c>
      <c r="F284" t="s">
        <v>254</v>
      </c>
      <c r="G284" t="s">
        <v>254</v>
      </c>
      <c r="I284" t="str">
        <f t="shared" si="27"/>
        <v>N/A</v>
      </c>
      <c r="J284" t="str">
        <f t="shared" si="28"/>
        <v>N/A</v>
      </c>
      <c r="K284" t="str">
        <f t="shared" si="29"/>
        <v>N/A</v>
      </c>
      <c r="L284" t="str">
        <f t="shared" si="30"/>
        <v>N/A</v>
      </c>
      <c r="M284" t="str">
        <f t="shared" si="31"/>
        <v>N/A</v>
      </c>
      <c r="N284" t="str">
        <f t="shared" si="32"/>
        <v>N/A</v>
      </c>
    </row>
    <row r="285" spans="1:14" x14ac:dyDescent="0.3">
      <c r="A285" s="1">
        <v>10</v>
      </c>
      <c r="B285" t="s">
        <v>914</v>
      </c>
      <c r="C285" t="s">
        <v>254</v>
      </c>
      <c r="D285" t="s">
        <v>254</v>
      </c>
      <c r="E285" t="s">
        <v>254</v>
      </c>
      <c r="F285" t="s">
        <v>254</v>
      </c>
      <c r="G285" t="s">
        <v>254</v>
      </c>
      <c r="I285" t="str">
        <f t="shared" si="27"/>
        <v>N/A</v>
      </c>
      <c r="J285" t="str">
        <f t="shared" si="28"/>
        <v>N/A</v>
      </c>
      <c r="K285" t="str">
        <f t="shared" si="29"/>
        <v>N/A</v>
      </c>
      <c r="L285" t="str">
        <f t="shared" si="30"/>
        <v>N/A</v>
      </c>
      <c r="M285" t="str">
        <f t="shared" si="31"/>
        <v>N/A</v>
      </c>
      <c r="N285" t="str">
        <f t="shared" si="32"/>
        <v>N/A</v>
      </c>
    </row>
    <row r="286" spans="1:14" x14ac:dyDescent="0.3">
      <c r="A286" s="1">
        <v>11</v>
      </c>
      <c r="B286" t="s">
        <v>915</v>
      </c>
      <c r="C286" t="s">
        <v>6938</v>
      </c>
      <c r="D286" t="s">
        <v>6939</v>
      </c>
      <c r="E286" t="s">
        <v>6940</v>
      </c>
      <c r="F286" t="s">
        <v>6941</v>
      </c>
      <c r="G286" t="s">
        <v>6942</v>
      </c>
      <c r="I286" t="str">
        <f t="shared" si="27"/>
        <v>N/A</v>
      </c>
      <c r="J286">
        <f t="shared" si="28"/>
        <v>-9330000</v>
      </c>
      <c r="K286">
        <f t="shared" si="29"/>
        <v>-96960000</v>
      </c>
      <c r="L286">
        <f t="shared" si="30"/>
        <v>-141010000</v>
      </c>
      <c r="M286">
        <f t="shared" si="31"/>
        <v>-49820000</v>
      </c>
      <c r="N286">
        <f t="shared" si="32"/>
        <v>-50480000</v>
      </c>
    </row>
    <row r="287" spans="1:14" x14ac:dyDescent="0.3">
      <c r="A287" s="1">
        <v>12</v>
      </c>
      <c r="B287" t="s">
        <v>921</v>
      </c>
      <c r="C287" t="s">
        <v>254</v>
      </c>
      <c r="D287" t="s">
        <v>6943</v>
      </c>
      <c r="E287" t="s">
        <v>6944</v>
      </c>
      <c r="F287" t="s">
        <v>6945</v>
      </c>
      <c r="G287" t="s">
        <v>6946</v>
      </c>
      <c r="I287" t="str">
        <f t="shared" si="27"/>
        <v>N/A</v>
      </c>
      <c r="J287" t="str">
        <f t="shared" si="28"/>
        <v>N/A</v>
      </c>
      <c r="K287">
        <f t="shared" si="29"/>
        <v>-9.3923000000000005</v>
      </c>
      <c r="L287">
        <f t="shared" si="30"/>
        <v>-0.45429999999999998</v>
      </c>
      <c r="M287">
        <f t="shared" si="31"/>
        <v>0.64670000000000005</v>
      </c>
      <c r="N287">
        <f t="shared" si="32"/>
        <v>-1.3200000000000002E-2</v>
      </c>
    </row>
    <row r="288" spans="1:14" x14ac:dyDescent="0.3">
      <c r="I288" t="str">
        <f t="shared" si="27"/>
        <v>N/A</v>
      </c>
      <c r="J288" t="str">
        <f t="shared" si="28"/>
        <v>N/A</v>
      </c>
      <c r="K288" t="str">
        <f t="shared" si="29"/>
        <v>N/A</v>
      </c>
      <c r="L288" t="str">
        <f t="shared" si="30"/>
        <v>N/A</v>
      </c>
      <c r="M288" t="str">
        <f t="shared" si="31"/>
        <v>N/A</v>
      </c>
      <c r="N288" t="str">
        <f t="shared" si="32"/>
        <v>N/A</v>
      </c>
    </row>
    <row r="289" spans="1:14" x14ac:dyDescent="0.3">
      <c r="B289" s="1" t="s">
        <v>307</v>
      </c>
      <c r="C289" s="1" t="s">
        <v>242</v>
      </c>
      <c r="D289" s="1" t="s">
        <v>243</v>
      </c>
      <c r="E289" s="1" t="s">
        <v>244</v>
      </c>
      <c r="F289" s="1" t="s">
        <v>245</v>
      </c>
      <c r="G289" s="1" t="s">
        <v>246</v>
      </c>
      <c r="H289" s="1" t="s">
        <v>247</v>
      </c>
      <c r="I289" t="str">
        <f t="shared" si="27"/>
        <v>pos_trend</v>
      </c>
      <c r="J289">
        <f t="shared" si="28"/>
        <v>2012</v>
      </c>
      <c r="K289">
        <f t="shared" si="29"/>
        <v>2013</v>
      </c>
      <c r="L289">
        <f t="shared" si="30"/>
        <v>2014</v>
      </c>
      <c r="M289">
        <f t="shared" si="31"/>
        <v>2015</v>
      </c>
      <c r="N289">
        <f t="shared" si="32"/>
        <v>2016</v>
      </c>
    </row>
    <row r="290" spans="1:14" x14ac:dyDescent="0.3">
      <c r="A290" s="1">
        <v>0</v>
      </c>
      <c r="B290" t="s">
        <v>932</v>
      </c>
      <c r="C290" t="s">
        <v>254</v>
      </c>
      <c r="D290" t="s">
        <v>6380</v>
      </c>
      <c r="E290" t="s">
        <v>6947</v>
      </c>
      <c r="F290" t="s">
        <v>6948</v>
      </c>
      <c r="G290" t="s">
        <v>6949</v>
      </c>
      <c r="I290" t="str">
        <f t="shared" si="27"/>
        <v>neg_trend</v>
      </c>
      <c r="J290" t="str">
        <f t="shared" si="28"/>
        <v>N/A</v>
      </c>
      <c r="K290">
        <f t="shared" si="29"/>
        <v>-5910000</v>
      </c>
      <c r="L290">
        <f t="shared" si="30"/>
        <v>-37070000</v>
      </c>
      <c r="M290">
        <f t="shared" si="31"/>
        <v>-68560000</v>
      </c>
      <c r="N290">
        <f t="shared" si="32"/>
        <v>-76110000</v>
      </c>
    </row>
    <row r="291" spans="1:14" x14ac:dyDescent="0.3">
      <c r="A291" s="1">
        <v>1</v>
      </c>
      <c r="B291" t="s">
        <v>933</v>
      </c>
      <c r="C291" t="s">
        <v>254</v>
      </c>
      <c r="D291" t="s">
        <v>6380</v>
      </c>
      <c r="E291" t="s">
        <v>6947</v>
      </c>
      <c r="F291" t="s">
        <v>6948</v>
      </c>
      <c r="G291" t="s">
        <v>6949</v>
      </c>
      <c r="I291" t="str">
        <f t="shared" si="27"/>
        <v>neg_trend</v>
      </c>
      <c r="J291" t="str">
        <f t="shared" si="28"/>
        <v>N/A</v>
      </c>
      <c r="K291">
        <f t="shared" si="29"/>
        <v>-5910000</v>
      </c>
      <c r="L291">
        <f t="shared" si="30"/>
        <v>-37070000</v>
      </c>
      <c r="M291">
        <f t="shared" si="31"/>
        <v>-68560000</v>
      </c>
      <c r="N291">
        <f t="shared" si="32"/>
        <v>-76110000</v>
      </c>
    </row>
    <row r="292" spans="1:14" x14ac:dyDescent="0.3">
      <c r="A292" s="1">
        <v>2</v>
      </c>
      <c r="B292" t="s">
        <v>436</v>
      </c>
      <c r="C292" t="s">
        <v>254</v>
      </c>
      <c r="D292" t="s">
        <v>254</v>
      </c>
      <c r="E292" t="s">
        <v>254</v>
      </c>
      <c r="F292" t="s">
        <v>254</v>
      </c>
      <c r="G292" t="s">
        <v>254</v>
      </c>
      <c r="I292" t="str">
        <f t="shared" si="27"/>
        <v>N/A</v>
      </c>
      <c r="J292" t="str">
        <f t="shared" si="28"/>
        <v>N/A</v>
      </c>
      <c r="K292" t="str">
        <f t="shared" si="29"/>
        <v>N/A</v>
      </c>
      <c r="L292" t="str">
        <f t="shared" si="30"/>
        <v>N/A</v>
      </c>
      <c r="M292" t="str">
        <f t="shared" si="31"/>
        <v>N/A</v>
      </c>
      <c r="N292" t="str">
        <f t="shared" si="32"/>
        <v>N/A</v>
      </c>
    </row>
    <row r="293" spans="1:14" x14ac:dyDescent="0.3">
      <c r="A293" s="1">
        <v>3</v>
      </c>
      <c r="B293" t="s">
        <v>6386</v>
      </c>
      <c r="C293" t="s">
        <v>254</v>
      </c>
      <c r="D293" t="s">
        <v>254</v>
      </c>
      <c r="E293" t="s">
        <v>6950</v>
      </c>
      <c r="F293" t="s">
        <v>6951</v>
      </c>
      <c r="G293" t="s">
        <v>6952</v>
      </c>
      <c r="I293" t="str">
        <f t="shared" si="27"/>
        <v>N/A</v>
      </c>
      <c r="J293" t="str">
        <f t="shared" si="28"/>
        <v>N/A</v>
      </c>
      <c r="K293" t="str">
        <f t="shared" si="29"/>
        <v>N/A</v>
      </c>
      <c r="L293">
        <f t="shared" si="30"/>
        <v>-5.2721000000000009</v>
      </c>
      <c r="M293">
        <f t="shared" si="31"/>
        <v>-0.84959999999999991</v>
      </c>
      <c r="N293">
        <f t="shared" si="32"/>
        <v>-0.1101</v>
      </c>
    </row>
    <row r="294" spans="1:14" x14ac:dyDescent="0.3">
      <c r="A294" s="1">
        <v>4</v>
      </c>
      <c r="B294" t="s">
        <v>934</v>
      </c>
      <c r="C294" t="s">
        <v>6953</v>
      </c>
      <c r="D294" t="s">
        <v>6954</v>
      </c>
      <c r="E294" t="s">
        <v>2398</v>
      </c>
      <c r="F294" t="s">
        <v>2935</v>
      </c>
      <c r="G294" t="s">
        <v>6955</v>
      </c>
      <c r="I294" t="str">
        <f t="shared" si="27"/>
        <v>N/A</v>
      </c>
      <c r="J294">
        <f t="shared" si="28"/>
        <v>781000</v>
      </c>
      <c r="K294">
        <f t="shared" si="29"/>
        <v>2340000</v>
      </c>
      <c r="L294">
        <f t="shared" si="30"/>
        <v>2670000</v>
      </c>
      <c r="M294">
        <f t="shared" si="31"/>
        <v>1840000</v>
      </c>
      <c r="N294">
        <f t="shared" si="32"/>
        <v>837000</v>
      </c>
    </row>
    <row r="295" spans="1:14" x14ac:dyDescent="0.3">
      <c r="A295" s="1">
        <v>5</v>
      </c>
      <c r="B295" t="s">
        <v>940</v>
      </c>
      <c r="C295" t="s">
        <v>254</v>
      </c>
      <c r="D295" t="s">
        <v>254</v>
      </c>
      <c r="E295" t="s">
        <v>254</v>
      </c>
      <c r="F295" t="s">
        <v>254</v>
      </c>
      <c r="G295" t="s">
        <v>254</v>
      </c>
      <c r="I295" t="str">
        <f t="shared" si="27"/>
        <v>N/A</v>
      </c>
      <c r="J295" t="str">
        <f t="shared" si="28"/>
        <v>N/A</v>
      </c>
      <c r="K295" t="str">
        <f t="shared" si="29"/>
        <v>N/A</v>
      </c>
      <c r="L295" t="str">
        <f t="shared" si="30"/>
        <v>N/A</v>
      </c>
      <c r="M295" t="str">
        <f t="shared" si="31"/>
        <v>N/A</v>
      </c>
      <c r="N295" t="str">
        <f t="shared" si="32"/>
        <v>N/A</v>
      </c>
    </row>
    <row r="296" spans="1:14" x14ac:dyDescent="0.3">
      <c r="A296" s="1">
        <v>6</v>
      </c>
      <c r="B296" t="s">
        <v>946</v>
      </c>
      <c r="C296" t="s">
        <v>6953</v>
      </c>
      <c r="D296" t="s">
        <v>6954</v>
      </c>
      <c r="E296" t="s">
        <v>2398</v>
      </c>
      <c r="F296" t="s">
        <v>2935</v>
      </c>
      <c r="G296" t="s">
        <v>6955</v>
      </c>
      <c r="I296" t="str">
        <f t="shared" si="27"/>
        <v>N/A</v>
      </c>
      <c r="J296">
        <f t="shared" si="28"/>
        <v>781000</v>
      </c>
      <c r="K296">
        <f t="shared" si="29"/>
        <v>2340000</v>
      </c>
      <c r="L296">
        <f t="shared" si="30"/>
        <v>2670000</v>
      </c>
      <c r="M296">
        <f t="shared" si="31"/>
        <v>1840000</v>
      </c>
      <c r="N296">
        <f t="shared" si="32"/>
        <v>837000</v>
      </c>
    </row>
    <row r="297" spans="1:14" x14ac:dyDescent="0.3">
      <c r="A297" s="1">
        <v>7</v>
      </c>
      <c r="B297" t="s">
        <v>952</v>
      </c>
      <c r="C297" t="s">
        <v>254</v>
      </c>
      <c r="D297" t="s">
        <v>254</v>
      </c>
      <c r="E297" t="s">
        <v>254</v>
      </c>
      <c r="F297" t="s">
        <v>254</v>
      </c>
      <c r="G297" t="s">
        <v>254</v>
      </c>
      <c r="I297" t="str">
        <f t="shared" si="27"/>
        <v>N/A</v>
      </c>
      <c r="J297" t="str">
        <f t="shared" si="28"/>
        <v>N/A</v>
      </c>
      <c r="K297" t="str">
        <f t="shared" si="29"/>
        <v>N/A</v>
      </c>
      <c r="L297" t="str">
        <f t="shared" si="30"/>
        <v>N/A</v>
      </c>
      <c r="M297" t="str">
        <f t="shared" si="31"/>
        <v>N/A</v>
      </c>
      <c r="N297" t="str">
        <f t="shared" si="32"/>
        <v>N/A</v>
      </c>
    </row>
    <row r="298" spans="1:14" x14ac:dyDescent="0.3">
      <c r="A298" s="1">
        <v>8</v>
      </c>
      <c r="B298" t="s">
        <v>958</v>
      </c>
      <c r="C298" t="s">
        <v>6953</v>
      </c>
      <c r="D298" t="s">
        <v>6954</v>
      </c>
      <c r="E298" t="s">
        <v>2398</v>
      </c>
      <c r="F298" t="s">
        <v>2935</v>
      </c>
      <c r="G298" t="s">
        <v>6955</v>
      </c>
      <c r="I298" t="str">
        <f t="shared" si="27"/>
        <v>N/A</v>
      </c>
      <c r="J298">
        <f t="shared" si="28"/>
        <v>781000</v>
      </c>
      <c r="K298">
        <f t="shared" si="29"/>
        <v>2340000</v>
      </c>
      <c r="L298">
        <f t="shared" si="30"/>
        <v>2670000</v>
      </c>
      <c r="M298">
        <f t="shared" si="31"/>
        <v>1840000</v>
      </c>
      <c r="N298">
        <f t="shared" si="32"/>
        <v>837000</v>
      </c>
    </row>
    <row r="299" spans="1:14" x14ac:dyDescent="0.3">
      <c r="A299" s="1">
        <v>9</v>
      </c>
      <c r="B299" t="s">
        <v>964</v>
      </c>
      <c r="C299" t="s">
        <v>6956</v>
      </c>
      <c r="D299" t="s">
        <v>254</v>
      </c>
      <c r="E299" t="s">
        <v>254</v>
      </c>
      <c r="F299" t="s">
        <v>254</v>
      </c>
      <c r="G299" t="s">
        <v>254</v>
      </c>
      <c r="I299" t="str">
        <f t="shared" si="27"/>
        <v>N/A</v>
      </c>
      <c r="J299">
        <f t="shared" si="28"/>
        <v>-25780000</v>
      </c>
      <c r="K299" t="str">
        <f t="shared" si="29"/>
        <v>N/A</v>
      </c>
      <c r="L299" t="str">
        <f t="shared" si="30"/>
        <v>N/A</v>
      </c>
      <c r="M299" t="str">
        <f t="shared" si="31"/>
        <v>N/A</v>
      </c>
      <c r="N299" t="str">
        <f t="shared" si="32"/>
        <v>N/A</v>
      </c>
    </row>
    <row r="300" spans="1:14" x14ac:dyDescent="0.3">
      <c r="A300" s="1">
        <v>10</v>
      </c>
      <c r="B300" t="s">
        <v>970</v>
      </c>
      <c r="C300" t="s">
        <v>254</v>
      </c>
      <c r="D300" t="s">
        <v>254</v>
      </c>
      <c r="E300" t="s">
        <v>254</v>
      </c>
      <c r="F300" t="s">
        <v>254</v>
      </c>
      <c r="G300" t="s">
        <v>254</v>
      </c>
      <c r="I300" t="str">
        <f t="shared" si="27"/>
        <v>N/A</v>
      </c>
      <c r="J300" t="str">
        <f t="shared" si="28"/>
        <v>N/A</v>
      </c>
      <c r="K300" t="str">
        <f t="shared" si="29"/>
        <v>N/A</v>
      </c>
      <c r="L300" t="str">
        <f t="shared" si="30"/>
        <v>N/A</v>
      </c>
      <c r="M300" t="str">
        <f t="shared" si="31"/>
        <v>N/A</v>
      </c>
      <c r="N300" t="str">
        <f t="shared" si="32"/>
        <v>N/A</v>
      </c>
    </row>
    <row r="301" spans="1:14" x14ac:dyDescent="0.3">
      <c r="A301" s="1">
        <v>11</v>
      </c>
      <c r="B301" t="s">
        <v>971</v>
      </c>
      <c r="C301" t="s">
        <v>6956</v>
      </c>
      <c r="D301" t="s">
        <v>254</v>
      </c>
      <c r="E301" t="s">
        <v>254</v>
      </c>
      <c r="F301" t="s">
        <v>254</v>
      </c>
      <c r="G301" t="s">
        <v>254</v>
      </c>
      <c r="I301" t="str">
        <f t="shared" si="27"/>
        <v>N/A</v>
      </c>
      <c r="J301">
        <f t="shared" si="28"/>
        <v>-25780000</v>
      </c>
      <c r="K301" t="str">
        <f t="shared" si="29"/>
        <v>N/A</v>
      </c>
      <c r="L301" t="str">
        <f t="shared" si="30"/>
        <v>N/A</v>
      </c>
      <c r="M301" t="str">
        <f t="shared" si="31"/>
        <v>N/A</v>
      </c>
      <c r="N301" t="str">
        <f t="shared" si="32"/>
        <v>N/A</v>
      </c>
    </row>
    <row r="302" spans="1:14" x14ac:dyDescent="0.3">
      <c r="A302" s="1">
        <v>12</v>
      </c>
      <c r="B302" t="s">
        <v>972</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13</v>
      </c>
      <c r="B303" t="s">
        <v>978</v>
      </c>
      <c r="C303" t="s">
        <v>6956</v>
      </c>
      <c r="D303" t="s">
        <v>254</v>
      </c>
      <c r="E303" t="s">
        <v>254</v>
      </c>
      <c r="F303" t="s">
        <v>254</v>
      </c>
      <c r="G303" t="s">
        <v>254</v>
      </c>
      <c r="I303" t="str">
        <f t="shared" si="27"/>
        <v>N/A</v>
      </c>
      <c r="J303">
        <f t="shared" si="28"/>
        <v>-25780000</v>
      </c>
      <c r="K303" t="str">
        <f t="shared" si="29"/>
        <v>N/A</v>
      </c>
      <c r="L303" t="str">
        <f t="shared" si="30"/>
        <v>N/A</v>
      </c>
      <c r="M303" t="str">
        <f t="shared" si="31"/>
        <v>N/A</v>
      </c>
      <c r="N303" t="str">
        <f t="shared" si="32"/>
        <v>N/A</v>
      </c>
    </row>
    <row r="304" spans="1:14" x14ac:dyDescent="0.3">
      <c r="A304" s="1">
        <v>14</v>
      </c>
      <c r="B304" t="s">
        <v>817</v>
      </c>
      <c r="C304" t="s">
        <v>6957</v>
      </c>
      <c r="D304" t="s">
        <v>3459</v>
      </c>
      <c r="E304" t="s">
        <v>3481</v>
      </c>
      <c r="F304" t="s">
        <v>4107</v>
      </c>
      <c r="G304" t="s">
        <v>6958</v>
      </c>
      <c r="I304" t="str">
        <f t="shared" si="27"/>
        <v>N/A</v>
      </c>
      <c r="J304">
        <f t="shared" si="28"/>
        <v>421000</v>
      </c>
      <c r="K304">
        <f t="shared" si="29"/>
        <v>2020000</v>
      </c>
      <c r="L304">
        <f t="shared" si="30"/>
        <v>2840000</v>
      </c>
      <c r="M304">
        <f t="shared" si="31"/>
        <v>2200000</v>
      </c>
      <c r="N304">
        <f t="shared" si="32"/>
        <v>995000</v>
      </c>
    </row>
    <row r="305" spans="1:14" x14ac:dyDescent="0.3">
      <c r="A305" s="1">
        <v>15</v>
      </c>
      <c r="B305" t="s">
        <v>910</v>
      </c>
      <c r="C305" t="s">
        <v>254</v>
      </c>
      <c r="D305" t="s">
        <v>254</v>
      </c>
      <c r="E305" t="s">
        <v>254</v>
      </c>
      <c r="F305" t="s">
        <v>254</v>
      </c>
      <c r="G305" t="s">
        <v>254</v>
      </c>
      <c r="I305" t="str">
        <f t="shared" si="27"/>
        <v>N/A</v>
      </c>
      <c r="J305" t="str">
        <f t="shared" si="28"/>
        <v>N/A</v>
      </c>
      <c r="K305" t="str">
        <f t="shared" si="29"/>
        <v>N/A</v>
      </c>
      <c r="L305" t="str">
        <f t="shared" si="30"/>
        <v>N/A</v>
      </c>
      <c r="M305" t="str">
        <f t="shared" si="31"/>
        <v>N/A</v>
      </c>
      <c r="N305" t="str">
        <f t="shared" si="32"/>
        <v>N/A</v>
      </c>
    </row>
    <row r="306" spans="1:14" x14ac:dyDescent="0.3">
      <c r="A306" s="1">
        <v>16</v>
      </c>
      <c r="B306" t="s">
        <v>914</v>
      </c>
      <c r="C306" t="s">
        <v>6957</v>
      </c>
      <c r="D306" t="s">
        <v>3459</v>
      </c>
      <c r="E306" t="s">
        <v>3481</v>
      </c>
      <c r="F306" t="s">
        <v>4107</v>
      </c>
      <c r="G306" t="s">
        <v>6958</v>
      </c>
      <c r="I306" t="str">
        <f t="shared" si="27"/>
        <v>N/A</v>
      </c>
      <c r="J306">
        <f t="shared" si="28"/>
        <v>421000</v>
      </c>
      <c r="K306">
        <f t="shared" si="29"/>
        <v>2020000</v>
      </c>
      <c r="L306">
        <f t="shared" si="30"/>
        <v>2840000</v>
      </c>
      <c r="M306">
        <f t="shared" si="31"/>
        <v>2200000</v>
      </c>
      <c r="N306">
        <f t="shared" si="32"/>
        <v>995000</v>
      </c>
    </row>
    <row r="307" spans="1:14" x14ac:dyDescent="0.3">
      <c r="A307" s="1">
        <v>17</v>
      </c>
      <c r="B307" t="s">
        <v>990</v>
      </c>
      <c r="C307" t="s">
        <v>6959</v>
      </c>
      <c r="D307" t="s">
        <v>6960</v>
      </c>
      <c r="E307" t="s">
        <v>6961</v>
      </c>
      <c r="F307" t="s">
        <v>6962</v>
      </c>
      <c r="G307" t="s">
        <v>6963</v>
      </c>
      <c r="I307" t="str">
        <f t="shared" si="27"/>
        <v>N/A</v>
      </c>
      <c r="J307">
        <f t="shared" si="28"/>
        <v>-24580000</v>
      </c>
      <c r="K307">
        <f t="shared" si="29"/>
        <v>-1540000</v>
      </c>
      <c r="L307">
        <f t="shared" si="30"/>
        <v>-31550000</v>
      </c>
      <c r="M307">
        <f t="shared" si="31"/>
        <v>-64510000.000000007</v>
      </c>
      <c r="N307">
        <f t="shared" si="32"/>
        <v>-74280000</v>
      </c>
    </row>
    <row r="308" spans="1:14" x14ac:dyDescent="0.3">
      <c r="A308" s="1">
        <v>18</v>
      </c>
      <c r="B308" t="s">
        <v>996</v>
      </c>
      <c r="C308" t="s">
        <v>254</v>
      </c>
      <c r="D308" t="s">
        <v>6964</v>
      </c>
      <c r="E308" t="s">
        <v>6965</v>
      </c>
      <c r="F308" t="s">
        <v>6966</v>
      </c>
      <c r="G308" t="s">
        <v>6967</v>
      </c>
      <c r="I308" t="str">
        <f t="shared" si="27"/>
        <v>N/A</v>
      </c>
      <c r="J308" t="str">
        <f t="shared" si="28"/>
        <v>N/A</v>
      </c>
      <c r="K308">
        <f t="shared" si="29"/>
        <v>0.93730000000000002</v>
      </c>
      <c r="L308">
        <f t="shared" si="30"/>
        <v>-19.462399999999999</v>
      </c>
      <c r="M308">
        <f t="shared" si="31"/>
        <v>-1.0446</v>
      </c>
      <c r="N308">
        <f t="shared" si="32"/>
        <v>-0.15140000000000001</v>
      </c>
    </row>
    <row r="309" spans="1:14" x14ac:dyDescent="0.3">
      <c r="A309" s="1">
        <v>19</v>
      </c>
      <c r="B309" t="s">
        <v>1013</v>
      </c>
      <c r="C309" t="s">
        <v>1014</v>
      </c>
      <c r="D309" t="s">
        <v>1014</v>
      </c>
      <c r="E309" t="s">
        <v>1014</v>
      </c>
      <c r="F309" t="s">
        <v>1014</v>
      </c>
      <c r="G309" t="s">
        <v>254</v>
      </c>
      <c r="I309" t="str">
        <f t="shared" si="27"/>
        <v>N/A</v>
      </c>
      <c r="J309">
        <f t="shared" si="28"/>
        <v>0</v>
      </c>
      <c r="K309">
        <f t="shared" si="29"/>
        <v>0</v>
      </c>
      <c r="L309">
        <f t="shared" si="30"/>
        <v>0</v>
      </c>
      <c r="M309">
        <f t="shared" si="31"/>
        <v>0</v>
      </c>
      <c r="N309" t="str">
        <f t="shared" si="32"/>
        <v>N/A</v>
      </c>
    </row>
    <row r="310" spans="1:14" x14ac:dyDescent="0.3">
      <c r="A310" s="1">
        <v>20</v>
      </c>
      <c r="B310" t="s">
        <v>1015</v>
      </c>
      <c r="C310" t="s">
        <v>3271</v>
      </c>
      <c r="D310" t="s">
        <v>6968</v>
      </c>
      <c r="E310" t="s">
        <v>6969</v>
      </c>
      <c r="F310" t="s">
        <v>6970</v>
      </c>
      <c r="G310" t="s">
        <v>6971</v>
      </c>
      <c r="I310" t="str">
        <f t="shared" si="27"/>
        <v>N/A</v>
      </c>
      <c r="J310">
        <f t="shared" si="28"/>
        <v>47140000</v>
      </c>
      <c r="K310">
        <f t="shared" si="29"/>
        <v>30400000</v>
      </c>
      <c r="L310">
        <f t="shared" si="30"/>
        <v>-32119999.999999996</v>
      </c>
      <c r="M310">
        <f t="shared" si="31"/>
        <v>-21480000</v>
      </c>
      <c r="N310">
        <f t="shared" si="32"/>
        <v>-10550000</v>
      </c>
    </row>
    <row r="311" spans="1:14" x14ac:dyDescent="0.3">
      <c r="A311" s="1">
        <v>21</v>
      </c>
      <c r="B311" t="s">
        <v>1021</v>
      </c>
      <c r="C311" t="s">
        <v>6972</v>
      </c>
      <c r="D311" t="s">
        <v>6973</v>
      </c>
      <c r="E311" t="s">
        <v>6974</v>
      </c>
      <c r="F311" t="s">
        <v>6975</v>
      </c>
      <c r="G311" t="s">
        <v>6976</v>
      </c>
      <c r="I311" t="str">
        <f t="shared" si="27"/>
        <v>N/A</v>
      </c>
      <c r="J311">
        <f t="shared" si="28"/>
        <v>79850000</v>
      </c>
      <c r="K311">
        <f t="shared" si="29"/>
        <v>127760000</v>
      </c>
      <c r="L311">
        <f t="shared" si="30"/>
        <v>139450000</v>
      </c>
      <c r="M311">
        <f t="shared" si="31"/>
        <v>91910000</v>
      </c>
      <c r="N311">
        <f t="shared" si="32"/>
        <v>112570000</v>
      </c>
    </row>
    <row r="312" spans="1:14" x14ac:dyDescent="0.3">
      <c r="A312" s="1">
        <v>22</v>
      </c>
      <c r="B312" t="s">
        <v>1027</v>
      </c>
      <c r="C312" t="s">
        <v>254</v>
      </c>
      <c r="D312" t="s">
        <v>6977</v>
      </c>
      <c r="E312" t="s">
        <v>6978</v>
      </c>
      <c r="F312" t="s">
        <v>6979</v>
      </c>
      <c r="G312" t="s">
        <v>2681</v>
      </c>
      <c r="I312" t="str">
        <f t="shared" si="27"/>
        <v>N/A</v>
      </c>
      <c r="J312" t="str">
        <f t="shared" si="28"/>
        <v>N/A</v>
      </c>
      <c r="K312">
        <f t="shared" si="29"/>
        <v>0.6</v>
      </c>
      <c r="L312">
        <f t="shared" si="30"/>
        <v>9.1500000000000012E-2</v>
      </c>
      <c r="M312">
        <f t="shared" si="31"/>
        <v>-0.34090000000000004</v>
      </c>
      <c r="N312">
        <f t="shared" si="32"/>
        <v>0.22489999999999999</v>
      </c>
    </row>
    <row r="313" spans="1:14" x14ac:dyDescent="0.3">
      <c r="A313" s="1">
        <v>23</v>
      </c>
      <c r="B313" t="s">
        <v>1032</v>
      </c>
      <c r="C313" t="s">
        <v>254</v>
      </c>
      <c r="D313" t="s">
        <v>254</v>
      </c>
      <c r="E313" t="s">
        <v>254</v>
      </c>
      <c r="F313" t="s">
        <v>254</v>
      </c>
      <c r="G313" t="s">
        <v>6980</v>
      </c>
      <c r="I313" t="str">
        <f t="shared" si="27"/>
        <v>N/A</v>
      </c>
      <c r="J313" t="str">
        <f t="shared" si="28"/>
        <v>N/A</v>
      </c>
      <c r="K313" t="str">
        <f t="shared" si="29"/>
        <v>N/A</v>
      </c>
      <c r="L313" t="str">
        <f t="shared" si="30"/>
        <v>N/A</v>
      </c>
      <c r="M313" t="str">
        <f t="shared" si="31"/>
        <v>N/A</v>
      </c>
      <c r="N313">
        <f t="shared" si="32"/>
        <v>3.0499999999999999E-2</v>
      </c>
    </row>
    <row r="314" spans="1:14" x14ac:dyDescent="0.3">
      <c r="I314" t="str">
        <f t="shared" si="27"/>
        <v>N/A</v>
      </c>
      <c r="J314" t="str">
        <f t="shared" si="28"/>
        <v>N/A</v>
      </c>
      <c r="K314" t="str">
        <f t="shared" si="29"/>
        <v>N/A</v>
      </c>
      <c r="L314" t="str">
        <f t="shared" si="30"/>
        <v>N/A</v>
      </c>
      <c r="M314" t="str">
        <f t="shared" si="31"/>
        <v>N/A</v>
      </c>
      <c r="N314" t="str">
        <f t="shared" si="32"/>
        <v>N/A</v>
      </c>
    </row>
    <row r="315" spans="1:14" x14ac:dyDescent="0.3">
      <c r="A315" s="1">
        <v>0</v>
      </c>
      <c r="B315" t="s">
        <v>6981</v>
      </c>
      <c r="C315" t="s">
        <v>6982</v>
      </c>
      <c r="I315" t="str">
        <f t="shared" si="27"/>
        <v>N/A</v>
      </c>
      <c r="J315" t="str">
        <f t="shared" si="28"/>
        <v>N/A</v>
      </c>
      <c r="K315" t="str">
        <f t="shared" si="29"/>
        <v>N/A</v>
      </c>
      <c r="L315" t="str">
        <f t="shared" si="30"/>
        <v>N/A</v>
      </c>
      <c r="M315" t="str">
        <f t="shared" si="31"/>
        <v>N/A</v>
      </c>
      <c r="N315" t="str">
        <f t="shared" si="32"/>
        <v>N/A</v>
      </c>
    </row>
    <row r="316" spans="1:14" x14ac:dyDescent="0.3">
      <c r="A316" s="1">
        <v>1</v>
      </c>
      <c r="B316" t="s">
        <v>6983</v>
      </c>
      <c r="C316" t="s">
        <v>6984</v>
      </c>
      <c r="I316" t="str">
        <f t="shared" ref="I316:I379" si="33">IF(AND(K316&gt; J316, L316&gt; K316, M316&gt; L316, N316&gt; M316), "pos_trend", IF(AND(K316&lt; J316, L316&lt; K316, M316&lt; L316, N316&lt; M316), "neg_trend", "N/A"))</f>
        <v>N/A</v>
      </c>
      <c r="J316" t="str">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row>
    <row r="317" spans="1:14" x14ac:dyDescent="0.3">
      <c r="A317" s="1">
        <v>2</v>
      </c>
      <c r="B317" t="s">
        <v>6985</v>
      </c>
      <c r="C317" t="s">
        <v>6986</v>
      </c>
      <c r="I317" t="str">
        <f t="shared" si="33"/>
        <v>N/A</v>
      </c>
      <c r="J317" t="str">
        <f t="shared" si="34"/>
        <v>N/A</v>
      </c>
      <c r="K317" t="str">
        <f t="shared" si="35"/>
        <v>N/A</v>
      </c>
      <c r="L317" t="str">
        <f t="shared" si="36"/>
        <v>N/A</v>
      </c>
      <c r="M317" t="str">
        <f t="shared" si="37"/>
        <v>N/A</v>
      </c>
      <c r="N317" t="str">
        <f t="shared" si="38"/>
        <v>N/A</v>
      </c>
    </row>
    <row r="318" spans="1:14" x14ac:dyDescent="0.3">
      <c r="A318" s="1">
        <v>3</v>
      </c>
      <c r="B318" t="s">
        <v>6987</v>
      </c>
      <c r="C318" t="s">
        <v>6988</v>
      </c>
      <c r="I318" t="str">
        <f t="shared" si="33"/>
        <v>N/A</v>
      </c>
      <c r="J318" t="str">
        <f t="shared" si="34"/>
        <v>N/A</v>
      </c>
      <c r="K318" t="str">
        <f t="shared" si="35"/>
        <v>N/A</v>
      </c>
      <c r="L318" t="str">
        <f t="shared" si="36"/>
        <v>N/A</v>
      </c>
      <c r="M318" t="str">
        <f t="shared" si="37"/>
        <v>N/A</v>
      </c>
      <c r="N318" t="str">
        <f t="shared" si="38"/>
        <v>N/A</v>
      </c>
    </row>
    <row r="319" spans="1:14" x14ac:dyDescent="0.3">
      <c r="A319" s="1">
        <v>4</v>
      </c>
      <c r="B319" t="s">
        <v>6989</v>
      </c>
      <c r="C319" t="s">
        <v>6990</v>
      </c>
      <c r="I319" t="str">
        <f t="shared" si="33"/>
        <v>N/A</v>
      </c>
      <c r="J319" t="str">
        <f t="shared" si="34"/>
        <v>N/A</v>
      </c>
      <c r="K319" t="str">
        <f t="shared" si="35"/>
        <v>N/A</v>
      </c>
      <c r="L319" t="str">
        <f t="shared" si="36"/>
        <v>N/A</v>
      </c>
      <c r="M319" t="str">
        <f t="shared" si="37"/>
        <v>N/A</v>
      </c>
      <c r="N319" t="str">
        <f t="shared" si="38"/>
        <v>N/A</v>
      </c>
    </row>
    <row r="320" spans="1:14" x14ac:dyDescent="0.3">
      <c r="A320" s="1">
        <v>5</v>
      </c>
      <c r="B320" t="s">
        <v>6991</v>
      </c>
      <c r="C320" t="s">
        <v>6992</v>
      </c>
      <c r="I320" t="str">
        <f t="shared" si="33"/>
        <v>N/A</v>
      </c>
      <c r="J320" t="str">
        <f t="shared" si="34"/>
        <v>N/A</v>
      </c>
      <c r="K320" t="str">
        <f t="shared" si="35"/>
        <v>N/A</v>
      </c>
      <c r="L320" t="str">
        <f t="shared" si="36"/>
        <v>N/A</v>
      </c>
      <c r="M320" t="str">
        <f t="shared" si="37"/>
        <v>N/A</v>
      </c>
      <c r="N320" t="str">
        <f t="shared" si="38"/>
        <v>N/A</v>
      </c>
    </row>
    <row r="321" spans="1:14" x14ac:dyDescent="0.3">
      <c r="I321" t="str">
        <f t="shared" si="33"/>
        <v>N/A</v>
      </c>
      <c r="J321" t="str">
        <f t="shared" si="34"/>
        <v>N/A</v>
      </c>
      <c r="K321" t="str">
        <f t="shared" si="35"/>
        <v>N/A</v>
      </c>
      <c r="L321" t="str">
        <f t="shared" si="36"/>
        <v>N/A</v>
      </c>
      <c r="M321" t="str">
        <f t="shared" si="37"/>
        <v>N/A</v>
      </c>
      <c r="N321" t="str">
        <f t="shared" si="38"/>
        <v>N/A</v>
      </c>
    </row>
    <row r="322" spans="1:14" x14ac:dyDescent="0.3">
      <c r="I322" t="str">
        <f t="shared" si="33"/>
        <v>N/A</v>
      </c>
      <c r="J322" t="str">
        <f t="shared" si="34"/>
        <v>N/A</v>
      </c>
      <c r="K322" t="str">
        <f t="shared" si="35"/>
        <v>N/A</v>
      </c>
      <c r="L322" t="str">
        <f t="shared" si="36"/>
        <v>N/A</v>
      </c>
      <c r="M322" t="str">
        <f t="shared" si="37"/>
        <v>N/A</v>
      </c>
      <c r="N322" t="str">
        <f t="shared" si="38"/>
        <v>N/A</v>
      </c>
    </row>
    <row r="323" spans="1:14" x14ac:dyDescent="0.3">
      <c r="A323" s="1">
        <v>0</v>
      </c>
      <c r="B323" t="s">
        <v>121</v>
      </c>
      <c r="C323" t="s">
        <v>6993</v>
      </c>
      <c r="I323" t="str">
        <f t="shared" si="33"/>
        <v>N/A</v>
      </c>
      <c r="J323">
        <f t="shared" si="34"/>
        <v>2990000000</v>
      </c>
      <c r="K323" t="str">
        <f t="shared" si="35"/>
        <v>N/A</v>
      </c>
      <c r="L323" t="str">
        <f t="shared" si="36"/>
        <v>N/A</v>
      </c>
      <c r="M323" t="str">
        <f t="shared" si="37"/>
        <v>N/A</v>
      </c>
      <c r="N323" t="str">
        <f t="shared" si="38"/>
        <v>N/A</v>
      </c>
    </row>
    <row r="324" spans="1:14" x14ac:dyDescent="0.3">
      <c r="A324" s="1">
        <v>1</v>
      </c>
      <c r="B324" t="s">
        <v>122</v>
      </c>
      <c r="I324" t="str">
        <f t="shared" si="33"/>
        <v>N/A</v>
      </c>
      <c r="J324" t="str">
        <f t="shared" si="34"/>
        <v>N/A</v>
      </c>
      <c r="K324" t="str">
        <f t="shared" si="35"/>
        <v>N/A</v>
      </c>
      <c r="L324" t="str">
        <f t="shared" si="36"/>
        <v>N/A</v>
      </c>
      <c r="M324" t="str">
        <f t="shared" si="37"/>
        <v>N/A</v>
      </c>
      <c r="N324" t="str">
        <f t="shared" si="38"/>
        <v>N/A</v>
      </c>
    </row>
    <row r="325" spans="1:14" x14ac:dyDescent="0.3">
      <c r="A325" s="1">
        <v>2</v>
      </c>
      <c r="B325" t="s">
        <v>123</v>
      </c>
      <c r="C325" t="s">
        <v>6994</v>
      </c>
      <c r="I325" t="str">
        <f t="shared" si="33"/>
        <v>N/A</v>
      </c>
      <c r="J325">
        <f t="shared" si="34"/>
        <v>17.57</v>
      </c>
      <c r="K325" t="str">
        <f t="shared" si="35"/>
        <v>N/A</v>
      </c>
      <c r="L325" t="str">
        <f t="shared" si="36"/>
        <v>N/A</v>
      </c>
      <c r="M325" t="str">
        <f t="shared" si="37"/>
        <v>N/A</v>
      </c>
      <c r="N325" t="str">
        <f t="shared" si="38"/>
        <v>N/A</v>
      </c>
    </row>
    <row r="326" spans="1:14" x14ac:dyDescent="0.3">
      <c r="A326" s="1">
        <v>3</v>
      </c>
      <c r="B326" t="s">
        <v>124</v>
      </c>
      <c r="C326" t="s">
        <v>6995</v>
      </c>
      <c r="I326" t="str">
        <f t="shared" si="33"/>
        <v>N/A</v>
      </c>
      <c r="J326">
        <f t="shared" si="34"/>
        <v>16.29</v>
      </c>
      <c r="K326" t="str">
        <f t="shared" si="35"/>
        <v>N/A</v>
      </c>
      <c r="L326" t="str">
        <f t="shared" si="36"/>
        <v>N/A</v>
      </c>
      <c r="M326" t="str">
        <f t="shared" si="37"/>
        <v>N/A</v>
      </c>
      <c r="N326" t="str">
        <f t="shared" si="38"/>
        <v>N/A</v>
      </c>
    </row>
    <row r="327" spans="1:14" x14ac:dyDescent="0.3">
      <c r="A327" s="1">
        <v>4</v>
      </c>
      <c r="B327" t="s">
        <v>126</v>
      </c>
      <c r="C327" t="s">
        <v>3967</v>
      </c>
      <c r="I327" t="str">
        <f t="shared" si="33"/>
        <v>N/A</v>
      </c>
      <c r="J327">
        <f t="shared" si="34"/>
        <v>1.65</v>
      </c>
      <c r="K327" t="str">
        <f t="shared" si="35"/>
        <v>N/A</v>
      </c>
      <c r="L327" t="str">
        <f t="shared" si="36"/>
        <v>N/A</v>
      </c>
      <c r="M327" t="str">
        <f t="shared" si="37"/>
        <v>N/A</v>
      </c>
      <c r="N327" t="str">
        <f t="shared" si="38"/>
        <v>N/A</v>
      </c>
    </row>
    <row r="328" spans="1:14" x14ac:dyDescent="0.3">
      <c r="A328" s="1">
        <v>5</v>
      </c>
      <c r="B328" t="s">
        <v>128</v>
      </c>
      <c r="C328" t="s">
        <v>4353</v>
      </c>
      <c r="I328" t="str">
        <f t="shared" si="33"/>
        <v>N/A</v>
      </c>
      <c r="J328">
        <f t="shared" si="34"/>
        <v>1.28</v>
      </c>
      <c r="K328" t="str">
        <f t="shared" si="35"/>
        <v>N/A</v>
      </c>
      <c r="L328" t="str">
        <f t="shared" si="36"/>
        <v>N/A</v>
      </c>
      <c r="M328" t="str">
        <f t="shared" si="37"/>
        <v>N/A</v>
      </c>
      <c r="N328" t="str">
        <f t="shared" si="38"/>
        <v>N/A</v>
      </c>
    </row>
    <row r="329" spans="1:14" x14ac:dyDescent="0.3">
      <c r="A329" s="1">
        <v>6</v>
      </c>
      <c r="B329" t="s">
        <v>130</v>
      </c>
      <c r="C329" t="s">
        <v>6996</v>
      </c>
      <c r="I329" t="str">
        <f t="shared" si="33"/>
        <v>N/A</v>
      </c>
      <c r="J329">
        <f t="shared" si="34"/>
        <v>1.88</v>
      </c>
      <c r="K329" t="str">
        <f t="shared" si="35"/>
        <v>N/A</v>
      </c>
      <c r="L329" t="str">
        <f t="shared" si="36"/>
        <v>N/A</v>
      </c>
      <c r="M329" t="str">
        <f t="shared" si="37"/>
        <v>N/A</v>
      </c>
      <c r="N329" t="str">
        <f t="shared" si="38"/>
        <v>N/A</v>
      </c>
    </row>
    <row r="330" spans="1:14" x14ac:dyDescent="0.3">
      <c r="A330" s="1">
        <v>7</v>
      </c>
      <c r="B330" t="s">
        <v>132</v>
      </c>
      <c r="I330" t="str">
        <f t="shared" si="33"/>
        <v>N/A</v>
      </c>
      <c r="J330" t="str">
        <f t="shared" si="34"/>
        <v>N/A</v>
      </c>
      <c r="K330" t="str">
        <f t="shared" si="35"/>
        <v>N/A</v>
      </c>
      <c r="L330" t="str">
        <f t="shared" si="36"/>
        <v>N/A</v>
      </c>
      <c r="M330" t="str">
        <f t="shared" si="37"/>
        <v>N/A</v>
      </c>
      <c r="N330" t="str">
        <f t="shared" si="38"/>
        <v>N/A</v>
      </c>
    </row>
    <row r="331" spans="1:14" x14ac:dyDescent="0.3">
      <c r="A331" s="1">
        <v>8</v>
      </c>
      <c r="B331" t="s">
        <v>133</v>
      </c>
      <c r="I331" t="str">
        <f t="shared" si="33"/>
        <v>N/A</v>
      </c>
      <c r="J331" t="str">
        <f t="shared" si="34"/>
        <v>N/A</v>
      </c>
      <c r="K331" t="str">
        <f t="shared" si="35"/>
        <v>N/A</v>
      </c>
      <c r="L331" t="str">
        <f t="shared" si="36"/>
        <v>N/A</v>
      </c>
      <c r="M331" t="str">
        <f t="shared" si="37"/>
        <v>N/A</v>
      </c>
      <c r="N331" t="str">
        <f t="shared" si="38"/>
        <v>N/A</v>
      </c>
    </row>
    <row r="332" spans="1:14" x14ac:dyDescent="0.3">
      <c r="I332" t="str">
        <f t="shared" si="33"/>
        <v>N/A</v>
      </c>
      <c r="J332" t="str">
        <f t="shared" si="34"/>
        <v>N/A</v>
      </c>
      <c r="K332" t="str">
        <f t="shared" si="35"/>
        <v>N/A</v>
      </c>
      <c r="L332" t="str">
        <f t="shared" si="36"/>
        <v>N/A</v>
      </c>
      <c r="M332" t="str">
        <f t="shared" si="37"/>
        <v>N/A</v>
      </c>
      <c r="N332" t="str">
        <f t="shared" si="38"/>
        <v>N/A</v>
      </c>
    </row>
    <row r="333" spans="1:14" x14ac:dyDescent="0.3">
      <c r="I333" t="str">
        <f t="shared" si="33"/>
        <v>N/A</v>
      </c>
      <c r="J333" t="str">
        <f t="shared" si="34"/>
        <v>N/A</v>
      </c>
      <c r="K333" t="str">
        <f t="shared" si="35"/>
        <v>N/A</v>
      </c>
      <c r="L333" t="str">
        <f t="shared" si="36"/>
        <v>N/A</v>
      </c>
      <c r="M333" t="str">
        <f t="shared" si="37"/>
        <v>N/A</v>
      </c>
      <c r="N333" t="str">
        <f t="shared" si="38"/>
        <v>N/A</v>
      </c>
    </row>
    <row r="334" spans="1:14" x14ac:dyDescent="0.3">
      <c r="A334" s="1">
        <v>0</v>
      </c>
      <c r="B334" t="s">
        <v>121</v>
      </c>
      <c r="C334" t="s">
        <v>610</v>
      </c>
      <c r="I334" t="str">
        <f t="shared" si="33"/>
        <v>N/A</v>
      </c>
      <c r="J334">
        <f t="shared" si="34"/>
        <v>1100000000</v>
      </c>
      <c r="K334" t="str">
        <f t="shared" si="35"/>
        <v>N/A</v>
      </c>
      <c r="L334" t="str">
        <f t="shared" si="36"/>
        <v>N/A</v>
      </c>
      <c r="M334" t="str">
        <f t="shared" si="37"/>
        <v>N/A</v>
      </c>
      <c r="N334" t="str">
        <f t="shared" si="38"/>
        <v>N/A</v>
      </c>
    </row>
    <row r="335" spans="1:14" x14ac:dyDescent="0.3">
      <c r="A335" s="1">
        <v>1</v>
      </c>
      <c r="B335" t="s">
        <v>122</v>
      </c>
      <c r="I335" t="str">
        <f t="shared" si="33"/>
        <v>N/A</v>
      </c>
      <c r="J335" t="str">
        <f t="shared" si="34"/>
        <v>N/A</v>
      </c>
      <c r="K335" t="str">
        <f t="shared" si="35"/>
        <v>N/A</v>
      </c>
      <c r="L335" t="str">
        <f t="shared" si="36"/>
        <v>N/A</v>
      </c>
      <c r="M335" t="str">
        <f t="shared" si="37"/>
        <v>N/A</v>
      </c>
      <c r="N335" t="str">
        <f t="shared" si="38"/>
        <v>N/A</v>
      </c>
    </row>
    <row r="336" spans="1:14" x14ac:dyDescent="0.3">
      <c r="A336" s="1">
        <v>2</v>
      </c>
      <c r="B336" t="s">
        <v>123</v>
      </c>
      <c r="C336" t="s">
        <v>6997</v>
      </c>
      <c r="I336" t="str">
        <f t="shared" si="33"/>
        <v>N/A</v>
      </c>
      <c r="J336">
        <f t="shared" si="34"/>
        <v>23.95</v>
      </c>
      <c r="K336" t="str">
        <f t="shared" si="35"/>
        <v>N/A</v>
      </c>
      <c r="L336" t="str">
        <f t="shared" si="36"/>
        <v>N/A</v>
      </c>
      <c r="M336" t="str">
        <f t="shared" si="37"/>
        <v>N/A</v>
      </c>
      <c r="N336" t="str">
        <f t="shared" si="38"/>
        <v>N/A</v>
      </c>
    </row>
    <row r="337" spans="1:14" x14ac:dyDescent="0.3">
      <c r="A337" s="1">
        <v>3</v>
      </c>
      <c r="B337" t="s">
        <v>124</v>
      </c>
      <c r="C337" t="s">
        <v>6998</v>
      </c>
      <c r="I337" t="str">
        <f t="shared" si="33"/>
        <v>N/A</v>
      </c>
      <c r="J337">
        <f t="shared" si="34"/>
        <v>19.88</v>
      </c>
      <c r="K337" t="str">
        <f t="shared" si="35"/>
        <v>N/A</v>
      </c>
      <c r="L337" t="str">
        <f t="shared" si="36"/>
        <v>N/A</v>
      </c>
      <c r="M337" t="str">
        <f t="shared" si="37"/>
        <v>N/A</v>
      </c>
      <c r="N337" t="str">
        <f t="shared" si="38"/>
        <v>N/A</v>
      </c>
    </row>
    <row r="338" spans="1:14" x14ac:dyDescent="0.3">
      <c r="A338" s="1">
        <v>4</v>
      </c>
      <c r="B338" t="s">
        <v>126</v>
      </c>
      <c r="C338" t="s">
        <v>6999</v>
      </c>
      <c r="I338" t="str">
        <f t="shared" si="33"/>
        <v>N/A</v>
      </c>
      <c r="J338">
        <f t="shared" si="34"/>
        <v>2.56</v>
      </c>
      <c r="K338" t="str">
        <f t="shared" si="35"/>
        <v>N/A</v>
      </c>
      <c r="L338" t="str">
        <f t="shared" si="36"/>
        <v>N/A</v>
      </c>
      <c r="M338" t="str">
        <f t="shared" si="37"/>
        <v>N/A</v>
      </c>
      <c r="N338" t="str">
        <f t="shared" si="38"/>
        <v>N/A</v>
      </c>
    </row>
    <row r="339" spans="1:14" x14ac:dyDescent="0.3">
      <c r="A339" s="1">
        <v>5</v>
      </c>
      <c r="B339" t="s">
        <v>128</v>
      </c>
      <c r="C339" t="s">
        <v>1118</v>
      </c>
      <c r="I339" t="str">
        <f t="shared" si="33"/>
        <v>N/A</v>
      </c>
      <c r="J339">
        <f t="shared" si="34"/>
        <v>0.71</v>
      </c>
      <c r="K339" t="str">
        <f t="shared" si="35"/>
        <v>N/A</v>
      </c>
      <c r="L339" t="str">
        <f t="shared" si="36"/>
        <v>N/A</v>
      </c>
      <c r="M339" t="str">
        <f t="shared" si="37"/>
        <v>N/A</v>
      </c>
      <c r="N339" t="str">
        <f t="shared" si="38"/>
        <v>N/A</v>
      </c>
    </row>
    <row r="340" spans="1:14" x14ac:dyDescent="0.3">
      <c r="A340" s="1">
        <v>6</v>
      </c>
      <c r="B340" t="s">
        <v>130</v>
      </c>
      <c r="C340" t="s">
        <v>1153</v>
      </c>
      <c r="I340" t="str">
        <f t="shared" si="33"/>
        <v>N/A</v>
      </c>
      <c r="J340">
        <f t="shared" si="34"/>
        <v>1.55</v>
      </c>
      <c r="K340" t="str">
        <f t="shared" si="35"/>
        <v>N/A</v>
      </c>
      <c r="L340" t="str">
        <f t="shared" si="36"/>
        <v>N/A</v>
      </c>
      <c r="M340" t="str">
        <f t="shared" si="37"/>
        <v>N/A</v>
      </c>
      <c r="N340" t="str">
        <f t="shared" si="38"/>
        <v>N/A</v>
      </c>
    </row>
    <row r="341" spans="1:14" x14ac:dyDescent="0.3">
      <c r="A341" s="1">
        <v>7</v>
      </c>
      <c r="B341" t="s">
        <v>132</v>
      </c>
      <c r="I341" t="str">
        <f t="shared" si="33"/>
        <v>N/A</v>
      </c>
      <c r="J341" t="str">
        <f t="shared" si="34"/>
        <v>N/A</v>
      </c>
      <c r="K341" t="str">
        <f t="shared" si="35"/>
        <v>N/A</v>
      </c>
      <c r="L341" t="str">
        <f t="shared" si="36"/>
        <v>N/A</v>
      </c>
      <c r="M341" t="str">
        <f t="shared" si="37"/>
        <v>N/A</v>
      </c>
      <c r="N341" t="str">
        <f t="shared" si="38"/>
        <v>N/A</v>
      </c>
    </row>
    <row r="342" spans="1:14" x14ac:dyDescent="0.3">
      <c r="A342" s="1">
        <v>8</v>
      </c>
      <c r="B342" t="s">
        <v>133</v>
      </c>
      <c r="I342" t="str">
        <f t="shared" si="33"/>
        <v>N/A</v>
      </c>
      <c r="J342" t="str">
        <f t="shared" si="34"/>
        <v>N/A</v>
      </c>
      <c r="K342" t="str">
        <f t="shared" si="35"/>
        <v>N/A</v>
      </c>
      <c r="L342" t="str">
        <f t="shared" si="36"/>
        <v>N/A</v>
      </c>
      <c r="M342" t="str">
        <f t="shared" si="37"/>
        <v>N/A</v>
      </c>
      <c r="N342" t="str">
        <f t="shared" si="38"/>
        <v>N/A</v>
      </c>
    </row>
    <row r="343" spans="1:14" x14ac:dyDescent="0.3">
      <c r="I343" t="str">
        <f t="shared" si="33"/>
        <v>N/A</v>
      </c>
      <c r="J343" t="str">
        <f t="shared" si="34"/>
        <v>N/A</v>
      </c>
      <c r="K343" t="str">
        <f t="shared" si="35"/>
        <v>N/A</v>
      </c>
      <c r="L343" t="str">
        <f t="shared" si="36"/>
        <v>N/A</v>
      </c>
      <c r="M343" t="str">
        <f t="shared" si="37"/>
        <v>N/A</v>
      </c>
      <c r="N343" t="str">
        <f t="shared" si="38"/>
        <v>N/A</v>
      </c>
    </row>
    <row r="344" spans="1:14" x14ac:dyDescent="0.3">
      <c r="I344" t="str">
        <f t="shared" si="33"/>
        <v>N/A</v>
      </c>
      <c r="J344" t="str">
        <f t="shared" si="34"/>
        <v>N/A</v>
      </c>
      <c r="K344" t="str">
        <f t="shared" si="35"/>
        <v>N/A</v>
      </c>
      <c r="L344" t="str">
        <f t="shared" si="36"/>
        <v>N/A</v>
      </c>
      <c r="M344" t="str">
        <f t="shared" si="37"/>
        <v>N/A</v>
      </c>
      <c r="N344" t="str">
        <f t="shared" si="38"/>
        <v>N/A</v>
      </c>
    </row>
    <row r="345" spans="1:14" x14ac:dyDescent="0.3">
      <c r="A345" s="1">
        <v>0</v>
      </c>
      <c r="B345" t="s">
        <v>121</v>
      </c>
      <c r="C345" t="s">
        <v>7000</v>
      </c>
      <c r="I345" t="str">
        <f t="shared" si="33"/>
        <v>N/A</v>
      </c>
      <c r="J345">
        <f t="shared" si="34"/>
        <v>3710000000</v>
      </c>
      <c r="K345" t="str">
        <f t="shared" si="35"/>
        <v>N/A</v>
      </c>
      <c r="L345" t="str">
        <f t="shared" si="36"/>
        <v>N/A</v>
      </c>
      <c r="M345" t="str">
        <f t="shared" si="37"/>
        <v>N/A</v>
      </c>
      <c r="N345" t="str">
        <f t="shared" si="38"/>
        <v>N/A</v>
      </c>
    </row>
    <row r="346" spans="1:14" x14ac:dyDescent="0.3">
      <c r="A346" s="1">
        <v>1</v>
      </c>
      <c r="B346" t="s">
        <v>122</v>
      </c>
      <c r="I346" t="str">
        <f t="shared" si="33"/>
        <v>N/A</v>
      </c>
      <c r="J346" t="str">
        <f t="shared" si="34"/>
        <v>N/A</v>
      </c>
      <c r="K346" t="str">
        <f t="shared" si="35"/>
        <v>N/A</v>
      </c>
      <c r="L346" t="str">
        <f t="shared" si="36"/>
        <v>N/A</v>
      </c>
      <c r="M346" t="str">
        <f t="shared" si="37"/>
        <v>N/A</v>
      </c>
      <c r="N346" t="str">
        <f t="shared" si="38"/>
        <v>N/A</v>
      </c>
    </row>
    <row r="347" spans="1:14" x14ac:dyDescent="0.3">
      <c r="A347" s="1">
        <v>2</v>
      </c>
      <c r="B347" t="s">
        <v>123</v>
      </c>
      <c r="C347" t="s">
        <v>7001</v>
      </c>
      <c r="I347" t="str">
        <f t="shared" si="33"/>
        <v>N/A</v>
      </c>
      <c r="J347">
        <f t="shared" si="34"/>
        <v>12.07</v>
      </c>
      <c r="K347" t="str">
        <f t="shared" si="35"/>
        <v>N/A</v>
      </c>
      <c r="L347" t="str">
        <f t="shared" si="36"/>
        <v>N/A</v>
      </c>
      <c r="M347" t="str">
        <f t="shared" si="37"/>
        <v>N/A</v>
      </c>
      <c r="N347" t="str">
        <f t="shared" si="38"/>
        <v>N/A</v>
      </c>
    </row>
    <row r="348" spans="1:14" x14ac:dyDescent="0.3">
      <c r="A348" s="1">
        <v>3</v>
      </c>
      <c r="B348" t="s">
        <v>124</v>
      </c>
      <c r="C348" t="s">
        <v>7002</v>
      </c>
      <c r="I348" t="str">
        <f t="shared" si="33"/>
        <v>N/A</v>
      </c>
      <c r="J348">
        <f t="shared" si="34"/>
        <v>9.07</v>
      </c>
      <c r="K348" t="str">
        <f t="shared" si="35"/>
        <v>N/A</v>
      </c>
      <c r="L348" t="str">
        <f t="shared" si="36"/>
        <v>N/A</v>
      </c>
      <c r="M348" t="str">
        <f t="shared" si="37"/>
        <v>N/A</v>
      </c>
      <c r="N348" t="str">
        <f t="shared" si="38"/>
        <v>N/A</v>
      </c>
    </row>
    <row r="349" spans="1:14" x14ac:dyDescent="0.3">
      <c r="A349" s="1">
        <v>4</v>
      </c>
      <c r="B349" t="s">
        <v>126</v>
      </c>
      <c r="C349" t="s">
        <v>5633</v>
      </c>
      <c r="I349" t="str">
        <f t="shared" si="33"/>
        <v>N/A</v>
      </c>
      <c r="J349">
        <f t="shared" si="34"/>
        <v>1.22</v>
      </c>
      <c r="K349" t="str">
        <f t="shared" si="35"/>
        <v>N/A</v>
      </c>
      <c r="L349" t="str">
        <f t="shared" si="36"/>
        <v>N/A</v>
      </c>
      <c r="M349" t="str">
        <f t="shared" si="37"/>
        <v>N/A</v>
      </c>
      <c r="N349" t="str">
        <f t="shared" si="38"/>
        <v>N/A</v>
      </c>
    </row>
    <row r="350" spans="1:14" x14ac:dyDescent="0.3">
      <c r="A350" s="1">
        <v>5</v>
      </c>
      <c r="B350" t="s">
        <v>128</v>
      </c>
      <c r="C350" t="s">
        <v>3140</v>
      </c>
      <c r="I350" t="str">
        <f t="shared" si="33"/>
        <v>N/A</v>
      </c>
      <c r="J350">
        <f t="shared" si="34"/>
        <v>3.05</v>
      </c>
      <c r="K350" t="str">
        <f t="shared" si="35"/>
        <v>N/A</v>
      </c>
      <c r="L350" t="str">
        <f t="shared" si="36"/>
        <v>N/A</v>
      </c>
      <c r="M350" t="str">
        <f t="shared" si="37"/>
        <v>N/A</v>
      </c>
      <c r="N350" t="str">
        <f t="shared" si="38"/>
        <v>N/A</v>
      </c>
    </row>
    <row r="351" spans="1:14" x14ac:dyDescent="0.3">
      <c r="A351" s="1">
        <v>6</v>
      </c>
      <c r="B351" t="s">
        <v>130</v>
      </c>
      <c r="C351" t="s">
        <v>7003</v>
      </c>
      <c r="I351" t="str">
        <f t="shared" si="33"/>
        <v>N/A</v>
      </c>
      <c r="J351">
        <f t="shared" si="34"/>
        <v>1.27</v>
      </c>
      <c r="K351" t="str">
        <f t="shared" si="35"/>
        <v>N/A</v>
      </c>
      <c r="L351" t="str">
        <f t="shared" si="36"/>
        <v>N/A</v>
      </c>
      <c r="M351" t="str">
        <f t="shared" si="37"/>
        <v>N/A</v>
      </c>
      <c r="N351" t="str">
        <f t="shared" si="38"/>
        <v>N/A</v>
      </c>
    </row>
    <row r="352" spans="1:14" x14ac:dyDescent="0.3">
      <c r="A352" s="1">
        <v>7</v>
      </c>
      <c r="B352" t="s">
        <v>132</v>
      </c>
      <c r="I352" t="str">
        <f t="shared" si="33"/>
        <v>N/A</v>
      </c>
      <c r="J352" t="str">
        <f t="shared" si="34"/>
        <v>N/A</v>
      </c>
      <c r="K352" t="str">
        <f t="shared" si="35"/>
        <v>N/A</v>
      </c>
      <c r="L352" t="str">
        <f t="shared" si="36"/>
        <v>N/A</v>
      </c>
      <c r="M352" t="str">
        <f t="shared" si="37"/>
        <v>N/A</v>
      </c>
      <c r="N352" t="str">
        <f t="shared" si="38"/>
        <v>N/A</v>
      </c>
    </row>
    <row r="353" spans="1:14" x14ac:dyDescent="0.3">
      <c r="A353" s="1">
        <v>8</v>
      </c>
      <c r="B353" t="s">
        <v>133</v>
      </c>
      <c r="I353" t="str">
        <f t="shared" si="33"/>
        <v>N/A</v>
      </c>
      <c r="J353" t="str">
        <f t="shared" si="34"/>
        <v>N/A</v>
      </c>
      <c r="K353" t="str">
        <f t="shared" si="35"/>
        <v>N/A</v>
      </c>
      <c r="L353" t="str">
        <f t="shared" si="36"/>
        <v>N/A</v>
      </c>
      <c r="M353" t="str">
        <f t="shared" si="37"/>
        <v>N/A</v>
      </c>
      <c r="N353" t="str">
        <f t="shared" si="38"/>
        <v>N/A</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I355" t="str">
        <f t="shared" si="33"/>
        <v>N/A</v>
      </c>
      <c r="J355" t="str">
        <f t="shared" si="34"/>
        <v>N/A</v>
      </c>
      <c r="K355" t="str">
        <f t="shared" si="35"/>
        <v>N/A</v>
      </c>
      <c r="L355" t="str">
        <f t="shared" si="36"/>
        <v>N/A</v>
      </c>
      <c r="M355" t="str">
        <f t="shared" si="37"/>
        <v>N/A</v>
      </c>
      <c r="N355" t="str">
        <f t="shared" si="38"/>
        <v>N/A</v>
      </c>
    </row>
    <row r="356" spans="1:14" x14ac:dyDescent="0.3">
      <c r="A356" s="1">
        <v>0</v>
      </c>
      <c r="B356" t="s">
        <v>121</v>
      </c>
      <c r="C356" t="s">
        <v>7004</v>
      </c>
      <c r="I356" t="str">
        <f t="shared" si="33"/>
        <v>N/A</v>
      </c>
      <c r="J356">
        <f t="shared" si="34"/>
        <v>9010000000</v>
      </c>
      <c r="K356" t="str">
        <f t="shared" si="35"/>
        <v>N/A</v>
      </c>
      <c r="L356" t="str">
        <f t="shared" si="36"/>
        <v>N/A</v>
      </c>
      <c r="M356" t="str">
        <f t="shared" si="37"/>
        <v>N/A</v>
      </c>
      <c r="N356" t="str">
        <f t="shared" si="38"/>
        <v>N/A</v>
      </c>
    </row>
    <row r="357" spans="1:14" x14ac:dyDescent="0.3">
      <c r="A357" s="1">
        <v>1</v>
      </c>
      <c r="B357" t="s">
        <v>122</v>
      </c>
      <c r="I357" t="str">
        <f t="shared" si="33"/>
        <v>N/A</v>
      </c>
      <c r="J357" t="str">
        <f t="shared" si="34"/>
        <v>N/A</v>
      </c>
      <c r="K357" t="str">
        <f t="shared" si="35"/>
        <v>N/A</v>
      </c>
      <c r="L357" t="str">
        <f t="shared" si="36"/>
        <v>N/A</v>
      </c>
      <c r="M357" t="str">
        <f t="shared" si="37"/>
        <v>N/A</v>
      </c>
      <c r="N357" t="str">
        <f t="shared" si="38"/>
        <v>N/A</v>
      </c>
    </row>
    <row r="358" spans="1:14" x14ac:dyDescent="0.3">
      <c r="A358" s="1">
        <v>2</v>
      </c>
      <c r="B358" t="s">
        <v>123</v>
      </c>
      <c r="C358" t="s">
        <v>7005</v>
      </c>
      <c r="I358" t="str">
        <f t="shared" si="33"/>
        <v>N/A</v>
      </c>
      <c r="J358">
        <f t="shared" si="34"/>
        <v>13</v>
      </c>
      <c r="K358" t="str">
        <f t="shared" si="35"/>
        <v>N/A</v>
      </c>
      <c r="L358" t="str">
        <f t="shared" si="36"/>
        <v>N/A</v>
      </c>
      <c r="M358" t="str">
        <f t="shared" si="37"/>
        <v>N/A</v>
      </c>
      <c r="N358" t="str">
        <f t="shared" si="38"/>
        <v>N/A</v>
      </c>
    </row>
    <row r="359" spans="1:14" x14ac:dyDescent="0.3">
      <c r="A359" s="1">
        <v>3</v>
      </c>
      <c r="B359" t="s">
        <v>124</v>
      </c>
      <c r="C359" t="s">
        <v>7006</v>
      </c>
      <c r="I359" t="str">
        <f t="shared" si="33"/>
        <v>N/A</v>
      </c>
      <c r="J359">
        <f t="shared" si="34"/>
        <v>15.16</v>
      </c>
      <c r="K359" t="str">
        <f t="shared" si="35"/>
        <v>N/A</v>
      </c>
      <c r="L359" t="str">
        <f t="shared" si="36"/>
        <v>N/A</v>
      </c>
      <c r="M359" t="str">
        <f t="shared" si="37"/>
        <v>N/A</v>
      </c>
      <c r="N359" t="str">
        <f t="shared" si="38"/>
        <v>N/A</v>
      </c>
    </row>
    <row r="360" spans="1:14" x14ac:dyDescent="0.3">
      <c r="A360" s="1">
        <v>4</v>
      </c>
      <c r="B360" t="s">
        <v>126</v>
      </c>
      <c r="C360" t="s">
        <v>7007</v>
      </c>
      <c r="I360" t="str">
        <f t="shared" si="33"/>
        <v>N/A</v>
      </c>
      <c r="J360">
        <f t="shared" si="34"/>
        <v>2.92</v>
      </c>
      <c r="K360" t="str">
        <f t="shared" si="35"/>
        <v>N/A</v>
      </c>
      <c r="L360" t="str">
        <f t="shared" si="36"/>
        <v>N/A</v>
      </c>
      <c r="M360" t="str">
        <f t="shared" si="37"/>
        <v>N/A</v>
      </c>
      <c r="N360" t="str">
        <f t="shared" si="38"/>
        <v>N/A</v>
      </c>
    </row>
    <row r="361" spans="1:14" x14ac:dyDescent="0.3">
      <c r="A361" s="1">
        <v>5</v>
      </c>
      <c r="B361" t="s">
        <v>128</v>
      </c>
      <c r="C361" t="s">
        <v>7008</v>
      </c>
      <c r="I361" t="str">
        <f t="shared" si="33"/>
        <v>N/A</v>
      </c>
      <c r="J361">
        <f t="shared" si="34"/>
        <v>1.4</v>
      </c>
      <c r="K361" t="str">
        <f t="shared" si="35"/>
        <v>N/A</v>
      </c>
      <c r="L361" t="str">
        <f t="shared" si="36"/>
        <v>N/A</v>
      </c>
      <c r="M361" t="str">
        <f t="shared" si="37"/>
        <v>N/A</v>
      </c>
      <c r="N361" t="str">
        <f t="shared" si="38"/>
        <v>N/A</v>
      </c>
    </row>
    <row r="362" spans="1:14" x14ac:dyDescent="0.3">
      <c r="A362" s="1">
        <v>6</v>
      </c>
      <c r="B362" t="s">
        <v>130</v>
      </c>
      <c r="C362" t="s">
        <v>1781</v>
      </c>
      <c r="I362" t="str">
        <f t="shared" si="33"/>
        <v>N/A</v>
      </c>
      <c r="J362">
        <f t="shared" si="34"/>
        <v>1.73</v>
      </c>
      <c r="K362" t="str">
        <f t="shared" si="35"/>
        <v>N/A</v>
      </c>
      <c r="L362" t="str">
        <f t="shared" si="36"/>
        <v>N/A</v>
      </c>
      <c r="M362" t="str">
        <f t="shared" si="37"/>
        <v>N/A</v>
      </c>
      <c r="N362" t="str">
        <f t="shared" si="38"/>
        <v>N/A</v>
      </c>
    </row>
    <row r="363" spans="1:14" x14ac:dyDescent="0.3">
      <c r="A363" s="1">
        <v>7</v>
      </c>
      <c r="B363" t="s">
        <v>132</v>
      </c>
      <c r="I363" t="str">
        <f t="shared" si="33"/>
        <v>N/A</v>
      </c>
      <c r="J363" t="str">
        <f t="shared" si="34"/>
        <v>N/A</v>
      </c>
      <c r="K363" t="str">
        <f t="shared" si="35"/>
        <v>N/A</v>
      </c>
      <c r="L363" t="str">
        <f t="shared" si="36"/>
        <v>N/A</v>
      </c>
      <c r="M363" t="str">
        <f t="shared" si="37"/>
        <v>N/A</v>
      </c>
      <c r="N363" t="str">
        <f t="shared" si="38"/>
        <v>N/A</v>
      </c>
    </row>
    <row r="364" spans="1:14" x14ac:dyDescent="0.3">
      <c r="A364" s="1">
        <v>8</v>
      </c>
      <c r="B364" t="s">
        <v>133</v>
      </c>
      <c r="I364" t="str">
        <f t="shared" si="33"/>
        <v>N/A</v>
      </c>
      <c r="J364" t="str">
        <f t="shared" si="34"/>
        <v>N/A</v>
      </c>
      <c r="K364" t="str">
        <f t="shared" si="35"/>
        <v>N/A</v>
      </c>
      <c r="L364" t="str">
        <f t="shared" si="36"/>
        <v>N/A</v>
      </c>
      <c r="M364" t="str">
        <f t="shared" si="37"/>
        <v>N/A</v>
      </c>
      <c r="N364" t="str">
        <f t="shared" si="38"/>
        <v>N/A</v>
      </c>
    </row>
    <row r="365" spans="1:14" x14ac:dyDescent="0.3">
      <c r="I365" t="str">
        <f t="shared" si="33"/>
        <v>N/A</v>
      </c>
      <c r="J365" t="str">
        <f t="shared" si="34"/>
        <v>N/A</v>
      </c>
      <c r="K365" t="str">
        <f t="shared" si="35"/>
        <v>N/A</v>
      </c>
      <c r="L365" t="str">
        <f t="shared" si="36"/>
        <v>N/A</v>
      </c>
      <c r="M365" t="str">
        <f t="shared" si="37"/>
        <v>N/A</v>
      </c>
      <c r="N365" t="str">
        <f t="shared" si="38"/>
        <v>N/A</v>
      </c>
    </row>
    <row r="366" spans="1:14" x14ac:dyDescent="0.3">
      <c r="I366" t="str">
        <f t="shared" si="33"/>
        <v>N/A</v>
      </c>
      <c r="J366" t="str">
        <f t="shared" si="34"/>
        <v>N/A</v>
      </c>
      <c r="K366" t="str">
        <f t="shared" si="35"/>
        <v>N/A</v>
      </c>
      <c r="L366" t="str">
        <f t="shared" si="36"/>
        <v>N/A</v>
      </c>
      <c r="M366" t="str">
        <f t="shared" si="37"/>
        <v>N/A</v>
      </c>
      <c r="N366" t="str">
        <f t="shared" si="38"/>
        <v>N/A</v>
      </c>
    </row>
    <row r="367" spans="1:14" x14ac:dyDescent="0.3">
      <c r="I367" t="str">
        <f t="shared" si="33"/>
        <v>N/A</v>
      </c>
      <c r="J367" t="str">
        <f t="shared" si="34"/>
        <v>N/A</v>
      </c>
      <c r="K367" t="str">
        <f t="shared" si="35"/>
        <v>N/A</v>
      </c>
      <c r="L367" t="str">
        <f t="shared" si="36"/>
        <v>N/A</v>
      </c>
      <c r="M367" t="str">
        <f t="shared" si="37"/>
        <v>N/A</v>
      </c>
      <c r="N367" t="str">
        <f t="shared" si="38"/>
        <v>N/A</v>
      </c>
    </row>
    <row r="368" spans="1:14" x14ac:dyDescent="0.3">
      <c r="I368" t="str">
        <f t="shared" si="33"/>
        <v>N/A</v>
      </c>
      <c r="J368" t="str">
        <f t="shared" si="34"/>
        <v>N/A</v>
      </c>
      <c r="K368" t="str">
        <f t="shared" si="35"/>
        <v>N/A</v>
      </c>
      <c r="L368" t="str">
        <f t="shared" si="36"/>
        <v>N/A</v>
      </c>
      <c r="M368" t="str">
        <f t="shared" si="37"/>
        <v>N/A</v>
      </c>
      <c r="N368" t="str">
        <f t="shared" si="38"/>
        <v>N/A</v>
      </c>
    </row>
    <row r="369" spans="9:14" x14ac:dyDescent="0.3">
      <c r="I369" t="str">
        <f t="shared" si="33"/>
        <v>N/A</v>
      </c>
      <c r="J369" t="str">
        <f t="shared" si="34"/>
        <v>N/A</v>
      </c>
      <c r="K369" t="str">
        <f t="shared" si="35"/>
        <v>N/A</v>
      </c>
      <c r="L369" t="str">
        <f t="shared" si="36"/>
        <v>N/A</v>
      </c>
      <c r="M369" t="str">
        <f t="shared" si="37"/>
        <v>N/A</v>
      </c>
      <c r="N369" t="str">
        <f t="shared" si="38"/>
        <v>N/A</v>
      </c>
    </row>
    <row r="370" spans="9:14" x14ac:dyDescent="0.3">
      <c r="I370" t="str">
        <f t="shared" si="33"/>
        <v>N/A</v>
      </c>
      <c r="J370" t="str">
        <f t="shared" si="34"/>
        <v>N/A</v>
      </c>
      <c r="K370" t="str">
        <f t="shared" si="35"/>
        <v>N/A</v>
      </c>
      <c r="L370" t="str">
        <f t="shared" si="36"/>
        <v>N/A</v>
      </c>
      <c r="M370" t="str">
        <f t="shared" si="37"/>
        <v>N/A</v>
      </c>
      <c r="N370" t="str">
        <f t="shared" si="38"/>
        <v>N/A</v>
      </c>
    </row>
    <row r="371" spans="9:14" x14ac:dyDescent="0.3">
      <c r="I371" t="str">
        <f t="shared" si="33"/>
        <v>N/A</v>
      </c>
      <c r="J371" t="str">
        <f t="shared" si="34"/>
        <v>N/A</v>
      </c>
      <c r="K371" t="str">
        <f t="shared" si="35"/>
        <v>N/A</v>
      </c>
      <c r="L371" t="str">
        <f t="shared" si="36"/>
        <v>N/A</v>
      </c>
      <c r="M371" t="str">
        <f t="shared" si="37"/>
        <v>N/A</v>
      </c>
      <c r="N371" t="str">
        <f t="shared" si="38"/>
        <v>N/A</v>
      </c>
    </row>
    <row r="372" spans="9:14" x14ac:dyDescent="0.3">
      <c r="I372" t="str">
        <f t="shared" si="33"/>
        <v>N/A</v>
      </c>
      <c r="J372" t="str">
        <f t="shared" si="34"/>
        <v>N/A</v>
      </c>
      <c r="K372" t="str">
        <f t="shared" si="35"/>
        <v>N/A</v>
      </c>
      <c r="L372" t="str">
        <f t="shared" si="36"/>
        <v>N/A</v>
      </c>
      <c r="M372" t="str">
        <f t="shared" si="37"/>
        <v>N/A</v>
      </c>
      <c r="N372" t="str">
        <f t="shared" si="38"/>
        <v>N/A</v>
      </c>
    </row>
    <row r="373" spans="9:14" x14ac:dyDescent="0.3">
      <c r="I373" t="str">
        <f t="shared" si="33"/>
        <v>N/A</v>
      </c>
      <c r="J373" t="str">
        <f t="shared" si="34"/>
        <v>N/A</v>
      </c>
      <c r="K373" t="str">
        <f t="shared" si="35"/>
        <v>N/A</v>
      </c>
      <c r="L373" t="str">
        <f t="shared" si="36"/>
        <v>N/A</v>
      </c>
      <c r="M373" t="str">
        <f t="shared" si="37"/>
        <v>N/A</v>
      </c>
      <c r="N373" t="str">
        <f t="shared" si="38"/>
        <v>N/A</v>
      </c>
    </row>
    <row r="374" spans="9:14" x14ac:dyDescent="0.3">
      <c r="I374" t="str">
        <f t="shared" si="33"/>
        <v>N/A</v>
      </c>
      <c r="J374" t="str">
        <f t="shared" si="34"/>
        <v>N/A</v>
      </c>
      <c r="K374" t="str">
        <f t="shared" si="35"/>
        <v>N/A</v>
      </c>
      <c r="L374" t="str">
        <f t="shared" si="36"/>
        <v>N/A</v>
      </c>
      <c r="M374" t="str">
        <f t="shared" si="37"/>
        <v>N/A</v>
      </c>
      <c r="N374" t="str">
        <f t="shared" si="38"/>
        <v>N/A</v>
      </c>
    </row>
    <row r="375" spans="9:14" x14ac:dyDescent="0.3">
      <c r="I375" t="str">
        <f t="shared" si="33"/>
        <v>N/A</v>
      </c>
      <c r="J375" t="str">
        <f t="shared" si="34"/>
        <v>N/A</v>
      </c>
      <c r="K375" t="str">
        <f t="shared" si="35"/>
        <v>N/A</v>
      </c>
      <c r="L375" t="str">
        <f t="shared" si="36"/>
        <v>N/A</v>
      </c>
      <c r="M375" t="str">
        <f t="shared" si="37"/>
        <v>N/A</v>
      </c>
      <c r="N375" t="str">
        <f t="shared" si="38"/>
        <v>N/A</v>
      </c>
    </row>
    <row r="376" spans="9:14" x14ac:dyDescent="0.3">
      <c r="I376" t="str">
        <f t="shared" si="33"/>
        <v>N/A</v>
      </c>
      <c r="J376" t="str">
        <f t="shared" si="34"/>
        <v>N/A</v>
      </c>
      <c r="K376" t="str">
        <f t="shared" si="35"/>
        <v>N/A</v>
      </c>
      <c r="L376" t="str">
        <f t="shared" si="36"/>
        <v>N/A</v>
      </c>
      <c r="M376" t="str">
        <f t="shared" si="37"/>
        <v>N/A</v>
      </c>
      <c r="N376" t="str">
        <f t="shared" si="38"/>
        <v>N/A</v>
      </c>
    </row>
    <row r="377" spans="9:14" x14ac:dyDescent="0.3">
      <c r="I377" t="str">
        <f t="shared" si="33"/>
        <v>N/A</v>
      </c>
      <c r="J377" t="str">
        <f t="shared" si="34"/>
        <v>N/A</v>
      </c>
      <c r="K377" t="str">
        <f t="shared" si="35"/>
        <v>N/A</v>
      </c>
      <c r="L377" t="str">
        <f t="shared" si="36"/>
        <v>N/A</v>
      </c>
      <c r="M377" t="str">
        <f t="shared" si="37"/>
        <v>N/A</v>
      </c>
      <c r="N377" t="str">
        <f t="shared" si="38"/>
        <v>N/A</v>
      </c>
    </row>
    <row r="378" spans="9:14" x14ac:dyDescent="0.3">
      <c r="I378" t="str">
        <f t="shared" si="33"/>
        <v>N/A</v>
      </c>
      <c r="J378" t="str">
        <f t="shared" si="34"/>
        <v>N/A</v>
      </c>
      <c r="K378" t="str">
        <f t="shared" si="35"/>
        <v>N/A</v>
      </c>
      <c r="L378" t="str">
        <f t="shared" si="36"/>
        <v>N/A</v>
      </c>
      <c r="M378" t="str">
        <f t="shared" si="37"/>
        <v>N/A</v>
      </c>
      <c r="N378" t="str">
        <f t="shared" si="38"/>
        <v>N/A</v>
      </c>
    </row>
    <row r="379" spans="9:14" x14ac:dyDescent="0.3">
      <c r="I379" t="str">
        <f t="shared" si="33"/>
        <v>N/A</v>
      </c>
      <c r="J379" t="str">
        <f t="shared" si="34"/>
        <v>N/A</v>
      </c>
      <c r="K379" t="str">
        <f t="shared" si="35"/>
        <v>N/A</v>
      </c>
      <c r="L379" t="str">
        <f t="shared" si="36"/>
        <v>N/A</v>
      </c>
      <c r="M379" t="str">
        <f t="shared" si="37"/>
        <v>N/A</v>
      </c>
      <c r="N379" t="str">
        <f t="shared" si="38"/>
        <v>N/A</v>
      </c>
    </row>
    <row r="380" spans="9:14" x14ac:dyDescent="0.3">
      <c r="I380" t="str">
        <f t="shared" ref="I380:I399" si="39">IF(AND(K380&gt; J380, L380&gt; K380, M380&gt; L380, N380&gt; M380), "pos_trend", IF(AND(K380&lt; J380, L380&lt; K380, M380&lt; L380, N380&lt; M380), "neg_trend", "N/A"))</f>
        <v>N/A</v>
      </c>
      <c r="J380" t="str">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39"/>
        <v>N/A</v>
      </c>
      <c r="J381" t="str">
        <f t="shared" si="40"/>
        <v>N/A</v>
      </c>
      <c r="K381" t="str">
        <f t="shared" si="41"/>
        <v>N/A</v>
      </c>
      <c r="L381" t="str">
        <f t="shared" si="42"/>
        <v>N/A</v>
      </c>
      <c r="M381" t="str">
        <f t="shared" si="43"/>
        <v>N/A</v>
      </c>
      <c r="N381" t="str">
        <f t="shared" si="44"/>
        <v>N/A</v>
      </c>
    </row>
    <row r="382" spans="9:14" x14ac:dyDescent="0.3">
      <c r="I382" t="str">
        <f t="shared" si="39"/>
        <v>N/A</v>
      </c>
      <c r="J382" t="str">
        <f t="shared" si="40"/>
        <v>N/A</v>
      </c>
      <c r="K382" t="str">
        <f t="shared" si="41"/>
        <v>N/A</v>
      </c>
      <c r="L382" t="str">
        <f t="shared" si="42"/>
        <v>N/A</v>
      </c>
      <c r="M382" t="str">
        <f t="shared" si="43"/>
        <v>N/A</v>
      </c>
      <c r="N382" t="str">
        <f t="shared" si="44"/>
        <v>N/A</v>
      </c>
    </row>
    <row r="383" spans="9:14" x14ac:dyDescent="0.3">
      <c r="I383" t="str">
        <f t="shared" si="39"/>
        <v>N/A</v>
      </c>
      <c r="J383" t="str">
        <f t="shared" si="40"/>
        <v>N/A</v>
      </c>
      <c r="K383" t="str">
        <f t="shared" si="41"/>
        <v>N/A</v>
      </c>
      <c r="L383" t="str">
        <f t="shared" si="42"/>
        <v>N/A</v>
      </c>
      <c r="M383" t="str">
        <f t="shared" si="43"/>
        <v>N/A</v>
      </c>
      <c r="N383" t="str">
        <f t="shared" si="44"/>
        <v>N/A</v>
      </c>
    </row>
    <row r="384" spans="9:14" x14ac:dyDescent="0.3">
      <c r="I384" t="str">
        <f t="shared" si="39"/>
        <v>N/A</v>
      </c>
      <c r="J384" t="str">
        <f t="shared" si="40"/>
        <v>N/A</v>
      </c>
      <c r="K384" t="str">
        <f t="shared" si="41"/>
        <v>N/A</v>
      </c>
      <c r="L384" t="str">
        <f t="shared" si="42"/>
        <v>N/A</v>
      </c>
      <c r="M384" t="str">
        <f t="shared" si="43"/>
        <v>N/A</v>
      </c>
      <c r="N384" t="str">
        <f t="shared" si="44"/>
        <v>N/A</v>
      </c>
    </row>
    <row r="385" spans="9:14" x14ac:dyDescent="0.3">
      <c r="I385" t="str">
        <f t="shared" si="39"/>
        <v>N/A</v>
      </c>
      <c r="J385" t="str">
        <f t="shared" si="40"/>
        <v>N/A</v>
      </c>
      <c r="K385" t="str">
        <f t="shared" si="41"/>
        <v>N/A</v>
      </c>
      <c r="L385" t="str">
        <f t="shared" si="42"/>
        <v>N/A</v>
      </c>
      <c r="M385" t="str">
        <f t="shared" si="43"/>
        <v>N/A</v>
      </c>
      <c r="N385" t="str">
        <f t="shared" si="44"/>
        <v>N/A</v>
      </c>
    </row>
    <row r="386" spans="9:14" x14ac:dyDescent="0.3">
      <c r="I386" t="str">
        <f t="shared" si="39"/>
        <v>N/A</v>
      </c>
      <c r="J386" t="str">
        <f t="shared" si="40"/>
        <v>N/A</v>
      </c>
      <c r="K386" t="str">
        <f t="shared" si="41"/>
        <v>N/A</v>
      </c>
      <c r="L386" t="str">
        <f t="shared" si="42"/>
        <v>N/A</v>
      </c>
      <c r="M386" t="str">
        <f t="shared" si="43"/>
        <v>N/A</v>
      </c>
      <c r="N386" t="str">
        <f t="shared" si="44"/>
        <v>N/A</v>
      </c>
    </row>
    <row r="387" spans="9:14" x14ac:dyDescent="0.3">
      <c r="I387" t="str">
        <f t="shared" si="39"/>
        <v>N/A</v>
      </c>
      <c r="J387" t="str">
        <f t="shared" si="40"/>
        <v>N/A</v>
      </c>
      <c r="K387" t="str">
        <f t="shared" si="41"/>
        <v>N/A</v>
      </c>
      <c r="L387" t="str">
        <f t="shared" si="42"/>
        <v>N/A</v>
      </c>
      <c r="M387" t="str">
        <f t="shared" si="43"/>
        <v>N/A</v>
      </c>
      <c r="N387" t="str">
        <f t="shared" si="44"/>
        <v>N/A</v>
      </c>
    </row>
    <row r="388" spans="9:14" x14ac:dyDescent="0.3">
      <c r="I388" t="str">
        <f t="shared" si="39"/>
        <v>N/A</v>
      </c>
      <c r="J388" t="str">
        <f t="shared" si="40"/>
        <v>N/A</v>
      </c>
      <c r="K388" t="str">
        <f t="shared" si="41"/>
        <v>N/A</v>
      </c>
      <c r="L388" t="str">
        <f t="shared" si="42"/>
        <v>N/A</v>
      </c>
      <c r="M388" t="str">
        <f t="shared" si="43"/>
        <v>N/A</v>
      </c>
      <c r="N388" t="str">
        <f t="shared" si="44"/>
        <v>N/A</v>
      </c>
    </row>
    <row r="389" spans="9:14" x14ac:dyDescent="0.3">
      <c r="I389" t="str">
        <f t="shared" si="39"/>
        <v>N/A</v>
      </c>
      <c r="J389" t="str">
        <f t="shared" si="40"/>
        <v>N/A</v>
      </c>
      <c r="K389" t="str">
        <f t="shared" si="41"/>
        <v>N/A</v>
      </c>
      <c r="L389" t="str">
        <f t="shared" si="42"/>
        <v>N/A</v>
      </c>
      <c r="M389" t="str">
        <f t="shared" si="43"/>
        <v>N/A</v>
      </c>
      <c r="N389" t="str">
        <f t="shared" si="44"/>
        <v>N/A</v>
      </c>
    </row>
    <row r="390" spans="9:14" x14ac:dyDescent="0.3">
      <c r="I390" t="str">
        <f t="shared" si="39"/>
        <v>N/A</v>
      </c>
      <c r="J390" t="str">
        <f t="shared" si="40"/>
        <v>N/A</v>
      </c>
      <c r="K390" t="str">
        <f t="shared" si="41"/>
        <v>N/A</v>
      </c>
      <c r="L390" t="str">
        <f t="shared" si="42"/>
        <v>N/A</v>
      </c>
      <c r="M390" t="str">
        <f t="shared" si="43"/>
        <v>N/A</v>
      </c>
      <c r="N390" t="str">
        <f t="shared" si="44"/>
        <v>N/A</v>
      </c>
    </row>
    <row r="391" spans="9:14" x14ac:dyDescent="0.3">
      <c r="I391" t="str">
        <f t="shared" si="39"/>
        <v>N/A</v>
      </c>
      <c r="J391" t="str">
        <f t="shared" si="40"/>
        <v>N/A</v>
      </c>
      <c r="K391" t="str">
        <f t="shared" si="41"/>
        <v>N/A</v>
      </c>
      <c r="L391" t="str">
        <f t="shared" si="42"/>
        <v>N/A</v>
      </c>
      <c r="M391" t="str">
        <f t="shared" si="43"/>
        <v>N/A</v>
      </c>
      <c r="N391" t="str">
        <f t="shared" si="44"/>
        <v>N/A</v>
      </c>
    </row>
    <row r="392" spans="9:14" x14ac:dyDescent="0.3">
      <c r="I392" t="str">
        <f t="shared" si="39"/>
        <v>N/A</v>
      </c>
      <c r="J392" t="str">
        <f t="shared" si="40"/>
        <v>N/A</v>
      </c>
      <c r="K392" t="str">
        <f t="shared" si="41"/>
        <v>N/A</v>
      </c>
      <c r="L392" t="str">
        <f t="shared" si="42"/>
        <v>N/A</v>
      </c>
      <c r="M392" t="str">
        <f t="shared" si="43"/>
        <v>N/A</v>
      </c>
      <c r="N392" t="str">
        <f t="shared" si="44"/>
        <v>N/A</v>
      </c>
    </row>
    <row r="393" spans="9:14" x14ac:dyDescent="0.3">
      <c r="I393" t="str">
        <f t="shared" si="39"/>
        <v>N/A</v>
      </c>
      <c r="J393" t="str">
        <f t="shared" si="40"/>
        <v>N/A</v>
      </c>
      <c r="K393" t="str">
        <f t="shared" si="41"/>
        <v>N/A</v>
      </c>
      <c r="L393" t="str">
        <f t="shared" si="42"/>
        <v>N/A</v>
      </c>
      <c r="M393" t="str">
        <f t="shared" si="43"/>
        <v>N/A</v>
      </c>
      <c r="N393" t="str">
        <f t="shared" si="44"/>
        <v>N/A</v>
      </c>
    </row>
    <row r="394" spans="9:14" x14ac:dyDescent="0.3">
      <c r="I394" t="str">
        <f t="shared" si="39"/>
        <v>N/A</v>
      </c>
      <c r="J394" t="str">
        <f t="shared" si="40"/>
        <v>N/A</v>
      </c>
      <c r="K394" t="str">
        <f t="shared" si="41"/>
        <v>N/A</v>
      </c>
      <c r="L394" t="str">
        <f t="shared" si="42"/>
        <v>N/A</v>
      </c>
      <c r="M394" t="str">
        <f t="shared" si="43"/>
        <v>N/A</v>
      </c>
      <c r="N394" t="str">
        <f t="shared" si="44"/>
        <v>N/A</v>
      </c>
    </row>
    <row r="395" spans="9:14" x14ac:dyDescent="0.3">
      <c r="I395" t="str">
        <f t="shared" si="39"/>
        <v>N/A</v>
      </c>
      <c r="J395" t="str">
        <f t="shared" si="40"/>
        <v>N/A</v>
      </c>
      <c r="K395" t="str">
        <f t="shared" si="41"/>
        <v>N/A</v>
      </c>
      <c r="L395" t="str">
        <f t="shared" si="42"/>
        <v>N/A</v>
      </c>
      <c r="M395" t="str">
        <f t="shared" si="43"/>
        <v>N/A</v>
      </c>
      <c r="N395" t="str">
        <f t="shared" si="44"/>
        <v>N/A</v>
      </c>
    </row>
    <row r="396" spans="9:14" x14ac:dyDescent="0.3">
      <c r="I396" t="str">
        <f t="shared" si="39"/>
        <v>N/A</v>
      </c>
      <c r="J396" t="str">
        <f t="shared" si="40"/>
        <v>N/A</v>
      </c>
      <c r="K396" t="str">
        <f t="shared" si="41"/>
        <v>N/A</v>
      </c>
      <c r="L396" t="str">
        <f t="shared" si="42"/>
        <v>N/A</v>
      </c>
      <c r="M396" t="str">
        <f t="shared" si="43"/>
        <v>N/A</v>
      </c>
      <c r="N396" t="str">
        <f t="shared" si="44"/>
        <v>N/A</v>
      </c>
    </row>
    <row r="397" spans="9:14" x14ac:dyDescent="0.3">
      <c r="I397" t="str">
        <f t="shared" si="39"/>
        <v>N/A</v>
      </c>
      <c r="J397" t="str">
        <f t="shared" si="40"/>
        <v>N/A</v>
      </c>
      <c r="K397" t="str">
        <f t="shared" si="41"/>
        <v>N/A</v>
      </c>
      <c r="L397" t="str">
        <f t="shared" si="42"/>
        <v>N/A</v>
      </c>
      <c r="M397" t="str">
        <f t="shared" si="43"/>
        <v>N/A</v>
      </c>
      <c r="N397" t="str">
        <f t="shared" si="44"/>
        <v>N/A</v>
      </c>
    </row>
    <row r="398" spans="9:14" x14ac:dyDescent="0.3">
      <c r="I398" t="str">
        <f t="shared" si="39"/>
        <v>N/A</v>
      </c>
      <c r="J398" t="str">
        <f t="shared" si="40"/>
        <v>N/A</v>
      </c>
      <c r="K398" t="str">
        <f t="shared" si="41"/>
        <v>N/A</v>
      </c>
      <c r="L398" t="str">
        <f t="shared" si="42"/>
        <v>N/A</v>
      </c>
      <c r="M398" t="str">
        <f t="shared" si="43"/>
        <v>N/A</v>
      </c>
      <c r="N398" t="str">
        <f t="shared" si="44"/>
        <v>N/A</v>
      </c>
    </row>
    <row r="399" spans="9:14" x14ac:dyDescent="0.3">
      <c r="I399" t="str">
        <f t="shared" si="39"/>
        <v>N/A</v>
      </c>
      <c r="J399" t="str">
        <f t="shared" si="40"/>
        <v>N/A</v>
      </c>
      <c r="K399" t="str">
        <f t="shared" si="41"/>
        <v>N/A</v>
      </c>
      <c r="L399" t="str">
        <f t="shared" si="42"/>
        <v>N/A</v>
      </c>
      <c r="M399" t="str">
        <f t="shared" si="43"/>
        <v>N/A</v>
      </c>
      <c r="N399" t="str">
        <f t="shared" si="4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t="e">
        <f ca="1">MAX(Q462:U462)</f>
        <v>#N/A</v>
      </c>
      <c r="S463" t="str">
        <f>"GM Effect on Max"</f>
        <v>GM Effect on Max</v>
      </c>
      <c r="T463" t="e">
        <f ca="1">IF(R464=Y457,"Max OM in same year as Max GM","Inconclusive Effect")</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t="str">
        <f>D476</f>
        <v>2012</v>
      </c>
      <c r="K466" t="str">
        <f>E476</f>
        <v>2013</v>
      </c>
      <c r="L466" t="str">
        <f>F476</f>
        <v>2014</v>
      </c>
      <c r="M466" t="str">
        <f>G476</f>
        <v>2015</v>
      </c>
      <c r="N466" t="str">
        <f>H476</f>
        <v>2016</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12-13</v>
      </c>
      <c r="AL473" t="str">
        <f>L476</f>
        <v>13-14</v>
      </c>
      <c r="AM473" t="str">
        <f>M476</f>
        <v>14-15</v>
      </c>
      <c r="AN473" t="str">
        <f>N476</f>
        <v>15-16</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12-13</v>
      </c>
      <c r="R480" t="str">
        <f>L476</f>
        <v>13-14</v>
      </c>
      <c r="S480" t="str">
        <f>M476</f>
        <v>14-15</v>
      </c>
      <c r="T480" t="str">
        <f>N476</f>
        <v>15-16</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Q482" t="str">
        <f>"Max " &amp; Q479</f>
        <v>Max Change in Cash Tax Rate</v>
      </c>
      <c r="R482" t="e">
        <f ca="1">MAX(Q481:T481)</f>
        <v>#N/A</v>
      </c>
      <c r="X482" t="str">
        <f>D476</f>
        <v>2012</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4:40" x14ac:dyDescent="0.3">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J486" t="str">
        <f>D476</f>
        <v>2012</v>
      </c>
      <c r="K486" t="str">
        <f>E476</f>
        <v>2013</v>
      </c>
      <c r="L486" t="str">
        <f>F476</f>
        <v>2014</v>
      </c>
      <c r="M486" t="str">
        <f>G476</f>
        <v>2015</v>
      </c>
      <c r="N486" t="str">
        <f>H476</f>
        <v>2016</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J489" t="str">
        <f>J488 &amp; " Year"</f>
        <v>Max Cash Tax Rate Year</v>
      </c>
      <c r="K489" t="e">
        <f ca="1">VALUE(J486)+MATCH(K488,J487:N487,0)-1</f>
        <v>#N/A</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X491">
        <f ca="1">(INDIRECT("J" &amp; MATCH("Net Property, Plant &amp; Equipment",B145:B403,0) +144))/(INDIRECT("J" &amp; MATCH("Sales/Revenue",B145:B403,0) +144))</f>
        <v>2.4E-2</v>
      </c>
      <c r="Y491">
        <f ca="1">(INDIRECT("K" &amp; MATCH("Net Property, Plant &amp; Equipment",B145:B403,0) +144))/(INDIRECT("K" &amp; MATCH("Sales/Revenue",B145:B403,0) +144))</f>
        <v>2.1103533094812166E-2</v>
      </c>
      <c r="Z491">
        <f ca="1">(INDIRECT("L" &amp; MATCH("Net Property, Plant &amp; Equipment",B145:B403,0) +144))/(INDIRECT("L" &amp; MATCH("Sales/Revenue",B145:B403,0) +144))</f>
        <v>1.7981769863149789E-2</v>
      </c>
      <c r="AA491">
        <f ca="1">(INDIRECT("M" &amp; MATCH("Net Property, Plant &amp; Equipment",B145:B403,0) +144))/(INDIRECT("M" &amp; MATCH("Sales/Revenue",B145:B403,0) +144))</f>
        <v>1.5315605561200466E-2</v>
      </c>
      <c r="AB491">
        <f ca="1">(INDIRECT("N" &amp; MATCH("Net Property, Plant &amp; Equipment",B145:B403,0) +144))/(INDIRECT("N" &amp; MATCH("Sales/Revenue",B145:B403,0) +144))</f>
        <v>1.6805871931156669E-2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X492" t="str">
        <f>"Max " &amp; X489</f>
        <v>Max PPE / Sales</v>
      </c>
      <c r="Y492">
        <f ca="1">MAX(X491:AB491)</f>
        <v>2.4E-2</v>
      </c>
      <c r="AE492" t="e">
        <f ca="1">R490-Q490</f>
        <v>#N/A</v>
      </c>
      <c r="AF492" t="e">
        <f ca="1">S490-R490</f>
        <v>#N/A</v>
      </c>
      <c r="AG492" t="e">
        <f ca="1">T490-S490</f>
        <v>#N/A</v>
      </c>
      <c r="AH492" t="e">
        <f ca="1">U490-T490</f>
        <v>#N/A</v>
      </c>
      <c r="AK492">
        <f ca="1">Y491-X491</f>
        <v>-2.8964669051878347E-3</v>
      </c>
      <c r="AL492">
        <f ca="1">Z491-Y491</f>
        <v>-3.1217632316623764E-3</v>
      </c>
      <c r="AM492">
        <f ca="1">AA491-Z491</f>
        <v>-2.6661643019493236E-3</v>
      </c>
      <c r="AN492">
        <f ca="1">AB491-AA491</f>
        <v>1.4902663699562033E-3</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X493" t="str">
        <f>X492 &amp; " Year"</f>
        <v>Max PPE / Sales Year</v>
      </c>
      <c r="Y493">
        <f ca="1">VALUE(X490)+MATCH(Y492,X491:AB491,0)-1</f>
        <v>2012</v>
      </c>
      <c r="AE493" t="str">
        <f>"Max " &amp; AE490</f>
        <v>Max Change in Invested Capital / Sales</v>
      </c>
      <c r="AF493" t="e">
        <f ca="1">MAX(AE492:AH492)</f>
        <v>#N/A</v>
      </c>
      <c r="AK493" t="str">
        <f>"Max " &amp; AK490</f>
        <v>Max Change in PPE / Sales</v>
      </c>
      <c r="AL493">
        <f ca="1">MAX(AK492:AN492)</f>
        <v>1.4902663699562033E-3</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f ca="1">MIN(X491:AB491)</f>
        <v>1.5315605561200466E-2</v>
      </c>
      <c r="AE494" t="str">
        <f>AE493 &amp; " Year"</f>
        <v>Max Change in Invested Capital / Sales Year</v>
      </c>
      <c r="AF494" t="e">
        <f ca="1">IF(MATCH(AF493,AE492:AH492,0)=1,AE491,IF(MATCH(AF493,AE492:AH492,0)=2,AF491,IF(MATCH(AF493,AE492:AH492,0)=3,AG491,AH491)))</f>
        <v>#N/A</v>
      </c>
      <c r="AK494" t="str">
        <f>AK493 &amp; " Year"</f>
        <v>Max Change in PPE / Sales Year</v>
      </c>
      <c r="AL494" t="str">
        <f ca="1">IF(MATCH(AL493,AK492:AN492,0)=1,AK491,IF(MATCH(AL493,AK492:AN492,0)=2,AL491,IF(MATCH(AL493,AK492:AN492,0)=3,AM491,AN491)))</f>
        <v>15-16</v>
      </c>
    </row>
    <row r="495" spans="4:40" x14ac:dyDescent="0.3">
      <c r="S495" t="str">
        <f>"PPE Effect on Min"</f>
        <v>PPE Effect on Min</v>
      </c>
      <c r="T495" t="e">
        <f ca="1">IF(R494=Y495,"Min IC in same year as Min PPE","Inconclusive Effect")</f>
        <v>#N/A</v>
      </c>
      <c r="X495" t="str">
        <f>X494 &amp; " Year"</f>
        <v>Min PPE / Sales Year</v>
      </c>
      <c r="Y495">
        <f ca="1">VALUE(X490)+MATCH(Y494,X491:AB491,0)-1</f>
        <v>2015</v>
      </c>
      <c r="AE495" t="str">
        <f>"Min " &amp; AE490</f>
        <v>Min Change in Invested Capital / Sales</v>
      </c>
      <c r="AF495" t="e">
        <f ca="1">MIN(AE492:AH492)</f>
        <v>#N/A</v>
      </c>
      <c r="AK495" t="str">
        <f>"Min " &amp; AK490</f>
        <v>Min Change in PPE / Sales</v>
      </c>
      <c r="AL495">
        <f ca="1">MIN(AK492:AN492)</f>
        <v>-3.1217632316623764E-3</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str">
        <f ca="1">IF(MATCH(AL495,AK492:AN492,0)=1,AK491,IF(MATCH(AL495,AK492:AN492,0)=2,AL491,IF(MATCH(AL495,AK492:AN492,0)=3,AM491,AN491)))</f>
        <v>13-14</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t="e">
        <f ca="1">(INDIRECT("L" &amp; MATCH("Intangible Assets",B145:B403,0) +144))/(INDIRECT("L" &amp; MATCH("Sales/Revenue",B145:B403,0) +144))</f>
        <v>#VALUE!</v>
      </c>
      <c r="AA499" t="e">
        <f ca="1">(INDIRECT("M" &amp; MATCH("Intangible Assets",B145:B403,0) +144))/(INDIRECT("M" &amp; MATCH("Sales/Revenue",B145:B403,0) +144))</f>
        <v>#VALUE!</v>
      </c>
      <c r="AB499" t="e">
        <f ca="1">(INDIRECT("N" &amp; MATCH("Intangible Assets",B145:B403,0) +144))/(INDIRECT("N" &amp; MATCH("Sales/Revenue",B145:B403,0) +144))</f>
        <v>#VALUE!</v>
      </c>
      <c r="AK499" t="str">
        <f>K476</f>
        <v>12-13</v>
      </c>
      <c r="AL499" t="str">
        <f>L476</f>
        <v>13-14</v>
      </c>
      <c r="AM499" t="str">
        <f>M476</f>
        <v>14-15</v>
      </c>
      <c r="AN499" t="str">
        <f>N476</f>
        <v>15-16</v>
      </c>
    </row>
    <row r="500" spans="3:40" x14ac:dyDescent="0.3">
      <c r="C500" t="s">
        <v>4959</v>
      </c>
      <c r="X500" t="str">
        <f>"Max " &amp; X497</f>
        <v>Max Intangibles / Sales</v>
      </c>
      <c r="Y500" t="e">
        <f ca="1">MAX(X499:AB499)</f>
        <v>#VALUE!</v>
      </c>
      <c r="AK500" t="e">
        <f ca="1">Y499-X499</f>
        <v>#VALUE!</v>
      </c>
      <c r="AL500" t="e">
        <f ca="1">Z499-Y499</f>
        <v>#VALUE!</v>
      </c>
      <c r="AM500" t="e">
        <f ca="1">AA499-Z499</f>
        <v>#VALUE!</v>
      </c>
      <c r="AN500" t="e">
        <f ca="1">AB499-AA499</f>
        <v>#VALUE!</v>
      </c>
    </row>
    <row r="501" spans="3:40" x14ac:dyDescent="0.3">
      <c r="C501" t="s">
        <v>1073</v>
      </c>
      <c r="X501" t="str">
        <f>X500 &amp; " Year"</f>
        <v>Max Intangibles / Sales Year</v>
      </c>
      <c r="Y501" t="e">
        <f ca="1">VALUE(X498)+MATCH(Y500,X499:AB499,0)-1</f>
        <v>#VALUE!</v>
      </c>
      <c r="AK501" t="str">
        <f>"Max " &amp; AK498</f>
        <v>Max Change in Intagibles / Sales</v>
      </c>
      <c r="AL501" t="e">
        <f ca="1">MAX(AK500:AN500)</f>
        <v>#VALUE!</v>
      </c>
    </row>
    <row r="502" spans="3:40" x14ac:dyDescent="0.3">
      <c r="C502" t="s">
        <v>2493</v>
      </c>
      <c r="X502" t="str">
        <f>"Min " &amp; X497</f>
        <v>Min Intangibles / Sales</v>
      </c>
      <c r="Y502" t="e">
        <f ca="1">MIN(X499:AB499)</f>
        <v>#VALUE!</v>
      </c>
      <c r="AK502" t="str">
        <f>AK501 &amp; " Year"</f>
        <v>Max Change in Intagibles / Sales Year</v>
      </c>
      <c r="AL502" t="e">
        <f ca="1">IF(MATCH(AL501,AK500:AN500,0)=1,AK499,IF(MATCH(AL501,AK500:AN500,0)=2,AL499,IF(MATCH(AL501,AK500:AN500,0)=3,AM499,AN499)))</f>
        <v>#VALUE!</v>
      </c>
    </row>
    <row r="503" spans="3:40" x14ac:dyDescent="0.3">
      <c r="C503" t="s">
        <v>1073</v>
      </c>
      <c r="X503" t="str">
        <f>X502 &amp; " Year"</f>
        <v>Min Intangibles / Sales Year</v>
      </c>
      <c r="Y503" t="e">
        <f ca="1">VALUE(X498)+MATCH(Y502,X499:AB499,0)-1</f>
        <v>#VALUE!</v>
      </c>
      <c r="AK503" t="str">
        <f>"Min " &amp; AK498</f>
        <v>Min Change in Intagibles / Sales</v>
      </c>
      <c r="AL503" t="e">
        <f ca="1">MIN(AK500:AN500)</f>
        <v>#VALUE!</v>
      </c>
    </row>
    <row r="504" spans="3:40" x14ac:dyDescent="0.3">
      <c r="C504" t="s">
        <v>1075</v>
      </c>
      <c r="AK504" t="str">
        <f>AK503 &amp; " Year"</f>
        <v>Min Change in Intagibles / Sales Year</v>
      </c>
      <c r="AL504" t="e">
        <f ca="1">IF(MATCH(AL503,AK500:AN500,0)=1,AK499,IF(MATCH(AL503,AK500:AN500,0)=2,AL499,IF(MATCH(AL503,AK500:AN500,0)=3,AM499,AN499)))</f>
        <v>#VALUE!</v>
      </c>
    </row>
    <row r="505" spans="3:40" x14ac:dyDescent="0.3">
      <c r="C505" t="s">
        <v>3152</v>
      </c>
    </row>
    <row r="506" spans="3:40" x14ac:dyDescent="0.3">
      <c r="C506" t="s">
        <v>4357</v>
      </c>
    </row>
    <row r="507" spans="3:40" x14ac:dyDescent="0.3">
      <c r="C507" t="s">
        <v>7009</v>
      </c>
    </row>
    <row r="508" spans="3:40" x14ac:dyDescent="0.3">
      <c r="C508" t="s">
        <v>1073</v>
      </c>
    </row>
    <row r="509" spans="3:40" x14ac:dyDescent="0.3">
      <c r="C509" t="s">
        <v>1076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7010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Apartment Investment and Management</v>
      </c>
    </row>
    <row r="2" spans="1:16" x14ac:dyDescent="0.3">
      <c r="B2" t="s">
        <v>2</v>
      </c>
      <c r="C2" t="s">
        <v>7011</v>
      </c>
      <c r="K2" t="str">
        <f>LEFT(C1,FIND("(",C1) - 2)</f>
        <v>Apartment Investment and Management Company</v>
      </c>
    </row>
    <row r="3" spans="1:16" x14ac:dyDescent="0.3">
      <c r="J3">
        <f ca="1">RANDBETWEEN(1,6)</f>
        <v>1</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$43.43, down .57%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$43.43, down .57% after opening up a fraction over yesterday's closing price</v>
      </c>
    </row>
    <row r="5" spans="1:16" x14ac:dyDescent="0.3">
      <c r="J5">
        <f ca="1">RANDBETWEEN(1,2)</f>
        <v>1</v>
      </c>
      <c r="K5" t="str">
        <f>"The one year target estimate for " &amp; D1 &amp; " is " &amp; TEXT(C23,"$####.00")</f>
        <v>The one year target estimate for Apartment Investment and Management is $46.79</v>
      </c>
      <c r="L5" t="str">
        <f>D1 &amp; " is expected to be trading at " &amp; TEXT(C23, "$####.00") &amp; ", based on target estimates"</f>
        <v>Apartment Investment and Management is expected to be trading at $46.79, based on target estimates</v>
      </c>
    </row>
    <row r="6" spans="1:16" x14ac:dyDescent="0.3">
      <c r="K6" t="str">
        <f>" which would be " &amp; IF(OR(LEFT(ABS((C23-C2)/C2*100),1)="8",LEFT(ABS((C23-C2)/C2*100),2)="18"), "an ", "a ")  &amp;TEXT(ABS((C23-C2)/C2),"####.00%")&amp;IF((C23-C2)&gt;0," increase over"," decrease from")&amp;" the current price"</f>
        <v xml:space="preserve"> which would be a 7.74% increase over the current price</v>
      </c>
    </row>
    <row r="7" spans="1:16" x14ac:dyDescent="0.3">
      <c r="A7" s="1">
        <v>0</v>
      </c>
      <c r="B7" t="s">
        <v>5</v>
      </c>
      <c r="C7" t="s">
        <v>7012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8.33% over last quarter based on the average of 4 analyst estimates (Yahoo Finance)</v>
      </c>
    </row>
    <row r="8" spans="1:16" x14ac:dyDescent="0.3">
      <c r="A8" s="1">
        <v>1</v>
      </c>
      <c r="B8" t="s">
        <v>7</v>
      </c>
      <c r="C8" t="s">
        <v>7013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4965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7014</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$0.03 in the 2 months leading up to the earnings report</v>
      </c>
    </row>
    <row r="11" spans="1:16" x14ac:dyDescent="0.3">
      <c r="A11" s="1">
        <v>4</v>
      </c>
      <c r="B11" t="s">
        <v>13</v>
      </c>
      <c r="C11" t="s">
        <v>7015</v>
      </c>
      <c r="K11" t="str">
        <f>IF(B145="Interest Income",U42, K42)</f>
        <v>Apartment Investment and Management has managed to increase and fiscal year is january-december. all values usd millions. each year since 2012</v>
      </c>
    </row>
    <row r="12" spans="1:16" x14ac:dyDescent="0.3">
      <c r="A12" s="1">
        <v>5</v>
      </c>
      <c r="B12" t="s">
        <v>15</v>
      </c>
      <c r="C12" t="s">
        <v>7016</v>
      </c>
      <c r="D12" t="str">
        <f>LEFT(C12,FIND("-",C12)-2)</f>
        <v>39.66</v>
      </c>
      <c r="E12" t="str">
        <f>TRIM(RIGHT(C12,FIND("-",C12)-1))</f>
        <v>47.91</v>
      </c>
      <c r="K12" t="str">
        <f ca="1">D78</f>
        <v>There are some indications that Apartment Investment and Management may be overvalued. The company has a higher trailing p/e, forward p/e, peg ratio, and price/book than the comparable average</v>
      </c>
    </row>
    <row r="13" spans="1:16" x14ac:dyDescent="0.3">
      <c r="A13" s="1">
        <v>6</v>
      </c>
      <c r="B13" t="s">
        <v>17</v>
      </c>
      <c r="C13" t="s">
        <v>7017</v>
      </c>
      <c r="K13" t="str">
        <f ca="1">D89</f>
        <v>There are some indications that Apartment Investment and Management may be undervalued. The company has a lower price/sales than the comparable average</v>
      </c>
    </row>
    <row r="14" spans="1:16" x14ac:dyDescent="0.3">
      <c r="A14" s="1">
        <v>7</v>
      </c>
      <c r="B14" t="s">
        <v>19</v>
      </c>
      <c r="C14" t="s">
        <v>7018</v>
      </c>
    </row>
    <row r="16" spans="1:16" x14ac:dyDescent="0.3">
      <c r="A16" s="1">
        <v>0</v>
      </c>
      <c r="B16" t="s">
        <v>21</v>
      </c>
      <c r="C16" t="s">
        <v>7019</v>
      </c>
    </row>
    <row r="17" spans="1:23" x14ac:dyDescent="0.3">
      <c r="A17" s="1">
        <v>1</v>
      </c>
      <c r="B17" t="s">
        <v>23</v>
      </c>
      <c r="C17" t="s">
        <v>1089</v>
      </c>
      <c r="K17" t="str">
        <f ca="1">K2 &amp; IF(J3=1, K3,IF(J3=2,L3,IF(J3=3,M3,IF(J3=4,N3,IF(J3=5,O3,IF(J3=6,P3)))))) &amp; ". " &amp; IF(J4=1,K4,IF(J4=2,L4)) &amp; ". " &amp; IF(J5=1,K5,IF(J5=2,L5)) &amp; K6 &amp; ". " &amp; K7 &amp; ". " &amp; K8 &amp; ". " &amp; K9 &amp; "."</f>
        <v>Apartment Investment and Management Company is scheduled to report earnings on Jul 27, 2017. The current stock price is $43.43, down .57% after opening up a fraction over yesterday's closing price. The one year target estimate for Apartment Investment and Management is $46.79 which would be a 7.74% increase over the current price. Earnings are expected to increase by 8.33% over last quarter based on the average of 4 analyst estimates (Yahoo Finance). The stock is trading near the middle of its 52 week range. Over the last 4 quarters, there have been positive earnings surprises 2 times, and a negative earnings surprise 2 times.</v>
      </c>
    </row>
    <row r="18" spans="1:23" x14ac:dyDescent="0.3">
      <c r="A18" s="1">
        <v>2</v>
      </c>
      <c r="B18" t="s">
        <v>25</v>
      </c>
      <c r="C18" t="s">
        <v>7020</v>
      </c>
    </row>
    <row r="19" spans="1:23" x14ac:dyDescent="0.3">
      <c r="A19" s="1">
        <v>3</v>
      </c>
      <c r="B19" t="s">
        <v>27</v>
      </c>
      <c r="C19" t="s">
        <v>7021</v>
      </c>
    </row>
    <row r="20" spans="1:23" x14ac:dyDescent="0.3">
      <c r="A20" s="1">
        <v>4</v>
      </c>
      <c r="B20" t="s">
        <v>29</v>
      </c>
      <c r="C20" t="s">
        <v>30</v>
      </c>
    </row>
    <row r="21" spans="1:23" x14ac:dyDescent="0.3">
      <c r="A21" s="1">
        <v>5</v>
      </c>
      <c r="B21" t="s">
        <v>31</v>
      </c>
      <c r="C21" t="s">
        <v>7022</v>
      </c>
    </row>
    <row r="22" spans="1:23" x14ac:dyDescent="0.3">
      <c r="A22" s="1">
        <v>6</v>
      </c>
      <c r="B22" t="s">
        <v>33</v>
      </c>
      <c r="C22" t="s">
        <v>7023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7024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4</v>
      </c>
      <c r="D27">
        <v>4</v>
      </c>
      <c r="E27">
        <v>5</v>
      </c>
      <c r="F27">
        <v>5</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0.12</v>
      </c>
      <c r="D28">
        <v>0.13</v>
      </c>
      <c r="E28">
        <v>0.5</v>
      </c>
      <c r="F28">
        <v>0.51</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0.08</v>
      </c>
      <c r="D29">
        <v>7.0000000000000007E-2</v>
      </c>
      <c r="E29">
        <v>0.37</v>
      </c>
      <c r="F29">
        <v>0.35</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0.15</v>
      </c>
      <c r="D30">
        <v>0.19</v>
      </c>
      <c r="E30">
        <v>0.68</v>
      </c>
      <c r="F30">
        <v>0.74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1.41</v>
      </c>
      <c r="D31">
        <v>7.0000000000000007E-2</v>
      </c>
      <c r="E31">
        <v>2.67</v>
      </c>
      <c r="F31">
        <v>0.5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12</v>
      </c>
      <c r="K33" t="str">
        <f>IF(I195="pos_trend",B195,"")</f>
        <v>Fiscal year is January-December. All values USD millions.</v>
      </c>
      <c r="L33" t="str">
        <f t="shared" si="0"/>
        <v>fiscal year is january-december. all values usd millions.</v>
      </c>
      <c r="M33" t="str">
        <f t="shared" si="2"/>
        <v>, fiscal year is january-december. all values usd millions.</v>
      </c>
      <c r="T33">
        <f>IF(U33 &lt;&gt; "",12, 0)</f>
        <v>0</v>
      </c>
      <c r="U33" t="str">
        <f>IF(I231="pos_trend",B231,"")</f>
        <v/>
      </c>
      <c r="V33" t="str">
        <f t="shared" si="1"/>
        <v/>
      </c>
      <c r="W33" t="str">
        <f t="shared" si="3"/>
        <v/>
      </c>
    </row>
    <row r="34" spans="1:23" x14ac:dyDescent="0.3">
      <c r="A34" s="1">
        <v>0</v>
      </c>
      <c r="B34" t="s">
        <v>41</v>
      </c>
      <c r="C34" t="s">
        <v>2513</v>
      </c>
      <c r="D34" t="s">
        <v>2513</v>
      </c>
      <c r="E34" t="s">
        <v>5639</v>
      </c>
      <c r="F34" t="s">
        <v>7025</v>
      </c>
      <c r="J34">
        <f>IF(K34 &lt;&gt; "",13, 0)</f>
        <v>0</v>
      </c>
      <c r="K34" t="str">
        <f>IF(I196="pos_trend",B196,"")</f>
        <v/>
      </c>
      <c r="L34" t="str">
        <f t="shared" si="0"/>
        <v/>
      </c>
      <c r="M34" t="str">
        <f t="shared" si="2"/>
        <v>, fiscal year is january-december. all values usd millions.</v>
      </c>
      <c r="T34">
        <f>IF(U34 &lt;&gt; "",13, 0)</f>
        <v>0</v>
      </c>
      <c r="U34" t="str">
        <f>IF(I251="pos_trend",B251,"")</f>
        <v/>
      </c>
      <c r="V34" t="str">
        <f t="shared" si="1"/>
        <v/>
      </c>
      <c r="W34" t="str">
        <f t="shared" si="3"/>
        <v/>
      </c>
    </row>
    <row r="35" spans="1:23" x14ac:dyDescent="0.3">
      <c r="A35" s="1">
        <v>1</v>
      </c>
      <c r="B35" t="s">
        <v>42</v>
      </c>
      <c r="C35" t="s">
        <v>7026</v>
      </c>
      <c r="D35" t="s">
        <v>7027</v>
      </c>
      <c r="E35" t="s">
        <v>7028</v>
      </c>
      <c r="F35" t="s">
        <v>7029</v>
      </c>
      <c r="J35">
        <f>IF(K35 &lt;&gt; "",14, 0)</f>
        <v>0</v>
      </c>
      <c r="K35" t="str">
        <f>IF(I201="pos_trend",B201,"")</f>
        <v/>
      </c>
      <c r="L35" t="str">
        <f t="shared" si="0"/>
        <v/>
      </c>
      <c r="M35" t="str">
        <f t="shared" si="2"/>
        <v>, fiscal year is january-december. all values usd millions.</v>
      </c>
      <c r="T35">
        <f>IF(U35 &lt;&gt; "",14, 0)</f>
        <v>0</v>
      </c>
      <c r="U35" t="str">
        <f>IF(I279="pos_trend",B279,"")</f>
        <v/>
      </c>
      <c r="V35" t="str">
        <f t="shared" si="1"/>
        <v/>
      </c>
      <c r="W35" t="str">
        <f t="shared" si="3"/>
        <v/>
      </c>
    </row>
    <row r="36" spans="1:23" x14ac:dyDescent="0.3">
      <c r="A36" s="1">
        <v>2</v>
      </c>
      <c r="B36" t="s">
        <v>43</v>
      </c>
      <c r="C36" t="s">
        <v>7030</v>
      </c>
      <c r="D36" t="s">
        <v>7031</v>
      </c>
      <c r="E36" t="s">
        <v>7032</v>
      </c>
      <c r="F36" t="s">
        <v>7033</v>
      </c>
      <c r="J36">
        <f>IF(K36 &lt;&gt; "",15, 0)</f>
        <v>0</v>
      </c>
      <c r="K36" t="str">
        <f>IF(I202="pos_trend",B202,"")</f>
        <v/>
      </c>
      <c r="L36" t="str">
        <f t="shared" si="0"/>
        <v/>
      </c>
      <c r="M36" t="str">
        <f t="shared" si="2"/>
        <v>, fiscal year is january-december. all values usd millions.</v>
      </c>
      <c r="T36">
        <f>IF(U36 &lt;&gt; "",15, 0)</f>
        <v>0</v>
      </c>
      <c r="U36" t="str">
        <f>IF(I336="pos_trend",B336,"")</f>
        <v/>
      </c>
      <c r="V36" t="str">
        <f t="shared" si="1"/>
        <v/>
      </c>
      <c r="W36" t="str">
        <f t="shared" si="3"/>
        <v/>
      </c>
    </row>
    <row r="37" spans="1:23" x14ac:dyDescent="0.3">
      <c r="A37" s="1">
        <v>3</v>
      </c>
      <c r="B37" t="s">
        <v>44</v>
      </c>
      <c r="C37" t="s">
        <v>7034</v>
      </c>
      <c r="D37" t="s">
        <v>7035</v>
      </c>
      <c r="E37" t="s">
        <v>1428</v>
      </c>
      <c r="F37" t="s">
        <v>52</v>
      </c>
      <c r="J37">
        <f>IF(K37 &lt;&gt; "",16, 0)</f>
        <v>0</v>
      </c>
      <c r="K37" t="str">
        <f>IF(I203="pos_trend",B203,"")</f>
        <v/>
      </c>
      <c r="L37" t="str">
        <f t="shared" si="0"/>
        <v/>
      </c>
      <c r="M37" t="str">
        <f t="shared" si="2"/>
        <v>, fiscal year is january-december. all values usd millions.</v>
      </c>
      <c r="T37">
        <f>IF(U37 &lt;&gt; "",16, 0)</f>
        <v>0</v>
      </c>
      <c r="U37" t="str">
        <f>IF(I235="pos_trend",B235,"")</f>
        <v/>
      </c>
      <c r="V37" t="str">
        <f t="shared" si="1"/>
        <v/>
      </c>
      <c r="W37" t="str">
        <f t="shared" si="3"/>
        <v/>
      </c>
    </row>
    <row r="38" spans="1:23" x14ac:dyDescent="0.3">
      <c r="A38" s="1">
        <v>4</v>
      </c>
      <c r="B38" t="s">
        <v>60</v>
      </c>
      <c r="C38" t="s">
        <v>7036</v>
      </c>
      <c r="D38" t="s">
        <v>7037</v>
      </c>
      <c r="E38" t="s">
        <v>7038</v>
      </c>
      <c r="F38" t="s">
        <v>7028</v>
      </c>
      <c r="J38">
        <f>IF(K38 &lt;&gt; "",17, 0)</f>
        <v>0</v>
      </c>
      <c r="K38" t="str">
        <f>IF(I351="pos_trend",B351,"")</f>
        <v/>
      </c>
      <c r="L38" t="str">
        <f t="shared" si="0"/>
        <v/>
      </c>
      <c r="M38" t="str">
        <f t="shared" si="2"/>
        <v>, fiscal year is january-december. all values usd millions.</v>
      </c>
      <c r="T38">
        <f>IF(U38 &lt;&gt; "",17, 0)</f>
        <v>17</v>
      </c>
      <c r="U38" t="str">
        <f>IF(I236="pos_trend",B236,"")</f>
        <v>Retained Earnings</v>
      </c>
      <c r="V38" t="str">
        <f t="shared" si="1"/>
        <v>retained earnings</v>
      </c>
      <c r="W38" t="str">
        <f t="shared" si="3"/>
        <v>, retained earnings</v>
      </c>
    </row>
    <row r="39" spans="1:23" x14ac:dyDescent="0.3">
      <c r="A39" s="1">
        <v>5</v>
      </c>
      <c r="B39" t="s">
        <v>63</v>
      </c>
      <c r="D39" t="s">
        <v>66</v>
      </c>
      <c r="E39" t="s">
        <v>3793</v>
      </c>
      <c r="F39" t="s">
        <v>64</v>
      </c>
      <c r="K39" t="str">
        <f>IF(I352="pos_trend",B352,"")</f>
        <v/>
      </c>
      <c r="M39" t="str">
        <f t="shared" si="2"/>
        <v>, fiscal year is january-december. all values usd millions.</v>
      </c>
      <c r="W39" t="str">
        <f t="shared" si="3"/>
        <v>, retained earnings</v>
      </c>
    </row>
    <row r="40" spans="1:23" x14ac:dyDescent="0.3">
      <c r="J40">
        <f>MAX(J22:J39)</f>
        <v>12</v>
      </c>
      <c r="K40" t="str">
        <f>VLOOKUP(J40,J22:K39,2,FALSE)</f>
        <v>Fiscal year is January-December. All values USD millions.</v>
      </c>
      <c r="M40" t="str">
        <f>IF(IFERROR(FIND(",",M39),TRUE)=TRUE,M39,IF(NOT(EXACT(K40,UPPER(K40))),SUBSTITUTE(M39,LOWER(K40),"and "&amp;LOWER(K40)),SUBSTITUTE(M39,K40,"and "&amp;K40)))</f>
        <v>, and fiscal year is january-december. all values usd millions.</v>
      </c>
      <c r="T40">
        <f>MAX(T22:T39)</f>
        <v>17</v>
      </c>
      <c r="U40" t="str">
        <f>VLOOKUP(T40,T22:U39,2,FALSE)</f>
        <v>Retained Earnings</v>
      </c>
      <c r="W40" t="str">
        <f>IF(IFERROR(FIND(",",W39),TRUE)=TRUE,W39,IF(NOT(EXACT(U40,UPPER(U40))),SUBSTITUTE(W39,LOWER(U40),"and "&amp;LOWER(U40)),SUBSTITUTE(W39,U40,"and "&amp;U40)))</f>
        <v>, and retained earnings</v>
      </c>
    </row>
    <row r="41" spans="1:23" x14ac:dyDescent="0.3">
      <c r="B41" s="1" t="s">
        <v>68</v>
      </c>
      <c r="C41" s="1" t="s">
        <v>69</v>
      </c>
      <c r="D41" s="1" t="s">
        <v>70</v>
      </c>
      <c r="E41" s="1" t="s">
        <v>71</v>
      </c>
      <c r="F41" s="1" t="s">
        <v>72</v>
      </c>
    </row>
    <row r="42" spans="1:23" x14ac:dyDescent="0.3">
      <c r="A42" s="1">
        <v>0</v>
      </c>
      <c r="B42" t="s">
        <v>73</v>
      </c>
      <c r="C42" t="s">
        <v>3188</v>
      </c>
      <c r="D42" t="s">
        <v>75</v>
      </c>
      <c r="E42" t="s">
        <v>7039</v>
      </c>
      <c r="F42" t="s">
        <v>86</v>
      </c>
      <c r="K42" t="str">
        <f>SUBSTITUTE(IF(M40&lt;&gt;"", D1 &amp; " has managed to increase " &amp; M40 &amp; " each year since " &amp; C144, "No positive trends")," , "," ")</f>
        <v>Apartment Investment and Management has managed to increase and fiscal year is january-december. all values usd millions. each year since 2012</v>
      </c>
      <c r="U42" t="str">
        <f>SUBSTITUTE(IF(W40&lt;&gt;"", D1 &amp; " has managed to increase " &amp; W40 &amp; " each year since " &amp; C144, "No positive trends")," , "," ")</f>
        <v>Apartment Investment and Management has managed to increase and retained earnings each year since 2012</v>
      </c>
    </row>
    <row r="43" spans="1:23" x14ac:dyDescent="0.3">
      <c r="A43" s="1">
        <v>1</v>
      </c>
      <c r="B43" t="s">
        <v>78</v>
      </c>
      <c r="C43" t="s">
        <v>7040</v>
      </c>
      <c r="D43" t="s">
        <v>3968</v>
      </c>
      <c r="E43" t="s">
        <v>7041</v>
      </c>
      <c r="F43" t="s">
        <v>3968</v>
      </c>
    </row>
    <row r="44" spans="1:23" x14ac:dyDescent="0.3">
      <c r="A44" s="1">
        <v>2</v>
      </c>
      <c r="B44" t="s">
        <v>82</v>
      </c>
      <c r="C44" t="s">
        <v>5606</v>
      </c>
      <c r="D44" t="s">
        <v>83</v>
      </c>
      <c r="E44" t="s">
        <v>5659</v>
      </c>
      <c r="F44" t="s">
        <v>3786</v>
      </c>
    </row>
    <row r="45" spans="1:23" x14ac:dyDescent="0.3">
      <c r="A45" s="1">
        <v>3</v>
      </c>
      <c r="B45" t="s">
        <v>87</v>
      </c>
      <c r="C45" t="s">
        <v>7042</v>
      </c>
      <c r="D45" t="s">
        <v>7043</v>
      </c>
      <c r="E45" t="s">
        <v>7044</v>
      </c>
      <c r="F45" t="s">
        <v>7045</v>
      </c>
    </row>
    <row r="47" spans="1:23" x14ac:dyDescent="0.3">
      <c r="B47" s="1" t="s">
        <v>92</v>
      </c>
      <c r="C47" s="1" t="s">
        <v>37</v>
      </c>
      <c r="D47" s="1" t="s">
        <v>38</v>
      </c>
      <c r="E47" s="1" t="s">
        <v>39</v>
      </c>
      <c r="F47" s="1" t="s">
        <v>40</v>
      </c>
    </row>
    <row r="48" spans="1:23" x14ac:dyDescent="0.3">
      <c r="A48" s="1">
        <v>0</v>
      </c>
      <c r="B48" t="s">
        <v>93</v>
      </c>
      <c r="C48">
        <v>0.12</v>
      </c>
      <c r="D48">
        <v>0.13</v>
      </c>
      <c r="E48">
        <v>0.5</v>
      </c>
      <c r="F48">
        <v>0.51</v>
      </c>
    </row>
    <row r="49" spans="1:14" x14ac:dyDescent="0.3">
      <c r="A49" s="1">
        <v>1</v>
      </c>
      <c r="B49" t="s">
        <v>94</v>
      </c>
      <c r="C49">
        <v>0.12</v>
      </c>
      <c r="D49">
        <v>0.13</v>
      </c>
      <c r="E49">
        <v>0.5</v>
      </c>
      <c r="F49">
        <v>0.51</v>
      </c>
    </row>
    <row r="50" spans="1:14" x14ac:dyDescent="0.3">
      <c r="A50" s="1">
        <v>2</v>
      </c>
      <c r="B50" t="s">
        <v>95</v>
      </c>
      <c r="C50">
        <v>0.12</v>
      </c>
      <c r="D50">
        <v>0.15</v>
      </c>
      <c r="E50">
        <v>0.53</v>
      </c>
      <c r="F50">
        <v>0.6</v>
      </c>
    </row>
    <row r="51" spans="1:14" x14ac:dyDescent="0.3">
      <c r="A51" s="1">
        <v>3</v>
      </c>
      <c r="B51" t="s">
        <v>96</v>
      </c>
      <c r="C51">
        <v>0.12</v>
      </c>
      <c r="D51">
        <v>0.15</v>
      </c>
      <c r="E51">
        <v>0.5</v>
      </c>
      <c r="F51">
        <v>0.56999999999999995</v>
      </c>
    </row>
    <row r="52" spans="1:14" x14ac:dyDescent="0.3">
      <c r="A52" s="1">
        <v>4</v>
      </c>
      <c r="B52" t="s">
        <v>97</v>
      </c>
      <c r="C52">
        <v>0.12</v>
      </c>
      <c r="D52">
        <v>0.12</v>
      </c>
      <c r="E52">
        <v>0.49</v>
      </c>
      <c r="F52">
        <v>0.54</v>
      </c>
    </row>
    <row r="54" spans="1:14" x14ac:dyDescent="0.3">
      <c r="B54" s="1" t="s">
        <v>98</v>
      </c>
      <c r="C54" s="1" t="s">
        <v>37</v>
      </c>
      <c r="D54" s="1" t="s">
        <v>38</v>
      </c>
      <c r="E54" s="1" t="s">
        <v>39</v>
      </c>
      <c r="F54" s="1" t="s">
        <v>40</v>
      </c>
    </row>
    <row r="55" spans="1:14" x14ac:dyDescent="0.3">
      <c r="A55" s="1">
        <v>0</v>
      </c>
      <c r="B55" t="s">
        <v>99</v>
      </c>
      <c r="D55">
        <v>1</v>
      </c>
      <c r="E55">
        <v>1</v>
      </c>
    </row>
    <row r="56" spans="1:14" x14ac:dyDescent="0.3">
      <c r="A56" s="1">
        <v>1</v>
      </c>
      <c r="B56" t="s">
        <v>100</v>
      </c>
      <c r="D56">
        <v>1</v>
      </c>
      <c r="E56">
        <v>1</v>
      </c>
    </row>
    <row r="57" spans="1:14" x14ac:dyDescent="0.3">
      <c r="A57" s="1">
        <v>2</v>
      </c>
      <c r="B57" t="s">
        <v>101</v>
      </c>
      <c r="C57">
        <v>1</v>
      </c>
    </row>
    <row r="58" spans="1:14" x14ac:dyDescent="0.3">
      <c r="A58" s="1">
        <v>3</v>
      </c>
      <c r="B58" t="s">
        <v>102</v>
      </c>
    </row>
    <row r="60" spans="1:14" x14ac:dyDescent="0.3">
      <c r="B60" s="1" t="s">
        <v>103</v>
      </c>
      <c r="C60" s="1" t="s">
        <v>7046</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7047</v>
      </c>
      <c r="F61">
        <v>0.19</v>
      </c>
      <c r="I61" t="str">
        <f t="shared" si="4"/>
        <v>N/A</v>
      </c>
      <c r="J61">
        <f t="shared" si="5"/>
        <v>-0.91500000000000004</v>
      </c>
      <c r="K61" t="str">
        <f t="shared" si="6"/>
        <v>N/A</v>
      </c>
      <c r="L61" t="str">
        <f t="shared" si="7"/>
        <v>N/A</v>
      </c>
      <c r="M61">
        <f t="shared" si="8"/>
        <v>0.19</v>
      </c>
      <c r="N61" t="str">
        <f t="shared" si="9"/>
        <v>N/A</v>
      </c>
    </row>
    <row r="62" spans="1:14" x14ac:dyDescent="0.3">
      <c r="A62" s="1">
        <v>1</v>
      </c>
      <c r="B62" t="s">
        <v>110</v>
      </c>
      <c r="C62" t="s">
        <v>7048</v>
      </c>
      <c r="F62">
        <v>0.22</v>
      </c>
      <c r="I62" t="str">
        <f t="shared" si="4"/>
        <v>N/A</v>
      </c>
      <c r="J62">
        <f t="shared" si="5"/>
        <v>0.8570000000000001</v>
      </c>
      <c r="K62" t="str">
        <f t="shared" si="6"/>
        <v>N/A</v>
      </c>
      <c r="L62" t="str">
        <f t="shared" si="7"/>
        <v>N/A</v>
      </c>
      <c r="M62">
        <f t="shared" si="8"/>
        <v>0.22</v>
      </c>
      <c r="N62" t="str">
        <f t="shared" si="9"/>
        <v>N/A</v>
      </c>
    </row>
    <row r="63" spans="1:14" x14ac:dyDescent="0.3">
      <c r="A63" s="1">
        <v>2</v>
      </c>
      <c r="B63" t="s">
        <v>112</v>
      </c>
      <c r="C63" t="s">
        <v>7049</v>
      </c>
      <c r="F63">
        <v>0.08</v>
      </c>
      <c r="I63" t="str">
        <f t="shared" si="4"/>
        <v>N/A</v>
      </c>
      <c r="J63">
        <f t="shared" si="5"/>
        <v>-0.81299999999999994</v>
      </c>
      <c r="K63" t="str">
        <f t="shared" si="6"/>
        <v>N/A</v>
      </c>
      <c r="L63" t="str">
        <f t="shared" si="7"/>
        <v>N/A</v>
      </c>
      <c r="M63">
        <f t="shared" si="8"/>
        <v>0.08</v>
      </c>
      <c r="N63" t="str">
        <f t="shared" si="9"/>
        <v>N/A</v>
      </c>
    </row>
    <row r="64" spans="1:14" x14ac:dyDescent="0.3">
      <c r="A64" s="1">
        <v>3</v>
      </c>
      <c r="B64" t="s">
        <v>114</v>
      </c>
      <c r="C64" t="s">
        <v>7050</v>
      </c>
      <c r="F64">
        <v>0.12</v>
      </c>
      <c r="I64" t="str">
        <f t="shared" si="4"/>
        <v>N/A</v>
      </c>
      <c r="J64">
        <f t="shared" si="5"/>
        <v>0.02</v>
      </c>
      <c r="K64" t="str">
        <f t="shared" si="6"/>
        <v>N/A</v>
      </c>
      <c r="L64" t="str">
        <f t="shared" si="7"/>
        <v>N/A</v>
      </c>
      <c r="M64">
        <f t="shared" si="8"/>
        <v>0.12</v>
      </c>
      <c r="N64" t="str">
        <f t="shared" si="9"/>
        <v>N/A</v>
      </c>
    </row>
    <row r="65" spans="1:14" x14ac:dyDescent="0.3">
      <c r="A65" s="1">
        <v>4</v>
      </c>
      <c r="B65" t="s">
        <v>116</v>
      </c>
      <c r="C65" t="s">
        <v>2532</v>
      </c>
      <c r="F65">
        <v>0.09</v>
      </c>
      <c r="I65" t="str">
        <f t="shared" si="4"/>
        <v>N/A</v>
      </c>
      <c r="J65">
        <f t="shared" si="5"/>
        <v>7.0999999999999994E-2</v>
      </c>
      <c r="K65" t="str">
        <f t="shared" si="6"/>
        <v>N/A</v>
      </c>
      <c r="L65" t="str">
        <f t="shared" si="7"/>
        <v>N/A</v>
      </c>
      <c r="M65">
        <f t="shared" si="8"/>
        <v>0.09</v>
      </c>
      <c r="N65" t="str">
        <f t="shared" si="9"/>
        <v>N/A</v>
      </c>
    </row>
    <row r="66" spans="1:14" x14ac:dyDescent="0.3">
      <c r="A66" s="1">
        <v>5</v>
      </c>
      <c r="B66" t="s">
        <v>118</v>
      </c>
      <c r="C66" t="s">
        <v>7051</v>
      </c>
      <c r="I66" t="str">
        <f t="shared" si="4"/>
        <v>N/A</v>
      </c>
      <c r="J66">
        <f t="shared" si="5"/>
        <v>6.6200000000000009E-2</v>
      </c>
      <c r="K66" t="str">
        <f t="shared" si="6"/>
        <v>N/A</v>
      </c>
      <c r="L66" t="str">
        <f t="shared" si="7"/>
        <v>N/A</v>
      </c>
      <c r="M66" t="str">
        <f t="shared" si="8"/>
        <v>N/A</v>
      </c>
      <c r="N66" t="str">
        <f t="shared" si="9"/>
        <v>N/A</v>
      </c>
    </row>
    <row r="67" spans="1:14" x14ac:dyDescent="0.3">
      <c r="D67" t="s">
        <v>120</v>
      </c>
      <c r="E67" t="str">
        <f>C1</f>
        <v>Apartment Investment and Management Company (AIV)</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7019</v>
      </c>
      <c r="D68">
        <f ca="1">IFERROR(AVERAGE(VALUE(INDIRECT("J"&amp;(MATCH(B68,B69:B500,0)+68))),VALUE(INDIRECT("J"&amp;(MATCH(B68,B69:B500,0)+79))),VALUE(INDIRECT("J"&amp;(MATCH(B68,B69:B500,0)+90))),VALUE(INDIRECT("J"&amp;(MATCH(B68,B69:B500,0)+101)))),"")</f>
        <v>10975000000</v>
      </c>
      <c r="E68" t="str">
        <f t="shared" ref="E68:E76" ca="1" si="10">IFERROR(IF(AND(C68&lt;&gt;"",D68&lt;&gt;0),IF(VALUE(J68)&gt;VALUE(K68),"above average","below average"),"no data"),"no data")</f>
        <v>below average</v>
      </c>
      <c r="I68" t="str">
        <f t="shared" ca="1" si="4"/>
        <v>N/A</v>
      </c>
      <c r="J68">
        <f t="shared" si="5"/>
        <v>7150000000</v>
      </c>
      <c r="K68">
        <f t="shared" ca="1" si="6"/>
        <v>10975000000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7020</v>
      </c>
      <c r="D70">
        <f ca="1">IFERROR(AVERAGE(VALUE(INDIRECT("J"&amp;(MATCH(B70,B71:B502,0)+70))),VALUE(INDIRECT("J"&amp;(MATCH(B70,B71:B502,0)+81))),VALUE(INDIRECT("J"&amp;(MATCH(B70,B71:B502,0)+92))),VALUE(INDIRECT("J"&amp;(MATCH(B70,B71:B502,0)+103)))),"")</f>
        <v>12.475000000000001</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16.78</v>
      </c>
      <c r="K70">
        <f t="shared" ca="1" si="6"/>
        <v>12.475</v>
      </c>
      <c r="L70" t="str">
        <f t="shared" ca="1" si="7"/>
        <v>N/A</v>
      </c>
      <c r="M70" t="str">
        <f t="shared" ca="1" si="8"/>
        <v>N/A</v>
      </c>
      <c r="N70" t="str">
        <f t="shared" ca="1" si="9"/>
        <v>N/A</v>
      </c>
    </row>
    <row r="71" spans="1:14" x14ac:dyDescent="0.3">
      <c r="A71" s="1">
        <v>3</v>
      </c>
      <c r="B71" t="s">
        <v>124</v>
      </c>
      <c r="C71" t="s">
        <v>7052</v>
      </c>
      <c r="D71">
        <f ca="1">IFERROR(AVERAGE(VALUE(INDIRECT("J"&amp;(MATCH(B71,B72:B503,0)+71))),VALUE(INDIRECT("J"&amp;(MATCH(B71,B72:B503,0)+82))),VALUE(INDIRECT("J"&amp;(MATCH(B71,B72:B503,0)+93))),VALUE(INDIRECT("J"&amp;(MATCH(B71,B72:B503,0)+104)))),"")</f>
        <v>27.932499999999997</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85.16</v>
      </c>
      <c r="K71">
        <f t="shared" ca="1" si="6"/>
        <v>27.932500000000001</v>
      </c>
      <c r="L71" t="str">
        <f t="shared" ca="1" si="7"/>
        <v>N/A</v>
      </c>
      <c r="M71" t="str">
        <f t="shared" ca="1" si="8"/>
        <v>N/A</v>
      </c>
      <c r="N71" t="str">
        <f t="shared" ca="1" si="9"/>
        <v>N/A</v>
      </c>
    </row>
    <row r="72" spans="1:14" x14ac:dyDescent="0.3">
      <c r="A72" s="1">
        <v>4</v>
      </c>
      <c r="B72" t="s">
        <v>126</v>
      </c>
      <c r="C72" t="s">
        <v>7053</v>
      </c>
      <c r="D72">
        <f ca="1">IFERROR(AVERAGE(VALUE(INDIRECT("J"&amp;(MATCH(B72,B73:B504,0)+72))),VALUE(INDIRECT("J"&amp;(MATCH(B72,B73:B504,0)+83))),VALUE(INDIRECT("J"&amp;(MATCH(B72,B73:B504,0)+94))),VALUE(INDIRECT("J"&amp;(MATCH(B72,B73:B504,0)+105)))),"")</f>
        <v>4.5774999999999997</v>
      </c>
      <c r="E72" t="str">
        <f t="shared" ca="1" si="10"/>
        <v>above average</v>
      </c>
      <c r="F72" t="str">
        <f t="shared" ca="1" si="11"/>
        <v>peg ratio (5 yr expected)</v>
      </c>
      <c r="G72" t="str">
        <f t="shared" ca="1" si="12"/>
        <v>trailing p/e, forward p/e, peg ratio</v>
      </c>
      <c r="I72" t="str">
        <f t="shared" ca="1" si="4"/>
        <v>N/A</v>
      </c>
      <c r="J72">
        <f t="shared" si="5"/>
        <v>12.3</v>
      </c>
      <c r="K72">
        <f t="shared" ca="1" si="6"/>
        <v>4.5774999999999997</v>
      </c>
      <c r="L72" t="str">
        <f t="shared" ca="1" si="7"/>
        <v>N/A</v>
      </c>
      <c r="M72" t="str">
        <f t="shared" ca="1" si="8"/>
        <v>N/A</v>
      </c>
      <c r="N72" t="str">
        <f t="shared" ca="1" si="9"/>
        <v>N/A</v>
      </c>
    </row>
    <row r="73" spans="1:14" x14ac:dyDescent="0.3">
      <c r="A73" s="1">
        <v>5</v>
      </c>
      <c r="B73" t="s">
        <v>128</v>
      </c>
      <c r="C73" t="s">
        <v>7054</v>
      </c>
      <c r="D73">
        <f ca="1">IFERROR(AVERAGE(VALUE(INDIRECT("J"&amp;(MATCH(B73,B74:B505,0)+73))),VALUE(INDIRECT("J"&amp;(MATCH(B73,B74:B505,0)+84))),VALUE(INDIRECT("J"&amp;(MATCH(B73,B74:B505,0)+95))),VALUE(INDIRECT("J"&amp;(MATCH(B73,B74:B505,0)+106)))),"")</f>
        <v>7.3249999999999993</v>
      </c>
      <c r="E73" t="str">
        <f t="shared" ca="1" si="10"/>
        <v>below average</v>
      </c>
      <c r="F73" t="str">
        <f t="shared" ca="1" si="11"/>
        <v/>
      </c>
      <c r="G73" t="str">
        <f t="shared" ca="1" si="12"/>
        <v>trailing p/e, forward p/e, peg ratio</v>
      </c>
      <c r="I73" t="str">
        <f t="shared" ca="1" si="4"/>
        <v>N/A</v>
      </c>
      <c r="J73">
        <f t="shared" si="5"/>
        <v>7.32</v>
      </c>
      <c r="K73">
        <f t="shared" ca="1" si="6"/>
        <v>7.3250000000000002</v>
      </c>
      <c r="L73" t="str">
        <f t="shared" ca="1" si="7"/>
        <v>N/A</v>
      </c>
      <c r="M73" t="str">
        <f t="shared" ca="1" si="8"/>
        <v>N/A</v>
      </c>
      <c r="N73" t="str">
        <f t="shared" ca="1" si="9"/>
        <v>N/A</v>
      </c>
    </row>
    <row r="74" spans="1:14" x14ac:dyDescent="0.3">
      <c r="A74" s="1">
        <v>6</v>
      </c>
      <c r="B74" t="s">
        <v>130</v>
      </c>
      <c r="C74" t="s">
        <v>1362</v>
      </c>
      <c r="D74">
        <f ca="1">IFERROR(AVERAGE(VALUE(INDIRECT("J"&amp;(MATCH(B74,B75:B506,0)+74))),VALUE(INDIRECT("J"&amp;(MATCH(B74,B75:B506,0)+85))),VALUE(INDIRECT("J"&amp;(MATCH(B74,B75:B506,0)+96))),VALUE(INDIRECT("J"&amp;(MATCH(B74,B75:B506,0)+107)))),"")</f>
        <v>1.7275</v>
      </c>
      <c r="E74" t="str">
        <f t="shared" ca="1" si="10"/>
        <v>above average</v>
      </c>
      <c r="F74" t="str">
        <f t="shared" ca="1" si="11"/>
        <v>price/book (mrq)</v>
      </c>
      <c r="G74" t="str">
        <f t="shared" ca="1" si="12"/>
        <v>trailing p/e, forward p/e, peg ratio, price/book</v>
      </c>
      <c r="I74" t="str">
        <f t="shared" ca="1" si="4"/>
        <v>N/A</v>
      </c>
      <c r="J74">
        <f t="shared" si="5"/>
        <v>4.3600000000000003</v>
      </c>
      <c r="K74">
        <f t="shared" ca="1" si="6"/>
        <v>1.7275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forward p/e, peg ratio,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forward p/e, peg ratio,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peg ratio, and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Apartment Investment and Management may be overvalued. The company has a higher trailing p/e, forward p/e, peg ratio, and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1851</v>
      </c>
      <c r="F81" t="str">
        <f t="shared" ref="F81:F87" ca="1" si="13">IF(E70="below average",LOWER(TRIM(IF(ISNUMBER(VALUE(RIGHT(B70,1))),REPLACE(B70,LEN(B70),1,""),B70))),"")</f>
        <v/>
      </c>
      <c r="G81" t="str">
        <f ca="1">IFERROR(LEFT(F81,FIND("(",F81) - 2),F81)</f>
        <v/>
      </c>
      <c r="I81" t="str">
        <f t="shared" ca="1" si="4"/>
        <v>N/A</v>
      </c>
      <c r="J81">
        <f t="shared" si="5"/>
        <v>0.42799999999999999</v>
      </c>
      <c r="K81" t="str">
        <f t="shared" si="6"/>
        <v>N/A</v>
      </c>
      <c r="L81" t="str">
        <f t="shared" si="7"/>
        <v>N/A</v>
      </c>
      <c r="M81" t="str">
        <f t="shared" ca="1" si="8"/>
        <v>N/A</v>
      </c>
      <c r="N81" t="str">
        <f t="shared" ca="1" si="9"/>
        <v>N/A</v>
      </c>
    </row>
    <row r="82" spans="1:14" x14ac:dyDescent="0.3">
      <c r="A82" s="1">
        <v>1</v>
      </c>
      <c r="B82" t="s">
        <v>140</v>
      </c>
      <c r="C82" t="s">
        <v>7055</v>
      </c>
      <c r="F82" t="str">
        <f t="shared" ca="1" si="13"/>
        <v/>
      </c>
      <c r="G82" t="str">
        <f t="shared" ref="G82:G87" ca="1" si="14">IF(F82&lt;&gt;"", G81 &amp; ", " &amp; IFERROR(LEFT(F82,FIND("(",F82) - 2),F82),G81)</f>
        <v/>
      </c>
      <c r="I82" t="str">
        <f t="shared" ca="1" si="4"/>
        <v>N/A</v>
      </c>
      <c r="J82">
        <f t="shared" si="5"/>
        <v>0.24679999999999999</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7056</v>
      </c>
      <c r="F84" t="str">
        <f t="shared" ca="1" si="13"/>
        <v>price/sales (ttm)</v>
      </c>
      <c r="G84" t="str">
        <f t="shared" ca="1" si="14"/>
        <v>, price/sales</v>
      </c>
      <c r="I84" t="str">
        <f t="shared" ca="1" si="4"/>
        <v>N/A</v>
      </c>
      <c r="J84">
        <f t="shared" si="5"/>
        <v>2.4400000000000002E-2</v>
      </c>
      <c r="K84" t="str">
        <f t="shared" si="6"/>
        <v>N/A</v>
      </c>
      <c r="L84" t="str">
        <f t="shared" si="7"/>
        <v>N/A</v>
      </c>
      <c r="M84" t="str">
        <f t="shared" ca="1" si="8"/>
        <v>N/A</v>
      </c>
      <c r="N84" t="str">
        <f t="shared" ca="1" si="9"/>
        <v>N/A</v>
      </c>
    </row>
    <row r="85" spans="1:14" x14ac:dyDescent="0.3">
      <c r="A85" s="1">
        <v>1</v>
      </c>
      <c r="B85" t="s">
        <v>144</v>
      </c>
      <c r="C85" t="s">
        <v>7057</v>
      </c>
      <c r="F85" t="str">
        <f t="shared" ca="1" si="13"/>
        <v/>
      </c>
      <c r="G85" t="str">
        <f t="shared" ca="1" si="14"/>
        <v>, price/sales</v>
      </c>
      <c r="I85" t="str">
        <f t="shared" ca="1" si="4"/>
        <v>N/A</v>
      </c>
      <c r="J85">
        <f t="shared" si="5"/>
        <v>0.25030000000000002</v>
      </c>
      <c r="K85" t="str">
        <f t="shared" si="6"/>
        <v>N/A</v>
      </c>
      <c r="L85" t="str">
        <f t="shared" si="7"/>
        <v>N/A</v>
      </c>
      <c r="M85" t="str">
        <f t="shared" ca="1" si="8"/>
        <v>N/A</v>
      </c>
      <c r="N85" t="str">
        <f t="shared" ca="1" si="9"/>
        <v>N/A</v>
      </c>
    </row>
    <row r="86" spans="1:14" x14ac:dyDescent="0.3">
      <c r="F86" t="str">
        <f t="shared" ca="1" si="13"/>
        <v/>
      </c>
      <c r="G86" t="str">
        <f t="shared" ca="1" si="14"/>
        <v>, price/sales</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7058</v>
      </c>
      <c r="F87" t="str">
        <f t="shared" ca="1" si="13"/>
        <v/>
      </c>
      <c r="G87" t="str">
        <f t="shared" ca="1" si="14"/>
        <v>, price/sales</v>
      </c>
      <c r="I87" t="str">
        <f t="shared" ca="1" si="4"/>
        <v>N/A</v>
      </c>
      <c r="J87">
        <f t="shared" si="5"/>
        <v>976840000</v>
      </c>
      <c r="K87" t="str">
        <f t="shared" si="6"/>
        <v>N/A</v>
      </c>
      <c r="L87" t="str">
        <f t="shared" si="7"/>
        <v>N/A</v>
      </c>
      <c r="M87" t="str">
        <f t="shared" ca="1" si="8"/>
        <v>N/A</v>
      </c>
      <c r="N87" t="str">
        <f t="shared" ca="1" si="9"/>
        <v>N/A</v>
      </c>
    </row>
    <row r="88" spans="1:14" x14ac:dyDescent="0.3">
      <c r="A88" s="1">
        <v>1</v>
      </c>
      <c r="B88" t="s">
        <v>147</v>
      </c>
      <c r="C88" t="s">
        <v>7059</v>
      </c>
      <c r="F88" t="str">
        <f ca="1">IF(F87="",IF(F86="",IF(F85="",IF(F84="",IF(F83="",IF(F82="",IFERROR(LEFT(F81,FIND("(",F81) - 2),F81),IFERROR(LEFT(F82,FIND("(",F82) - 2),F82)),IFERROR(LEFT(F83,FIND("(",F83) - 2),F83)),IFERROR(LEFT(F84,FIND("(",F84) - 2),F84)),IFERROR(LEFT(F85,FIND("(",F85) - 2),F85)),IFERROR(LEFT(F86,FIND("(",F86) - 2),F86)),IFERROR(LEFT(F87,FIND("(",F87) - 2),F87))</f>
        <v>price/sales</v>
      </c>
      <c r="G88" t="str">
        <f ca="1">TRIM(IF(LEFT(G87,1)=",",REPLACE(G87,1,1,""),SUBSTITUTE(G87,F88, "and " &amp; F88)))</f>
        <v>price/sales</v>
      </c>
      <c r="I88" t="str">
        <f t="shared" ca="1" si="4"/>
        <v>N/A</v>
      </c>
      <c r="J88">
        <f t="shared" si="5"/>
        <v>6.26</v>
      </c>
      <c r="K88" t="str">
        <f t="shared" si="6"/>
        <v>N/A</v>
      </c>
      <c r="L88" t="str">
        <f t="shared" si="7"/>
        <v>N/A</v>
      </c>
      <c r="M88" t="str">
        <f t="shared" ca="1" si="8"/>
        <v>N/A</v>
      </c>
      <c r="N88" t="str">
        <f t="shared" ca="1" si="9"/>
        <v>N/A</v>
      </c>
    </row>
    <row r="89" spans="1:14" x14ac:dyDescent="0.3">
      <c r="A89" s="1">
        <v>2</v>
      </c>
      <c r="B89" t="s">
        <v>149</v>
      </c>
      <c r="C89" t="s">
        <v>3114</v>
      </c>
      <c r="D89" t="str">
        <f ca="1">IF(COUNTIF(E70:E76,"=below average")&gt;0,"There are some indications that "&amp;D1&amp;" may be undervalued. The company has a lower " &amp; G88 &amp; " than the comparable average", "Inconclusive")</f>
        <v>There are some indications that Apartment Investment and Management may be undervalued. The company has a lower price/sales than the comparable average</v>
      </c>
      <c r="I89" t="str">
        <f t="shared" ca="1" si="4"/>
        <v>N/A</v>
      </c>
      <c r="J89">
        <f t="shared" si="5"/>
        <v>0.01</v>
      </c>
      <c r="K89" t="str">
        <f t="shared" ca="1" si="6"/>
        <v>N/A</v>
      </c>
      <c r="L89" t="str">
        <f t="shared" si="7"/>
        <v>N/A</v>
      </c>
      <c r="M89" t="str">
        <f t="shared" si="8"/>
        <v>N/A</v>
      </c>
      <c r="N89" t="str">
        <f t="shared" si="9"/>
        <v>N/A</v>
      </c>
    </row>
    <row r="90" spans="1:14" x14ac:dyDescent="0.3">
      <c r="A90" s="1">
        <v>3</v>
      </c>
      <c r="B90" t="s">
        <v>151</v>
      </c>
      <c r="C90" t="s">
        <v>7060</v>
      </c>
      <c r="I90" t="str">
        <f t="shared" si="4"/>
        <v>N/A</v>
      </c>
      <c r="J90">
        <f t="shared" si="5"/>
        <v>639090000</v>
      </c>
      <c r="K90" t="str">
        <f t="shared" si="6"/>
        <v>N/A</v>
      </c>
      <c r="L90" t="str">
        <f t="shared" si="7"/>
        <v>N/A</v>
      </c>
      <c r="M90" t="str">
        <f t="shared" si="8"/>
        <v>N/A</v>
      </c>
      <c r="N90" t="str">
        <f t="shared" si="9"/>
        <v>N/A</v>
      </c>
    </row>
    <row r="91" spans="1:14" x14ac:dyDescent="0.3">
      <c r="A91" s="1">
        <v>4</v>
      </c>
      <c r="B91" t="s">
        <v>153</v>
      </c>
      <c r="C91" t="s">
        <v>7061</v>
      </c>
      <c r="I91" t="str">
        <f t="shared" si="4"/>
        <v>N/A</v>
      </c>
      <c r="J91">
        <f t="shared" si="5"/>
        <v>572560000</v>
      </c>
      <c r="K91" t="str">
        <f t="shared" si="6"/>
        <v>N/A</v>
      </c>
      <c r="L91" t="str">
        <f t="shared" si="7"/>
        <v>N/A</v>
      </c>
      <c r="M91" t="str">
        <f t="shared" si="8"/>
        <v>N/A</v>
      </c>
      <c r="N91" t="str">
        <f t="shared" si="9"/>
        <v>N/A</v>
      </c>
    </row>
    <row r="92" spans="1:14" x14ac:dyDescent="0.3">
      <c r="A92" s="1">
        <v>5</v>
      </c>
      <c r="B92" t="s">
        <v>155</v>
      </c>
      <c r="C92" t="s">
        <v>7062</v>
      </c>
      <c r="I92" t="str">
        <f t="shared" si="4"/>
        <v>N/A</v>
      </c>
      <c r="J92">
        <f t="shared" si="5"/>
        <v>406050000</v>
      </c>
      <c r="K92" t="str">
        <f t="shared" si="6"/>
        <v>N/A</v>
      </c>
      <c r="L92" t="str">
        <f t="shared" si="7"/>
        <v>N/A</v>
      </c>
      <c r="M92" t="str">
        <f t="shared" si="8"/>
        <v>N/A</v>
      </c>
      <c r="N92" t="str">
        <f t="shared" si="9"/>
        <v>N/A</v>
      </c>
    </row>
    <row r="93" spans="1:14" x14ac:dyDescent="0.3">
      <c r="A93" s="1">
        <v>6</v>
      </c>
      <c r="B93" t="s">
        <v>157</v>
      </c>
      <c r="C93" t="s">
        <v>7021</v>
      </c>
      <c r="I93" t="str">
        <f t="shared" si="4"/>
        <v>N/A</v>
      </c>
      <c r="J93">
        <f t="shared" si="5"/>
        <v>2.59</v>
      </c>
      <c r="K93" t="str">
        <f t="shared" si="6"/>
        <v>N/A</v>
      </c>
      <c r="L93" t="str">
        <f t="shared" si="7"/>
        <v>N/A</v>
      </c>
      <c r="M93" t="str">
        <f t="shared" si="8"/>
        <v>N/A</v>
      </c>
      <c r="N93" t="str">
        <f t="shared" si="9"/>
        <v>N/A</v>
      </c>
    </row>
    <row r="94" spans="1:14" x14ac:dyDescent="0.3">
      <c r="A94" s="1">
        <v>7</v>
      </c>
      <c r="B94" t="s">
        <v>158</v>
      </c>
      <c r="C94" t="s">
        <v>7063</v>
      </c>
      <c r="I94" t="str">
        <f t="shared" si="4"/>
        <v>N/A</v>
      </c>
      <c r="J94">
        <f t="shared" si="5"/>
        <v>-0.47399999999999998</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7064</v>
      </c>
      <c r="I96" t="str">
        <f t="shared" si="4"/>
        <v>N/A</v>
      </c>
      <c r="J96">
        <f t="shared" si="5"/>
        <v>65069999.999999993</v>
      </c>
      <c r="K96" t="str">
        <f t="shared" si="6"/>
        <v>N/A</v>
      </c>
      <c r="L96" t="str">
        <f t="shared" si="7"/>
        <v>N/A</v>
      </c>
      <c r="M96" t="str">
        <f t="shared" si="8"/>
        <v>N/A</v>
      </c>
      <c r="N96" t="str">
        <f t="shared" si="9"/>
        <v>N/A</v>
      </c>
    </row>
    <row r="97" spans="1:14" x14ac:dyDescent="0.3">
      <c r="A97" s="1">
        <v>1</v>
      </c>
      <c r="B97" t="s">
        <v>161</v>
      </c>
      <c r="C97" t="s">
        <v>456</v>
      </c>
      <c r="I97" t="str">
        <f t="shared" si="4"/>
        <v>N/A</v>
      </c>
      <c r="J97">
        <f t="shared" si="5"/>
        <v>0.41</v>
      </c>
      <c r="K97" t="str">
        <f t="shared" si="6"/>
        <v>N/A</v>
      </c>
      <c r="L97" t="str">
        <f t="shared" si="7"/>
        <v>N/A</v>
      </c>
      <c r="M97" t="str">
        <f t="shared" si="8"/>
        <v>N/A</v>
      </c>
      <c r="N97" t="str">
        <f t="shared" si="9"/>
        <v>N/A</v>
      </c>
    </row>
    <row r="98" spans="1:14" x14ac:dyDescent="0.3">
      <c r="A98" s="1">
        <v>2</v>
      </c>
      <c r="B98" t="s">
        <v>163</v>
      </c>
      <c r="C98" t="s">
        <v>7065</v>
      </c>
      <c r="I98" t="str">
        <f t="shared" si="4"/>
        <v>N/A</v>
      </c>
      <c r="J98">
        <f t="shared" si="5"/>
        <v>3970000000</v>
      </c>
      <c r="K98" t="str">
        <f t="shared" si="6"/>
        <v>N/A</v>
      </c>
      <c r="L98" t="str">
        <f t="shared" si="7"/>
        <v>N/A</v>
      </c>
      <c r="M98" t="str">
        <f t="shared" si="8"/>
        <v>N/A</v>
      </c>
      <c r="N98" t="str">
        <f t="shared" si="9"/>
        <v>N/A</v>
      </c>
    </row>
    <row r="99" spans="1:14" x14ac:dyDescent="0.3">
      <c r="A99" s="1">
        <v>3</v>
      </c>
      <c r="B99" t="s">
        <v>165</v>
      </c>
      <c r="C99" t="s">
        <v>7066</v>
      </c>
      <c r="I99" t="str">
        <f t="shared" si="4"/>
        <v>N/A</v>
      </c>
      <c r="J99">
        <f t="shared" si="5"/>
        <v>205.05</v>
      </c>
      <c r="K99" t="str">
        <f t="shared" si="6"/>
        <v>N/A</v>
      </c>
      <c r="L99" t="str">
        <f t="shared" si="7"/>
        <v>N/A</v>
      </c>
      <c r="M99" t="str">
        <f t="shared" si="8"/>
        <v>N/A</v>
      </c>
      <c r="N99" t="str">
        <f t="shared" si="9"/>
        <v>N/A</v>
      </c>
    </row>
    <row r="100" spans="1:14" x14ac:dyDescent="0.3">
      <c r="A100" s="1">
        <v>4</v>
      </c>
      <c r="B100" t="s">
        <v>167</v>
      </c>
      <c r="C100" t="s">
        <v>439</v>
      </c>
      <c r="I100" t="str">
        <f t="shared" si="4"/>
        <v>N/A</v>
      </c>
      <c r="J100">
        <f t="shared" si="5"/>
        <v>0.42</v>
      </c>
      <c r="K100" t="str">
        <f t="shared" si="6"/>
        <v>N/A</v>
      </c>
      <c r="L100" t="str">
        <f t="shared" si="7"/>
        <v>N/A</v>
      </c>
      <c r="M100" t="str">
        <f t="shared" si="8"/>
        <v>N/A</v>
      </c>
      <c r="N100" t="str">
        <f t="shared" si="9"/>
        <v>N/A</v>
      </c>
    </row>
    <row r="101" spans="1:14" x14ac:dyDescent="0.3">
      <c r="A101" s="1">
        <v>5</v>
      </c>
      <c r="B101" t="s">
        <v>169</v>
      </c>
      <c r="C101" t="s">
        <v>4646</v>
      </c>
      <c r="I101" t="str">
        <f t="shared" si="4"/>
        <v>N/A</v>
      </c>
      <c r="J101">
        <f t="shared" si="5"/>
        <v>9.9499999999999993</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7067</v>
      </c>
      <c r="I103" t="str">
        <f t="shared" si="4"/>
        <v>N/A</v>
      </c>
      <c r="J103">
        <f t="shared" si="5"/>
        <v>372290000</v>
      </c>
      <c r="K103" t="str">
        <f t="shared" si="6"/>
        <v>N/A</v>
      </c>
      <c r="L103" t="str">
        <f t="shared" si="7"/>
        <v>N/A</v>
      </c>
      <c r="M103" t="str">
        <f t="shared" si="8"/>
        <v>N/A</v>
      </c>
      <c r="N103" t="str">
        <f t="shared" si="9"/>
        <v>N/A</v>
      </c>
    </row>
    <row r="104" spans="1:14" x14ac:dyDescent="0.3">
      <c r="A104" s="1">
        <v>1</v>
      </c>
      <c r="B104" t="s">
        <v>173</v>
      </c>
      <c r="C104" t="s">
        <v>7068</v>
      </c>
      <c r="I104" t="str">
        <f t="shared" si="4"/>
        <v>N/A</v>
      </c>
      <c r="J104">
        <f t="shared" si="5"/>
        <v>-41490000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1089</v>
      </c>
      <c r="I106" t="str">
        <f t="shared" si="4"/>
        <v>N/A</v>
      </c>
      <c r="J106">
        <f t="shared" si="5"/>
        <v>0.69</v>
      </c>
      <c r="K106" t="str">
        <f t="shared" si="6"/>
        <v>N/A</v>
      </c>
      <c r="L106" t="str">
        <f t="shared" si="7"/>
        <v>N/A</v>
      </c>
      <c r="M106" t="str">
        <f t="shared" si="8"/>
        <v>N/A</v>
      </c>
      <c r="N106" t="str">
        <f t="shared" si="9"/>
        <v>N/A</v>
      </c>
    </row>
    <row r="107" spans="1:14" x14ac:dyDescent="0.3">
      <c r="A107" s="1">
        <v>1</v>
      </c>
      <c r="B107" t="s">
        <v>175</v>
      </c>
      <c r="C107" t="s">
        <v>7069</v>
      </c>
      <c r="I107" t="str">
        <f t="shared" si="4"/>
        <v>N/A</v>
      </c>
      <c r="J107">
        <f t="shared" si="5"/>
        <v>-1.8000000000000002E-2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7070</v>
      </c>
      <c r="I109" t="str">
        <f t="shared" si="4"/>
        <v>N/A</v>
      </c>
      <c r="J109">
        <f t="shared" si="5"/>
        <v>47.91</v>
      </c>
      <c r="K109" t="str">
        <f t="shared" si="6"/>
        <v>N/A</v>
      </c>
      <c r="L109" t="str">
        <f t="shared" si="7"/>
        <v>N/A</v>
      </c>
      <c r="M109" t="str">
        <f t="shared" si="8"/>
        <v>N/A</v>
      </c>
      <c r="N109" t="str">
        <f t="shared" si="9"/>
        <v>N/A</v>
      </c>
    </row>
    <row r="110" spans="1:14" x14ac:dyDescent="0.3">
      <c r="A110" s="1">
        <v>4</v>
      </c>
      <c r="B110" t="s">
        <v>181</v>
      </c>
      <c r="C110" t="s">
        <v>7071</v>
      </c>
      <c r="I110" t="str">
        <f t="shared" si="4"/>
        <v>N/A</v>
      </c>
      <c r="J110">
        <f t="shared" si="5"/>
        <v>39.659999999999997</v>
      </c>
      <c r="K110" t="str">
        <f t="shared" si="6"/>
        <v>N/A</v>
      </c>
      <c r="L110" t="str">
        <f t="shared" si="7"/>
        <v>N/A</v>
      </c>
      <c r="M110" t="str">
        <f t="shared" si="8"/>
        <v>N/A</v>
      </c>
      <c r="N110" t="str">
        <f t="shared" si="9"/>
        <v>N/A</v>
      </c>
    </row>
    <row r="111" spans="1:14" x14ac:dyDescent="0.3">
      <c r="A111" s="1">
        <v>5</v>
      </c>
      <c r="B111" t="s">
        <v>183</v>
      </c>
      <c r="C111" t="s">
        <v>7072</v>
      </c>
      <c r="I111" t="str">
        <f t="shared" si="4"/>
        <v>N/A</v>
      </c>
      <c r="J111">
        <f t="shared" si="5"/>
        <v>43.64</v>
      </c>
      <c r="K111" t="str">
        <f t="shared" si="6"/>
        <v>N/A</v>
      </c>
      <c r="L111" t="str">
        <f t="shared" si="7"/>
        <v>N/A</v>
      </c>
      <c r="M111" t="str">
        <f t="shared" si="8"/>
        <v>N/A</v>
      </c>
      <c r="N111" t="str">
        <f t="shared" si="9"/>
        <v>N/A</v>
      </c>
    </row>
    <row r="112" spans="1:14" x14ac:dyDescent="0.3">
      <c r="A112" s="1">
        <v>6</v>
      </c>
      <c r="B112" t="s">
        <v>185</v>
      </c>
      <c r="C112" t="s">
        <v>7073</v>
      </c>
      <c r="I112" t="str">
        <f t="shared" si="4"/>
        <v>N/A</v>
      </c>
      <c r="J112">
        <f t="shared" si="5"/>
        <v>44.13</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7074</v>
      </c>
      <c r="I114" t="str">
        <f t="shared" si="4"/>
        <v>N/A</v>
      </c>
      <c r="J114">
        <f t="shared" si="5"/>
        <v>1250000</v>
      </c>
      <c r="K114" t="str">
        <f t="shared" si="6"/>
        <v>N/A</v>
      </c>
      <c r="L114" t="str">
        <f t="shared" si="7"/>
        <v>N/A</v>
      </c>
      <c r="M114" t="str">
        <f t="shared" si="8"/>
        <v>N/A</v>
      </c>
      <c r="N114" t="str">
        <f t="shared" si="9"/>
        <v>N/A</v>
      </c>
    </row>
    <row r="115" spans="1:14" x14ac:dyDescent="0.3">
      <c r="A115" s="1">
        <v>1</v>
      </c>
      <c r="B115" t="s">
        <v>189</v>
      </c>
      <c r="C115" t="s">
        <v>2424</v>
      </c>
      <c r="I115" t="str">
        <f t="shared" si="4"/>
        <v>N/A</v>
      </c>
      <c r="J115">
        <f t="shared" si="5"/>
        <v>1060000</v>
      </c>
      <c r="K115" t="str">
        <f t="shared" si="6"/>
        <v>N/A</v>
      </c>
      <c r="L115" t="str">
        <f t="shared" si="7"/>
        <v>N/A</v>
      </c>
      <c r="M115" t="str">
        <f t="shared" si="8"/>
        <v>N/A</v>
      </c>
      <c r="N115" t="str">
        <f t="shared" si="9"/>
        <v>N/A</v>
      </c>
    </row>
    <row r="116" spans="1:14" x14ac:dyDescent="0.3">
      <c r="A116" s="1">
        <v>2</v>
      </c>
      <c r="B116" t="s">
        <v>191</v>
      </c>
      <c r="C116" t="s">
        <v>7075</v>
      </c>
      <c r="I116" t="str">
        <f t="shared" si="4"/>
        <v>N/A</v>
      </c>
      <c r="J116">
        <f t="shared" si="5"/>
        <v>157020000</v>
      </c>
      <c r="K116" t="str">
        <f t="shared" si="6"/>
        <v>N/A</v>
      </c>
      <c r="L116" t="str">
        <f t="shared" si="7"/>
        <v>N/A</v>
      </c>
      <c r="M116" t="str">
        <f t="shared" si="8"/>
        <v>N/A</v>
      </c>
      <c r="N116" t="str">
        <f t="shared" si="9"/>
        <v>N/A</v>
      </c>
    </row>
    <row r="117" spans="1:14" x14ac:dyDescent="0.3">
      <c r="A117" s="1">
        <v>3</v>
      </c>
      <c r="B117" t="s">
        <v>193</v>
      </c>
      <c r="C117" t="s">
        <v>7076</v>
      </c>
      <c r="I117" t="str">
        <f t="shared" si="4"/>
        <v>N/A</v>
      </c>
      <c r="J117">
        <f t="shared" si="5"/>
        <v>155670000</v>
      </c>
      <c r="K117" t="str">
        <f t="shared" si="6"/>
        <v>N/A</v>
      </c>
      <c r="L117" t="str">
        <f t="shared" si="7"/>
        <v>N/A</v>
      </c>
      <c r="M117" t="str">
        <f t="shared" si="8"/>
        <v>N/A</v>
      </c>
      <c r="N117" t="str">
        <f t="shared" si="9"/>
        <v>N/A</v>
      </c>
    </row>
    <row r="118" spans="1:14" x14ac:dyDescent="0.3">
      <c r="A118" s="1">
        <v>4</v>
      </c>
      <c r="B118" t="s">
        <v>195</v>
      </c>
      <c r="C118" t="s">
        <v>7077</v>
      </c>
      <c r="I118" t="str">
        <f t="shared" si="4"/>
        <v>N/A</v>
      </c>
      <c r="J118">
        <f t="shared" si="5"/>
        <v>9.1000000000000004E-3</v>
      </c>
      <c r="K118" t="str">
        <f t="shared" si="6"/>
        <v>N/A</v>
      </c>
      <c r="L118" t="str">
        <f t="shared" si="7"/>
        <v>N/A</v>
      </c>
      <c r="M118" t="str">
        <f t="shared" si="8"/>
        <v>N/A</v>
      </c>
      <c r="N118" t="str">
        <f t="shared" si="9"/>
        <v>N/A</v>
      </c>
    </row>
    <row r="119" spans="1:14" x14ac:dyDescent="0.3">
      <c r="A119" s="1">
        <v>5</v>
      </c>
      <c r="B119" t="s">
        <v>197</v>
      </c>
      <c r="C119" t="s">
        <v>7078</v>
      </c>
      <c r="I119" t="str">
        <f t="shared" si="4"/>
        <v>N/A</v>
      </c>
      <c r="J119">
        <f t="shared" si="5"/>
        <v>1.0290000000000001</v>
      </c>
      <c r="K119" t="str">
        <f t="shared" si="6"/>
        <v>N/A</v>
      </c>
      <c r="L119" t="str">
        <f t="shared" si="7"/>
        <v>N/A</v>
      </c>
      <c r="M119" t="str">
        <f t="shared" si="8"/>
        <v>N/A</v>
      </c>
      <c r="N119" t="str">
        <f t="shared" si="9"/>
        <v>N/A</v>
      </c>
    </row>
    <row r="120" spans="1:14" x14ac:dyDescent="0.3">
      <c r="A120" s="1">
        <v>6</v>
      </c>
      <c r="B120" t="s">
        <v>199</v>
      </c>
      <c r="C120" t="s">
        <v>7079</v>
      </c>
      <c r="I120" t="str">
        <f t="shared" si="4"/>
        <v>N/A</v>
      </c>
      <c r="J120">
        <f t="shared" si="5"/>
        <v>4470000</v>
      </c>
      <c r="K120" t="str">
        <f t="shared" si="6"/>
        <v>N/A</v>
      </c>
      <c r="L120" t="str">
        <f t="shared" si="7"/>
        <v>N/A</v>
      </c>
      <c r="M120" t="str">
        <f t="shared" si="8"/>
        <v>N/A</v>
      </c>
      <c r="N120" t="str">
        <f t="shared" si="9"/>
        <v>N/A</v>
      </c>
    </row>
    <row r="121" spans="1:14" x14ac:dyDescent="0.3">
      <c r="A121" s="1">
        <v>7</v>
      </c>
      <c r="B121" t="s">
        <v>201</v>
      </c>
      <c r="C121" t="s">
        <v>7080</v>
      </c>
      <c r="I121" t="str">
        <f t="shared" si="4"/>
        <v>N/A</v>
      </c>
      <c r="J121">
        <f t="shared" si="5"/>
        <v>3.7</v>
      </c>
      <c r="K121" t="str">
        <f t="shared" si="6"/>
        <v>N/A</v>
      </c>
      <c r="L121" t="str">
        <f t="shared" si="7"/>
        <v>N/A</v>
      </c>
      <c r="M121" t="str">
        <f t="shared" si="8"/>
        <v>N/A</v>
      </c>
      <c r="N121" t="str">
        <f t="shared" si="9"/>
        <v>N/A</v>
      </c>
    </row>
    <row r="122" spans="1:14" x14ac:dyDescent="0.3">
      <c r="A122" s="1">
        <v>8</v>
      </c>
      <c r="B122" t="s">
        <v>203</v>
      </c>
      <c r="C122" t="s">
        <v>7081</v>
      </c>
      <c r="I122" t="str">
        <f t="shared" si="4"/>
        <v>N/A</v>
      </c>
      <c r="J122">
        <f t="shared" si="5"/>
        <v>4.0599999999999997E-2</v>
      </c>
      <c r="K122" t="str">
        <f t="shared" si="6"/>
        <v>N/A</v>
      </c>
      <c r="L122" t="str">
        <f t="shared" si="7"/>
        <v>N/A</v>
      </c>
      <c r="M122" t="str">
        <f t="shared" si="8"/>
        <v>N/A</v>
      </c>
      <c r="N122" t="str">
        <f t="shared" si="9"/>
        <v>N/A</v>
      </c>
    </row>
    <row r="123" spans="1:14" x14ac:dyDescent="0.3">
      <c r="A123" s="1">
        <v>9</v>
      </c>
      <c r="B123" t="s">
        <v>205</v>
      </c>
      <c r="C123" t="s">
        <v>7082</v>
      </c>
      <c r="I123" t="str">
        <f t="shared" si="4"/>
        <v>N/A</v>
      </c>
      <c r="J123">
        <f t="shared" si="5"/>
        <v>4690000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2506</v>
      </c>
      <c r="I125" t="str">
        <f t="shared" si="15"/>
        <v>N/A</v>
      </c>
      <c r="J125">
        <f t="shared" si="16"/>
        <v>1.44</v>
      </c>
      <c r="K125" t="str">
        <f t="shared" si="17"/>
        <v>N/A</v>
      </c>
      <c r="L125" t="str">
        <f t="shared" si="18"/>
        <v>N/A</v>
      </c>
      <c r="M125" t="str">
        <f t="shared" si="19"/>
        <v>N/A</v>
      </c>
      <c r="N125" t="str">
        <f t="shared" si="20"/>
        <v>N/A</v>
      </c>
    </row>
    <row r="126" spans="1:14" x14ac:dyDescent="0.3">
      <c r="A126" s="1">
        <v>1</v>
      </c>
      <c r="B126" t="s">
        <v>208</v>
      </c>
      <c r="C126" t="s">
        <v>7083</v>
      </c>
      <c r="I126" t="str">
        <f t="shared" si="15"/>
        <v>N/A</v>
      </c>
      <c r="J126">
        <f t="shared" si="16"/>
        <v>3.2599999999999997E-2</v>
      </c>
      <c r="K126" t="str">
        <f t="shared" si="17"/>
        <v>N/A</v>
      </c>
      <c r="L126" t="str">
        <f t="shared" si="18"/>
        <v>N/A</v>
      </c>
      <c r="M126" t="str">
        <f t="shared" si="19"/>
        <v>N/A</v>
      </c>
      <c r="N126" t="str">
        <f t="shared" si="20"/>
        <v>N/A</v>
      </c>
    </row>
    <row r="127" spans="1:14" x14ac:dyDescent="0.3">
      <c r="A127" s="1">
        <v>2</v>
      </c>
      <c r="B127" t="s">
        <v>209</v>
      </c>
      <c r="C127" t="s">
        <v>6483</v>
      </c>
      <c r="I127" t="str">
        <f t="shared" si="15"/>
        <v>N/A</v>
      </c>
      <c r="J127">
        <f t="shared" si="16"/>
        <v>1.38</v>
      </c>
      <c r="K127" t="str">
        <f t="shared" si="17"/>
        <v>N/A</v>
      </c>
      <c r="L127" t="str">
        <f t="shared" si="18"/>
        <v>N/A</v>
      </c>
      <c r="M127" t="str">
        <f t="shared" si="19"/>
        <v>N/A</v>
      </c>
      <c r="N127" t="str">
        <f t="shared" si="20"/>
        <v>N/A</v>
      </c>
    </row>
    <row r="128" spans="1:14" x14ac:dyDescent="0.3">
      <c r="A128" s="1">
        <v>3</v>
      </c>
      <c r="B128" t="s">
        <v>210</v>
      </c>
      <c r="C128" t="s">
        <v>7084</v>
      </c>
      <c r="I128" t="str">
        <f t="shared" si="15"/>
        <v>N/A</v>
      </c>
      <c r="J128">
        <f t="shared" si="16"/>
        <v>3.1600000000000003E-2</v>
      </c>
      <c r="K128" t="str">
        <f t="shared" si="17"/>
        <v>N/A</v>
      </c>
      <c r="L128" t="str">
        <f t="shared" si="18"/>
        <v>N/A</v>
      </c>
      <c r="M128" t="str">
        <f t="shared" si="19"/>
        <v>N/A</v>
      </c>
      <c r="N128" t="str">
        <f t="shared" si="20"/>
        <v>N/A</v>
      </c>
    </row>
    <row r="129" spans="1:14" x14ac:dyDescent="0.3">
      <c r="A129" s="1">
        <v>4</v>
      </c>
      <c r="B129" t="s">
        <v>211</v>
      </c>
      <c r="C129" t="s">
        <v>7085</v>
      </c>
      <c r="I129" t="str">
        <f t="shared" si="15"/>
        <v>N/A</v>
      </c>
      <c r="J129">
        <f t="shared" si="16"/>
        <v>2.98</v>
      </c>
      <c r="K129" t="str">
        <f t="shared" si="17"/>
        <v>N/A</v>
      </c>
      <c r="L129" t="str">
        <f t="shared" si="18"/>
        <v>N/A</v>
      </c>
      <c r="M129" t="str">
        <f t="shared" si="19"/>
        <v>N/A</v>
      </c>
      <c r="N129" t="str">
        <f t="shared" si="20"/>
        <v>N/A</v>
      </c>
    </row>
    <row r="130" spans="1:14" x14ac:dyDescent="0.3">
      <c r="A130" s="1">
        <v>5</v>
      </c>
      <c r="B130" t="s">
        <v>212</v>
      </c>
      <c r="C130" t="s">
        <v>7086</v>
      </c>
      <c r="I130" t="str">
        <f t="shared" si="15"/>
        <v>N/A</v>
      </c>
      <c r="J130">
        <f t="shared" si="16"/>
        <v>11.240599999999999</v>
      </c>
      <c r="K130" t="str">
        <f t="shared" si="17"/>
        <v>N/A</v>
      </c>
      <c r="L130" t="str">
        <f t="shared" si="18"/>
        <v>N/A</v>
      </c>
      <c r="M130" t="str">
        <f t="shared" si="19"/>
        <v>N/A</v>
      </c>
      <c r="N130" t="str">
        <f t="shared" si="20"/>
        <v>N/A</v>
      </c>
    </row>
    <row r="131" spans="1:14" x14ac:dyDescent="0.3">
      <c r="A131" s="1">
        <v>6</v>
      </c>
      <c r="B131" t="s">
        <v>213</v>
      </c>
      <c r="C131" t="s">
        <v>7087</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7088</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7089</v>
      </c>
      <c r="I133" t="str">
        <f t="shared" si="15"/>
        <v>N/A</v>
      </c>
      <c r="J133">
        <f t="shared" si="16"/>
        <v>42859</v>
      </c>
      <c r="K133" t="str">
        <f t="shared" si="17"/>
        <v>N/A</v>
      </c>
      <c r="L133" t="str">
        <f t="shared" si="18"/>
        <v>N/A</v>
      </c>
      <c r="M133" t="str">
        <f t="shared" si="19"/>
        <v>N/A</v>
      </c>
      <c r="N133" t="str">
        <f t="shared" si="20"/>
        <v>N/A</v>
      </c>
    </row>
    <row r="134" spans="1:14" x14ac:dyDescent="0.3">
      <c r="A134" s="1">
        <v>9</v>
      </c>
      <c r="B134" t="s">
        <v>217</v>
      </c>
      <c r="C134" t="s">
        <v>7090</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7091</v>
      </c>
      <c r="C138" t="s">
        <v>2584</v>
      </c>
      <c r="D138" t="s">
        <v>7092</v>
      </c>
      <c r="E138" t="s">
        <v>7093</v>
      </c>
      <c r="F138">
        <v>69</v>
      </c>
      <c r="I138" t="str">
        <f t="shared" si="15"/>
        <v>N/A</v>
      </c>
      <c r="J138" t="str">
        <f t="shared" si="16"/>
        <v>N/A</v>
      </c>
      <c r="K138">
        <f t="shared" si="17"/>
        <v>2069999.9999999998</v>
      </c>
      <c r="L138">
        <f t="shared" si="18"/>
        <v>10740000</v>
      </c>
      <c r="M138">
        <f t="shared" si="19"/>
        <v>69</v>
      </c>
      <c r="N138" t="str">
        <f t="shared" si="20"/>
        <v>N/A</v>
      </c>
    </row>
    <row r="139" spans="1:14" x14ac:dyDescent="0.3">
      <c r="A139" s="1">
        <v>1</v>
      </c>
      <c r="B139" t="s">
        <v>7094</v>
      </c>
      <c r="C139" t="s">
        <v>7095</v>
      </c>
      <c r="D139" t="s">
        <v>7096</v>
      </c>
      <c r="F139">
        <v>43</v>
      </c>
      <c r="I139" t="str">
        <f t="shared" si="15"/>
        <v>N/A</v>
      </c>
      <c r="J139" t="str">
        <f t="shared" si="16"/>
        <v>N/A</v>
      </c>
      <c r="K139">
        <f t="shared" si="17"/>
        <v>830470</v>
      </c>
      <c r="L139" t="str">
        <f t="shared" si="18"/>
        <v>N/A</v>
      </c>
      <c r="M139">
        <f t="shared" si="19"/>
        <v>43</v>
      </c>
      <c r="N139" t="str">
        <f t="shared" si="20"/>
        <v>N/A</v>
      </c>
    </row>
    <row r="140" spans="1:14" x14ac:dyDescent="0.3">
      <c r="A140" s="1">
        <v>2</v>
      </c>
      <c r="B140" t="s">
        <v>7097</v>
      </c>
      <c r="C140" t="s">
        <v>7098</v>
      </c>
      <c r="D140" t="s">
        <v>2937</v>
      </c>
      <c r="F140">
        <v>54</v>
      </c>
      <c r="I140" t="str">
        <f t="shared" si="15"/>
        <v>N/A</v>
      </c>
      <c r="J140" t="str">
        <f t="shared" si="16"/>
        <v>N/A</v>
      </c>
      <c r="K140">
        <f t="shared" si="17"/>
        <v>1310000</v>
      </c>
      <c r="L140" t="str">
        <f t="shared" si="18"/>
        <v>N/A</v>
      </c>
      <c r="M140">
        <f t="shared" si="19"/>
        <v>54</v>
      </c>
      <c r="N140" t="str">
        <f t="shared" si="20"/>
        <v>N/A</v>
      </c>
    </row>
    <row r="141" spans="1:14" x14ac:dyDescent="0.3">
      <c r="A141" s="1">
        <v>3</v>
      </c>
      <c r="B141" t="s">
        <v>7099</v>
      </c>
      <c r="C141" t="s">
        <v>3843</v>
      </c>
      <c r="D141" t="s">
        <v>3822</v>
      </c>
      <c r="E141" t="s">
        <v>7100</v>
      </c>
      <c r="F141">
        <v>48</v>
      </c>
      <c r="I141" t="str">
        <f t="shared" si="15"/>
        <v>N/A</v>
      </c>
      <c r="J141" t="str">
        <f t="shared" si="16"/>
        <v>N/A</v>
      </c>
      <c r="K141">
        <f t="shared" si="17"/>
        <v>1080000</v>
      </c>
      <c r="L141">
        <f t="shared" si="18"/>
        <v>138300</v>
      </c>
      <c r="M141">
        <f t="shared" si="19"/>
        <v>48</v>
      </c>
      <c r="N141" t="str">
        <f t="shared" si="20"/>
        <v>N/A</v>
      </c>
    </row>
    <row r="142" spans="1:14" x14ac:dyDescent="0.3">
      <c r="A142" s="1">
        <v>4</v>
      </c>
      <c r="B142" t="s">
        <v>7101</v>
      </c>
      <c r="C142" t="s">
        <v>7102</v>
      </c>
      <c r="D142" t="s">
        <v>4443</v>
      </c>
      <c r="F142">
        <v>45</v>
      </c>
      <c r="I142" t="str">
        <f t="shared" si="15"/>
        <v>N/A</v>
      </c>
      <c r="J142" t="str">
        <f t="shared" si="16"/>
        <v>N/A</v>
      </c>
      <c r="K142">
        <f t="shared" si="17"/>
        <v>1030000</v>
      </c>
      <c r="L142" t="str">
        <f t="shared" si="18"/>
        <v>N/A</v>
      </c>
      <c r="M142">
        <f t="shared" si="19"/>
        <v>45</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251</v>
      </c>
      <c r="D145" t="s">
        <v>7103</v>
      </c>
      <c r="E145" t="s">
        <v>7104</v>
      </c>
      <c r="F145" t="s">
        <v>7105</v>
      </c>
      <c r="G145" t="s">
        <v>7106</v>
      </c>
      <c r="I145" t="str">
        <f t="shared" si="15"/>
        <v>N/A</v>
      </c>
      <c r="J145">
        <f t="shared" si="16"/>
        <v>1030000000</v>
      </c>
      <c r="K145">
        <f t="shared" si="17"/>
        <v>972830000</v>
      </c>
      <c r="L145">
        <f t="shared" si="18"/>
        <v>984750000</v>
      </c>
      <c r="M145">
        <f t="shared" si="19"/>
        <v>977930000</v>
      </c>
      <c r="N145">
        <f t="shared" si="20"/>
        <v>992570000</v>
      </c>
    </row>
    <row r="146" spans="1:14" x14ac:dyDescent="0.3">
      <c r="A146" s="1">
        <v>1</v>
      </c>
      <c r="B146" t="s">
        <v>6272</v>
      </c>
      <c r="C146" t="s">
        <v>254</v>
      </c>
      <c r="D146" t="s">
        <v>254</v>
      </c>
      <c r="E146" t="s">
        <v>254</v>
      </c>
      <c r="F146" t="s">
        <v>254</v>
      </c>
      <c r="G146" t="s">
        <v>254</v>
      </c>
      <c r="I146" t="str">
        <f t="shared" si="15"/>
        <v>N/A</v>
      </c>
      <c r="J146" t="str">
        <f t="shared" si="16"/>
        <v>N/A</v>
      </c>
      <c r="K146" t="str">
        <f t="shared" si="17"/>
        <v>N/A</v>
      </c>
      <c r="L146" t="str">
        <f t="shared" si="18"/>
        <v>N/A</v>
      </c>
      <c r="M146" t="str">
        <f t="shared" si="19"/>
        <v>N/A</v>
      </c>
      <c r="N146" t="str">
        <f t="shared" si="20"/>
        <v>N/A</v>
      </c>
    </row>
    <row r="147" spans="1:14" x14ac:dyDescent="0.3">
      <c r="A147" s="1">
        <v>2</v>
      </c>
      <c r="B147" t="s">
        <v>6273</v>
      </c>
      <c r="C147" t="s">
        <v>254</v>
      </c>
      <c r="D147" t="s">
        <v>7107</v>
      </c>
      <c r="E147" t="s">
        <v>7108</v>
      </c>
      <c r="F147" t="s">
        <v>7109</v>
      </c>
      <c r="G147" t="s">
        <v>4893</v>
      </c>
      <c r="I147" t="str">
        <f t="shared" si="15"/>
        <v>N/A</v>
      </c>
      <c r="J147" t="str">
        <f t="shared" si="16"/>
        <v>N/A</v>
      </c>
      <c r="K147">
        <f t="shared" si="17"/>
        <v>1680000</v>
      </c>
      <c r="L147">
        <f t="shared" si="18"/>
        <v>1690000</v>
      </c>
      <c r="M147">
        <f t="shared" si="19"/>
        <v>-1680000</v>
      </c>
      <c r="N147">
        <f t="shared" si="20"/>
        <v>-1590000</v>
      </c>
    </row>
    <row r="148" spans="1:14" x14ac:dyDescent="0.3">
      <c r="A148" s="1">
        <v>3</v>
      </c>
      <c r="B148" t="s">
        <v>6274</v>
      </c>
      <c r="C148" t="s">
        <v>254</v>
      </c>
      <c r="D148" t="s">
        <v>254</v>
      </c>
      <c r="E148" t="s">
        <v>254</v>
      </c>
      <c r="F148" t="s">
        <v>254</v>
      </c>
      <c r="G148" t="s">
        <v>254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6275</v>
      </c>
      <c r="C149" t="s">
        <v>7110</v>
      </c>
      <c r="D149" t="s">
        <v>7111</v>
      </c>
      <c r="E149" t="s">
        <v>3495</v>
      </c>
      <c r="F149" t="s">
        <v>3420</v>
      </c>
      <c r="G149" t="s">
        <v>7112</v>
      </c>
      <c r="I149" t="str">
        <f t="shared" si="15"/>
        <v>neg_trend</v>
      </c>
      <c r="J149">
        <f t="shared" si="16"/>
        <v>41770000</v>
      </c>
      <c r="K149">
        <f t="shared" si="17"/>
        <v>34820000</v>
      </c>
      <c r="L149">
        <f t="shared" si="18"/>
        <v>31530000</v>
      </c>
      <c r="M149">
        <f t="shared" si="19"/>
        <v>24360000</v>
      </c>
      <c r="N149">
        <f t="shared" si="20"/>
        <v>21320000</v>
      </c>
    </row>
    <row r="150" spans="1:14" x14ac:dyDescent="0.3">
      <c r="A150" s="1">
        <v>5</v>
      </c>
      <c r="B150" t="s">
        <v>6276</v>
      </c>
      <c r="C150" t="s">
        <v>7110</v>
      </c>
      <c r="D150" t="s">
        <v>7111</v>
      </c>
      <c r="E150" t="s">
        <v>3495</v>
      </c>
      <c r="F150" t="s">
        <v>3420</v>
      </c>
      <c r="G150" t="s">
        <v>7112</v>
      </c>
      <c r="I150" t="str">
        <f t="shared" si="15"/>
        <v>neg_trend</v>
      </c>
      <c r="J150">
        <f t="shared" si="16"/>
        <v>41770000</v>
      </c>
      <c r="K150">
        <f t="shared" si="17"/>
        <v>34820000</v>
      </c>
      <c r="L150">
        <f t="shared" si="18"/>
        <v>31530000</v>
      </c>
      <c r="M150">
        <f t="shared" si="19"/>
        <v>24360000</v>
      </c>
      <c r="N150">
        <f t="shared" si="20"/>
        <v>21320000</v>
      </c>
    </row>
    <row r="151" spans="1:14" x14ac:dyDescent="0.3">
      <c r="A151" s="1">
        <v>6</v>
      </c>
      <c r="B151" t="s">
        <v>253</v>
      </c>
      <c r="C151" t="s">
        <v>254</v>
      </c>
      <c r="D151" t="s">
        <v>7113</v>
      </c>
      <c r="E151" t="s">
        <v>7114</v>
      </c>
      <c r="F151" t="s">
        <v>7115</v>
      </c>
      <c r="G151" t="s">
        <v>7116</v>
      </c>
      <c r="I151" t="str">
        <f t="shared" si="15"/>
        <v>N/A</v>
      </c>
      <c r="J151" t="str">
        <f t="shared" si="16"/>
        <v>N/A</v>
      </c>
      <c r="K151">
        <f t="shared" si="17"/>
        <v>-5.5400000000000005E-2</v>
      </c>
      <c r="L151">
        <f t="shared" si="18"/>
        <v>1.2200000000000001E-2</v>
      </c>
      <c r="M151">
        <f t="shared" si="19"/>
        <v>-6.8999999999999999E-3</v>
      </c>
      <c r="N151">
        <f t="shared" si="20"/>
        <v>1.4999999999999999E-2</v>
      </c>
    </row>
    <row r="152" spans="1:14" x14ac:dyDescent="0.3">
      <c r="A152" s="1">
        <v>7</v>
      </c>
      <c r="B152" t="s">
        <v>6277</v>
      </c>
      <c r="C152" t="s">
        <v>4696</v>
      </c>
      <c r="D152" t="s">
        <v>7117</v>
      </c>
      <c r="E152" t="s">
        <v>7118</v>
      </c>
      <c r="F152" t="s">
        <v>7119</v>
      </c>
      <c r="G152" t="s">
        <v>7120</v>
      </c>
      <c r="I152" t="str">
        <f t="shared" si="15"/>
        <v>N/A</v>
      </c>
      <c r="J152">
        <f t="shared" si="16"/>
        <v>1080000000</v>
      </c>
      <c r="K152">
        <f t="shared" si="17"/>
        <v>960860000</v>
      </c>
      <c r="L152">
        <f t="shared" si="18"/>
        <v>941550000</v>
      </c>
      <c r="M152">
        <f t="shared" si="19"/>
        <v>921400000</v>
      </c>
      <c r="N152">
        <f t="shared" si="20"/>
        <v>942160000</v>
      </c>
    </row>
    <row r="153" spans="1:14" x14ac:dyDescent="0.3">
      <c r="A153" s="1">
        <v>8</v>
      </c>
      <c r="B153" t="s">
        <v>6278</v>
      </c>
      <c r="C153" t="s">
        <v>7121</v>
      </c>
      <c r="D153" t="s">
        <v>7122</v>
      </c>
      <c r="E153" t="s">
        <v>4498</v>
      </c>
      <c r="F153" t="s">
        <v>7123</v>
      </c>
      <c r="G153" t="s">
        <v>7124</v>
      </c>
      <c r="I153" t="str">
        <f t="shared" si="15"/>
        <v>neg_trend</v>
      </c>
      <c r="J153">
        <f t="shared" si="16"/>
        <v>262310000</v>
      </c>
      <c r="K153">
        <f t="shared" si="17"/>
        <v>238680000</v>
      </c>
      <c r="L153">
        <f t="shared" si="18"/>
        <v>222610000</v>
      </c>
      <c r="M153">
        <f t="shared" si="19"/>
        <v>197960000</v>
      </c>
      <c r="N153">
        <f t="shared" si="20"/>
        <v>194760000</v>
      </c>
    </row>
    <row r="154" spans="1:14" x14ac:dyDescent="0.3">
      <c r="A154" s="1">
        <v>9</v>
      </c>
      <c r="B154" t="s">
        <v>271</v>
      </c>
      <c r="C154" t="s">
        <v>7125</v>
      </c>
      <c r="D154" t="s">
        <v>7126</v>
      </c>
      <c r="E154" t="s">
        <v>7127</v>
      </c>
      <c r="F154" t="s">
        <v>7128</v>
      </c>
      <c r="G154" t="s">
        <v>7129</v>
      </c>
      <c r="I154" t="str">
        <f t="shared" si="15"/>
        <v>N/A</v>
      </c>
      <c r="J154">
        <f t="shared" si="16"/>
        <v>341780000</v>
      </c>
      <c r="K154">
        <f t="shared" si="17"/>
        <v>289010000</v>
      </c>
      <c r="L154">
        <f t="shared" si="18"/>
        <v>281310000</v>
      </c>
      <c r="M154">
        <f t="shared" si="19"/>
        <v>304600000</v>
      </c>
      <c r="N154">
        <f t="shared" si="20"/>
        <v>331370000</v>
      </c>
    </row>
    <row r="155" spans="1:14" x14ac:dyDescent="0.3">
      <c r="A155" s="1">
        <v>10</v>
      </c>
      <c r="B155" t="s">
        <v>331</v>
      </c>
      <c r="C155" t="s">
        <v>2062</v>
      </c>
      <c r="D155" t="s">
        <v>7130</v>
      </c>
      <c r="E155" t="s">
        <v>7131</v>
      </c>
      <c r="F155" t="s">
        <v>7132</v>
      </c>
      <c r="G155" t="s">
        <v>7133</v>
      </c>
      <c r="I155" t="str">
        <f t="shared" si="15"/>
        <v>N/A</v>
      </c>
      <c r="J155">
        <f t="shared" si="16"/>
        <v>15820000</v>
      </c>
      <c r="K155">
        <f t="shared" si="17"/>
        <v>7450000</v>
      </c>
      <c r="L155">
        <f t="shared" si="18"/>
        <v>12810000</v>
      </c>
      <c r="M155">
        <f t="shared" si="19"/>
        <v>10410000</v>
      </c>
      <c r="N155">
        <f t="shared" si="20"/>
        <v>14340000</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6279</v>
      </c>
      <c r="C158" t="s">
        <v>7134</v>
      </c>
      <c r="D158" t="s">
        <v>3530</v>
      </c>
      <c r="E158" t="s">
        <v>7135</v>
      </c>
      <c r="F158" t="s">
        <v>2282</v>
      </c>
      <c r="G158" t="s">
        <v>7136</v>
      </c>
      <c r="I158" t="str">
        <f t="shared" si="15"/>
        <v>N/A</v>
      </c>
      <c r="J158">
        <f t="shared" si="16"/>
        <v>-53850000</v>
      </c>
      <c r="K158">
        <f t="shared" si="17"/>
        <v>11970000</v>
      </c>
      <c r="L158">
        <f t="shared" si="18"/>
        <v>43200000</v>
      </c>
      <c r="M158">
        <f t="shared" si="19"/>
        <v>56530000</v>
      </c>
      <c r="N158">
        <f t="shared" si="20"/>
        <v>50410000</v>
      </c>
    </row>
    <row r="159" spans="1:14" x14ac:dyDescent="0.3">
      <c r="A159" s="1">
        <v>1</v>
      </c>
      <c r="B159" t="s">
        <v>6280</v>
      </c>
      <c r="C159" t="s">
        <v>254</v>
      </c>
      <c r="D159" t="s">
        <v>7137</v>
      </c>
      <c r="E159" t="s">
        <v>7138</v>
      </c>
      <c r="F159" t="s">
        <v>7139</v>
      </c>
      <c r="G159" t="s">
        <v>7140</v>
      </c>
      <c r="I159" t="str">
        <f t="shared" si="15"/>
        <v>N/A</v>
      </c>
      <c r="J159" t="str">
        <f t="shared" si="16"/>
        <v>N/A</v>
      </c>
      <c r="K159">
        <f t="shared" si="17"/>
        <v>1.2223000000000002</v>
      </c>
      <c r="L159">
        <f t="shared" si="18"/>
        <v>2.6086</v>
      </c>
      <c r="M159">
        <f t="shared" si="19"/>
        <v>0.30859999999999999</v>
      </c>
      <c r="N159">
        <f t="shared" si="20"/>
        <v>-0.10830000000000001</v>
      </c>
    </row>
    <row r="160" spans="1:14" x14ac:dyDescent="0.3">
      <c r="A160" s="1">
        <v>2</v>
      </c>
      <c r="B160" t="s">
        <v>6281</v>
      </c>
      <c r="C160" t="s">
        <v>7141</v>
      </c>
      <c r="D160" t="s">
        <v>7142</v>
      </c>
      <c r="E160" t="s">
        <v>7143</v>
      </c>
      <c r="F160" t="s">
        <v>2620</v>
      </c>
      <c r="G160" t="s">
        <v>7144</v>
      </c>
      <c r="I160" t="str">
        <f t="shared" si="15"/>
        <v>N/A</v>
      </c>
      <c r="J160">
        <f t="shared" si="16"/>
        <v>27390000</v>
      </c>
      <c r="K160">
        <f t="shared" si="17"/>
        <v>18780000</v>
      </c>
      <c r="L160">
        <f t="shared" si="18"/>
        <v>6050000</v>
      </c>
      <c r="M160">
        <f t="shared" si="19"/>
        <v>7340000</v>
      </c>
      <c r="N160">
        <f t="shared" si="20"/>
        <v>13870000</v>
      </c>
    </row>
    <row r="161" spans="1:14" x14ac:dyDescent="0.3">
      <c r="A161" s="1">
        <v>3</v>
      </c>
      <c r="B161" t="s">
        <v>350</v>
      </c>
      <c r="C161" t="s">
        <v>3247</v>
      </c>
      <c r="D161" t="s">
        <v>2687</v>
      </c>
      <c r="E161" t="s">
        <v>7145</v>
      </c>
      <c r="F161" t="s">
        <v>7146</v>
      </c>
      <c r="G161" t="s">
        <v>403</v>
      </c>
      <c r="I161" t="str">
        <f t="shared" si="15"/>
        <v>N/A</v>
      </c>
      <c r="J161">
        <f t="shared" si="16"/>
        <v>9910000</v>
      </c>
      <c r="K161">
        <f t="shared" si="17"/>
        <v>16059999.999999998</v>
      </c>
      <c r="L161">
        <f t="shared" si="18"/>
        <v>6880000</v>
      </c>
      <c r="M161">
        <f t="shared" si="19"/>
        <v>6950000</v>
      </c>
      <c r="N161">
        <f t="shared" si="20"/>
        <v>7800000</v>
      </c>
    </row>
    <row r="162" spans="1:14" x14ac:dyDescent="0.3">
      <c r="A162" s="1">
        <v>4</v>
      </c>
      <c r="B162" t="s">
        <v>6287</v>
      </c>
      <c r="C162" t="s">
        <v>7147</v>
      </c>
      <c r="D162" t="s">
        <v>7148</v>
      </c>
      <c r="E162" t="s">
        <v>7149</v>
      </c>
      <c r="F162" t="s">
        <v>7150</v>
      </c>
      <c r="G162" t="s">
        <v>7151</v>
      </c>
      <c r="I162" t="str">
        <f t="shared" si="15"/>
        <v>N/A</v>
      </c>
      <c r="J162">
        <f t="shared" si="16"/>
        <v>21890000</v>
      </c>
      <c r="K162">
        <f t="shared" si="17"/>
        <v>1800000</v>
      </c>
      <c r="L162">
        <f t="shared" si="18"/>
        <v>-829000</v>
      </c>
      <c r="M162">
        <f t="shared" si="19"/>
        <v>387000</v>
      </c>
      <c r="N162">
        <f t="shared" si="20"/>
        <v>6070000</v>
      </c>
    </row>
    <row r="163" spans="1:14" x14ac:dyDescent="0.3">
      <c r="A163" s="1">
        <v>5</v>
      </c>
      <c r="B163" t="s">
        <v>356</v>
      </c>
      <c r="C163" t="s">
        <v>7152</v>
      </c>
      <c r="D163" t="s">
        <v>7153</v>
      </c>
      <c r="E163" t="s">
        <v>254</v>
      </c>
      <c r="F163" t="s">
        <v>254</v>
      </c>
      <c r="G163" t="s">
        <v>254</v>
      </c>
      <c r="I163" t="str">
        <f t="shared" si="15"/>
        <v>N/A</v>
      </c>
      <c r="J163">
        <f t="shared" si="16"/>
        <v>-4410000</v>
      </c>
      <c r="K163">
        <f t="shared" si="17"/>
        <v>926000</v>
      </c>
      <c r="L163" t="str">
        <f t="shared" si="18"/>
        <v>N/A</v>
      </c>
      <c r="M163" t="str">
        <f t="shared" si="19"/>
        <v>N/A</v>
      </c>
      <c r="N163" t="str">
        <f t="shared" si="20"/>
        <v>N/A</v>
      </c>
    </row>
    <row r="164" spans="1:14" x14ac:dyDescent="0.3">
      <c r="A164" s="1">
        <v>6</v>
      </c>
      <c r="B164" t="s">
        <v>332</v>
      </c>
      <c r="C164" t="s">
        <v>7154</v>
      </c>
      <c r="D164" t="s">
        <v>7155</v>
      </c>
      <c r="E164" t="s">
        <v>7156</v>
      </c>
      <c r="F164" t="s">
        <v>254</v>
      </c>
      <c r="G164" t="s">
        <v>254</v>
      </c>
      <c r="I164" t="str">
        <f t="shared" si="15"/>
        <v>N/A</v>
      </c>
      <c r="J164">
        <f t="shared" si="16"/>
        <v>-10630000</v>
      </c>
      <c r="K164">
        <f t="shared" si="17"/>
        <v>-1880000</v>
      </c>
      <c r="L164">
        <f t="shared" si="18"/>
        <v>1820000</v>
      </c>
      <c r="M164" t="str">
        <f t="shared" si="19"/>
        <v>N/A</v>
      </c>
      <c r="N164" t="str">
        <f t="shared" si="20"/>
        <v>N/A</v>
      </c>
    </row>
    <row r="165" spans="1:14" x14ac:dyDescent="0.3">
      <c r="A165" s="1">
        <v>7</v>
      </c>
      <c r="B165" t="s">
        <v>370</v>
      </c>
      <c r="C165" t="s">
        <v>7157</v>
      </c>
      <c r="D165" t="s">
        <v>7158</v>
      </c>
      <c r="E165" t="s">
        <v>7159</v>
      </c>
      <c r="F165" t="s">
        <v>418</v>
      </c>
      <c r="G165" t="s">
        <v>7160</v>
      </c>
      <c r="I165" t="str">
        <f t="shared" si="15"/>
        <v>pos_trend</v>
      </c>
      <c r="J165">
        <f t="shared" si="16"/>
        <v>-15840000</v>
      </c>
      <c r="K165">
        <f t="shared" si="17"/>
        <v>32640000</v>
      </c>
      <c r="L165">
        <f t="shared" si="18"/>
        <v>47430000</v>
      </c>
      <c r="M165">
        <f t="shared" si="19"/>
        <v>63870000</v>
      </c>
      <c r="N165">
        <f t="shared" si="20"/>
        <v>64280000</v>
      </c>
    </row>
    <row r="166" spans="1:14" x14ac:dyDescent="0.3">
      <c r="A166" s="1">
        <v>8</v>
      </c>
      <c r="B166" t="s">
        <v>376</v>
      </c>
      <c r="C166" t="s">
        <v>254</v>
      </c>
      <c r="D166" t="s">
        <v>7161</v>
      </c>
      <c r="E166" t="s">
        <v>7162</v>
      </c>
      <c r="F166" t="s">
        <v>7163</v>
      </c>
      <c r="G166" t="s">
        <v>7164</v>
      </c>
      <c r="I166" t="str">
        <f t="shared" si="15"/>
        <v>neg_trend</v>
      </c>
      <c r="J166" t="str">
        <f t="shared" si="16"/>
        <v>N/A</v>
      </c>
      <c r="K166">
        <f t="shared" si="17"/>
        <v>3.0611000000000002</v>
      </c>
      <c r="L166">
        <f t="shared" si="18"/>
        <v>0.45319999999999999</v>
      </c>
      <c r="M166">
        <f t="shared" si="19"/>
        <v>0.34659999999999996</v>
      </c>
      <c r="N166">
        <f t="shared" si="20"/>
        <v>6.4000000000000003E-3</v>
      </c>
    </row>
    <row r="167" spans="1:14" x14ac:dyDescent="0.3">
      <c r="A167" s="1">
        <v>9</v>
      </c>
      <c r="B167" t="s">
        <v>381</v>
      </c>
      <c r="C167" t="s">
        <v>254</v>
      </c>
      <c r="D167" t="s">
        <v>254</v>
      </c>
      <c r="E167" t="s">
        <v>254</v>
      </c>
      <c r="F167" t="s">
        <v>254</v>
      </c>
      <c r="G167" t="s">
        <v>7165</v>
      </c>
      <c r="I167" t="str">
        <f t="shared" si="15"/>
        <v>N/A</v>
      </c>
      <c r="J167" t="str">
        <f t="shared" si="16"/>
        <v>N/A</v>
      </c>
      <c r="K167" t="str">
        <f t="shared" si="17"/>
        <v>N/A</v>
      </c>
      <c r="L167" t="str">
        <f t="shared" si="18"/>
        <v>N/A</v>
      </c>
      <c r="M167" t="str">
        <f t="shared" si="19"/>
        <v>N/A</v>
      </c>
      <c r="N167">
        <f t="shared" si="20"/>
        <v>6.480000000000001E-2</v>
      </c>
    </row>
    <row r="168" spans="1:14" x14ac:dyDescent="0.3">
      <c r="A168" s="1">
        <v>10</v>
      </c>
      <c r="B168" t="s">
        <v>6291</v>
      </c>
      <c r="C168" t="s">
        <v>7166</v>
      </c>
      <c r="D168" t="s">
        <v>7167</v>
      </c>
      <c r="E168" t="s">
        <v>7168</v>
      </c>
      <c r="F168" t="s">
        <v>7169</v>
      </c>
      <c r="G168" t="s">
        <v>7170</v>
      </c>
      <c r="I168" t="str">
        <f t="shared" si="15"/>
        <v>N/A</v>
      </c>
      <c r="J168">
        <f t="shared" si="16"/>
        <v>-929000</v>
      </c>
      <c r="K168">
        <f t="shared" si="17"/>
        <v>-1960000</v>
      </c>
      <c r="L168">
        <f t="shared" si="18"/>
        <v>-20050000</v>
      </c>
      <c r="M168">
        <f t="shared" si="19"/>
        <v>-27520000</v>
      </c>
      <c r="N168">
        <f t="shared" si="20"/>
        <v>-25210000</v>
      </c>
    </row>
    <row r="169" spans="1:14" x14ac:dyDescent="0.3">
      <c r="A169" s="1">
        <v>11</v>
      </c>
      <c r="B169" t="s">
        <v>6295</v>
      </c>
      <c r="C169" t="s">
        <v>254</v>
      </c>
      <c r="D169" t="s">
        <v>254</v>
      </c>
      <c r="E169" t="s">
        <v>254</v>
      </c>
      <c r="F169" t="s">
        <v>2398</v>
      </c>
      <c r="G169" t="s">
        <v>7171</v>
      </c>
      <c r="I169" t="str">
        <f t="shared" si="15"/>
        <v>N/A</v>
      </c>
      <c r="J169" t="str">
        <f t="shared" si="16"/>
        <v>N/A</v>
      </c>
      <c r="K169" t="str">
        <f t="shared" si="17"/>
        <v>N/A</v>
      </c>
      <c r="L169" t="str">
        <f t="shared" si="18"/>
        <v>N/A</v>
      </c>
      <c r="M169">
        <f t="shared" si="19"/>
        <v>2670000</v>
      </c>
      <c r="N169">
        <f t="shared" si="20"/>
        <v>7950000</v>
      </c>
    </row>
    <row r="170" spans="1:14" x14ac:dyDescent="0.3">
      <c r="A170" s="1">
        <v>12</v>
      </c>
      <c r="B170" t="s">
        <v>6296</v>
      </c>
      <c r="C170" t="s">
        <v>254</v>
      </c>
      <c r="D170" t="s">
        <v>254</v>
      </c>
      <c r="E170" t="s">
        <v>254</v>
      </c>
      <c r="F170" t="s">
        <v>254</v>
      </c>
      <c r="G170" t="s">
        <v>254</v>
      </c>
      <c r="I170" t="str">
        <f t="shared" si="15"/>
        <v>N/A</v>
      </c>
      <c r="J170" t="str">
        <f t="shared" si="16"/>
        <v>N/A</v>
      </c>
      <c r="K170" t="str">
        <f t="shared" si="17"/>
        <v>N/A</v>
      </c>
      <c r="L170" t="str">
        <f t="shared" si="18"/>
        <v>N/A</v>
      </c>
      <c r="M170" t="str">
        <f t="shared" si="19"/>
        <v>N/A</v>
      </c>
      <c r="N170" t="str">
        <f t="shared" si="20"/>
        <v>N/A</v>
      </c>
    </row>
    <row r="171" spans="1:14" x14ac:dyDescent="0.3">
      <c r="A171" s="1">
        <v>13</v>
      </c>
      <c r="B171" t="s">
        <v>6297</v>
      </c>
      <c r="C171" t="s">
        <v>254</v>
      </c>
      <c r="D171" t="s">
        <v>254</v>
      </c>
      <c r="E171" t="s">
        <v>254</v>
      </c>
      <c r="F171" t="s">
        <v>7172</v>
      </c>
      <c r="G171" t="s">
        <v>1602</v>
      </c>
      <c r="I171" t="str">
        <f t="shared" si="15"/>
        <v>N/A</v>
      </c>
      <c r="J171" t="str">
        <f t="shared" si="16"/>
        <v>N/A</v>
      </c>
      <c r="K171" t="str">
        <f t="shared" si="17"/>
        <v>N/A</v>
      </c>
      <c r="L171" t="str">
        <f t="shared" si="18"/>
        <v>N/A</v>
      </c>
      <c r="M171">
        <f t="shared" si="19"/>
        <v>-28430000</v>
      </c>
      <c r="N171">
        <f t="shared" si="20"/>
        <v>-26800000</v>
      </c>
    </row>
    <row r="172" spans="1:14" x14ac:dyDescent="0.3">
      <c r="A172" s="1">
        <v>14</v>
      </c>
      <c r="B172" t="s">
        <v>6298</v>
      </c>
      <c r="C172" t="s">
        <v>254</v>
      </c>
      <c r="D172" t="s">
        <v>254</v>
      </c>
      <c r="E172" t="s">
        <v>254</v>
      </c>
      <c r="F172" t="s">
        <v>254</v>
      </c>
      <c r="G172" t="s">
        <v>254</v>
      </c>
      <c r="I172" t="str">
        <f t="shared" si="15"/>
        <v>N/A</v>
      </c>
      <c r="J172" t="str">
        <f t="shared" si="16"/>
        <v>N/A</v>
      </c>
      <c r="K172" t="str">
        <f t="shared" si="17"/>
        <v>N/A</v>
      </c>
      <c r="L172" t="str">
        <f t="shared" si="18"/>
        <v>N/A</v>
      </c>
      <c r="M172" t="str">
        <f t="shared" si="19"/>
        <v>N/A</v>
      </c>
      <c r="N172" t="str">
        <f t="shared" si="20"/>
        <v>N/A</v>
      </c>
    </row>
    <row r="173" spans="1:14" x14ac:dyDescent="0.3">
      <c r="A173" s="1">
        <v>15</v>
      </c>
      <c r="B173" t="s">
        <v>413</v>
      </c>
      <c r="C173" t="s">
        <v>254</v>
      </c>
      <c r="D173" t="s">
        <v>254</v>
      </c>
      <c r="E173" t="s">
        <v>254</v>
      </c>
      <c r="F173" t="s">
        <v>7173</v>
      </c>
      <c r="G173" t="s">
        <v>7174</v>
      </c>
      <c r="I173" t="str">
        <f t="shared" si="15"/>
        <v>N/A</v>
      </c>
      <c r="J173" t="str">
        <f t="shared" si="16"/>
        <v>N/A</v>
      </c>
      <c r="K173" t="str">
        <f t="shared" si="17"/>
        <v>N/A</v>
      </c>
      <c r="L173" t="str">
        <f t="shared" si="18"/>
        <v>N/A</v>
      </c>
      <c r="M173">
        <f t="shared" si="19"/>
        <v>1760000</v>
      </c>
      <c r="N173">
        <f t="shared" si="20"/>
        <v>6370000</v>
      </c>
    </row>
    <row r="174" spans="1:14" x14ac:dyDescent="0.3">
      <c r="A174" s="1">
        <v>16</v>
      </c>
      <c r="B174" t="s">
        <v>414</v>
      </c>
      <c r="C174" t="s">
        <v>254</v>
      </c>
      <c r="D174" t="s">
        <v>254</v>
      </c>
      <c r="E174" t="s">
        <v>254</v>
      </c>
      <c r="F174" t="s">
        <v>254</v>
      </c>
      <c r="G174" t="s">
        <v>254</v>
      </c>
      <c r="I174" t="str">
        <f t="shared" si="15"/>
        <v>N/A</v>
      </c>
      <c r="J174" t="str">
        <f t="shared" si="16"/>
        <v>N/A</v>
      </c>
      <c r="K174" t="str">
        <f t="shared" si="17"/>
        <v>N/A</v>
      </c>
      <c r="L174" t="str">
        <f t="shared" si="18"/>
        <v>N/A</v>
      </c>
      <c r="M174" t="str">
        <f t="shared" si="19"/>
        <v>N/A</v>
      </c>
      <c r="N174" t="str">
        <f t="shared" si="20"/>
        <v>N/A</v>
      </c>
    </row>
    <row r="175" spans="1:14" x14ac:dyDescent="0.3">
      <c r="A175" s="1">
        <v>17</v>
      </c>
      <c r="B175" t="s">
        <v>415</v>
      </c>
      <c r="C175" t="s">
        <v>7175</v>
      </c>
      <c r="D175" t="s">
        <v>7176</v>
      </c>
      <c r="E175" t="s">
        <v>3950</v>
      </c>
      <c r="F175" t="s">
        <v>7177</v>
      </c>
      <c r="G175" t="s">
        <v>7178</v>
      </c>
      <c r="I175" t="str">
        <f t="shared" si="15"/>
        <v>N/A</v>
      </c>
      <c r="J175">
        <f t="shared" si="16"/>
        <v>-422000</v>
      </c>
      <c r="K175">
        <f t="shared" si="17"/>
        <v>-813000</v>
      </c>
      <c r="L175">
        <f t="shared" si="18"/>
        <v>-1080000</v>
      </c>
      <c r="M175">
        <f t="shared" si="19"/>
        <v>-950000</v>
      </c>
      <c r="N175">
        <f t="shared" si="20"/>
        <v>-635000</v>
      </c>
    </row>
    <row r="176" spans="1:14" x14ac:dyDescent="0.3">
      <c r="A176" s="1">
        <v>18</v>
      </c>
      <c r="B176" t="s">
        <v>416</v>
      </c>
      <c r="C176" t="s">
        <v>7179</v>
      </c>
      <c r="D176" t="s">
        <v>7180</v>
      </c>
      <c r="E176" t="s">
        <v>5327</v>
      </c>
      <c r="F176" t="s">
        <v>7181</v>
      </c>
      <c r="G176" t="s">
        <v>7182</v>
      </c>
      <c r="I176" t="str">
        <f t="shared" si="15"/>
        <v>N/A</v>
      </c>
      <c r="J176">
        <f t="shared" si="16"/>
        <v>-15330000</v>
      </c>
      <c r="K176">
        <f t="shared" si="17"/>
        <v>33780000</v>
      </c>
      <c r="L176">
        <f t="shared" si="18"/>
        <v>66390000</v>
      </c>
      <c r="M176">
        <f t="shared" si="19"/>
        <v>90440000</v>
      </c>
      <c r="N176">
        <f t="shared" si="20"/>
        <v>88850000</v>
      </c>
    </row>
    <row r="177" spans="1:14" x14ac:dyDescent="0.3">
      <c r="A177" s="1">
        <v>19</v>
      </c>
      <c r="B177" t="s">
        <v>422</v>
      </c>
      <c r="C177" t="s">
        <v>4674</v>
      </c>
      <c r="D177" t="s">
        <v>7183</v>
      </c>
      <c r="E177" t="s">
        <v>7184</v>
      </c>
      <c r="F177" t="s">
        <v>2179</v>
      </c>
      <c r="G177" t="s">
        <v>7185</v>
      </c>
      <c r="I177" t="str">
        <f t="shared" si="15"/>
        <v>N/A</v>
      </c>
      <c r="J177">
        <f t="shared" si="16"/>
        <v>13730000</v>
      </c>
      <c r="K177">
        <f t="shared" si="17"/>
        <v>-10560000</v>
      </c>
      <c r="L177">
        <f t="shared" si="18"/>
        <v>46860000</v>
      </c>
      <c r="M177">
        <f t="shared" si="19"/>
        <v>23270000</v>
      </c>
      <c r="N177">
        <f t="shared" si="20"/>
        <v>52860000</v>
      </c>
    </row>
    <row r="178" spans="1:14" x14ac:dyDescent="0.3">
      <c r="A178" s="1">
        <v>20</v>
      </c>
      <c r="B178" t="s">
        <v>423</v>
      </c>
      <c r="C178" t="s">
        <v>7186</v>
      </c>
      <c r="D178" t="s">
        <v>7187</v>
      </c>
      <c r="E178" t="s">
        <v>5556</v>
      </c>
      <c r="F178" t="s">
        <v>7188</v>
      </c>
      <c r="G178" t="s">
        <v>7189</v>
      </c>
      <c r="I178" t="str">
        <f t="shared" si="15"/>
        <v>N/A</v>
      </c>
      <c r="J178">
        <f t="shared" si="16"/>
        <v>-29060000</v>
      </c>
      <c r="K178">
        <f t="shared" si="17"/>
        <v>44340000</v>
      </c>
      <c r="L178">
        <f t="shared" si="18"/>
        <v>19530000</v>
      </c>
      <c r="M178">
        <f t="shared" si="19"/>
        <v>67170000</v>
      </c>
      <c r="N178">
        <f t="shared" si="20"/>
        <v>35990000</v>
      </c>
    </row>
    <row r="179" spans="1:14" x14ac:dyDescent="0.3">
      <c r="A179" s="1">
        <v>21</v>
      </c>
      <c r="B179" t="s">
        <v>424</v>
      </c>
      <c r="C179" t="s">
        <v>254</v>
      </c>
      <c r="D179" t="s">
        <v>7190</v>
      </c>
      <c r="E179" t="s">
        <v>7191</v>
      </c>
      <c r="F179" t="s">
        <v>7192</v>
      </c>
      <c r="G179" t="s">
        <v>7193</v>
      </c>
      <c r="I179" t="str">
        <f t="shared" si="15"/>
        <v>N/A</v>
      </c>
      <c r="J179" t="str">
        <f t="shared" si="16"/>
        <v>N/A</v>
      </c>
      <c r="K179">
        <f t="shared" si="17"/>
        <v>2.5257000000000001</v>
      </c>
      <c r="L179">
        <f t="shared" si="18"/>
        <v>-0.5595</v>
      </c>
      <c r="M179">
        <f t="shared" si="19"/>
        <v>2.4390000000000001</v>
      </c>
      <c r="N179">
        <f t="shared" si="20"/>
        <v>-0.4642</v>
      </c>
    </row>
    <row r="180" spans="1:14" x14ac:dyDescent="0.3">
      <c r="A180" s="1">
        <v>22</v>
      </c>
      <c r="B180" t="s">
        <v>6306</v>
      </c>
      <c r="C180" t="s">
        <v>254</v>
      </c>
      <c r="D180" t="s">
        <v>254</v>
      </c>
      <c r="E180" t="s">
        <v>254</v>
      </c>
      <c r="F180" t="s">
        <v>254</v>
      </c>
      <c r="G180" t="s">
        <v>7194</v>
      </c>
      <c r="I180" t="str">
        <f t="shared" si="15"/>
        <v>N/A</v>
      </c>
      <c r="J180" t="str">
        <f t="shared" si="16"/>
        <v>N/A</v>
      </c>
      <c r="K180" t="str">
        <f t="shared" si="17"/>
        <v>N/A</v>
      </c>
      <c r="L180" t="str">
        <f t="shared" si="18"/>
        <v>N/A</v>
      </c>
      <c r="M180" t="str">
        <f t="shared" si="19"/>
        <v>N/A</v>
      </c>
      <c r="N180">
        <f t="shared" si="20"/>
        <v>3.6299999999999999E-2</v>
      </c>
    </row>
    <row r="181" spans="1:14" x14ac:dyDescent="0.3">
      <c r="A181" s="1">
        <v>23</v>
      </c>
      <c r="B181" t="s">
        <v>431</v>
      </c>
      <c r="C181" t="s">
        <v>7195</v>
      </c>
      <c r="D181" t="s">
        <v>7196</v>
      </c>
      <c r="E181" t="s">
        <v>7197</v>
      </c>
      <c r="F181" t="s">
        <v>7198</v>
      </c>
      <c r="G181" t="s">
        <v>7199</v>
      </c>
      <c r="I181" t="str">
        <f t="shared" si="15"/>
        <v>N/A</v>
      </c>
      <c r="J181">
        <f t="shared" si="16"/>
        <v>161100000</v>
      </c>
      <c r="K181">
        <f t="shared" si="17"/>
        <v>162140000</v>
      </c>
      <c r="L181">
        <f t="shared" si="18"/>
        <v>288640000</v>
      </c>
      <c r="M181">
        <f t="shared" si="19"/>
        <v>180590000</v>
      </c>
      <c r="N181">
        <f t="shared" si="20"/>
        <v>393790000</v>
      </c>
    </row>
    <row r="182" spans="1:14" x14ac:dyDescent="0.3">
      <c r="A182" s="1">
        <v>24</v>
      </c>
      <c r="B182" t="s">
        <v>432</v>
      </c>
      <c r="C182" t="s">
        <v>254</v>
      </c>
      <c r="D182" t="s">
        <v>7200</v>
      </c>
      <c r="E182" t="s">
        <v>7197</v>
      </c>
      <c r="F182" t="s">
        <v>7198</v>
      </c>
      <c r="G182" t="s">
        <v>7199</v>
      </c>
      <c r="I182" t="str">
        <f t="shared" si="15"/>
        <v>N/A</v>
      </c>
      <c r="J182" t="str">
        <f t="shared" si="16"/>
        <v>N/A</v>
      </c>
      <c r="K182">
        <f t="shared" si="17"/>
        <v>200600000</v>
      </c>
      <c r="L182">
        <f t="shared" si="18"/>
        <v>288640000</v>
      </c>
      <c r="M182">
        <f t="shared" si="19"/>
        <v>180590000</v>
      </c>
      <c r="N182">
        <f t="shared" si="20"/>
        <v>393790000</v>
      </c>
    </row>
    <row r="183" spans="1:14" x14ac:dyDescent="0.3">
      <c r="A183" s="1">
        <v>25</v>
      </c>
      <c r="B183" t="s">
        <v>433</v>
      </c>
      <c r="C183" t="s">
        <v>254</v>
      </c>
      <c r="D183" t="s">
        <v>254</v>
      </c>
      <c r="E183" t="s">
        <v>254</v>
      </c>
      <c r="F183" t="s">
        <v>254</v>
      </c>
      <c r="G183" t="s">
        <v>254</v>
      </c>
      <c r="I183" t="str">
        <f t="shared" si="15"/>
        <v>N/A</v>
      </c>
      <c r="J183" t="str">
        <f t="shared" si="16"/>
        <v>N/A</v>
      </c>
      <c r="K183" t="str">
        <f t="shared" si="17"/>
        <v>N/A</v>
      </c>
      <c r="L183" t="str">
        <f t="shared" si="18"/>
        <v>N/A</v>
      </c>
      <c r="M183" t="str">
        <f t="shared" si="19"/>
        <v>N/A</v>
      </c>
      <c r="N183" t="str">
        <f t="shared" si="20"/>
        <v>N/A</v>
      </c>
    </row>
    <row r="184" spans="1:14" x14ac:dyDescent="0.3">
      <c r="A184" s="1">
        <v>26</v>
      </c>
      <c r="B184" t="s">
        <v>434</v>
      </c>
      <c r="C184" t="s">
        <v>7195</v>
      </c>
      <c r="D184" t="s">
        <v>7201</v>
      </c>
      <c r="E184" t="s">
        <v>254</v>
      </c>
      <c r="F184" t="s">
        <v>254</v>
      </c>
      <c r="G184" t="s">
        <v>254</v>
      </c>
      <c r="I184" t="str">
        <f t="shared" si="15"/>
        <v>N/A</v>
      </c>
      <c r="J184">
        <f t="shared" si="16"/>
        <v>161100000</v>
      </c>
      <c r="K184">
        <f t="shared" si="17"/>
        <v>-38460000</v>
      </c>
      <c r="L184" t="str">
        <f t="shared" si="18"/>
        <v>N/A</v>
      </c>
      <c r="M184" t="str">
        <f t="shared" si="19"/>
        <v>N/A</v>
      </c>
      <c r="N184" t="str">
        <f t="shared" si="20"/>
        <v>N/A</v>
      </c>
    </row>
    <row r="185" spans="1:14" x14ac:dyDescent="0.3">
      <c r="A185" s="1">
        <v>27</v>
      </c>
      <c r="B185" t="s">
        <v>435</v>
      </c>
      <c r="C185" t="s">
        <v>7202</v>
      </c>
      <c r="D185" t="s">
        <v>7203</v>
      </c>
      <c r="E185" t="s">
        <v>7204</v>
      </c>
      <c r="F185" t="s">
        <v>7205</v>
      </c>
      <c r="G185" t="s">
        <v>7206</v>
      </c>
      <c r="I185" t="str">
        <f t="shared" si="15"/>
        <v>N/A</v>
      </c>
      <c r="J185">
        <f t="shared" si="16"/>
        <v>-190160000</v>
      </c>
      <c r="K185">
        <f t="shared" si="17"/>
        <v>-117800000</v>
      </c>
      <c r="L185">
        <f t="shared" si="18"/>
        <v>-269110000</v>
      </c>
      <c r="M185">
        <f t="shared" si="19"/>
        <v>-113430000</v>
      </c>
      <c r="N185">
        <f t="shared" si="20"/>
        <v>-357810000</v>
      </c>
    </row>
    <row r="186" spans="1:14" x14ac:dyDescent="0.3">
      <c r="A186" s="1">
        <v>28</v>
      </c>
      <c r="B186" t="s">
        <v>436</v>
      </c>
      <c r="C186" t="s">
        <v>7207</v>
      </c>
      <c r="D186" t="s">
        <v>1665</v>
      </c>
      <c r="E186" t="s">
        <v>7171</v>
      </c>
      <c r="F186" t="s">
        <v>1999</v>
      </c>
      <c r="G186" t="s">
        <v>7208</v>
      </c>
      <c r="I186" t="str">
        <f t="shared" si="15"/>
        <v>N/A</v>
      </c>
      <c r="J186">
        <f t="shared" si="16"/>
        <v>49890000</v>
      </c>
      <c r="K186">
        <f t="shared" si="17"/>
        <v>2800000</v>
      </c>
      <c r="L186">
        <f t="shared" si="18"/>
        <v>7950000</v>
      </c>
      <c r="M186">
        <f t="shared" si="19"/>
        <v>11790000</v>
      </c>
      <c r="N186">
        <f t="shared" si="20"/>
        <v>11990000</v>
      </c>
    </row>
    <row r="187" spans="1:14" x14ac:dyDescent="0.3">
      <c r="A187" s="1">
        <v>29</v>
      </c>
      <c r="B187" t="s">
        <v>437</v>
      </c>
      <c r="C187" t="s">
        <v>7209</v>
      </c>
      <c r="D187" t="s">
        <v>7210</v>
      </c>
      <c r="E187" t="s">
        <v>7211</v>
      </c>
      <c r="F187" t="s">
        <v>7212</v>
      </c>
      <c r="G187" t="s">
        <v>7213</v>
      </c>
      <c r="I187" t="str">
        <f t="shared" si="15"/>
        <v>N/A</v>
      </c>
      <c r="J187">
        <f t="shared" si="16"/>
        <v>82150000</v>
      </c>
      <c r="K187">
        <f t="shared" si="17"/>
        <v>3070000</v>
      </c>
      <c r="L187">
        <f t="shared" si="18"/>
        <v>11580000</v>
      </c>
      <c r="M187">
        <f t="shared" si="19"/>
        <v>55370000</v>
      </c>
      <c r="N187">
        <f t="shared" si="20"/>
        <v>23990000</v>
      </c>
    </row>
    <row r="188" spans="1:14" x14ac:dyDescent="0.3">
      <c r="A188" s="1">
        <v>30</v>
      </c>
      <c r="B188" t="s">
        <v>438</v>
      </c>
      <c r="C188" t="s">
        <v>3784</v>
      </c>
      <c r="D188" t="s">
        <v>81</v>
      </c>
      <c r="E188" t="s">
        <v>1821</v>
      </c>
      <c r="F188" t="s">
        <v>1117</v>
      </c>
      <c r="G188" t="s">
        <v>1123</v>
      </c>
      <c r="I188" t="str">
        <f t="shared" ref="I188:I251" si="21">IF(AND(K188&gt; J188, L188&gt; K188, M188&gt; L188, N188&gt; M188), "pos_trend", IF(AND(K188&lt; J188, L188&lt; K188, M188&lt; L188, N188&lt; M188), "neg_trend", "N/A"))</f>
        <v>N/A</v>
      </c>
      <c r="J188">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0.61</v>
      </c>
      <c r="K188">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0.02</v>
      </c>
      <c r="L188">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0.08</v>
      </c>
      <c r="M188">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0.36</v>
      </c>
      <c r="N188">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0.15</v>
      </c>
    </row>
    <row r="189" spans="1:14" x14ac:dyDescent="0.3">
      <c r="A189" s="1">
        <v>31</v>
      </c>
      <c r="B189" t="s">
        <v>6310</v>
      </c>
      <c r="C189" t="s">
        <v>254</v>
      </c>
      <c r="D189" t="s">
        <v>7214</v>
      </c>
      <c r="E189" t="s">
        <v>7215</v>
      </c>
      <c r="F189" t="s">
        <v>7216</v>
      </c>
      <c r="G189" t="s">
        <v>7217</v>
      </c>
      <c r="I189" t="str">
        <f t="shared" si="21"/>
        <v>N/A</v>
      </c>
      <c r="J189" t="str">
        <f t="shared" si="22"/>
        <v>N/A</v>
      </c>
      <c r="K189">
        <f t="shared" si="23"/>
        <v>-0.96519999999999995</v>
      </c>
      <c r="L189">
        <f t="shared" si="24"/>
        <v>2.75</v>
      </c>
      <c r="M189">
        <f t="shared" si="25"/>
        <v>3.4881000000000002</v>
      </c>
      <c r="N189">
        <f t="shared" si="26"/>
        <v>-0.56890000000000007</v>
      </c>
    </row>
    <row r="190" spans="1:14" x14ac:dyDescent="0.3">
      <c r="A190" s="1">
        <v>32</v>
      </c>
      <c r="B190" t="s">
        <v>449</v>
      </c>
      <c r="C190" t="s">
        <v>7218</v>
      </c>
      <c r="D190" t="s">
        <v>7219</v>
      </c>
      <c r="E190" t="s">
        <v>7220</v>
      </c>
      <c r="F190" t="s">
        <v>7221</v>
      </c>
      <c r="G190" t="s">
        <v>7222</v>
      </c>
      <c r="I190" t="str">
        <f t="shared" si="21"/>
        <v>pos_trend</v>
      </c>
      <c r="J190">
        <f t="shared" si="22"/>
        <v>134480000</v>
      </c>
      <c r="K190">
        <f t="shared" si="23"/>
        <v>145290000</v>
      </c>
      <c r="L190">
        <f t="shared" si="24"/>
        <v>145640000</v>
      </c>
      <c r="M190">
        <f t="shared" si="25"/>
        <v>155180000</v>
      </c>
      <c r="N190">
        <f t="shared" si="26"/>
        <v>156000000</v>
      </c>
    </row>
    <row r="191" spans="1:14" x14ac:dyDescent="0.3">
      <c r="A191" s="1">
        <v>33</v>
      </c>
      <c r="B191" t="s">
        <v>455</v>
      </c>
      <c r="C191" t="s">
        <v>3784</v>
      </c>
      <c r="D191" t="s">
        <v>81</v>
      </c>
      <c r="E191" t="s">
        <v>1821</v>
      </c>
      <c r="F191" t="s">
        <v>1117</v>
      </c>
      <c r="G191" t="s">
        <v>1123</v>
      </c>
      <c r="I191" t="str">
        <f t="shared" si="21"/>
        <v>N/A</v>
      </c>
      <c r="J191">
        <f t="shared" si="22"/>
        <v>0.61</v>
      </c>
      <c r="K191">
        <f t="shared" si="23"/>
        <v>0.02</v>
      </c>
      <c r="L191">
        <f t="shared" si="24"/>
        <v>0.08</v>
      </c>
      <c r="M191">
        <f t="shared" si="25"/>
        <v>0.36</v>
      </c>
      <c r="N191">
        <f t="shared" si="26"/>
        <v>0.15</v>
      </c>
    </row>
    <row r="192" spans="1:14" x14ac:dyDescent="0.3">
      <c r="A192" s="1">
        <v>34</v>
      </c>
      <c r="B192" t="s">
        <v>461</v>
      </c>
      <c r="C192" t="s">
        <v>254</v>
      </c>
      <c r="D192" t="s">
        <v>7223</v>
      </c>
      <c r="E192" t="s">
        <v>7224</v>
      </c>
      <c r="F192" t="s">
        <v>7225</v>
      </c>
      <c r="G192" t="s">
        <v>7226</v>
      </c>
      <c r="I192" t="str">
        <f t="shared" si="21"/>
        <v>N/A</v>
      </c>
      <c r="J192" t="str">
        <f t="shared" si="22"/>
        <v>N/A</v>
      </c>
      <c r="K192">
        <f t="shared" si="23"/>
        <v>-0.96540000000000004</v>
      </c>
      <c r="L192">
        <f t="shared" si="24"/>
        <v>2.7582999999999998</v>
      </c>
      <c r="M192">
        <f t="shared" si="25"/>
        <v>3.488</v>
      </c>
      <c r="N192">
        <f t="shared" si="26"/>
        <v>-0.56899999999999995</v>
      </c>
    </row>
    <row r="193" spans="1:14" x14ac:dyDescent="0.3">
      <c r="A193" s="1">
        <v>35</v>
      </c>
      <c r="B193" t="s">
        <v>466</v>
      </c>
      <c r="C193" t="s">
        <v>7218</v>
      </c>
      <c r="D193" t="s">
        <v>7227</v>
      </c>
      <c r="E193" t="s">
        <v>7228</v>
      </c>
      <c r="F193" t="s">
        <v>349</v>
      </c>
      <c r="G193" t="s">
        <v>7229</v>
      </c>
      <c r="I193" t="str">
        <f t="shared" si="21"/>
        <v>pos_trend</v>
      </c>
      <c r="J193">
        <f t="shared" si="22"/>
        <v>134480000</v>
      </c>
      <c r="K193">
        <f t="shared" si="23"/>
        <v>145530000</v>
      </c>
      <c r="L193">
        <f t="shared" si="24"/>
        <v>146000000</v>
      </c>
      <c r="M193">
        <f t="shared" si="25"/>
        <v>155570000</v>
      </c>
      <c r="N193">
        <f t="shared" si="26"/>
        <v>156390000</v>
      </c>
    </row>
    <row r="194" spans="1:14" x14ac:dyDescent="0.3">
      <c r="I194" t="str">
        <f t="shared" si="21"/>
        <v>N/A</v>
      </c>
      <c r="J194" t="str">
        <f t="shared" si="22"/>
        <v>N/A</v>
      </c>
      <c r="K194" t="str">
        <f t="shared" si="23"/>
        <v>N/A</v>
      </c>
      <c r="L194" t="str">
        <f t="shared" si="24"/>
        <v>N/A</v>
      </c>
      <c r="M194" t="str">
        <f t="shared" si="25"/>
        <v>N/A</v>
      </c>
      <c r="N194" t="str">
        <f t="shared" si="26"/>
        <v>N/A</v>
      </c>
    </row>
    <row r="195" spans="1:14" x14ac:dyDescent="0.3">
      <c r="B195" s="1" t="s">
        <v>241</v>
      </c>
      <c r="C195" s="1" t="s">
        <v>242</v>
      </c>
      <c r="D195" s="1" t="s">
        <v>243</v>
      </c>
      <c r="E195" s="1" t="s">
        <v>244</v>
      </c>
      <c r="F195" s="1" t="s">
        <v>245</v>
      </c>
      <c r="G195" s="1" t="s">
        <v>246</v>
      </c>
      <c r="H195" s="1" t="s">
        <v>247</v>
      </c>
      <c r="I195" t="str">
        <f t="shared" si="21"/>
        <v>pos_trend</v>
      </c>
      <c r="J195">
        <f t="shared" si="22"/>
        <v>2012</v>
      </c>
      <c r="K195">
        <f t="shared" si="23"/>
        <v>2013</v>
      </c>
      <c r="L195">
        <f t="shared" si="24"/>
        <v>2014</v>
      </c>
      <c r="M195">
        <f t="shared" si="25"/>
        <v>2015</v>
      </c>
      <c r="N195">
        <f t="shared" si="26"/>
        <v>2016</v>
      </c>
    </row>
    <row r="196" spans="1:14" x14ac:dyDescent="0.3">
      <c r="A196" s="1">
        <v>0</v>
      </c>
      <c r="B196" t="s">
        <v>484</v>
      </c>
      <c r="C196" t="s">
        <v>7230</v>
      </c>
      <c r="D196" t="s">
        <v>7231</v>
      </c>
      <c r="E196" t="s">
        <v>7232</v>
      </c>
      <c r="F196" t="s">
        <v>7233</v>
      </c>
      <c r="G196" t="s">
        <v>7234</v>
      </c>
      <c r="I196" t="str">
        <f t="shared" si="21"/>
        <v>N/A</v>
      </c>
      <c r="J196">
        <f t="shared" si="22"/>
        <v>231270000</v>
      </c>
      <c r="K196">
        <f t="shared" si="23"/>
        <v>182790000</v>
      </c>
      <c r="L196">
        <f t="shared" si="24"/>
        <v>120420000</v>
      </c>
      <c r="M196">
        <f t="shared" si="25"/>
        <v>137750000</v>
      </c>
      <c r="N196">
        <f t="shared" si="26"/>
        <v>131150000</v>
      </c>
    </row>
    <row r="197" spans="1:14" x14ac:dyDescent="0.3">
      <c r="A197" s="1">
        <v>1</v>
      </c>
      <c r="B197" t="s">
        <v>490</v>
      </c>
      <c r="C197" t="s">
        <v>7230</v>
      </c>
      <c r="D197" t="s">
        <v>7231</v>
      </c>
      <c r="E197" t="s">
        <v>7232</v>
      </c>
      <c r="F197" t="s">
        <v>7233</v>
      </c>
      <c r="G197" t="s">
        <v>7234</v>
      </c>
      <c r="I197" t="str">
        <f t="shared" si="21"/>
        <v>N/A</v>
      </c>
      <c r="J197">
        <f t="shared" si="22"/>
        <v>231270000</v>
      </c>
      <c r="K197">
        <f t="shared" si="23"/>
        <v>182790000</v>
      </c>
      <c r="L197">
        <f t="shared" si="24"/>
        <v>120420000</v>
      </c>
      <c r="M197">
        <f t="shared" si="25"/>
        <v>137750000</v>
      </c>
      <c r="N197">
        <f t="shared" si="26"/>
        <v>131150000</v>
      </c>
    </row>
    <row r="198" spans="1:14" x14ac:dyDescent="0.3">
      <c r="A198" s="1">
        <v>2</v>
      </c>
      <c r="B198" t="s">
        <v>6327</v>
      </c>
      <c r="C198" t="s">
        <v>254</v>
      </c>
      <c r="D198" t="s">
        <v>254</v>
      </c>
      <c r="E198" t="s">
        <v>254</v>
      </c>
      <c r="F198" t="s">
        <v>254</v>
      </c>
      <c r="G198" t="s">
        <v>254</v>
      </c>
      <c r="I198" t="str">
        <f t="shared" si="21"/>
        <v>N/A</v>
      </c>
      <c r="J198" t="str">
        <f t="shared" si="22"/>
        <v>N/A</v>
      </c>
      <c r="K198" t="str">
        <f t="shared" si="23"/>
        <v>N/A</v>
      </c>
      <c r="L198" t="str">
        <f t="shared" si="24"/>
        <v>N/A</v>
      </c>
      <c r="M198" t="str">
        <f t="shared" si="25"/>
        <v>N/A</v>
      </c>
      <c r="N198" t="str">
        <f t="shared" si="26"/>
        <v>N/A</v>
      </c>
    </row>
    <row r="199" spans="1:14" x14ac:dyDescent="0.3">
      <c r="A199" s="1">
        <v>3</v>
      </c>
      <c r="B199" t="s">
        <v>492</v>
      </c>
      <c r="C199" t="s">
        <v>254</v>
      </c>
      <c r="D199" t="s">
        <v>7235</v>
      </c>
      <c r="E199" t="s">
        <v>7236</v>
      </c>
      <c r="F199" t="s">
        <v>7237</v>
      </c>
      <c r="G199" t="s">
        <v>7238</v>
      </c>
      <c r="I199" t="str">
        <f t="shared" si="21"/>
        <v>N/A</v>
      </c>
      <c r="J199" t="str">
        <f t="shared" si="22"/>
        <v>N/A</v>
      </c>
      <c r="K199">
        <f t="shared" si="23"/>
        <v>-0.20960000000000001</v>
      </c>
      <c r="L199">
        <f t="shared" si="24"/>
        <v>-0.3412</v>
      </c>
      <c r="M199">
        <f t="shared" si="25"/>
        <v>0.1439</v>
      </c>
      <c r="N199">
        <f t="shared" si="26"/>
        <v>-4.7899999999999998E-2</v>
      </c>
    </row>
    <row r="200" spans="1:14" x14ac:dyDescent="0.3">
      <c r="A200" s="1">
        <v>4</v>
      </c>
      <c r="B200" t="s">
        <v>6328</v>
      </c>
      <c r="C200" t="s">
        <v>7239</v>
      </c>
      <c r="D200" t="s">
        <v>254</v>
      </c>
      <c r="E200" t="s">
        <v>254</v>
      </c>
      <c r="F200" t="s">
        <v>254</v>
      </c>
      <c r="G200" t="s">
        <v>254</v>
      </c>
      <c r="I200" t="str">
        <f t="shared" si="21"/>
        <v>N/A</v>
      </c>
      <c r="J200">
        <f t="shared" si="22"/>
        <v>38420000</v>
      </c>
      <c r="K200" t="str">
        <f t="shared" si="23"/>
        <v>N/A</v>
      </c>
      <c r="L200" t="str">
        <f t="shared" si="24"/>
        <v>N/A</v>
      </c>
      <c r="M200" t="str">
        <f t="shared" si="25"/>
        <v>N/A</v>
      </c>
      <c r="N200" t="str">
        <f t="shared" si="26"/>
        <v>N/A</v>
      </c>
    </row>
    <row r="201" spans="1:14" x14ac:dyDescent="0.3">
      <c r="A201" s="1">
        <v>5</v>
      </c>
      <c r="B201" t="s">
        <v>6329</v>
      </c>
      <c r="C201" t="s">
        <v>254</v>
      </c>
      <c r="D201" t="s">
        <v>254</v>
      </c>
      <c r="E201" t="s">
        <v>254</v>
      </c>
      <c r="F201" t="s">
        <v>254</v>
      </c>
      <c r="G201" t="s">
        <v>254</v>
      </c>
      <c r="I201" t="str">
        <f t="shared" si="21"/>
        <v>N/A</v>
      </c>
      <c r="J201" t="str">
        <f t="shared" si="22"/>
        <v>N/A</v>
      </c>
      <c r="K201" t="str">
        <f t="shared" si="23"/>
        <v>N/A</v>
      </c>
      <c r="L201" t="str">
        <f t="shared" si="24"/>
        <v>N/A</v>
      </c>
      <c r="M201" t="str">
        <f t="shared" si="25"/>
        <v>N/A</v>
      </c>
      <c r="N201" t="str">
        <f t="shared" si="26"/>
        <v>N/A</v>
      </c>
    </row>
    <row r="202" spans="1:14" x14ac:dyDescent="0.3">
      <c r="A202" s="1">
        <v>6</v>
      </c>
      <c r="B202" t="s">
        <v>6330</v>
      </c>
      <c r="C202" t="s">
        <v>254</v>
      </c>
      <c r="D202" t="s">
        <v>254</v>
      </c>
      <c r="E202" t="s">
        <v>254</v>
      </c>
      <c r="F202" t="s">
        <v>254</v>
      </c>
      <c r="G202" t="s">
        <v>254</v>
      </c>
      <c r="I202" t="str">
        <f t="shared" si="21"/>
        <v>N/A</v>
      </c>
      <c r="J202" t="str">
        <f t="shared" si="22"/>
        <v>N/A</v>
      </c>
      <c r="K202" t="str">
        <f t="shared" si="23"/>
        <v>N/A</v>
      </c>
      <c r="L202" t="str">
        <f t="shared" si="24"/>
        <v>N/A</v>
      </c>
      <c r="M202" t="str">
        <f t="shared" si="25"/>
        <v>N/A</v>
      </c>
      <c r="N202" t="str">
        <f t="shared" si="26"/>
        <v>N/A</v>
      </c>
    </row>
    <row r="203" spans="1:14" x14ac:dyDescent="0.3">
      <c r="A203" s="1">
        <v>7</v>
      </c>
      <c r="B203" t="s">
        <v>6331</v>
      </c>
      <c r="C203" t="s">
        <v>254</v>
      </c>
      <c r="D203" t="s">
        <v>254</v>
      </c>
      <c r="E203" t="s">
        <v>254</v>
      </c>
      <c r="F203" t="s">
        <v>254</v>
      </c>
      <c r="G203" t="s">
        <v>254</v>
      </c>
      <c r="I203" t="str">
        <f t="shared" si="21"/>
        <v>N/A</v>
      </c>
      <c r="J203" t="str">
        <f t="shared" si="22"/>
        <v>N/A</v>
      </c>
      <c r="K203" t="str">
        <f t="shared" si="23"/>
        <v>N/A</v>
      </c>
      <c r="L203" t="str">
        <f t="shared" si="24"/>
        <v>N/A</v>
      </c>
      <c r="M203" t="str">
        <f t="shared" si="25"/>
        <v>N/A</v>
      </c>
      <c r="N203" t="str">
        <f t="shared" si="26"/>
        <v>N/A</v>
      </c>
    </row>
    <row r="204" spans="1:14" x14ac:dyDescent="0.3">
      <c r="A204" s="1">
        <v>8</v>
      </c>
      <c r="B204" t="s">
        <v>6332</v>
      </c>
      <c r="C204" t="s">
        <v>254</v>
      </c>
      <c r="D204" t="s">
        <v>254</v>
      </c>
      <c r="E204" t="s">
        <v>254</v>
      </c>
      <c r="F204" t="s">
        <v>254</v>
      </c>
      <c r="G204" t="s">
        <v>254</v>
      </c>
      <c r="I204" t="str">
        <f t="shared" si="21"/>
        <v>N/A</v>
      </c>
      <c r="J204" t="str">
        <f t="shared" si="22"/>
        <v>N/A</v>
      </c>
      <c r="K204" t="str">
        <f t="shared" si="23"/>
        <v>N/A</v>
      </c>
      <c r="L204" t="str">
        <f t="shared" si="24"/>
        <v>N/A</v>
      </c>
      <c r="M204" t="str">
        <f t="shared" si="25"/>
        <v>N/A</v>
      </c>
      <c r="N204" t="str">
        <f t="shared" si="26"/>
        <v>N/A</v>
      </c>
    </row>
    <row r="205" spans="1:14" x14ac:dyDescent="0.3">
      <c r="A205" s="1">
        <v>9</v>
      </c>
      <c r="B205" t="s">
        <v>6333</v>
      </c>
      <c r="C205" t="s">
        <v>254</v>
      </c>
      <c r="D205" t="s">
        <v>254</v>
      </c>
      <c r="E205" t="s">
        <v>254</v>
      </c>
      <c r="F205" t="s">
        <v>254</v>
      </c>
      <c r="G205" t="s">
        <v>254</v>
      </c>
      <c r="I205" t="str">
        <f t="shared" si="21"/>
        <v>N/A</v>
      </c>
      <c r="J205" t="str">
        <f t="shared" si="22"/>
        <v>N/A</v>
      </c>
      <c r="K205" t="str">
        <f t="shared" si="23"/>
        <v>N/A</v>
      </c>
      <c r="L205" t="str">
        <f t="shared" si="24"/>
        <v>N/A</v>
      </c>
      <c r="M205" t="str">
        <f t="shared" si="25"/>
        <v>N/A</v>
      </c>
      <c r="N205" t="str">
        <f t="shared" si="26"/>
        <v>N/A</v>
      </c>
    </row>
    <row r="206" spans="1:14" x14ac:dyDescent="0.3">
      <c r="A206" s="1">
        <v>10</v>
      </c>
      <c r="B206" t="s">
        <v>6334</v>
      </c>
      <c r="C206" t="s">
        <v>254</v>
      </c>
      <c r="D206" t="s">
        <v>7240</v>
      </c>
      <c r="E206" t="s">
        <v>7241</v>
      </c>
      <c r="F206" t="s">
        <v>7242</v>
      </c>
      <c r="G206" t="s">
        <v>7243</v>
      </c>
      <c r="I206" t="str">
        <f t="shared" si="21"/>
        <v>N/A</v>
      </c>
      <c r="J206" t="str">
        <f t="shared" si="22"/>
        <v>N/A</v>
      </c>
      <c r="K206">
        <f t="shared" si="23"/>
        <v>58410000</v>
      </c>
      <c r="L206">
        <f t="shared" si="24"/>
        <v>61040000</v>
      </c>
      <c r="M206">
        <f t="shared" si="25"/>
        <v>65500000</v>
      </c>
      <c r="N206">
        <f t="shared" si="26"/>
        <v>76060000</v>
      </c>
    </row>
    <row r="207" spans="1:14" x14ac:dyDescent="0.3">
      <c r="A207" s="1">
        <v>11</v>
      </c>
      <c r="B207" t="s">
        <v>567</v>
      </c>
      <c r="C207" t="s">
        <v>254</v>
      </c>
      <c r="D207" t="s">
        <v>254</v>
      </c>
      <c r="E207" t="s">
        <v>254</v>
      </c>
      <c r="F207" t="s">
        <v>254</v>
      </c>
      <c r="G207" t="s">
        <v>254</v>
      </c>
      <c r="I207" t="str">
        <f t="shared" si="21"/>
        <v>N/A</v>
      </c>
      <c r="J207" t="str">
        <f t="shared" si="22"/>
        <v>N/A</v>
      </c>
      <c r="K207" t="str">
        <f t="shared" si="23"/>
        <v>N/A</v>
      </c>
      <c r="L207" t="str">
        <f t="shared" si="24"/>
        <v>N/A</v>
      </c>
      <c r="M207" t="str">
        <f t="shared" si="25"/>
        <v>N/A</v>
      </c>
      <c r="N207" t="str">
        <f t="shared" si="26"/>
        <v>N/A</v>
      </c>
    </row>
    <row r="208" spans="1:14" x14ac:dyDescent="0.3">
      <c r="A208" s="1">
        <v>12</v>
      </c>
      <c r="B208" t="s">
        <v>6335</v>
      </c>
      <c r="C208" t="s">
        <v>7244</v>
      </c>
      <c r="D208" t="s">
        <v>7245</v>
      </c>
      <c r="E208" t="s">
        <v>7246</v>
      </c>
      <c r="F208" t="s">
        <v>7247</v>
      </c>
      <c r="G208" t="s">
        <v>7248</v>
      </c>
      <c r="I208" t="str">
        <f t="shared" si="21"/>
        <v>N/A</v>
      </c>
      <c r="J208">
        <f t="shared" si="22"/>
        <v>511140000</v>
      </c>
      <c r="K208">
        <f t="shared" si="23"/>
        <v>232730000</v>
      </c>
      <c r="L208">
        <f t="shared" si="24"/>
        <v>265360000</v>
      </c>
      <c r="M208">
        <f t="shared" si="25"/>
        <v>344460000</v>
      </c>
      <c r="N208">
        <f t="shared" si="26"/>
        <v>250140000</v>
      </c>
    </row>
    <row r="209" spans="1:14" x14ac:dyDescent="0.3">
      <c r="A209" s="1">
        <v>13</v>
      </c>
      <c r="B209" t="s">
        <v>626</v>
      </c>
      <c r="C209" t="s">
        <v>7249</v>
      </c>
      <c r="D209" t="s">
        <v>7250</v>
      </c>
      <c r="E209" t="s">
        <v>7251</v>
      </c>
      <c r="F209" t="s">
        <v>7252</v>
      </c>
      <c r="G209" t="s">
        <v>7253</v>
      </c>
      <c r="I209" t="str">
        <f t="shared" si="21"/>
        <v>N/A</v>
      </c>
      <c r="J209">
        <f t="shared" si="22"/>
        <v>429140000</v>
      </c>
      <c r="K209">
        <f t="shared" si="23"/>
        <v>161730000</v>
      </c>
      <c r="L209">
        <f t="shared" si="24"/>
        <v>196220000</v>
      </c>
      <c r="M209">
        <f t="shared" si="25"/>
        <v>282610000</v>
      </c>
      <c r="N209">
        <f t="shared" si="26"/>
        <v>196870000</v>
      </c>
    </row>
    <row r="210" spans="1:14" x14ac:dyDescent="0.3">
      <c r="A210" s="1">
        <v>14</v>
      </c>
      <c r="B210" t="s">
        <v>608</v>
      </c>
      <c r="C210" t="s">
        <v>5929</v>
      </c>
      <c r="D210" t="s">
        <v>7254</v>
      </c>
      <c r="E210" t="s">
        <v>7255</v>
      </c>
      <c r="F210" t="s">
        <v>7256</v>
      </c>
      <c r="G210" t="s">
        <v>7257</v>
      </c>
      <c r="I210" t="str">
        <f t="shared" si="21"/>
        <v>neg_trend</v>
      </c>
      <c r="J210">
        <f t="shared" si="22"/>
        <v>82000000</v>
      </c>
      <c r="K210">
        <f t="shared" si="23"/>
        <v>71000000</v>
      </c>
      <c r="L210">
        <f t="shared" si="24"/>
        <v>69140000</v>
      </c>
      <c r="M210">
        <f t="shared" si="25"/>
        <v>61850000</v>
      </c>
      <c r="N210">
        <f t="shared" si="26"/>
        <v>53270000</v>
      </c>
    </row>
    <row r="211" spans="1:14" x14ac:dyDescent="0.3">
      <c r="A211" s="1">
        <v>15</v>
      </c>
      <c r="B211" t="s">
        <v>635</v>
      </c>
      <c r="C211" t="s">
        <v>7258</v>
      </c>
      <c r="D211" t="s">
        <v>7259</v>
      </c>
      <c r="E211" t="s">
        <v>7260</v>
      </c>
      <c r="F211" t="s">
        <v>7261</v>
      </c>
      <c r="G211" t="s">
        <v>7262</v>
      </c>
      <c r="I211" t="str">
        <f t="shared" si="21"/>
        <v>N/A</v>
      </c>
      <c r="J211">
        <f t="shared" si="22"/>
        <v>6400000000</v>
      </c>
      <c r="K211">
        <f t="shared" si="23"/>
        <v>6080000000</v>
      </c>
      <c r="L211">
        <f t="shared" si="24"/>
        <v>6100000000</v>
      </c>
      <c r="M211">
        <f t="shared" si="25"/>
        <v>6120000000</v>
      </c>
      <c r="N211">
        <f t="shared" si="26"/>
        <v>6230000000</v>
      </c>
    </row>
    <row r="212" spans="1:14" x14ac:dyDescent="0.3">
      <c r="A212" s="1">
        <v>16</v>
      </c>
      <c r="B212" t="s">
        <v>6340</v>
      </c>
      <c r="C212" t="s">
        <v>254</v>
      </c>
      <c r="D212" t="s">
        <v>2438</v>
      </c>
      <c r="E212" t="s">
        <v>7263</v>
      </c>
      <c r="F212" t="s">
        <v>7264</v>
      </c>
      <c r="G212" t="s">
        <v>4435</v>
      </c>
      <c r="I212" t="str">
        <f t="shared" si="21"/>
        <v>N/A</v>
      </c>
      <c r="J212" t="str">
        <f t="shared" si="22"/>
        <v>N/A</v>
      </c>
      <c r="K212">
        <f t="shared" si="23"/>
        <v>-5.0300000000000004E-2</v>
      </c>
      <c r="L212">
        <f t="shared" si="24"/>
        <v>2.8999999999999998E-3</v>
      </c>
      <c r="M212">
        <f t="shared" si="25"/>
        <v>3.5999999999999999E-3</v>
      </c>
      <c r="N212">
        <f t="shared" si="26"/>
        <v>1.8700000000000001E-2</v>
      </c>
    </row>
    <row r="213" spans="1:14" x14ac:dyDescent="0.3">
      <c r="A213" s="1">
        <v>17</v>
      </c>
      <c r="B213" t="s">
        <v>6344</v>
      </c>
      <c r="C213" t="s">
        <v>254</v>
      </c>
      <c r="D213" t="s">
        <v>254</v>
      </c>
      <c r="E213" t="s">
        <v>254</v>
      </c>
      <c r="F213" t="s">
        <v>254</v>
      </c>
      <c r="G213" t="s">
        <v>7265</v>
      </c>
      <c r="I213" t="str">
        <f t="shared" si="21"/>
        <v>N/A</v>
      </c>
      <c r="J213" t="str">
        <f t="shared" si="22"/>
        <v>N/A</v>
      </c>
      <c r="K213" t="str">
        <f t="shared" si="23"/>
        <v>N/A</v>
      </c>
      <c r="L213" t="str">
        <f t="shared" si="24"/>
        <v>N/A</v>
      </c>
      <c r="M213" t="str">
        <f t="shared" si="25"/>
        <v>N/A</v>
      </c>
      <c r="N213">
        <f t="shared" si="26"/>
        <v>5.7999999999999996E-3</v>
      </c>
    </row>
    <row r="214" spans="1:14" x14ac:dyDescent="0.3">
      <c r="I214" t="str">
        <f t="shared" si="21"/>
        <v>N/A</v>
      </c>
      <c r="J214" t="str">
        <f t="shared" si="22"/>
        <v>N/A</v>
      </c>
      <c r="K214" t="str">
        <f t="shared" si="23"/>
        <v>N/A</v>
      </c>
      <c r="L214" t="str">
        <f t="shared" si="24"/>
        <v>N/A</v>
      </c>
      <c r="M214" t="str">
        <f t="shared" si="25"/>
        <v>N/A</v>
      </c>
      <c r="N214" t="str">
        <f t="shared" si="26"/>
        <v>N/A</v>
      </c>
    </row>
    <row r="215" spans="1:14" x14ac:dyDescent="0.3">
      <c r="B215" s="1" t="s">
        <v>307</v>
      </c>
      <c r="C215" s="1" t="s">
        <v>242</v>
      </c>
      <c r="D215" s="1" t="s">
        <v>243</v>
      </c>
      <c r="E215" s="1" t="s">
        <v>244</v>
      </c>
      <c r="F215" s="1" t="s">
        <v>245</v>
      </c>
      <c r="G215" s="1" t="s">
        <v>246</v>
      </c>
      <c r="H215" s="1" t="s">
        <v>247</v>
      </c>
      <c r="I215" t="str">
        <f t="shared" si="21"/>
        <v>pos_trend</v>
      </c>
      <c r="J215">
        <f t="shared" si="22"/>
        <v>2012</v>
      </c>
      <c r="K215">
        <f t="shared" si="23"/>
        <v>2013</v>
      </c>
      <c r="L215">
        <f t="shared" si="24"/>
        <v>2014</v>
      </c>
      <c r="M215">
        <f t="shared" si="25"/>
        <v>2015</v>
      </c>
      <c r="N215">
        <f t="shared" si="26"/>
        <v>2016</v>
      </c>
    </row>
    <row r="216" spans="1:14" x14ac:dyDescent="0.3">
      <c r="A216" s="1">
        <v>0</v>
      </c>
      <c r="B216" t="s">
        <v>6346</v>
      </c>
      <c r="C216" t="s">
        <v>7266</v>
      </c>
      <c r="D216" t="s">
        <v>1556</v>
      </c>
      <c r="E216" t="s">
        <v>7267</v>
      </c>
      <c r="F216" t="s">
        <v>7268</v>
      </c>
      <c r="G216" t="s">
        <v>7269</v>
      </c>
      <c r="I216" t="str">
        <f t="shared" si="21"/>
        <v>N/A</v>
      </c>
      <c r="J216">
        <f t="shared" si="22"/>
        <v>4690000000</v>
      </c>
      <c r="K216">
        <f t="shared" si="23"/>
        <v>4390000000</v>
      </c>
      <c r="L216">
        <f t="shared" si="24"/>
        <v>4139999999.9999995</v>
      </c>
      <c r="M216">
        <f t="shared" si="25"/>
        <v>3850000000</v>
      </c>
      <c r="N216">
        <f t="shared" si="26"/>
        <v>3880000000</v>
      </c>
    </row>
    <row r="217" spans="1:14" x14ac:dyDescent="0.3">
      <c r="A217" s="1">
        <v>1</v>
      </c>
      <c r="B217" t="s">
        <v>645</v>
      </c>
      <c r="C217" t="s">
        <v>7270</v>
      </c>
      <c r="D217" t="s">
        <v>5887</v>
      </c>
      <c r="E217" t="s">
        <v>7271</v>
      </c>
      <c r="F217" t="s">
        <v>254</v>
      </c>
      <c r="G217" t="s">
        <v>254</v>
      </c>
      <c r="I217" t="str">
        <f t="shared" si="21"/>
        <v>N/A</v>
      </c>
      <c r="J217">
        <f t="shared" si="22"/>
        <v>268600000</v>
      </c>
      <c r="K217">
        <f t="shared" si="23"/>
        <v>220600000</v>
      </c>
      <c r="L217">
        <f t="shared" si="24"/>
        <v>328270000</v>
      </c>
      <c r="M217" t="str">
        <f t="shared" si="25"/>
        <v>N/A</v>
      </c>
      <c r="N217" t="str">
        <f t="shared" si="26"/>
        <v>N/A</v>
      </c>
    </row>
    <row r="218" spans="1:14" x14ac:dyDescent="0.3">
      <c r="A218" s="1">
        <v>2</v>
      </c>
      <c r="B218" t="s">
        <v>651</v>
      </c>
      <c r="C218" t="s">
        <v>254</v>
      </c>
      <c r="D218" t="s">
        <v>7272</v>
      </c>
      <c r="E218" t="s">
        <v>7273</v>
      </c>
      <c r="F218" t="s">
        <v>254</v>
      </c>
      <c r="G218" t="s">
        <v>254</v>
      </c>
      <c r="I218" t="str">
        <f t="shared" si="21"/>
        <v>N/A</v>
      </c>
      <c r="J218" t="str">
        <f t="shared" si="22"/>
        <v>N/A</v>
      </c>
      <c r="K218">
        <f t="shared" si="23"/>
        <v>50400000</v>
      </c>
      <c r="L218">
        <f t="shared" si="24"/>
        <v>112330000</v>
      </c>
      <c r="M218" t="str">
        <f t="shared" si="25"/>
        <v>N/A</v>
      </c>
      <c r="N218" t="str">
        <f t="shared" si="26"/>
        <v>N/A</v>
      </c>
    </row>
    <row r="219" spans="1:14" x14ac:dyDescent="0.3">
      <c r="A219" s="1">
        <v>3</v>
      </c>
      <c r="B219" t="s">
        <v>653</v>
      </c>
      <c r="C219" t="s">
        <v>7270</v>
      </c>
      <c r="D219" t="s">
        <v>7274</v>
      </c>
      <c r="E219" t="s">
        <v>54</v>
      </c>
      <c r="F219" t="s">
        <v>254</v>
      </c>
      <c r="G219" t="s">
        <v>254</v>
      </c>
      <c r="I219" t="str">
        <f t="shared" si="21"/>
        <v>N/A</v>
      </c>
      <c r="J219">
        <f t="shared" si="22"/>
        <v>268600000</v>
      </c>
      <c r="K219">
        <f t="shared" si="23"/>
        <v>170200000</v>
      </c>
      <c r="L219">
        <f t="shared" si="24"/>
        <v>215940000</v>
      </c>
      <c r="M219" t="str">
        <f t="shared" si="25"/>
        <v>N/A</v>
      </c>
      <c r="N219" t="str">
        <f t="shared" si="26"/>
        <v>N/A</v>
      </c>
    </row>
    <row r="220" spans="1:14" x14ac:dyDescent="0.3">
      <c r="A220" s="1">
        <v>4</v>
      </c>
      <c r="B220" t="s">
        <v>695</v>
      </c>
      <c r="C220" t="s">
        <v>7275</v>
      </c>
      <c r="D220" t="s">
        <v>7276</v>
      </c>
      <c r="E220" t="s">
        <v>7277</v>
      </c>
      <c r="F220" t="s">
        <v>7268</v>
      </c>
      <c r="G220" t="s">
        <v>7269</v>
      </c>
      <c r="I220" t="str">
        <f t="shared" si="21"/>
        <v>N/A</v>
      </c>
      <c r="J220">
        <f t="shared" si="22"/>
        <v>4420000000</v>
      </c>
      <c r="K220">
        <f t="shared" si="23"/>
        <v>4170000000</v>
      </c>
      <c r="L220">
        <f t="shared" si="24"/>
        <v>3810000000</v>
      </c>
      <c r="M220">
        <f t="shared" si="25"/>
        <v>3850000000</v>
      </c>
      <c r="N220">
        <f t="shared" si="26"/>
        <v>3880000000</v>
      </c>
    </row>
    <row r="221" spans="1:14" x14ac:dyDescent="0.3">
      <c r="A221" s="1">
        <v>5</v>
      </c>
      <c r="B221" t="s">
        <v>6347</v>
      </c>
      <c r="C221" t="s">
        <v>7275</v>
      </c>
      <c r="D221" t="s">
        <v>7276</v>
      </c>
      <c r="E221" t="s">
        <v>7277</v>
      </c>
      <c r="F221" t="s">
        <v>7268</v>
      </c>
      <c r="G221" t="s">
        <v>7269</v>
      </c>
      <c r="I221" t="str">
        <f t="shared" si="21"/>
        <v>N/A</v>
      </c>
      <c r="J221">
        <f t="shared" si="22"/>
        <v>4420000000</v>
      </c>
      <c r="K221">
        <f t="shared" si="23"/>
        <v>4170000000</v>
      </c>
      <c r="L221">
        <f t="shared" si="24"/>
        <v>3810000000</v>
      </c>
      <c r="M221">
        <f t="shared" si="25"/>
        <v>3850000000</v>
      </c>
      <c r="N221">
        <f t="shared" si="26"/>
        <v>3880000000</v>
      </c>
    </row>
    <row r="222" spans="1:14" x14ac:dyDescent="0.3">
      <c r="A222" s="1">
        <v>6</v>
      </c>
      <c r="B222" t="s">
        <v>706</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7</v>
      </c>
      <c r="B223" t="s">
        <v>6348</v>
      </c>
      <c r="C223" t="s">
        <v>254</v>
      </c>
      <c r="D223" t="s">
        <v>7278</v>
      </c>
      <c r="E223" t="s">
        <v>7279</v>
      </c>
      <c r="F223" t="s">
        <v>5537</v>
      </c>
      <c r="G223" t="s">
        <v>7280</v>
      </c>
      <c r="I223" t="str">
        <f t="shared" si="21"/>
        <v>N/A</v>
      </c>
      <c r="J223" t="str">
        <f t="shared" si="22"/>
        <v>N/A</v>
      </c>
      <c r="K223">
        <f t="shared" si="23"/>
        <v>-6.4000000000000001E-2</v>
      </c>
      <c r="L223">
        <f t="shared" si="24"/>
        <v>-5.7699999999999994E-2</v>
      </c>
      <c r="M223">
        <f t="shared" si="25"/>
        <v>-6.9199999999999998E-2</v>
      </c>
      <c r="N223">
        <f t="shared" si="26"/>
        <v>9.1999999999999998E-3</v>
      </c>
    </row>
    <row r="224" spans="1:14" x14ac:dyDescent="0.3">
      <c r="A224" s="1">
        <v>8</v>
      </c>
      <c r="B224" t="s">
        <v>6349</v>
      </c>
      <c r="C224" t="s">
        <v>7281</v>
      </c>
      <c r="D224" t="s">
        <v>7282</v>
      </c>
      <c r="E224" t="s">
        <v>7283</v>
      </c>
      <c r="F224" t="s">
        <v>7284</v>
      </c>
      <c r="G224" t="s">
        <v>7285</v>
      </c>
      <c r="I224" t="str">
        <f t="shared" si="21"/>
        <v>neg_trend</v>
      </c>
      <c r="J224">
        <f t="shared" si="22"/>
        <v>0.73239999999999994</v>
      </c>
      <c r="K224">
        <f t="shared" si="23"/>
        <v>0.72180000000000011</v>
      </c>
      <c r="L224">
        <f t="shared" si="24"/>
        <v>0.67819999999999991</v>
      </c>
      <c r="M224">
        <f t="shared" si="25"/>
        <v>0.62909999999999999</v>
      </c>
      <c r="N224">
        <f t="shared" si="26"/>
        <v>0.62329999999999997</v>
      </c>
    </row>
    <row r="225" spans="1:14" x14ac:dyDescent="0.3">
      <c r="A225" s="1">
        <v>9</v>
      </c>
      <c r="B225" t="s">
        <v>714</v>
      </c>
      <c r="C225" t="s">
        <v>254</v>
      </c>
      <c r="D225" t="s">
        <v>7286</v>
      </c>
      <c r="E225" t="s">
        <v>7287</v>
      </c>
      <c r="F225" t="s">
        <v>7288</v>
      </c>
      <c r="G225" t="s">
        <v>4838</v>
      </c>
      <c r="I225" t="str">
        <f t="shared" si="21"/>
        <v>N/A</v>
      </c>
      <c r="J225" t="str">
        <f t="shared" si="22"/>
        <v>N/A</v>
      </c>
      <c r="K225">
        <f t="shared" si="23"/>
        <v>-30350000</v>
      </c>
      <c r="L225">
        <f t="shared" si="24"/>
        <v>-252000</v>
      </c>
      <c r="M225">
        <f t="shared" si="25"/>
        <v>-26120000</v>
      </c>
      <c r="N225">
        <f t="shared" si="26"/>
        <v>-5080000</v>
      </c>
    </row>
    <row r="226" spans="1:14" x14ac:dyDescent="0.3">
      <c r="A226" s="1">
        <v>10</v>
      </c>
      <c r="B226" t="s">
        <v>730</v>
      </c>
      <c r="C226" t="s">
        <v>7289</v>
      </c>
      <c r="D226" t="s">
        <v>7290</v>
      </c>
      <c r="E226" t="s">
        <v>7291</v>
      </c>
      <c r="F226" t="s">
        <v>7292</v>
      </c>
      <c r="G226" t="s">
        <v>7293</v>
      </c>
      <c r="I226" t="str">
        <f t="shared" si="21"/>
        <v>neg_trend</v>
      </c>
      <c r="J226">
        <f t="shared" si="22"/>
        <v>477990000</v>
      </c>
      <c r="K226">
        <f t="shared" si="23"/>
        <v>438530000</v>
      </c>
      <c r="L226">
        <f t="shared" si="24"/>
        <v>431850000</v>
      </c>
      <c r="M226">
        <f t="shared" si="25"/>
        <v>417710000</v>
      </c>
      <c r="N226">
        <f t="shared" si="26"/>
        <v>300020000</v>
      </c>
    </row>
    <row r="227" spans="1:14" x14ac:dyDescent="0.3">
      <c r="A227" s="1">
        <v>11</v>
      </c>
      <c r="B227" t="s">
        <v>735</v>
      </c>
      <c r="C227" t="s">
        <v>7294</v>
      </c>
      <c r="D227" t="s">
        <v>7295</v>
      </c>
      <c r="E227" t="s">
        <v>7296</v>
      </c>
      <c r="F227" t="s">
        <v>7297</v>
      </c>
      <c r="G227" t="s">
        <v>7298</v>
      </c>
      <c r="I227" t="str">
        <f t="shared" si="21"/>
        <v>N/A</v>
      </c>
      <c r="J227">
        <f t="shared" si="22"/>
        <v>349420000</v>
      </c>
      <c r="K227">
        <f t="shared" si="23"/>
        <v>330760000</v>
      </c>
      <c r="L227">
        <f t="shared" si="24"/>
        <v>349970000</v>
      </c>
      <c r="M227">
        <f t="shared" si="25"/>
        <v>353660000</v>
      </c>
      <c r="N227">
        <f t="shared" si="26"/>
        <v>250650000</v>
      </c>
    </row>
    <row r="228" spans="1:14" x14ac:dyDescent="0.3">
      <c r="A228" s="1">
        <v>12</v>
      </c>
      <c r="B228" t="s">
        <v>747</v>
      </c>
      <c r="C228" t="s">
        <v>7299</v>
      </c>
      <c r="D228" t="s">
        <v>6465</v>
      </c>
      <c r="E228" t="s">
        <v>7300</v>
      </c>
      <c r="F228" t="s">
        <v>7301</v>
      </c>
      <c r="G228" t="s">
        <v>7302</v>
      </c>
      <c r="I228" t="str">
        <f t="shared" si="21"/>
        <v>neg_trend</v>
      </c>
      <c r="J228">
        <f t="shared" si="22"/>
        <v>5170000000</v>
      </c>
      <c r="K228">
        <f t="shared" si="23"/>
        <v>4830000000</v>
      </c>
      <c r="L228">
        <f t="shared" si="24"/>
        <v>4570000000</v>
      </c>
      <c r="M228">
        <f t="shared" si="25"/>
        <v>4269999999.9999995</v>
      </c>
      <c r="N228">
        <f t="shared" si="26"/>
        <v>4179999999.9999995</v>
      </c>
    </row>
    <row r="229" spans="1:14" x14ac:dyDescent="0.3">
      <c r="A229" s="1">
        <v>13</v>
      </c>
      <c r="B229" t="s">
        <v>6354</v>
      </c>
      <c r="C229" t="s">
        <v>254</v>
      </c>
      <c r="D229" t="s">
        <v>7303</v>
      </c>
      <c r="E229" t="s">
        <v>7304</v>
      </c>
      <c r="F229" t="s">
        <v>7305</v>
      </c>
      <c r="G229" t="s">
        <v>7306</v>
      </c>
      <c r="I229" t="str">
        <f t="shared" si="21"/>
        <v>N/A</v>
      </c>
      <c r="J229" t="str">
        <f t="shared" si="22"/>
        <v>N/A</v>
      </c>
      <c r="K229">
        <f t="shared" si="23"/>
        <v>-6.5799999999999997E-2</v>
      </c>
      <c r="L229">
        <f t="shared" si="24"/>
        <v>-5.3800000000000001E-2</v>
      </c>
      <c r="M229">
        <f t="shared" si="25"/>
        <v>-6.5700000000000008E-2</v>
      </c>
      <c r="N229">
        <f t="shared" si="26"/>
        <v>-1.9300000000000001E-2</v>
      </c>
    </row>
    <row r="230" spans="1:14" x14ac:dyDescent="0.3">
      <c r="A230" s="1">
        <v>14</v>
      </c>
      <c r="B230" t="s">
        <v>760</v>
      </c>
      <c r="C230" t="s">
        <v>7307</v>
      </c>
      <c r="D230" t="s">
        <v>7307</v>
      </c>
      <c r="E230" t="s">
        <v>7308</v>
      </c>
      <c r="F230" t="s">
        <v>7309</v>
      </c>
      <c r="G230" t="s">
        <v>7310</v>
      </c>
      <c r="I230" t="str">
        <f t="shared" si="21"/>
        <v>N/A</v>
      </c>
      <c r="J230">
        <f t="shared" si="22"/>
        <v>68110000</v>
      </c>
      <c r="K230">
        <f t="shared" si="23"/>
        <v>68110000</v>
      </c>
      <c r="L230">
        <f t="shared" si="24"/>
        <v>186130000</v>
      </c>
      <c r="M230">
        <f t="shared" si="25"/>
        <v>159130000</v>
      </c>
      <c r="N230">
        <f t="shared" si="26"/>
        <v>125000000</v>
      </c>
    </row>
    <row r="231" spans="1:14" x14ac:dyDescent="0.3">
      <c r="A231" s="1">
        <v>15</v>
      </c>
      <c r="B231" t="s">
        <v>761</v>
      </c>
      <c r="C231" t="s">
        <v>7307</v>
      </c>
      <c r="D231" t="s">
        <v>7307</v>
      </c>
      <c r="E231" t="s">
        <v>7308</v>
      </c>
      <c r="F231" t="s">
        <v>7309</v>
      </c>
      <c r="G231" t="s">
        <v>7310</v>
      </c>
      <c r="I231" t="str">
        <f t="shared" si="21"/>
        <v>N/A</v>
      </c>
      <c r="J231">
        <f t="shared" si="22"/>
        <v>68110000</v>
      </c>
      <c r="K231">
        <f t="shared" si="23"/>
        <v>68110000</v>
      </c>
      <c r="L231">
        <f t="shared" si="24"/>
        <v>186130000</v>
      </c>
      <c r="M231">
        <f t="shared" si="25"/>
        <v>159130000</v>
      </c>
      <c r="N231">
        <f t="shared" si="26"/>
        <v>125000000</v>
      </c>
    </row>
    <row r="232" spans="1:14" x14ac:dyDescent="0.3">
      <c r="A232" s="1">
        <v>16</v>
      </c>
      <c r="B232" t="s">
        <v>762</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17</v>
      </c>
      <c r="B233" t="s">
        <v>763</v>
      </c>
      <c r="C233" t="s">
        <v>7311</v>
      </c>
      <c r="D233" t="s">
        <v>7312</v>
      </c>
      <c r="E233" t="s">
        <v>56</v>
      </c>
      <c r="F233" t="s">
        <v>1236</v>
      </c>
      <c r="G233" t="s">
        <v>6359</v>
      </c>
      <c r="I233" t="str">
        <f t="shared" si="21"/>
        <v>pos_trend</v>
      </c>
      <c r="J233">
        <f t="shared" si="22"/>
        <v>847310000</v>
      </c>
      <c r="K233">
        <f t="shared" si="23"/>
        <v>899340000</v>
      </c>
      <c r="L233">
        <f t="shared" si="24"/>
        <v>1040000000</v>
      </c>
      <c r="M233">
        <f t="shared" si="25"/>
        <v>1460000000</v>
      </c>
      <c r="N233">
        <f t="shared" si="26"/>
        <v>1670000000</v>
      </c>
    </row>
    <row r="234" spans="1:14" x14ac:dyDescent="0.3">
      <c r="A234" s="1">
        <v>18</v>
      </c>
      <c r="B234" t="s">
        <v>769</v>
      </c>
      <c r="C234" t="s">
        <v>2940</v>
      </c>
      <c r="D234" t="s">
        <v>2940</v>
      </c>
      <c r="E234" t="s">
        <v>2940</v>
      </c>
      <c r="F234" t="s">
        <v>2926</v>
      </c>
      <c r="G234" t="s">
        <v>1964</v>
      </c>
      <c r="I234" t="str">
        <f t="shared" si="21"/>
        <v>N/A</v>
      </c>
      <c r="J234">
        <f t="shared" si="22"/>
        <v>1460000</v>
      </c>
      <c r="K234">
        <f t="shared" si="23"/>
        <v>1460000</v>
      </c>
      <c r="L234">
        <f t="shared" si="24"/>
        <v>1460000</v>
      </c>
      <c r="M234">
        <f t="shared" si="25"/>
        <v>1560000</v>
      </c>
      <c r="N234">
        <f t="shared" si="26"/>
        <v>1570000</v>
      </c>
    </row>
    <row r="235" spans="1:14" x14ac:dyDescent="0.3">
      <c r="A235" s="1">
        <v>19</v>
      </c>
      <c r="B235" t="s">
        <v>6360</v>
      </c>
      <c r="C235" t="s">
        <v>7000</v>
      </c>
      <c r="D235" t="s">
        <v>7313</v>
      </c>
      <c r="E235" t="s">
        <v>7313</v>
      </c>
      <c r="F235" t="s">
        <v>7314</v>
      </c>
      <c r="G235" t="s">
        <v>7315</v>
      </c>
      <c r="I235" t="str">
        <f t="shared" si="21"/>
        <v>N/A</v>
      </c>
      <c r="J235">
        <f t="shared" si="22"/>
        <v>3710000000</v>
      </c>
      <c r="K235">
        <f t="shared" si="23"/>
        <v>3700000000</v>
      </c>
      <c r="L235">
        <f t="shared" si="24"/>
        <v>3700000000</v>
      </c>
      <c r="M235">
        <f t="shared" si="25"/>
        <v>4059999999.9999995</v>
      </c>
      <c r="N235">
        <f t="shared" si="26"/>
        <v>4050000000</v>
      </c>
    </row>
    <row r="236" spans="1:14" x14ac:dyDescent="0.3">
      <c r="A236" s="1">
        <v>20</v>
      </c>
      <c r="B236" t="s">
        <v>773</v>
      </c>
      <c r="C236" t="s">
        <v>7316</v>
      </c>
      <c r="D236" t="s">
        <v>7317</v>
      </c>
      <c r="E236" t="s">
        <v>7318</v>
      </c>
      <c r="F236" t="s">
        <v>7319</v>
      </c>
      <c r="G236" t="s">
        <v>7320</v>
      </c>
      <c r="I236" t="str">
        <f t="shared" si="21"/>
        <v>pos_trend</v>
      </c>
      <c r="J236">
        <f t="shared" si="22"/>
        <v>-2860000000</v>
      </c>
      <c r="K236">
        <f t="shared" si="23"/>
        <v>-2800000000</v>
      </c>
      <c r="L236">
        <f t="shared" si="24"/>
        <v>-2650000000</v>
      </c>
      <c r="M236">
        <f t="shared" si="25"/>
        <v>-2600000000</v>
      </c>
      <c r="N236">
        <f t="shared" si="26"/>
        <v>-2390000000</v>
      </c>
    </row>
    <row r="237" spans="1:14" x14ac:dyDescent="0.3">
      <c r="A237" s="1">
        <v>21</v>
      </c>
      <c r="B237" t="s">
        <v>779</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22</v>
      </c>
      <c r="B238" t="s">
        <v>780</v>
      </c>
      <c r="C238" t="s">
        <v>254</v>
      </c>
      <c r="D238" t="s">
        <v>254</v>
      </c>
      <c r="E238" t="s">
        <v>254</v>
      </c>
      <c r="F238" t="s">
        <v>254</v>
      </c>
      <c r="G238" t="s">
        <v>254</v>
      </c>
      <c r="I238" t="str">
        <f t="shared" si="21"/>
        <v>N/A</v>
      </c>
      <c r="J238" t="str">
        <f t="shared" si="22"/>
        <v>N/A</v>
      </c>
      <c r="K238" t="str">
        <f t="shared" si="23"/>
        <v>N/A</v>
      </c>
      <c r="L238" t="str">
        <f t="shared" si="24"/>
        <v>N/A</v>
      </c>
      <c r="M238" t="str">
        <f t="shared" si="25"/>
        <v>N/A</v>
      </c>
      <c r="N238" t="str">
        <f t="shared" si="26"/>
        <v>N/A</v>
      </c>
    </row>
    <row r="239" spans="1:14" x14ac:dyDescent="0.3">
      <c r="A239" s="1">
        <v>23</v>
      </c>
      <c r="B239" t="s">
        <v>786</v>
      </c>
      <c r="C239" t="s">
        <v>254</v>
      </c>
      <c r="D239" t="s">
        <v>254</v>
      </c>
      <c r="E239" t="s">
        <v>254</v>
      </c>
      <c r="F239" t="s">
        <v>254</v>
      </c>
      <c r="G239" t="s">
        <v>254</v>
      </c>
      <c r="I239" t="str">
        <f t="shared" si="21"/>
        <v>N/A</v>
      </c>
      <c r="J239" t="str">
        <f t="shared" si="22"/>
        <v>N/A</v>
      </c>
      <c r="K239" t="str">
        <f t="shared" si="23"/>
        <v>N/A</v>
      </c>
      <c r="L239" t="str">
        <f t="shared" si="24"/>
        <v>N/A</v>
      </c>
      <c r="M239" t="str">
        <f t="shared" si="25"/>
        <v>N/A</v>
      </c>
      <c r="N239" t="str">
        <f t="shared" si="26"/>
        <v>N/A</v>
      </c>
    </row>
    <row r="240" spans="1:14" x14ac:dyDescent="0.3">
      <c r="A240" s="1">
        <v>24</v>
      </c>
      <c r="B240" t="s">
        <v>788</v>
      </c>
      <c r="C240" t="s">
        <v>254</v>
      </c>
      <c r="D240" t="s">
        <v>254</v>
      </c>
      <c r="E240" t="s">
        <v>254</v>
      </c>
      <c r="F240" t="s">
        <v>254</v>
      </c>
      <c r="G240" t="s">
        <v>254</v>
      </c>
      <c r="I240" t="str">
        <f t="shared" si="21"/>
        <v>N/A</v>
      </c>
      <c r="J240" t="str">
        <f t="shared" si="22"/>
        <v>N/A</v>
      </c>
      <c r="K240" t="str">
        <f t="shared" si="23"/>
        <v>N/A</v>
      </c>
      <c r="L240" t="str">
        <f t="shared" si="24"/>
        <v>N/A</v>
      </c>
      <c r="M240" t="str">
        <f t="shared" si="25"/>
        <v>N/A</v>
      </c>
      <c r="N240" t="str">
        <f t="shared" si="26"/>
        <v>N/A</v>
      </c>
    </row>
    <row r="241" spans="1:14" x14ac:dyDescent="0.3">
      <c r="A241" s="1">
        <v>25</v>
      </c>
      <c r="B241" t="s">
        <v>6361</v>
      </c>
      <c r="C241" t="s">
        <v>7321</v>
      </c>
      <c r="D241" t="s">
        <v>1735</v>
      </c>
      <c r="E241" t="s">
        <v>7322</v>
      </c>
      <c r="F241" t="s">
        <v>7323</v>
      </c>
      <c r="G241" t="s">
        <v>1965</v>
      </c>
      <c r="I241" t="str">
        <f t="shared" si="21"/>
        <v>N/A</v>
      </c>
      <c r="J241">
        <f t="shared" si="22"/>
        <v>-3540000</v>
      </c>
      <c r="K241">
        <f t="shared" si="23"/>
        <v>-4600000</v>
      </c>
      <c r="L241">
        <f t="shared" si="24"/>
        <v>-6460000</v>
      </c>
      <c r="M241">
        <f t="shared" si="25"/>
        <v>-6040000</v>
      </c>
      <c r="N241">
        <f t="shared" si="26"/>
        <v>1010000</v>
      </c>
    </row>
    <row r="242" spans="1:14" x14ac:dyDescent="0.3">
      <c r="A242" s="1">
        <v>26</v>
      </c>
      <c r="B242" t="s">
        <v>6367</v>
      </c>
      <c r="C242" t="s">
        <v>254</v>
      </c>
      <c r="D242" t="s">
        <v>254</v>
      </c>
      <c r="E242" t="s">
        <v>254</v>
      </c>
      <c r="F242" t="s">
        <v>254</v>
      </c>
      <c r="G242" t="s">
        <v>254</v>
      </c>
      <c r="I242" t="str">
        <f t="shared" si="21"/>
        <v>N/A</v>
      </c>
      <c r="J242" t="str">
        <f t="shared" si="22"/>
        <v>N/A</v>
      </c>
      <c r="K242" t="str">
        <f t="shared" si="23"/>
        <v>N/A</v>
      </c>
      <c r="L242" t="str">
        <f t="shared" si="24"/>
        <v>N/A</v>
      </c>
      <c r="M242" t="str">
        <f t="shared" si="25"/>
        <v>N/A</v>
      </c>
      <c r="N242" t="str">
        <f t="shared" si="26"/>
        <v>N/A</v>
      </c>
    </row>
    <row r="243" spans="1:14" x14ac:dyDescent="0.3">
      <c r="A243" s="1">
        <v>27</v>
      </c>
      <c r="B243" t="s">
        <v>789</v>
      </c>
      <c r="C243" t="s">
        <v>254</v>
      </c>
      <c r="D243" t="s">
        <v>254</v>
      </c>
      <c r="E243" t="s">
        <v>254</v>
      </c>
      <c r="F243" t="s">
        <v>254</v>
      </c>
      <c r="G243" t="s">
        <v>254</v>
      </c>
      <c r="I243" t="str">
        <f t="shared" si="21"/>
        <v>N/A</v>
      </c>
      <c r="J243" t="str">
        <f t="shared" si="22"/>
        <v>N/A</v>
      </c>
      <c r="K243" t="str">
        <f t="shared" si="23"/>
        <v>N/A</v>
      </c>
      <c r="L243" t="str">
        <f t="shared" si="24"/>
        <v>N/A</v>
      </c>
      <c r="M243" t="str">
        <f t="shared" si="25"/>
        <v>N/A</v>
      </c>
      <c r="N243" t="str">
        <f t="shared" si="26"/>
        <v>N/A</v>
      </c>
    </row>
    <row r="244" spans="1:14" x14ac:dyDescent="0.3">
      <c r="A244" s="1">
        <v>28</v>
      </c>
      <c r="B244" t="s">
        <v>795</v>
      </c>
      <c r="C244" t="s">
        <v>7324</v>
      </c>
      <c r="D244" t="s">
        <v>379</v>
      </c>
      <c r="E244" t="s">
        <v>4615</v>
      </c>
      <c r="F244" t="s">
        <v>7325</v>
      </c>
      <c r="G244" t="s">
        <v>7326</v>
      </c>
      <c r="I244" t="str">
        <f t="shared" si="21"/>
        <v>pos_trend</v>
      </c>
      <c r="J244">
        <f t="shared" si="22"/>
        <v>0.13240000000000002</v>
      </c>
      <c r="K244">
        <f t="shared" si="23"/>
        <v>0.1479</v>
      </c>
      <c r="L244">
        <f t="shared" si="24"/>
        <v>0.17079999999999998</v>
      </c>
      <c r="M244">
        <f t="shared" si="25"/>
        <v>0.23910000000000001</v>
      </c>
      <c r="N244">
        <f t="shared" si="26"/>
        <v>0.26780000000000004</v>
      </c>
    </row>
    <row r="245" spans="1:14" x14ac:dyDescent="0.3">
      <c r="A245" s="1">
        <v>29</v>
      </c>
      <c r="B245" t="s">
        <v>801</v>
      </c>
      <c r="C245" t="s">
        <v>7327</v>
      </c>
      <c r="D245" t="s">
        <v>7328</v>
      </c>
      <c r="E245" t="s">
        <v>5719</v>
      </c>
      <c r="F245" t="s">
        <v>1473</v>
      </c>
      <c r="G245" t="s">
        <v>1102</v>
      </c>
      <c r="I245" t="str">
        <f t="shared" si="21"/>
        <v>pos_trend</v>
      </c>
      <c r="J245">
        <f t="shared" si="22"/>
        <v>915430000</v>
      </c>
      <c r="K245">
        <f t="shared" si="23"/>
        <v>967460000</v>
      </c>
      <c r="L245">
        <f t="shared" si="24"/>
        <v>1230000000</v>
      </c>
      <c r="M245">
        <f t="shared" si="25"/>
        <v>1620000000</v>
      </c>
      <c r="N245">
        <f t="shared" si="26"/>
        <v>1790000000</v>
      </c>
    </row>
    <row r="246" spans="1:14" x14ac:dyDescent="0.3">
      <c r="A246" s="1">
        <v>30</v>
      </c>
      <c r="B246" t="s">
        <v>802</v>
      </c>
      <c r="C246" t="s">
        <v>7329</v>
      </c>
      <c r="D246" t="s">
        <v>7330</v>
      </c>
      <c r="E246" t="s">
        <v>7331</v>
      </c>
      <c r="F246" t="s">
        <v>7332</v>
      </c>
      <c r="G246" t="s">
        <v>7333</v>
      </c>
      <c r="I246" t="str">
        <f t="shared" si="21"/>
        <v>pos_trend</v>
      </c>
      <c r="J246">
        <f t="shared" si="22"/>
        <v>0.14300000000000002</v>
      </c>
      <c r="K246">
        <f t="shared" si="23"/>
        <v>0.15909999999999999</v>
      </c>
      <c r="L246">
        <f t="shared" si="24"/>
        <v>0.20140000000000002</v>
      </c>
      <c r="M246">
        <f t="shared" si="25"/>
        <v>0.26519999999999999</v>
      </c>
      <c r="N246">
        <f t="shared" si="26"/>
        <v>0.2878</v>
      </c>
    </row>
    <row r="247" spans="1:14" x14ac:dyDescent="0.3">
      <c r="A247" s="1">
        <v>31</v>
      </c>
      <c r="B247" t="s">
        <v>6373</v>
      </c>
      <c r="C247" t="s">
        <v>254</v>
      </c>
      <c r="D247" t="s">
        <v>254</v>
      </c>
      <c r="E247" t="s">
        <v>254</v>
      </c>
      <c r="F247" t="s">
        <v>254</v>
      </c>
      <c r="G247" t="s">
        <v>7334</v>
      </c>
      <c r="I247" t="str">
        <f t="shared" si="21"/>
        <v>N/A</v>
      </c>
      <c r="J247" t="str">
        <f t="shared" si="22"/>
        <v>N/A</v>
      </c>
      <c r="K247" t="str">
        <f t="shared" si="23"/>
        <v>N/A</v>
      </c>
      <c r="L247" t="str">
        <f t="shared" si="24"/>
        <v>N/A</v>
      </c>
      <c r="M247" t="str">
        <f t="shared" si="25"/>
        <v>N/A</v>
      </c>
      <c r="N247">
        <f t="shared" si="26"/>
        <v>2.1100000000000001E-2</v>
      </c>
    </row>
    <row r="248" spans="1:14" x14ac:dyDescent="0.3">
      <c r="A248" s="1">
        <v>32</v>
      </c>
      <c r="B248" t="s">
        <v>803</v>
      </c>
      <c r="C248" t="s">
        <v>7335</v>
      </c>
      <c r="D248" t="s">
        <v>7336</v>
      </c>
      <c r="E248" t="s">
        <v>7337</v>
      </c>
      <c r="F248" t="s">
        <v>7338</v>
      </c>
      <c r="G248" t="s">
        <v>7339</v>
      </c>
      <c r="I248" t="str">
        <f t="shared" si="21"/>
        <v>N/A</v>
      </c>
      <c r="J248">
        <f t="shared" si="22"/>
        <v>319520000</v>
      </c>
      <c r="K248">
        <f t="shared" si="23"/>
        <v>285240000</v>
      </c>
      <c r="L248">
        <f t="shared" si="24"/>
        <v>302310000</v>
      </c>
      <c r="M248">
        <f t="shared" si="25"/>
        <v>229440000</v>
      </c>
      <c r="N248">
        <f t="shared" si="26"/>
        <v>254260000</v>
      </c>
    </row>
    <row r="249" spans="1:14" x14ac:dyDescent="0.3">
      <c r="A249" s="1">
        <v>33</v>
      </c>
      <c r="B249" t="s">
        <v>804</v>
      </c>
      <c r="C249" t="s">
        <v>5719</v>
      </c>
      <c r="D249" t="s">
        <v>611</v>
      </c>
      <c r="E249" t="s">
        <v>1442</v>
      </c>
      <c r="F249" t="s">
        <v>637</v>
      </c>
      <c r="G249" t="s">
        <v>3858</v>
      </c>
      <c r="I249" t="str">
        <f t="shared" si="21"/>
        <v>pos_trend</v>
      </c>
      <c r="J249">
        <f t="shared" si="22"/>
        <v>1230000000</v>
      </c>
      <c r="K249">
        <f t="shared" si="23"/>
        <v>1250000000</v>
      </c>
      <c r="L249">
        <f t="shared" si="24"/>
        <v>1530000000</v>
      </c>
      <c r="M249">
        <f t="shared" si="25"/>
        <v>1850000000</v>
      </c>
      <c r="N249">
        <f t="shared" si="26"/>
        <v>2049999999.9999998</v>
      </c>
    </row>
    <row r="250" spans="1:14" x14ac:dyDescent="0.3">
      <c r="A250" s="1">
        <v>34</v>
      </c>
      <c r="B250" t="s">
        <v>805</v>
      </c>
      <c r="C250" t="s">
        <v>7258</v>
      </c>
      <c r="D250" t="s">
        <v>7259</v>
      </c>
      <c r="E250" t="s">
        <v>7260</v>
      </c>
      <c r="F250" t="s">
        <v>7261</v>
      </c>
      <c r="G250" t="s">
        <v>7262</v>
      </c>
      <c r="I250" t="str">
        <f t="shared" si="21"/>
        <v>N/A</v>
      </c>
      <c r="J250">
        <f t="shared" si="22"/>
        <v>6400000000</v>
      </c>
      <c r="K250">
        <f t="shared" si="23"/>
        <v>6080000000</v>
      </c>
      <c r="L250">
        <f t="shared" si="24"/>
        <v>6100000000</v>
      </c>
      <c r="M250">
        <f t="shared" si="25"/>
        <v>6120000000</v>
      </c>
      <c r="N250">
        <f t="shared" si="26"/>
        <v>6230000000</v>
      </c>
    </row>
    <row r="251" spans="1:14" x14ac:dyDescent="0.3">
      <c r="I251" t="str">
        <f t="shared" si="21"/>
        <v>N/A</v>
      </c>
      <c r="J251" t="str">
        <f t="shared" si="22"/>
        <v>N/A</v>
      </c>
      <c r="K251" t="str">
        <f t="shared" si="23"/>
        <v>N/A</v>
      </c>
      <c r="L251" t="str">
        <f t="shared" si="24"/>
        <v>N/A</v>
      </c>
      <c r="M251" t="str">
        <f t="shared" si="25"/>
        <v>N/A</v>
      </c>
      <c r="N251" t="str">
        <f t="shared" si="26"/>
        <v>N/A</v>
      </c>
    </row>
    <row r="252" spans="1:14" x14ac:dyDescent="0.3">
      <c r="B252" s="1" t="s">
        <v>307</v>
      </c>
      <c r="C252" s="1" t="s">
        <v>242</v>
      </c>
      <c r="D252" s="1" t="s">
        <v>243</v>
      </c>
      <c r="E252" s="1" t="s">
        <v>244</v>
      </c>
      <c r="F252" s="1" t="s">
        <v>245</v>
      </c>
      <c r="G252" s="1" t="s">
        <v>246</v>
      </c>
      <c r="H252" s="1" t="s">
        <v>247</v>
      </c>
      <c r="I252" t="str">
        <f t="shared" ref="I252:I315" si="27">IF(AND(K252&gt; J252, L252&gt; K252, M252&gt; L252, N252&gt; M252), "pos_trend", IF(AND(K252&lt; J252, L252&lt; K252, M252&lt; L252, N252&lt; M252), "neg_trend", "N/A"))</f>
        <v>pos_trend</v>
      </c>
      <c r="J252">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2012</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2013</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2014</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2015</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2016</v>
      </c>
    </row>
    <row r="253" spans="1:14" x14ac:dyDescent="0.3">
      <c r="A253" s="1">
        <v>0</v>
      </c>
      <c r="B253" t="s">
        <v>870</v>
      </c>
      <c r="C253" t="s">
        <v>7340</v>
      </c>
      <c r="D253" t="s">
        <v>7341</v>
      </c>
      <c r="E253" t="s">
        <v>7342</v>
      </c>
      <c r="F253" t="s">
        <v>7343</v>
      </c>
      <c r="G253" t="s">
        <v>7344</v>
      </c>
      <c r="I253" t="str">
        <f t="shared" si="27"/>
        <v>N/A</v>
      </c>
      <c r="J253">
        <f t="shared" si="28"/>
        <v>-270210000</v>
      </c>
      <c r="K253">
        <f t="shared" si="29"/>
        <v>-350340000</v>
      </c>
      <c r="L253">
        <f t="shared" si="30"/>
        <v>-367320000</v>
      </c>
      <c r="M253">
        <f t="shared" si="31"/>
        <v>-367180000</v>
      </c>
      <c r="N253">
        <f t="shared" si="32"/>
        <v>-346650000</v>
      </c>
    </row>
    <row r="254" spans="1:14" x14ac:dyDescent="0.3">
      <c r="A254" s="1">
        <v>1</v>
      </c>
      <c r="B254" t="s">
        <v>876</v>
      </c>
      <c r="C254" t="s">
        <v>7340</v>
      </c>
      <c r="D254" t="s">
        <v>7341</v>
      </c>
      <c r="E254" t="s">
        <v>7342</v>
      </c>
      <c r="F254" t="s">
        <v>7343</v>
      </c>
      <c r="G254" t="s">
        <v>7344</v>
      </c>
      <c r="I254" t="str">
        <f t="shared" si="27"/>
        <v>N/A</v>
      </c>
      <c r="J254">
        <f t="shared" si="28"/>
        <v>-270210000</v>
      </c>
      <c r="K254">
        <f t="shared" si="29"/>
        <v>-350340000</v>
      </c>
      <c r="L254">
        <f t="shared" si="30"/>
        <v>-367320000</v>
      </c>
      <c r="M254">
        <f t="shared" si="31"/>
        <v>-367180000</v>
      </c>
      <c r="N254">
        <f t="shared" si="32"/>
        <v>-346650000</v>
      </c>
    </row>
    <row r="255" spans="1:14" x14ac:dyDescent="0.3">
      <c r="A255" s="1">
        <v>2</v>
      </c>
      <c r="B255" t="s">
        <v>882</v>
      </c>
      <c r="C255" t="s">
        <v>254</v>
      </c>
      <c r="D255" t="s">
        <v>254</v>
      </c>
      <c r="E255" t="s">
        <v>254</v>
      </c>
      <c r="F255" t="s">
        <v>254</v>
      </c>
      <c r="G255" t="s">
        <v>254</v>
      </c>
      <c r="I255" t="str">
        <f t="shared" si="27"/>
        <v>N/A</v>
      </c>
      <c r="J255" t="str">
        <f t="shared" si="28"/>
        <v>N/A</v>
      </c>
      <c r="K255" t="str">
        <f t="shared" si="29"/>
        <v>N/A</v>
      </c>
      <c r="L255" t="str">
        <f t="shared" si="30"/>
        <v>N/A</v>
      </c>
      <c r="M255" t="str">
        <f t="shared" si="31"/>
        <v>N/A</v>
      </c>
      <c r="N255" t="str">
        <f t="shared" si="32"/>
        <v>N/A</v>
      </c>
    </row>
    <row r="256" spans="1:14" x14ac:dyDescent="0.3">
      <c r="A256" s="1">
        <v>3</v>
      </c>
      <c r="B256" t="s">
        <v>888</v>
      </c>
      <c r="C256" t="s">
        <v>254</v>
      </c>
      <c r="D256" t="s">
        <v>7345</v>
      </c>
      <c r="E256" t="s">
        <v>7346</v>
      </c>
      <c r="F256" t="s">
        <v>7347</v>
      </c>
      <c r="G256" t="s">
        <v>7348</v>
      </c>
      <c r="I256" t="str">
        <f t="shared" si="27"/>
        <v>N/A</v>
      </c>
      <c r="J256" t="str">
        <f t="shared" si="28"/>
        <v>N/A</v>
      </c>
      <c r="K256">
        <f t="shared" si="29"/>
        <v>-0.29649999999999999</v>
      </c>
      <c r="L256">
        <f t="shared" si="30"/>
        <v>-4.8499999999999995E-2</v>
      </c>
      <c r="M256">
        <f t="shared" si="31"/>
        <v>4.0000000000000002E-4</v>
      </c>
      <c r="N256">
        <f t="shared" si="32"/>
        <v>5.5899999999999998E-2</v>
      </c>
    </row>
    <row r="257" spans="1:14" x14ac:dyDescent="0.3">
      <c r="A257" s="1">
        <v>4</v>
      </c>
      <c r="B257" t="s">
        <v>899</v>
      </c>
      <c r="C257" t="s">
        <v>254</v>
      </c>
      <c r="D257" t="s">
        <v>254</v>
      </c>
      <c r="E257" t="s">
        <v>254</v>
      </c>
      <c r="F257" t="s">
        <v>254</v>
      </c>
      <c r="G257" t="s">
        <v>254</v>
      </c>
      <c r="I257" t="str">
        <f t="shared" si="27"/>
        <v>N/A</v>
      </c>
      <c r="J257" t="str">
        <f t="shared" si="28"/>
        <v>N/A</v>
      </c>
      <c r="K257" t="str">
        <f t="shared" si="29"/>
        <v>N/A</v>
      </c>
      <c r="L257" t="str">
        <f t="shared" si="30"/>
        <v>N/A</v>
      </c>
      <c r="M257" t="str">
        <f t="shared" si="31"/>
        <v>N/A</v>
      </c>
      <c r="N257" t="str">
        <f t="shared" si="32"/>
        <v>N/A</v>
      </c>
    </row>
    <row r="258" spans="1:14" x14ac:dyDescent="0.3">
      <c r="A258" s="1">
        <v>5</v>
      </c>
      <c r="B258" t="s">
        <v>904</v>
      </c>
      <c r="C258" t="s">
        <v>254</v>
      </c>
      <c r="D258" t="s">
        <v>254</v>
      </c>
      <c r="E258" t="s">
        <v>254</v>
      </c>
      <c r="F258" t="s">
        <v>254</v>
      </c>
      <c r="G258" t="s">
        <v>254</v>
      </c>
      <c r="I258" t="str">
        <f t="shared" si="27"/>
        <v>N/A</v>
      </c>
      <c r="J258" t="str">
        <f t="shared" si="28"/>
        <v>N/A</v>
      </c>
      <c r="K258" t="str">
        <f t="shared" si="29"/>
        <v>N/A</v>
      </c>
      <c r="L258" t="str">
        <f t="shared" si="30"/>
        <v>N/A</v>
      </c>
      <c r="M258" t="str">
        <f t="shared" si="31"/>
        <v>N/A</v>
      </c>
      <c r="N258" t="str">
        <f t="shared" si="32"/>
        <v>N/A</v>
      </c>
    </row>
    <row r="259" spans="1:14" x14ac:dyDescent="0.3">
      <c r="A259" s="1">
        <v>6</v>
      </c>
      <c r="B259" t="s">
        <v>906</v>
      </c>
      <c r="C259" t="s">
        <v>7349</v>
      </c>
      <c r="D259" t="s">
        <v>7350</v>
      </c>
      <c r="E259" t="s">
        <v>7351</v>
      </c>
      <c r="F259" t="s">
        <v>7352</v>
      </c>
      <c r="G259" t="s">
        <v>7353</v>
      </c>
      <c r="I259" t="str">
        <f t="shared" si="27"/>
        <v>N/A</v>
      </c>
      <c r="J259">
        <f t="shared" si="28"/>
        <v>395190000</v>
      </c>
      <c r="K259">
        <f t="shared" si="29"/>
        <v>306020000</v>
      </c>
      <c r="L259">
        <f t="shared" si="30"/>
        <v>356000000</v>
      </c>
      <c r="M259">
        <f t="shared" si="31"/>
        <v>186940000</v>
      </c>
      <c r="N259">
        <f t="shared" si="32"/>
        <v>210760000</v>
      </c>
    </row>
    <row r="260" spans="1:14" x14ac:dyDescent="0.3">
      <c r="A260" s="1">
        <v>7</v>
      </c>
      <c r="B260" t="s">
        <v>908</v>
      </c>
      <c r="C260" t="s">
        <v>7354</v>
      </c>
      <c r="D260" t="s">
        <v>7355</v>
      </c>
      <c r="E260" t="s">
        <v>7356</v>
      </c>
      <c r="F260" t="s">
        <v>7357</v>
      </c>
      <c r="G260" t="s">
        <v>7358</v>
      </c>
      <c r="I260" t="str">
        <f t="shared" si="27"/>
        <v>N/A</v>
      </c>
      <c r="J260">
        <f t="shared" si="28"/>
        <v>-89720000</v>
      </c>
      <c r="K260">
        <f t="shared" si="29"/>
        <v>-51290000</v>
      </c>
      <c r="L260">
        <f t="shared" si="30"/>
        <v>-284040000</v>
      </c>
      <c r="M260">
        <f t="shared" si="31"/>
        <v>-180630000</v>
      </c>
      <c r="N260">
        <f t="shared" si="32"/>
        <v>-324750000</v>
      </c>
    </row>
    <row r="261" spans="1:14" x14ac:dyDescent="0.3">
      <c r="A261" s="1">
        <v>8</v>
      </c>
      <c r="B261" t="s">
        <v>909</v>
      </c>
      <c r="C261" t="s">
        <v>7359</v>
      </c>
      <c r="D261" t="s">
        <v>7360</v>
      </c>
      <c r="E261" t="s">
        <v>7361</v>
      </c>
      <c r="F261" t="s">
        <v>7362</v>
      </c>
      <c r="G261" t="s">
        <v>7363</v>
      </c>
      <c r="I261" t="str">
        <f t="shared" si="27"/>
        <v>N/A</v>
      </c>
      <c r="J261">
        <f t="shared" si="28"/>
        <v>484900000</v>
      </c>
      <c r="K261">
        <f t="shared" si="29"/>
        <v>357310000</v>
      </c>
      <c r="L261">
        <f t="shared" si="30"/>
        <v>640040000</v>
      </c>
      <c r="M261">
        <f t="shared" si="31"/>
        <v>367570000</v>
      </c>
      <c r="N261">
        <f t="shared" si="32"/>
        <v>535510000</v>
      </c>
    </row>
    <row r="262" spans="1:14" x14ac:dyDescent="0.3">
      <c r="A262" s="1">
        <v>9</v>
      </c>
      <c r="B262" t="s">
        <v>910</v>
      </c>
      <c r="C262" t="s">
        <v>7364</v>
      </c>
      <c r="D262" t="s">
        <v>2350</v>
      </c>
      <c r="E262" t="s">
        <v>7365</v>
      </c>
      <c r="F262" t="s">
        <v>254</v>
      </c>
      <c r="G262" t="s">
        <v>254</v>
      </c>
      <c r="I262" t="str">
        <f t="shared" si="27"/>
        <v>N/A</v>
      </c>
      <c r="J262">
        <f t="shared" si="28"/>
        <v>-44500000</v>
      </c>
      <c r="K262">
        <f t="shared" si="29"/>
        <v>-10860000</v>
      </c>
      <c r="L262">
        <f t="shared" si="30"/>
        <v>-8480000</v>
      </c>
      <c r="M262" t="str">
        <f t="shared" si="31"/>
        <v>N/A</v>
      </c>
      <c r="N262" t="str">
        <f t="shared" si="32"/>
        <v>N/A</v>
      </c>
    </row>
    <row r="263" spans="1:14" x14ac:dyDescent="0.3">
      <c r="A263" s="1">
        <v>10</v>
      </c>
      <c r="B263" t="s">
        <v>914</v>
      </c>
      <c r="C263" t="s">
        <v>7366</v>
      </c>
      <c r="D263" t="s">
        <v>7367</v>
      </c>
      <c r="E263" t="s">
        <v>7368</v>
      </c>
      <c r="F263" t="s">
        <v>4688</v>
      </c>
      <c r="G263" t="s">
        <v>7369</v>
      </c>
      <c r="I263" t="str">
        <f t="shared" si="27"/>
        <v>N/A</v>
      </c>
      <c r="J263">
        <f t="shared" si="28"/>
        <v>31190000</v>
      </c>
      <c r="K263">
        <f t="shared" si="29"/>
        <v>23950000</v>
      </c>
      <c r="L263">
        <f t="shared" si="30"/>
        <v>33479999.999999996</v>
      </c>
      <c r="M263">
        <f t="shared" si="31"/>
        <v>5250000</v>
      </c>
      <c r="N263">
        <f t="shared" si="32"/>
        <v>10250000</v>
      </c>
    </row>
    <row r="264" spans="1:14" x14ac:dyDescent="0.3">
      <c r="A264" s="1">
        <v>11</v>
      </c>
      <c r="B264" t="s">
        <v>915</v>
      </c>
      <c r="C264" t="s">
        <v>7370</v>
      </c>
      <c r="D264" t="s">
        <v>7371</v>
      </c>
      <c r="E264" t="s">
        <v>559</v>
      </c>
      <c r="F264" t="s">
        <v>7372</v>
      </c>
      <c r="G264" t="s">
        <v>7373</v>
      </c>
      <c r="I264" t="str">
        <f t="shared" si="27"/>
        <v>N/A</v>
      </c>
      <c r="J264">
        <f t="shared" si="28"/>
        <v>111670000</v>
      </c>
      <c r="K264">
        <f t="shared" si="29"/>
        <v>65190000</v>
      </c>
      <c r="L264">
        <f t="shared" si="30"/>
        <v>13680000</v>
      </c>
      <c r="M264">
        <f t="shared" si="31"/>
        <v>-174990000</v>
      </c>
      <c r="N264">
        <f t="shared" si="32"/>
        <v>-125630000</v>
      </c>
    </row>
    <row r="265" spans="1:14" x14ac:dyDescent="0.3">
      <c r="I265" t="str">
        <f t="shared" si="27"/>
        <v>N/A</v>
      </c>
      <c r="J265" t="str">
        <f t="shared" si="28"/>
        <v>N/A</v>
      </c>
      <c r="K265" t="str">
        <f t="shared" si="29"/>
        <v>N/A</v>
      </c>
      <c r="L265" t="str">
        <f t="shared" si="30"/>
        <v>N/A</v>
      </c>
      <c r="M265" t="str">
        <f t="shared" si="31"/>
        <v>N/A</v>
      </c>
      <c r="N265" t="str">
        <f t="shared" si="32"/>
        <v>N/A</v>
      </c>
    </row>
    <row r="266" spans="1:14" x14ac:dyDescent="0.3">
      <c r="B266" s="1" t="s">
        <v>307</v>
      </c>
      <c r="C266" s="1" t="s">
        <v>242</v>
      </c>
      <c r="D266" s="1" t="s">
        <v>243</v>
      </c>
      <c r="E266" s="1" t="s">
        <v>244</v>
      </c>
      <c r="F266" s="1" t="s">
        <v>245</v>
      </c>
      <c r="G266" s="1" t="s">
        <v>246</v>
      </c>
      <c r="H266" s="1" t="s">
        <v>247</v>
      </c>
      <c r="I266" t="str">
        <f t="shared" si="27"/>
        <v>pos_trend</v>
      </c>
      <c r="J266">
        <f t="shared" si="28"/>
        <v>2012</v>
      </c>
      <c r="K266">
        <f t="shared" si="29"/>
        <v>2013</v>
      </c>
      <c r="L266">
        <f t="shared" si="30"/>
        <v>2014</v>
      </c>
      <c r="M266">
        <f t="shared" si="31"/>
        <v>2015</v>
      </c>
      <c r="N266">
        <f t="shared" si="32"/>
        <v>2016</v>
      </c>
    </row>
    <row r="267" spans="1:14" x14ac:dyDescent="0.3">
      <c r="A267" s="1">
        <v>0</v>
      </c>
      <c r="B267" t="s">
        <v>932</v>
      </c>
      <c r="C267" t="s">
        <v>7374</v>
      </c>
      <c r="D267" t="s">
        <v>7375</v>
      </c>
      <c r="E267" t="s">
        <v>7376</v>
      </c>
      <c r="F267" t="s">
        <v>7377</v>
      </c>
      <c r="G267" t="s">
        <v>7378</v>
      </c>
      <c r="I267" t="str">
        <f t="shared" si="27"/>
        <v>neg_trend</v>
      </c>
      <c r="J267">
        <f t="shared" si="28"/>
        <v>-141030000</v>
      </c>
      <c r="K267">
        <f t="shared" si="29"/>
        <v>-142860000</v>
      </c>
      <c r="L267">
        <f t="shared" si="30"/>
        <v>-159080000</v>
      </c>
      <c r="M267">
        <f t="shared" si="31"/>
        <v>-195180000</v>
      </c>
      <c r="N267">
        <f t="shared" si="32"/>
        <v>-216290000</v>
      </c>
    </row>
    <row r="268" spans="1:14" x14ac:dyDescent="0.3">
      <c r="A268" s="1">
        <v>1</v>
      </c>
      <c r="B268" t="s">
        <v>933</v>
      </c>
      <c r="C268" t="s">
        <v>7379</v>
      </c>
      <c r="D268" t="s">
        <v>7380</v>
      </c>
      <c r="E268" t="s">
        <v>7381</v>
      </c>
      <c r="F268" t="s">
        <v>7382</v>
      </c>
      <c r="G268" t="s">
        <v>7383</v>
      </c>
      <c r="I268" t="str">
        <f t="shared" si="27"/>
        <v>neg_trend</v>
      </c>
      <c r="J268">
        <f t="shared" si="28"/>
        <v>-104010000</v>
      </c>
      <c r="K268">
        <f t="shared" si="29"/>
        <v>-140050000</v>
      </c>
      <c r="L268">
        <f t="shared" si="30"/>
        <v>-152000000</v>
      </c>
      <c r="M268">
        <f t="shared" si="31"/>
        <v>-184080000</v>
      </c>
      <c r="N268">
        <f t="shared" si="32"/>
        <v>-206280000</v>
      </c>
    </row>
    <row r="269" spans="1:14" x14ac:dyDescent="0.3">
      <c r="A269" s="1">
        <v>2</v>
      </c>
      <c r="B269" t="s">
        <v>436</v>
      </c>
      <c r="C269" t="s">
        <v>7384</v>
      </c>
      <c r="D269" t="s">
        <v>7385</v>
      </c>
      <c r="E269" t="s">
        <v>4834</v>
      </c>
      <c r="F269" t="s">
        <v>5819</v>
      </c>
      <c r="G269" t="s">
        <v>7386</v>
      </c>
      <c r="I269" t="str">
        <f t="shared" si="27"/>
        <v>N/A</v>
      </c>
      <c r="J269">
        <f t="shared" si="28"/>
        <v>-37020000</v>
      </c>
      <c r="K269">
        <f t="shared" si="29"/>
        <v>-2800000</v>
      </c>
      <c r="L269">
        <f t="shared" si="30"/>
        <v>-7070000</v>
      </c>
      <c r="M269">
        <f t="shared" si="31"/>
        <v>-11100000</v>
      </c>
      <c r="N269">
        <f t="shared" si="32"/>
        <v>-10010000</v>
      </c>
    </row>
    <row r="270" spans="1:14" x14ac:dyDescent="0.3">
      <c r="A270" s="1">
        <v>3</v>
      </c>
      <c r="B270" t="s">
        <v>6386</v>
      </c>
      <c r="C270" t="s">
        <v>254</v>
      </c>
      <c r="D270" t="s">
        <v>7387</v>
      </c>
      <c r="E270" t="s">
        <v>7388</v>
      </c>
      <c r="F270" t="s">
        <v>7389</v>
      </c>
      <c r="G270" t="s">
        <v>7390</v>
      </c>
      <c r="I270" t="str">
        <f t="shared" si="27"/>
        <v>N/A</v>
      </c>
      <c r="J270" t="str">
        <f t="shared" si="28"/>
        <v>N/A</v>
      </c>
      <c r="K270">
        <f t="shared" si="29"/>
        <v>-1.3000000000000001E-2</v>
      </c>
      <c r="L270">
        <f t="shared" si="30"/>
        <v>-0.1135</v>
      </c>
      <c r="M270">
        <f t="shared" si="31"/>
        <v>-0.22700000000000001</v>
      </c>
      <c r="N270">
        <f t="shared" si="32"/>
        <v>-0.1082</v>
      </c>
    </row>
    <row r="271" spans="1:14" x14ac:dyDescent="0.3">
      <c r="A271" s="1">
        <v>4</v>
      </c>
      <c r="B271" t="s">
        <v>934</v>
      </c>
      <c r="C271" t="s">
        <v>7391</v>
      </c>
      <c r="D271" t="s">
        <v>7392</v>
      </c>
      <c r="E271" t="s">
        <v>452</v>
      </c>
      <c r="F271" t="s">
        <v>7393</v>
      </c>
      <c r="G271" t="s">
        <v>6097</v>
      </c>
      <c r="I271" t="str">
        <f t="shared" si="27"/>
        <v>N/A</v>
      </c>
      <c r="J271">
        <f t="shared" si="28"/>
        <v>52170000</v>
      </c>
      <c r="K271">
        <f t="shared" si="29"/>
        <v>993000</v>
      </c>
      <c r="L271">
        <f t="shared" si="30"/>
        <v>114800000</v>
      </c>
      <c r="M271">
        <f t="shared" si="31"/>
        <v>339580000</v>
      </c>
      <c r="N271">
        <f t="shared" si="32"/>
        <v>-34800000</v>
      </c>
    </row>
    <row r="272" spans="1:14" x14ac:dyDescent="0.3">
      <c r="A272" s="1">
        <v>5</v>
      </c>
      <c r="B272" t="s">
        <v>940</v>
      </c>
      <c r="C272" t="s">
        <v>7394</v>
      </c>
      <c r="D272" t="s">
        <v>254</v>
      </c>
      <c r="E272" t="s">
        <v>7395</v>
      </c>
      <c r="F272" t="s">
        <v>1311</v>
      </c>
      <c r="G272" t="s">
        <v>6097</v>
      </c>
      <c r="I272" t="str">
        <f t="shared" si="27"/>
        <v>N/A</v>
      </c>
      <c r="J272">
        <f t="shared" si="28"/>
        <v>-600940000</v>
      </c>
      <c r="K272" t="str">
        <f t="shared" si="29"/>
        <v>N/A</v>
      </c>
      <c r="L272">
        <f t="shared" si="30"/>
        <v>-9520000</v>
      </c>
      <c r="M272">
        <f t="shared" si="31"/>
        <v>-27000000</v>
      </c>
      <c r="N272">
        <f t="shared" si="32"/>
        <v>-34800000</v>
      </c>
    </row>
    <row r="273" spans="1:14" x14ac:dyDescent="0.3">
      <c r="A273" s="1">
        <v>6</v>
      </c>
      <c r="B273" t="s">
        <v>946</v>
      </c>
      <c r="C273" t="s">
        <v>7396</v>
      </c>
      <c r="D273" t="s">
        <v>7392</v>
      </c>
      <c r="E273" t="s">
        <v>7397</v>
      </c>
      <c r="F273" t="s">
        <v>7398</v>
      </c>
      <c r="G273" t="s">
        <v>254</v>
      </c>
      <c r="I273" t="str">
        <f t="shared" si="27"/>
        <v>N/A</v>
      </c>
      <c r="J273">
        <f t="shared" si="28"/>
        <v>653100000</v>
      </c>
      <c r="K273">
        <f t="shared" si="29"/>
        <v>993000</v>
      </c>
      <c r="L273">
        <f t="shared" si="30"/>
        <v>124320000</v>
      </c>
      <c r="M273">
        <f t="shared" si="31"/>
        <v>366580000</v>
      </c>
      <c r="N273" t="str">
        <f t="shared" si="32"/>
        <v>N/A</v>
      </c>
    </row>
    <row r="274" spans="1:14" x14ac:dyDescent="0.3">
      <c r="A274" s="1">
        <v>7</v>
      </c>
      <c r="B274" t="s">
        <v>952</v>
      </c>
      <c r="C274" t="s">
        <v>7399</v>
      </c>
      <c r="D274" t="s">
        <v>254</v>
      </c>
      <c r="E274" t="s">
        <v>967</v>
      </c>
      <c r="F274" t="s">
        <v>7398</v>
      </c>
      <c r="G274" t="s">
        <v>254</v>
      </c>
      <c r="I274" t="str">
        <f t="shared" si="27"/>
        <v>N/A</v>
      </c>
      <c r="J274">
        <f t="shared" si="28"/>
        <v>604200000</v>
      </c>
      <c r="K274" t="str">
        <f t="shared" si="29"/>
        <v>N/A</v>
      </c>
      <c r="L274">
        <f t="shared" si="30"/>
        <v>123550000</v>
      </c>
      <c r="M274">
        <f t="shared" si="31"/>
        <v>366580000</v>
      </c>
      <c r="N274" t="str">
        <f t="shared" si="32"/>
        <v>N/A</v>
      </c>
    </row>
    <row r="275" spans="1:14" x14ac:dyDescent="0.3">
      <c r="A275" s="1">
        <v>8</v>
      </c>
      <c r="B275" t="s">
        <v>958</v>
      </c>
      <c r="C275" t="s">
        <v>7400</v>
      </c>
      <c r="D275" t="s">
        <v>7392</v>
      </c>
      <c r="E275" t="s">
        <v>7401</v>
      </c>
      <c r="F275" t="s">
        <v>254</v>
      </c>
      <c r="G275" t="s">
        <v>254</v>
      </c>
      <c r="I275" t="str">
        <f t="shared" si="27"/>
        <v>N/A</v>
      </c>
      <c r="J275">
        <f t="shared" si="28"/>
        <v>48910000</v>
      </c>
      <c r="K275">
        <f t="shared" si="29"/>
        <v>993000</v>
      </c>
      <c r="L275">
        <f t="shared" si="30"/>
        <v>768000</v>
      </c>
      <c r="M275" t="str">
        <f t="shared" si="31"/>
        <v>N/A</v>
      </c>
      <c r="N275" t="str">
        <f t="shared" si="32"/>
        <v>N/A</v>
      </c>
    </row>
    <row r="276" spans="1:14" x14ac:dyDescent="0.3">
      <c r="A276" s="1">
        <v>9</v>
      </c>
      <c r="B276" t="s">
        <v>964</v>
      </c>
      <c r="C276" t="s">
        <v>7402</v>
      </c>
      <c r="D276" t="s">
        <v>7403</v>
      </c>
      <c r="E276" t="s">
        <v>7404</v>
      </c>
      <c r="F276" t="s">
        <v>7405</v>
      </c>
      <c r="G276" t="s">
        <v>7406</v>
      </c>
      <c r="I276" t="str">
        <f t="shared" si="27"/>
        <v>N/A</v>
      </c>
      <c r="J276">
        <f t="shared" si="28"/>
        <v>-204540000</v>
      </c>
      <c r="K276">
        <f t="shared" si="29"/>
        <v>-188910000</v>
      </c>
      <c r="L276">
        <f t="shared" si="30"/>
        <v>-263170000.00000003</v>
      </c>
      <c r="M276">
        <f t="shared" si="31"/>
        <v>-247020000</v>
      </c>
      <c r="N276">
        <f t="shared" si="32"/>
        <v>36700000</v>
      </c>
    </row>
    <row r="277" spans="1:14" x14ac:dyDescent="0.3">
      <c r="A277" s="1">
        <v>10</v>
      </c>
      <c r="B277" t="s">
        <v>970</v>
      </c>
      <c r="C277" t="s">
        <v>254</v>
      </c>
      <c r="D277" t="s">
        <v>254</v>
      </c>
      <c r="E277" t="s">
        <v>7407</v>
      </c>
      <c r="F277" t="s">
        <v>254</v>
      </c>
      <c r="G277" t="s">
        <v>254</v>
      </c>
      <c r="I277" t="str">
        <f t="shared" si="27"/>
        <v>N/A</v>
      </c>
      <c r="J277" t="str">
        <f t="shared" si="28"/>
        <v>N/A</v>
      </c>
      <c r="K277" t="str">
        <f t="shared" si="29"/>
        <v>N/A</v>
      </c>
      <c r="L277">
        <f t="shared" si="30"/>
        <v>61930000</v>
      </c>
      <c r="M277" t="str">
        <f t="shared" si="31"/>
        <v>N/A</v>
      </c>
      <c r="N277" t="str">
        <f t="shared" si="32"/>
        <v>N/A</v>
      </c>
    </row>
    <row r="278" spans="1:14" x14ac:dyDescent="0.3">
      <c r="A278" s="1">
        <v>11</v>
      </c>
      <c r="B278" t="s">
        <v>971</v>
      </c>
      <c r="C278" t="s">
        <v>7402</v>
      </c>
      <c r="D278" t="s">
        <v>7403</v>
      </c>
      <c r="E278" t="s">
        <v>7408</v>
      </c>
      <c r="F278" t="s">
        <v>7405</v>
      </c>
      <c r="G278" t="s">
        <v>7406</v>
      </c>
      <c r="I278" t="str">
        <f t="shared" si="27"/>
        <v>N/A</v>
      </c>
      <c r="J278">
        <f t="shared" si="28"/>
        <v>-204540000</v>
      </c>
      <c r="K278">
        <f t="shared" si="29"/>
        <v>-188910000</v>
      </c>
      <c r="L278">
        <f t="shared" si="30"/>
        <v>-325100000</v>
      </c>
      <c r="M278">
        <f t="shared" si="31"/>
        <v>-247020000</v>
      </c>
      <c r="N278">
        <f t="shared" si="32"/>
        <v>36700000</v>
      </c>
    </row>
    <row r="279" spans="1:14" x14ac:dyDescent="0.3">
      <c r="A279" s="1">
        <v>12</v>
      </c>
      <c r="B279" t="s">
        <v>972</v>
      </c>
      <c r="C279" t="s">
        <v>7409</v>
      </c>
      <c r="D279" t="s">
        <v>7410</v>
      </c>
      <c r="E279" t="s">
        <v>7411</v>
      </c>
      <c r="F279" t="s">
        <v>7412</v>
      </c>
      <c r="G279" t="s">
        <v>7292</v>
      </c>
      <c r="I279" t="str">
        <f t="shared" si="27"/>
        <v>N/A</v>
      </c>
      <c r="J279">
        <f t="shared" si="28"/>
        <v>243250000</v>
      </c>
      <c r="K279">
        <f t="shared" si="29"/>
        <v>283370000</v>
      </c>
      <c r="L279">
        <f t="shared" si="30"/>
        <v>188500000</v>
      </c>
      <c r="M279">
        <f t="shared" si="31"/>
        <v>352600000</v>
      </c>
      <c r="N279">
        <f t="shared" si="32"/>
        <v>417710000</v>
      </c>
    </row>
    <row r="280" spans="1:14" x14ac:dyDescent="0.3">
      <c r="A280" s="1">
        <v>13</v>
      </c>
      <c r="B280" t="s">
        <v>978</v>
      </c>
      <c r="C280" t="s">
        <v>7413</v>
      </c>
      <c r="D280" t="s">
        <v>7414</v>
      </c>
      <c r="E280" t="s">
        <v>7415</v>
      </c>
      <c r="F280" t="s">
        <v>7416</v>
      </c>
      <c r="G280" t="s">
        <v>7417</v>
      </c>
      <c r="I280" t="str">
        <f t="shared" si="27"/>
        <v>N/A</v>
      </c>
      <c r="J280">
        <f t="shared" si="28"/>
        <v>-447790000</v>
      </c>
      <c r="K280">
        <f t="shared" si="29"/>
        <v>-472280000</v>
      </c>
      <c r="L280">
        <f t="shared" si="30"/>
        <v>-513600000</v>
      </c>
      <c r="M280">
        <f t="shared" si="31"/>
        <v>-599620000</v>
      </c>
      <c r="N280">
        <f t="shared" si="32"/>
        <v>-381020000</v>
      </c>
    </row>
    <row r="281" spans="1:14" x14ac:dyDescent="0.3">
      <c r="A281" s="1">
        <v>14</v>
      </c>
      <c r="B281" t="s">
        <v>817</v>
      </c>
      <c r="C281" t="s">
        <v>7418</v>
      </c>
      <c r="D281" t="s">
        <v>7419</v>
      </c>
      <c r="E281" t="s">
        <v>7420</v>
      </c>
      <c r="F281" t="s">
        <v>7421</v>
      </c>
      <c r="G281" t="s">
        <v>7422</v>
      </c>
      <c r="I281" t="str">
        <f t="shared" si="27"/>
        <v>N/A</v>
      </c>
      <c r="J281">
        <f t="shared" si="28"/>
        <v>-141750000</v>
      </c>
      <c r="K281">
        <f t="shared" si="29"/>
        <v>-88680000</v>
      </c>
      <c r="L281">
        <f t="shared" si="30"/>
        <v>-54440000</v>
      </c>
      <c r="M281">
        <f t="shared" si="31"/>
        <v>-60040000</v>
      </c>
      <c r="N281">
        <f t="shared" si="32"/>
        <v>-28620000</v>
      </c>
    </row>
    <row r="282" spans="1:14" x14ac:dyDescent="0.3">
      <c r="A282" s="1">
        <v>15</v>
      </c>
      <c r="B282" t="s">
        <v>910</v>
      </c>
      <c r="C282" t="s">
        <v>7418</v>
      </c>
      <c r="D282" t="s">
        <v>7419</v>
      </c>
      <c r="E282" t="s">
        <v>7420</v>
      </c>
      <c r="F282" t="s">
        <v>7421</v>
      </c>
      <c r="G282" t="s">
        <v>7423</v>
      </c>
      <c r="I282" t="str">
        <f t="shared" si="27"/>
        <v>N/A</v>
      </c>
      <c r="J282">
        <f t="shared" si="28"/>
        <v>-141750000</v>
      </c>
      <c r="K282">
        <f t="shared" si="29"/>
        <v>-88680000</v>
      </c>
      <c r="L282">
        <f t="shared" si="30"/>
        <v>-54440000</v>
      </c>
      <c r="M282">
        <f t="shared" si="31"/>
        <v>-60040000</v>
      </c>
      <c r="N282">
        <f t="shared" si="32"/>
        <v>-35710000</v>
      </c>
    </row>
    <row r="283" spans="1:14" x14ac:dyDescent="0.3">
      <c r="A283" s="1">
        <v>16</v>
      </c>
      <c r="B283" t="s">
        <v>914</v>
      </c>
      <c r="C283" t="s">
        <v>254</v>
      </c>
      <c r="D283" t="s">
        <v>254</v>
      </c>
      <c r="E283" t="s">
        <v>254</v>
      </c>
      <c r="F283" t="s">
        <v>254</v>
      </c>
      <c r="G283" t="s">
        <v>7424</v>
      </c>
      <c r="I283" t="str">
        <f t="shared" si="27"/>
        <v>N/A</v>
      </c>
      <c r="J283" t="str">
        <f t="shared" si="28"/>
        <v>N/A</v>
      </c>
      <c r="K283" t="str">
        <f t="shared" si="29"/>
        <v>N/A</v>
      </c>
      <c r="L283" t="str">
        <f t="shared" si="30"/>
        <v>N/A</v>
      </c>
      <c r="M283" t="str">
        <f t="shared" si="31"/>
        <v>N/A</v>
      </c>
      <c r="N283">
        <f t="shared" si="32"/>
        <v>7090000</v>
      </c>
    </row>
    <row r="284" spans="1:14" x14ac:dyDescent="0.3">
      <c r="A284" s="1">
        <v>17</v>
      </c>
      <c r="B284" t="s">
        <v>990</v>
      </c>
      <c r="C284" t="s">
        <v>7425</v>
      </c>
      <c r="D284" t="s">
        <v>7426</v>
      </c>
      <c r="E284" t="s">
        <v>7427</v>
      </c>
      <c r="F284" t="s">
        <v>7428</v>
      </c>
      <c r="G284" t="s">
        <v>7429</v>
      </c>
      <c r="I284" t="str">
        <f t="shared" si="27"/>
        <v>N/A</v>
      </c>
      <c r="J284">
        <f t="shared" si="28"/>
        <v>-435150000</v>
      </c>
      <c r="K284">
        <f t="shared" si="29"/>
        <v>-419450000</v>
      </c>
      <c r="L284">
        <f t="shared" si="30"/>
        <v>-361880000</v>
      </c>
      <c r="M284">
        <f t="shared" si="31"/>
        <v>-162660000</v>
      </c>
      <c r="N284">
        <f t="shared" si="32"/>
        <v>-243010000</v>
      </c>
    </row>
    <row r="285" spans="1:14" x14ac:dyDescent="0.3">
      <c r="A285" s="1">
        <v>18</v>
      </c>
      <c r="B285" t="s">
        <v>996</v>
      </c>
      <c r="C285" t="s">
        <v>254</v>
      </c>
      <c r="D285" t="s">
        <v>7430</v>
      </c>
      <c r="E285" t="s">
        <v>7431</v>
      </c>
      <c r="F285" t="s">
        <v>7432</v>
      </c>
      <c r="G285" t="s">
        <v>7433</v>
      </c>
      <c r="I285" t="str">
        <f t="shared" si="27"/>
        <v>N/A</v>
      </c>
      <c r="J285" t="str">
        <f t="shared" si="28"/>
        <v>N/A</v>
      </c>
      <c r="K285">
        <f t="shared" si="29"/>
        <v>3.61E-2</v>
      </c>
      <c r="L285">
        <f t="shared" si="30"/>
        <v>0.13720000000000002</v>
      </c>
      <c r="M285">
        <f t="shared" si="31"/>
        <v>0.55049999999999999</v>
      </c>
      <c r="N285">
        <f t="shared" si="32"/>
        <v>-0.49399999999999999</v>
      </c>
    </row>
    <row r="286" spans="1:14" x14ac:dyDescent="0.3">
      <c r="A286" s="1">
        <v>19</v>
      </c>
      <c r="B286" t="s">
        <v>1007</v>
      </c>
      <c r="C286" t="s">
        <v>254</v>
      </c>
      <c r="D286" t="s">
        <v>254</v>
      </c>
      <c r="E286" t="s">
        <v>254</v>
      </c>
      <c r="F286" t="s">
        <v>254</v>
      </c>
      <c r="G286" t="s">
        <v>254</v>
      </c>
      <c r="I286" t="str">
        <f t="shared" si="27"/>
        <v>N/A</v>
      </c>
      <c r="J286" t="str">
        <f t="shared" si="28"/>
        <v>N/A</v>
      </c>
      <c r="K286" t="str">
        <f t="shared" si="29"/>
        <v>N/A</v>
      </c>
      <c r="L286" t="str">
        <f t="shared" si="30"/>
        <v>N/A</v>
      </c>
      <c r="M286" t="str">
        <f t="shared" si="31"/>
        <v>N/A</v>
      </c>
      <c r="N286" t="str">
        <f t="shared" si="32"/>
        <v>N/A</v>
      </c>
    </row>
    <row r="287" spans="1:14" x14ac:dyDescent="0.3">
      <c r="A287" s="1">
        <v>20</v>
      </c>
      <c r="B287" t="s">
        <v>1013</v>
      </c>
      <c r="C287" t="s">
        <v>1014</v>
      </c>
      <c r="D287" t="s">
        <v>254</v>
      </c>
      <c r="E287" t="s">
        <v>1014</v>
      </c>
      <c r="F287" t="s">
        <v>254</v>
      </c>
      <c r="G287" t="s">
        <v>1014</v>
      </c>
      <c r="I287" t="str">
        <f t="shared" si="27"/>
        <v>N/A</v>
      </c>
      <c r="J287">
        <f t="shared" si="28"/>
        <v>0</v>
      </c>
      <c r="K287" t="str">
        <f t="shared" si="29"/>
        <v>N/A</v>
      </c>
      <c r="L287">
        <f t="shared" si="30"/>
        <v>0</v>
      </c>
      <c r="M287" t="str">
        <f t="shared" si="31"/>
        <v>N/A</v>
      </c>
      <c r="N287">
        <f t="shared" si="32"/>
        <v>0</v>
      </c>
    </row>
    <row r="288" spans="1:14" x14ac:dyDescent="0.3">
      <c r="A288" s="1">
        <v>21</v>
      </c>
      <c r="B288" t="s">
        <v>1015</v>
      </c>
      <c r="C288" t="s">
        <v>2328</v>
      </c>
      <c r="D288" t="s">
        <v>7434</v>
      </c>
      <c r="E288" t="s">
        <v>7435</v>
      </c>
      <c r="F288" t="s">
        <v>7436</v>
      </c>
      <c r="G288" t="s">
        <v>7437</v>
      </c>
      <c r="I288" t="str">
        <f t="shared" si="27"/>
        <v>N/A</v>
      </c>
      <c r="J288">
        <f t="shared" si="28"/>
        <v>-6650000</v>
      </c>
      <c r="K288">
        <f t="shared" si="29"/>
        <v>-28660000</v>
      </c>
      <c r="L288">
        <f t="shared" si="30"/>
        <v>-26780000</v>
      </c>
      <c r="M288">
        <f t="shared" si="31"/>
        <v>22250000</v>
      </c>
      <c r="N288">
        <f t="shared" si="32"/>
        <v>9080000</v>
      </c>
    </row>
    <row r="289" spans="1:14" x14ac:dyDescent="0.3">
      <c r="A289" s="1">
        <v>22</v>
      </c>
      <c r="B289" t="s">
        <v>1021</v>
      </c>
      <c r="C289" t="s">
        <v>2235</v>
      </c>
      <c r="D289" t="s">
        <v>7438</v>
      </c>
      <c r="E289" t="s">
        <v>7439</v>
      </c>
      <c r="F289" t="s">
        <v>7440</v>
      </c>
      <c r="G289" t="s">
        <v>7441</v>
      </c>
      <c r="I289" t="str">
        <f t="shared" si="27"/>
        <v>N/A</v>
      </c>
      <c r="J289">
        <f t="shared" si="28"/>
        <v>46620000</v>
      </c>
      <c r="K289">
        <f t="shared" si="29"/>
        <v>-24740000</v>
      </c>
      <c r="L289">
        <f t="shared" si="30"/>
        <v>-45900000</v>
      </c>
      <c r="M289">
        <f t="shared" si="31"/>
        <v>-7290000</v>
      </c>
      <c r="N289">
        <f t="shared" si="32"/>
        <v>31080000</v>
      </c>
    </row>
    <row r="290" spans="1:14" x14ac:dyDescent="0.3">
      <c r="A290" s="1">
        <v>23</v>
      </c>
      <c r="B290" t="s">
        <v>1027</v>
      </c>
      <c r="C290" t="s">
        <v>254</v>
      </c>
      <c r="D290" t="s">
        <v>7442</v>
      </c>
      <c r="E290" t="s">
        <v>7443</v>
      </c>
      <c r="F290" t="s">
        <v>7444</v>
      </c>
      <c r="G290" t="s">
        <v>7445</v>
      </c>
      <c r="I290" t="str">
        <f t="shared" si="27"/>
        <v>N/A</v>
      </c>
      <c r="J290" t="str">
        <f t="shared" si="28"/>
        <v>N/A</v>
      </c>
      <c r="K290">
        <f t="shared" si="29"/>
        <v>-1.5308000000000002</v>
      </c>
      <c r="L290">
        <f t="shared" si="30"/>
        <v>-0.85510000000000008</v>
      </c>
      <c r="M290">
        <f t="shared" si="31"/>
        <v>0.84120000000000006</v>
      </c>
      <c r="N290">
        <f t="shared" si="32"/>
        <v>5.2637999999999998</v>
      </c>
    </row>
    <row r="291" spans="1:14" x14ac:dyDescent="0.3">
      <c r="A291" s="1">
        <v>24</v>
      </c>
      <c r="B291" t="s">
        <v>1032</v>
      </c>
      <c r="C291" t="s">
        <v>254</v>
      </c>
      <c r="D291" t="s">
        <v>254</v>
      </c>
      <c r="E291" t="s">
        <v>254</v>
      </c>
      <c r="F291" t="s">
        <v>254</v>
      </c>
      <c r="G291" t="s">
        <v>7446</v>
      </c>
      <c r="I291" t="str">
        <f t="shared" si="27"/>
        <v>N/A</v>
      </c>
      <c r="J291" t="str">
        <f t="shared" si="28"/>
        <v>N/A</v>
      </c>
      <c r="K291" t="str">
        <f t="shared" si="29"/>
        <v>N/A</v>
      </c>
      <c r="L291" t="str">
        <f t="shared" si="30"/>
        <v>N/A</v>
      </c>
      <c r="M291" t="str">
        <f t="shared" si="31"/>
        <v>N/A</v>
      </c>
      <c r="N291">
        <f t="shared" si="32"/>
        <v>-2.6099999999999998E-2</v>
      </c>
    </row>
    <row r="292" spans="1:14" x14ac:dyDescent="0.3">
      <c r="I292" t="str">
        <f t="shared" si="27"/>
        <v>N/A</v>
      </c>
      <c r="J292" t="str">
        <f t="shared" si="28"/>
        <v>N/A</v>
      </c>
      <c r="K292" t="str">
        <f t="shared" si="29"/>
        <v>N/A</v>
      </c>
      <c r="L292" t="str">
        <f t="shared" si="30"/>
        <v>N/A</v>
      </c>
      <c r="M292" t="str">
        <f t="shared" si="31"/>
        <v>N/A</v>
      </c>
      <c r="N292" t="str">
        <f t="shared" si="32"/>
        <v>N/A</v>
      </c>
    </row>
    <row r="293" spans="1:14" x14ac:dyDescent="0.3">
      <c r="A293" s="1">
        <v>0</v>
      </c>
      <c r="B293" t="s">
        <v>7447</v>
      </c>
      <c r="C293" t="s">
        <v>7448</v>
      </c>
      <c r="I293" t="str">
        <f t="shared" si="27"/>
        <v>N/A</v>
      </c>
      <c r="J293" t="str">
        <f t="shared" si="28"/>
        <v>N/A</v>
      </c>
      <c r="K293" t="str">
        <f t="shared" si="29"/>
        <v>N/A</v>
      </c>
      <c r="L293" t="str">
        <f t="shared" si="30"/>
        <v>N/A</v>
      </c>
      <c r="M293" t="str">
        <f t="shared" si="31"/>
        <v>N/A</v>
      </c>
      <c r="N293" t="str">
        <f t="shared" si="32"/>
        <v>N/A</v>
      </c>
    </row>
    <row r="294" spans="1:14" x14ac:dyDescent="0.3">
      <c r="A294" s="1">
        <v>1</v>
      </c>
      <c r="B294" t="s">
        <v>7449</v>
      </c>
      <c r="C294" t="s">
        <v>7450</v>
      </c>
      <c r="I294" t="str">
        <f t="shared" si="27"/>
        <v>N/A</v>
      </c>
      <c r="J294" t="str">
        <f t="shared" si="28"/>
        <v>N/A</v>
      </c>
      <c r="K294" t="str">
        <f t="shared" si="29"/>
        <v>N/A</v>
      </c>
      <c r="L294" t="str">
        <f t="shared" si="30"/>
        <v>N/A</v>
      </c>
      <c r="M294" t="str">
        <f t="shared" si="31"/>
        <v>N/A</v>
      </c>
      <c r="N294" t="str">
        <f t="shared" si="32"/>
        <v>N/A</v>
      </c>
    </row>
    <row r="295" spans="1:14" x14ac:dyDescent="0.3">
      <c r="A295" s="1">
        <v>2</v>
      </c>
      <c r="B295" t="s">
        <v>7451</v>
      </c>
      <c r="C295" t="s">
        <v>7452</v>
      </c>
      <c r="I295" t="str">
        <f t="shared" si="27"/>
        <v>N/A</v>
      </c>
      <c r="J295" t="str">
        <f t="shared" si="28"/>
        <v>N/A</v>
      </c>
      <c r="K295" t="str">
        <f t="shared" si="29"/>
        <v>N/A</v>
      </c>
      <c r="L295" t="str">
        <f t="shared" si="30"/>
        <v>N/A</v>
      </c>
      <c r="M295" t="str">
        <f t="shared" si="31"/>
        <v>N/A</v>
      </c>
      <c r="N295" t="str">
        <f t="shared" si="32"/>
        <v>N/A</v>
      </c>
    </row>
    <row r="296" spans="1:14" x14ac:dyDescent="0.3">
      <c r="A296" s="1">
        <v>3</v>
      </c>
      <c r="B296" t="s">
        <v>7453</v>
      </c>
      <c r="C296" t="s">
        <v>7454</v>
      </c>
      <c r="I296" t="str">
        <f t="shared" si="27"/>
        <v>N/A</v>
      </c>
      <c r="J296" t="str">
        <f t="shared" si="28"/>
        <v>N/A</v>
      </c>
      <c r="K296" t="str">
        <f t="shared" si="29"/>
        <v>N/A</v>
      </c>
      <c r="L296" t="str">
        <f t="shared" si="30"/>
        <v>N/A</v>
      </c>
      <c r="M296" t="str">
        <f t="shared" si="31"/>
        <v>N/A</v>
      </c>
      <c r="N296" t="str">
        <f t="shared" si="32"/>
        <v>N/A</v>
      </c>
    </row>
    <row r="297" spans="1:14" x14ac:dyDescent="0.3">
      <c r="A297" s="1">
        <v>4</v>
      </c>
      <c r="B297" t="s">
        <v>7455</v>
      </c>
      <c r="C297" t="s">
        <v>7456</v>
      </c>
      <c r="I297" t="str">
        <f t="shared" si="27"/>
        <v>N/A</v>
      </c>
      <c r="J297" t="str">
        <f t="shared" si="28"/>
        <v>N/A</v>
      </c>
      <c r="K297" t="str">
        <f t="shared" si="29"/>
        <v>N/A</v>
      </c>
      <c r="L297" t="str">
        <f t="shared" si="30"/>
        <v>N/A</v>
      </c>
      <c r="M297" t="str">
        <f t="shared" si="31"/>
        <v>N/A</v>
      </c>
      <c r="N297" t="str">
        <f t="shared" si="32"/>
        <v>N/A</v>
      </c>
    </row>
    <row r="298" spans="1:14" x14ac:dyDescent="0.3">
      <c r="A298" s="1">
        <v>5</v>
      </c>
      <c r="B298" t="s">
        <v>7457</v>
      </c>
      <c r="C298" t="s">
        <v>7458</v>
      </c>
      <c r="I298" t="str">
        <f t="shared" si="27"/>
        <v>N/A</v>
      </c>
      <c r="J298" t="str">
        <f t="shared" si="28"/>
        <v>N/A</v>
      </c>
      <c r="K298" t="str">
        <f t="shared" si="29"/>
        <v>N/A</v>
      </c>
      <c r="L298" t="str">
        <f t="shared" si="30"/>
        <v>N/A</v>
      </c>
      <c r="M298" t="str">
        <f t="shared" si="31"/>
        <v>N/A</v>
      </c>
      <c r="N298" t="str">
        <f t="shared" si="32"/>
        <v>N/A</v>
      </c>
    </row>
    <row r="299" spans="1:14" x14ac:dyDescent="0.3">
      <c r="I299" t="str">
        <f t="shared" si="27"/>
        <v>N/A</v>
      </c>
      <c r="J299" t="str">
        <f t="shared" si="28"/>
        <v>N/A</v>
      </c>
      <c r="K299" t="str">
        <f t="shared" si="29"/>
        <v>N/A</v>
      </c>
      <c r="L299" t="str">
        <f t="shared" si="30"/>
        <v>N/A</v>
      </c>
      <c r="M299" t="str">
        <f t="shared" si="31"/>
        <v>N/A</v>
      </c>
      <c r="N299" t="str">
        <f t="shared" si="32"/>
        <v>N/A</v>
      </c>
    </row>
    <row r="300" spans="1:14" x14ac:dyDescent="0.3">
      <c r="I300" t="str">
        <f t="shared" si="27"/>
        <v>N/A</v>
      </c>
      <c r="J300" t="str">
        <f t="shared" si="28"/>
        <v>N/A</v>
      </c>
      <c r="K300" t="str">
        <f t="shared" si="29"/>
        <v>N/A</v>
      </c>
      <c r="L300" t="str">
        <f t="shared" si="30"/>
        <v>N/A</v>
      </c>
      <c r="M300" t="str">
        <f t="shared" si="31"/>
        <v>N/A</v>
      </c>
      <c r="N300" t="str">
        <f t="shared" si="32"/>
        <v>N/A</v>
      </c>
    </row>
    <row r="301" spans="1:14" x14ac:dyDescent="0.3">
      <c r="A301" s="1">
        <v>0</v>
      </c>
      <c r="B301" t="s">
        <v>121</v>
      </c>
      <c r="C301" t="s">
        <v>7459</v>
      </c>
      <c r="I301" t="str">
        <f t="shared" si="27"/>
        <v>N/A</v>
      </c>
      <c r="J301">
        <f t="shared" si="28"/>
        <v>7490000000</v>
      </c>
      <c r="K301" t="str">
        <f t="shared" si="29"/>
        <v>N/A</v>
      </c>
      <c r="L301" t="str">
        <f t="shared" si="30"/>
        <v>N/A</v>
      </c>
      <c r="M301" t="str">
        <f t="shared" si="31"/>
        <v>N/A</v>
      </c>
      <c r="N301" t="str">
        <f t="shared" si="32"/>
        <v>N/A</v>
      </c>
    </row>
    <row r="302" spans="1:14" x14ac:dyDescent="0.3">
      <c r="A302" s="1">
        <v>1</v>
      </c>
      <c r="B302" t="s">
        <v>122</v>
      </c>
      <c r="I302" t="str">
        <f t="shared" si="27"/>
        <v>N/A</v>
      </c>
      <c r="J302" t="str">
        <f t="shared" si="28"/>
        <v>N/A</v>
      </c>
      <c r="K302" t="str">
        <f t="shared" si="29"/>
        <v>N/A</v>
      </c>
      <c r="L302" t="str">
        <f t="shared" si="30"/>
        <v>N/A</v>
      </c>
      <c r="M302" t="str">
        <f t="shared" si="31"/>
        <v>N/A</v>
      </c>
      <c r="N302" t="str">
        <f t="shared" si="32"/>
        <v>N/A</v>
      </c>
    </row>
    <row r="303" spans="1:14" x14ac:dyDescent="0.3">
      <c r="A303" s="1">
        <v>2</v>
      </c>
      <c r="B303" t="s">
        <v>123</v>
      </c>
      <c r="C303" t="s">
        <v>7460</v>
      </c>
      <c r="I303" t="str">
        <f t="shared" si="27"/>
        <v>N/A</v>
      </c>
      <c r="J303">
        <f t="shared" si="28"/>
        <v>4.83</v>
      </c>
      <c r="K303" t="str">
        <f t="shared" si="29"/>
        <v>N/A</v>
      </c>
      <c r="L303" t="str">
        <f t="shared" si="30"/>
        <v>N/A</v>
      </c>
      <c r="M303" t="str">
        <f t="shared" si="31"/>
        <v>N/A</v>
      </c>
      <c r="N303" t="str">
        <f t="shared" si="32"/>
        <v>N/A</v>
      </c>
    </row>
    <row r="304" spans="1:14" x14ac:dyDescent="0.3">
      <c r="A304" s="1">
        <v>3</v>
      </c>
      <c r="B304" t="s">
        <v>124</v>
      </c>
      <c r="C304" t="s">
        <v>7461</v>
      </c>
      <c r="I304" t="str">
        <f t="shared" si="27"/>
        <v>N/A</v>
      </c>
      <c r="J304">
        <f t="shared" si="28"/>
        <v>8.81</v>
      </c>
      <c r="K304" t="str">
        <f t="shared" si="29"/>
        <v>N/A</v>
      </c>
      <c r="L304" t="str">
        <f t="shared" si="30"/>
        <v>N/A</v>
      </c>
      <c r="M304" t="str">
        <f t="shared" si="31"/>
        <v>N/A</v>
      </c>
      <c r="N304" t="str">
        <f t="shared" si="32"/>
        <v>N/A</v>
      </c>
    </row>
    <row r="305" spans="1:14" x14ac:dyDescent="0.3">
      <c r="A305" s="1">
        <v>4</v>
      </c>
      <c r="B305" t="s">
        <v>126</v>
      </c>
      <c r="C305" t="s">
        <v>7462</v>
      </c>
      <c r="I305" t="str">
        <f t="shared" si="27"/>
        <v>N/A</v>
      </c>
      <c r="J305">
        <f t="shared" si="28"/>
        <v>-9.4700000000000006</v>
      </c>
      <c r="K305" t="str">
        <f t="shared" si="29"/>
        <v>N/A</v>
      </c>
      <c r="L305" t="str">
        <f t="shared" si="30"/>
        <v>N/A</v>
      </c>
      <c r="M305" t="str">
        <f t="shared" si="31"/>
        <v>N/A</v>
      </c>
      <c r="N305" t="str">
        <f t="shared" si="32"/>
        <v>N/A</v>
      </c>
    </row>
    <row r="306" spans="1:14" x14ac:dyDescent="0.3">
      <c r="A306" s="1">
        <v>5</v>
      </c>
      <c r="B306" t="s">
        <v>128</v>
      </c>
      <c r="C306" t="s">
        <v>5880</v>
      </c>
      <c r="I306" t="str">
        <f t="shared" si="27"/>
        <v>N/A</v>
      </c>
      <c r="J306">
        <f t="shared" si="28"/>
        <v>4.8</v>
      </c>
      <c r="K306" t="str">
        <f t="shared" si="29"/>
        <v>N/A</v>
      </c>
      <c r="L306" t="str">
        <f t="shared" si="30"/>
        <v>N/A</v>
      </c>
      <c r="M306" t="str">
        <f t="shared" si="31"/>
        <v>N/A</v>
      </c>
      <c r="N306" t="str">
        <f t="shared" si="32"/>
        <v>N/A</v>
      </c>
    </row>
    <row r="307" spans="1:14" x14ac:dyDescent="0.3">
      <c r="A307" s="1">
        <v>6</v>
      </c>
      <c r="B307" t="s">
        <v>130</v>
      </c>
      <c r="C307" t="s">
        <v>3765</v>
      </c>
      <c r="I307" t="str">
        <f t="shared" si="27"/>
        <v>N/A</v>
      </c>
      <c r="J307">
        <f t="shared" si="28"/>
        <v>1</v>
      </c>
      <c r="K307" t="str">
        <f t="shared" si="29"/>
        <v>N/A</v>
      </c>
      <c r="L307" t="str">
        <f t="shared" si="30"/>
        <v>N/A</v>
      </c>
      <c r="M307" t="str">
        <f t="shared" si="31"/>
        <v>N/A</v>
      </c>
      <c r="N307" t="str">
        <f t="shared" si="32"/>
        <v>N/A</v>
      </c>
    </row>
    <row r="308" spans="1:14" x14ac:dyDescent="0.3">
      <c r="A308" s="1">
        <v>7</v>
      </c>
      <c r="B308" t="s">
        <v>132</v>
      </c>
      <c r="I308" t="str">
        <f t="shared" si="27"/>
        <v>N/A</v>
      </c>
      <c r="J308" t="str">
        <f t="shared" si="28"/>
        <v>N/A</v>
      </c>
      <c r="K308" t="str">
        <f t="shared" si="29"/>
        <v>N/A</v>
      </c>
      <c r="L308" t="str">
        <f t="shared" si="30"/>
        <v>N/A</v>
      </c>
      <c r="M308" t="str">
        <f t="shared" si="31"/>
        <v>N/A</v>
      </c>
      <c r="N308" t="str">
        <f t="shared" si="32"/>
        <v>N/A</v>
      </c>
    </row>
    <row r="309" spans="1:14" x14ac:dyDescent="0.3">
      <c r="A309" s="1">
        <v>8</v>
      </c>
      <c r="B309" t="s">
        <v>133</v>
      </c>
      <c r="I309" t="str">
        <f t="shared" si="27"/>
        <v>N/A</v>
      </c>
      <c r="J309" t="str">
        <f t="shared" si="28"/>
        <v>N/A</v>
      </c>
      <c r="K309" t="str">
        <f t="shared" si="29"/>
        <v>N/A</v>
      </c>
      <c r="L309" t="str">
        <f t="shared" si="30"/>
        <v>N/A</v>
      </c>
      <c r="M309" t="str">
        <f t="shared" si="31"/>
        <v>N/A</v>
      </c>
      <c r="N309" t="str">
        <f t="shared" si="32"/>
        <v>N/A</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I311" t="str">
        <f t="shared" si="27"/>
        <v>N/A</v>
      </c>
      <c r="J311" t="str">
        <f t="shared" si="28"/>
        <v>N/A</v>
      </c>
      <c r="K311" t="str">
        <f t="shared" si="29"/>
        <v>N/A</v>
      </c>
      <c r="L311" t="str">
        <f t="shared" si="30"/>
        <v>N/A</v>
      </c>
      <c r="M311" t="str">
        <f t="shared" si="31"/>
        <v>N/A</v>
      </c>
      <c r="N311" t="str">
        <f t="shared" si="32"/>
        <v>N/A</v>
      </c>
    </row>
    <row r="312" spans="1:14" x14ac:dyDescent="0.3">
      <c r="A312" s="1">
        <v>0</v>
      </c>
      <c r="B312" t="s">
        <v>121</v>
      </c>
      <c r="C312" t="s">
        <v>7463</v>
      </c>
      <c r="I312" t="str">
        <f t="shared" si="27"/>
        <v>N/A</v>
      </c>
      <c r="J312">
        <f t="shared" si="28"/>
        <v>7860000000</v>
      </c>
      <c r="K312" t="str">
        <f t="shared" si="29"/>
        <v>N/A</v>
      </c>
      <c r="L312" t="str">
        <f t="shared" si="30"/>
        <v>N/A</v>
      </c>
      <c r="M312" t="str">
        <f t="shared" si="31"/>
        <v>N/A</v>
      </c>
      <c r="N312" t="str">
        <f t="shared" si="32"/>
        <v>N/A</v>
      </c>
    </row>
    <row r="313" spans="1:14" x14ac:dyDescent="0.3">
      <c r="A313" s="1">
        <v>1</v>
      </c>
      <c r="B313" t="s">
        <v>122</v>
      </c>
      <c r="I313" t="str">
        <f t="shared" si="27"/>
        <v>N/A</v>
      </c>
      <c r="J313" t="str">
        <f t="shared" si="28"/>
        <v>N/A</v>
      </c>
      <c r="K313" t="str">
        <f t="shared" si="29"/>
        <v>N/A</v>
      </c>
      <c r="L313" t="str">
        <f t="shared" si="30"/>
        <v>N/A</v>
      </c>
      <c r="M313" t="str">
        <f t="shared" si="31"/>
        <v>N/A</v>
      </c>
      <c r="N313" t="str">
        <f t="shared" si="32"/>
        <v>N/A</v>
      </c>
    </row>
    <row r="314" spans="1:14" x14ac:dyDescent="0.3">
      <c r="A314" s="1">
        <v>2</v>
      </c>
      <c r="B314" t="s">
        <v>123</v>
      </c>
      <c r="C314" t="s">
        <v>7464</v>
      </c>
      <c r="I314" t="str">
        <f t="shared" si="27"/>
        <v>N/A</v>
      </c>
      <c r="J314">
        <f t="shared" si="28"/>
        <v>9.76</v>
      </c>
      <c r="K314" t="str">
        <f t="shared" si="29"/>
        <v>N/A</v>
      </c>
      <c r="L314" t="str">
        <f t="shared" si="30"/>
        <v>N/A</v>
      </c>
      <c r="M314" t="str">
        <f t="shared" si="31"/>
        <v>N/A</v>
      </c>
      <c r="N314" t="str">
        <f t="shared" si="32"/>
        <v>N/A</v>
      </c>
    </row>
    <row r="315" spans="1:14" x14ac:dyDescent="0.3">
      <c r="A315" s="1">
        <v>3</v>
      </c>
      <c r="B315" t="s">
        <v>124</v>
      </c>
      <c r="C315" t="s">
        <v>7465</v>
      </c>
      <c r="I315" t="str">
        <f t="shared" si="27"/>
        <v>N/A</v>
      </c>
      <c r="J315">
        <f t="shared" si="28"/>
        <v>45.55</v>
      </c>
      <c r="K315" t="str">
        <f t="shared" si="29"/>
        <v>N/A</v>
      </c>
      <c r="L315" t="str">
        <f t="shared" si="30"/>
        <v>N/A</v>
      </c>
      <c r="M315" t="str">
        <f t="shared" si="31"/>
        <v>N/A</v>
      </c>
      <c r="N315" t="str">
        <f t="shared" si="32"/>
        <v>N/A</v>
      </c>
    </row>
    <row r="316" spans="1:14" x14ac:dyDescent="0.3">
      <c r="A316" s="1">
        <v>4</v>
      </c>
      <c r="B316" t="s">
        <v>126</v>
      </c>
      <c r="C316" t="s">
        <v>7466</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8.0500000000000007</v>
      </c>
      <c r="K316" t="str">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row>
    <row r="317" spans="1:14" x14ac:dyDescent="0.3">
      <c r="A317" s="1">
        <v>5</v>
      </c>
      <c r="B317" t="s">
        <v>128</v>
      </c>
      <c r="C317" t="s">
        <v>5070</v>
      </c>
      <c r="I317" t="str">
        <f t="shared" si="33"/>
        <v>N/A</v>
      </c>
      <c r="J317">
        <f t="shared" si="34"/>
        <v>8.77</v>
      </c>
      <c r="K317" t="str">
        <f t="shared" si="35"/>
        <v>N/A</v>
      </c>
      <c r="L317" t="str">
        <f t="shared" si="36"/>
        <v>N/A</v>
      </c>
      <c r="M317" t="str">
        <f t="shared" si="37"/>
        <v>N/A</v>
      </c>
      <c r="N317" t="str">
        <f t="shared" si="38"/>
        <v>N/A</v>
      </c>
    </row>
    <row r="318" spans="1:14" x14ac:dyDescent="0.3">
      <c r="A318" s="1">
        <v>6</v>
      </c>
      <c r="B318" t="s">
        <v>130</v>
      </c>
      <c r="C318" t="s">
        <v>6999</v>
      </c>
      <c r="I318" t="str">
        <f t="shared" si="33"/>
        <v>N/A</v>
      </c>
      <c r="J318">
        <f t="shared" si="34"/>
        <v>2.56</v>
      </c>
      <c r="K318" t="str">
        <f t="shared" si="35"/>
        <v>N/A</v>
      </c>
      <c r="L318" t="str">
        <f t="shared" si="36"/>
        <v>N/A</v>
      </c>
      <c r="M318" t="str">
        <f t="shared" si="37"/>
        <v>N/A</v>
      </c>
      <c r="N318" t="str">
        <f t="shared" si="38"/>
        <v>N/A</v>
      </c>
    </row>
    <row r="319" spans="1:14" x14ac:dyDescent="0.3">
      <c r="A319" s="1">
        <v>7</v>
      </c>
      <c r="B319" t="s">
        <v>132</v>
      </c>
      <c r="I319" t="str">
        <f t="shared" si="33"/>
        <v>N/A</v>
      </c>
      <c r="J319" t="str">
        <f t="shared" si="34"/>
        <v>N/A</v>
      </c>
      <c r="K319" t="str">
        <f t="shared" si="35"/>
        <v>N/A</v>
      </c>
      <c r="L319" t="str">
        <f t="shared" si="36"/>
        <v>N/A</v>
      </c>
      <c r="M319" t="str">
        <f t="shared" si="37"/>
        <v>N/A</v>
      </c>
      <c r="N319" t="str">
        <f t="shared" si="38"/>
        <v>N/A</v>
      </c>
    </row>
    <row r="320" spans="1:14" x14ac:dyDescent="0.3">
      <c r="A320" s="1">
        <v>8</v>
      </c>
      <c r="B320" t="s">
        <v>133</v>
      </c>
      <c r="I320" t="str">
        <f t="shared" si="33"/>
        <v>N/A</v>
      </c>
      <c r="J320" t="str">
        <f t="shared" si="34"/>
        <v>N/A</v>
      </c>
      <c r="K320" t="str">
        <f t="shared" si="35"/>
        <v>N/A</v>
      </c>
      <c r="L320" t="str">
        <f t="shared" si="36"/>
        <v>N/A</v>
      </c>
      <c r="M320" t="str">
        <f t="shared" si="37"/>
        <v>N/A</v>
      </c>
      <c r="N320" t="str">
        <f t="shared" si="38"/>
        <v>N/A</v>
      </c>
    </row>
    <row r="321" spans="1:14" x14ac:dyDescent="0.3">
      <c r="I321" t="str">
        <f t="shared" si="33"/>
        <v>N/A</v>
      </c>
      <c r="J321" t="str">
        <f t="shared" si="34"/>
        <v>N/A</v>
      </c>
      <c r="K321" t="str">
        <f t="shared" si="35"/>
        <v>N/A</v>
      </c>
      <c r="L321" t="str">
        <f t="shared" si="36"/>
        <v>N/A</v>
      </c>
      <c r="M321" t="str">
        <f t="shared" si="37"/>
        <v>N/A</v>
      </c>
      <c r="N321" t="str">
        <f t="shared" si="38"/>
        <v>N/A</v>
      </c>
    </row>
    <row r="322" spans="1:14" x14ac:dyDescent="0.3">
      <c r="I322" t="str">
        <f t="shared" si="33"/>
        <v>N/A</v>
      </c>
      <c r="J322" t="str">
        <f t="shared" si="34"/>
        <v>N/A</v>
      </c>
      <c r="K322" t="str">
        <f t="shared" si="35"/>
        <v>N/A</v>
      </c>
      <c r="L322" t="str">
        <f t="shared" si="36"/>
        <v>N/A</v>
      </c>
      <c r="M322" t="str">
        <f t="shared" si="37"/>
        <v>N/A</v>
      </c>
      <c r="N322" t="str">
        <f t="shared" si="38"/>
        <v>N/A</v>
      </c>
    </row>
    <row r="323" spans="1:14" x14ac:dyDescent="0.3">
      <c r="A323" s="1">
        <v>0</v>
      </c>
      <c r="B323" t="s">
        <v>121</v>
      </c>
      <c r="C323" t="s">
        <v>7467</v>
      </c>
      <c r="I323" t="str">
        <f t="shared" si="33"/>
        <v>N/A</v>
      </c>
      <c r="J323">
        <f t="shared" si="34"/>
        <v>3380000000</v>
      </c>
      <c r="K323" t="str">
        <f t="shared" si="35"/>
        <v>N/A</v>
      </c>
      <c r="L323" t="str">
        <f t="shared" si="36"/>
        <v>N/A</v>
      </c>
      <c r="M323" t="str">
        <f t="shared" si="37"/>
        <v>N/A</v>
      </c>
      <c r="N323" t="str">
        <f t="shared" si="38"/>
        <v>N/A</v>
      </c>
    </row>
    <row r="324" spans="1:14" x14ac:dyDescent="0.3">
      <c r="A324" s="1">
        <v>1</v>
      </c>
      <c r="B324" t="s">
        <v>122</v>
      </c>
      <c r="I324" t="str">
        <f t="shared" si="33"/>
        <v>N/A</v>
      </c>
      <c r="J324" t="str">
        <f t="shared" si="34"/>
        <v>N/A</v>
      </c>
      <c r="K324" t="str">
        <f t="shared" si="35"/>
        <v>N/A</v>
      </c>
      <c r="L324" t="str">
        <f t="shared" si="36"/>
        <v>N/A</v>
      </c>
      <c r="M324" t="str">
        <f t="shared" si="37"/>
        <v>N/A</v>
      </c>
      <c r="N324" t="str">
        <f t="shared" si="38"/>
        <v>N/A</v>
      </c>
    </row>
    <row r="325" spans="1:14" x14ac:dyDescent="0.3">
      <c r="A325" s="1">
        <v>2</v>
      </c>
      <c r="B325" t="s">
        <v>123</v>
      </c>
      <c r="C325" t="s">
        <v>6602</v>
      </c>
      <c r="I325" t="str">
        <f t="shared" si="33"/>
        <v>N/A</v>
      </c>
      <c r="J325">
        <f t="shared" si="34"/>
        <v>6.58</v>
      </c>
      <c r="K325" t="str">
        <f t="shared" si="35"/>
        <v>N/A</v>
      </c>
      <c r="L325" t="str">
        <f t="shared" si="36"/>
        <v>N/A</v>
      </c>
      <c r="M325" t="str">
        <f t="shared" si="37"/>
        <v>N/A</v>
      </c>
      <c r="N325" t="str">
        <f t="shared" si="38"/>
        <v>N/A</v>
      </c>
    </row>
    <row r="326" spans="1:14" x14ac:dyDescent="0.3">
      <c r="A326" s="1">
        <v>3</v>
      </c>
      <c r="B326" t="s">
        <v>124</v>
      </c>
      <c r="C326" t="s">
        <v>7468</v>
      </c>
      <c r="I326" t="str">
        <f t="shared" si="33"/>
        <v>N/A</v>
      </c>
      <c r="J326">
        <f t="shared" si="34"/>
        <v>9.14</v>
      </c>
      <c r="K326" t="str">
        <f t="shared" si="35"/>
        <v>N/A</v>
      </c>
      <c r="L326" t="str">
        <f t="shared" si="36"/>
        <v>N/A</v>
      </c>
      <c r="M326" t="str">
        <f t="shared" si="37"/>
        <v>N/A</v>
      </c>
      <c r="N326" t="str">
        <f t="shared" si="38"/>
        <v>N/A</v>
      </c>
    </row>
    <row r="327" spans="1:14" x14ac:dyDescent="0.3">
      <c r="A327" s="1">
        <v>4</v>
      </c>
      <c r="B327" t="s">
        <v>126</v>
      </c>
      <c r="C327" t="s">
        <v>4956</v>
      </c>
      <c r="I327" t="str">
        <f t="shared" si="33"/>
        <v>N/A</v>
      </c>
      <c r="J327">
        <f t="shared" si="34"/>
        <v>1.71</v>
      </c>
      <c r="K327" t="str">
        <f t="shared" si="35"/>
        <v>N/A</v>
      </c>
      <c r="L327" t="str">
        <f t="shared" si="36"/>
        <v>N/A</v>
      </c>
      <c r="M327" t="str">
        <f t="shared" si="37"/>
        <v>N/A</v>
      </c>
      <c r="N327" t="str">
        <f t="shared" si="38"/>
        <v>N/A</v>
      </c>
    </row>
    <row r="328" spans="1:14" x14ac:dyDescent="0.3">
      <c r="A328" s="1">
        <v>5</v>
      </c>
      <c r="B328" t="s">
        <v>128</v>
      </c>
      <c r="C328" t="s">
        <v>7469</v>
      </c>
      <c r="I328" t="str">
        <f t="shared" si="33"/>
        <v>N/A</v>
      </c>
      <c r="J328">
        <f t="shared" si="34"/>
        <v>5.29</v>
      </c>
      <c r="K328" t="str">
        <f t="shared" si="35"/>
        <v>N/A</v>
      </c>
      <c r="L328" t="str">
        <f t="shared" si="36"/>
        <v>N/A</v>
      </c>
      <c r="M328" t="str">
        <f t="shared" si="37"/>
        <v>N/A</v>
      </c>
      <c r="N328" t="str">
        <f t="shared" si="38"/>
        <v>N/A</v>
      </c>
    </row>
    <row r="329" spans="1:14" x14ac:dyDescent="0.3">
      <c r="A329" s="1">
        <v>6</v>
      </c>
      <c r="B329" t="s">
        <v>130</v>
      </c>
      <c r="C329" t="s">
        <v>2057</v>
      </c>
      <c r="I329" t="str">
        <f t="shared" si="33"/>
        <v>N/A</v>
      </c>
      <c r="J329">
        <f t="shared" si="34"/>
        <v>0.98</v>
      </c>
      <c r="K329" t="str">
        <f t="shared" si="35"/>
        <v>N/A</v>
      </c>
      <c r="L329" t="str">
        <f t="shared" si="36"/>
        <v>N/A</v>
      </c>
      <c r="M329" t="str">
        <f t="shared" si="37"/>
        <v>N/A</v>
      </c>
      <c r="N329" t="str">
        <f t="shared" si="38"/>
        <v>N/A</v>
      </c>
    </row>
    <row r="330" spans="1:14" x14ac:dyDescent="0.3">
      <c r="A330" s="1">
        <v>7</v>
      </c>
      <c r="B330" t="s">
        <v>132</v>
      </c>
      <c r="I330" t="str">
        <f t="shared" si="33"/>
        <v>N/A</v>
      </c>
      <c r="J330" t="str">
        <f t="shared" si="34"/>
        <v>N/A</v>
      </c>
      <c r="K330" t="str">
        <f t="shared" si="35"/>
        <v>N/A</v>
      </c>
      <c r="L330" t="str">
        <f t="shared" si="36"/>
        <v>N/A</v>
      </c>
      <c r="M330" t="str">
        <f t="shared" si="37"/>
        <v>N/A</v>
      </c>
      <c r="N330" t="str">
        <f t="shared" si="38"/>
        <v>N/A</v>
      </c>
    </row>
    <row r="331" spans="1:14" x14ac:dyDescent="0.3">
      <c r="A331" s="1">
        <v>8</v>
      </c>
      <c r="B331" t="s">
        <v>133</v>
      </c>
      <c r="I331" t="str">
        <f t="shared" si="33"/>
        <v>N/A</v>
      </c>
      <c r="J331" t="str">
        <f t="shared" si="34"/>
        <v>N/A</v>
      </c>
      <c r="K331" t="str">
        <f t="shared" si="35"/>
        <v>N/A</v>
      </c>
      <c r="L331" t="str">
        <f t="shared" si="36"/>
        <v>N/A</v>
      </c>
      <c r="M331" t="str">
        <f t="shared" si="37"/>
        <v>N/A</v>
      </c>
      <c r="N331" t="str">
        <f t="shared" si="38"/>
        <v>N/A</v>
      </c>
    </row>
    <row r="332" spans="1:14" x14ac:dyDescent="0.3">
      <c r="I332" t="str">
        <f t="shared" si="33"/>
        <v>N/A</v>
      </c>
      <c r="J332" t="str">
        <f t="shared" si="34"/>
        <v>N/A</v>
      </c>
      <c r="K332" t="str">
        <f t="shared" si="35"/>
        <v>N/A</v>
      </c>
      <c r="L332" t="str">
        <f t="shared" si="36"/>
        <v>N/A</v>
      </c>
      <c r="M332" t="str">
        <f t="shared" si="37"/>
        <v>N/A</v>
      </c>
      <c r="N332" t="str">
        <f t="shared" si="38"/>
        <v>N/A</v>
      </c>
    </row>
    <row r="333" spans="1:14" x14ac:dyDescent="0.3">
      <c r="I333" t="str">
        <f t="shared" si="33"/>
        <v>N/A</v>
      </c>
      <c r="J333" t="str">
        <f t="shared" si="34"/>
        <v>N/A</v>
      </c>
      <c r="K333" t="str">
        <f t="shared" si="35"/>
        <v>N/A</v>
      </c>
      <c r="L333" t="str">
        <f t="shared" si="36"/>
        <v>N/A</v>
      </c>
      <c r="M333" t="str">
        <f t="shared" si="37"/>
        <v>N/A</v>
      </c>
      <c r="N333" t="str">
        <f t="shared" si="38"/>
        <v>N/A</v>
      </c>
    </row>
    <row r="334" spans="1:14" x14ac:dyDescent="0.3">
      <c r="A334" s="1">
        <v>0</v>
      </c>
      <c r="B334" t="s">
        <v>121</v>
      </c>
      <c r="C334" t="s">
        <v>7470</v>
      </c>
      <c r="I334" t="str">
        <f t="shared" si="33"/>
        <v>N/A</v>
      </c>
      <c r="J334">
        <f t="shared" si="34"/>
        <v>25170000000</v>
      </c>
      <c r="K334" t="str">
        <f t="shared" si="35"/>
        <v>N/A</v>
      </c>
      <c r="L334" t="str">
        <f t="shared" si="36"/>
        <v>N/A</v>
      </c>
      <c r="M334" t="str">
        <f t="shared" si="37"/>
        <v>N/A</v>
      </c>
      <c r="N334" t="str">
        <f t="shared" si="38"/>
        <v>N/A</v>
      </c>
    </row>
    <row r="335" spans="1:14" x14ac:dyDescent="0.3">
      <c r="A335" s="1">
        <v>1</v>
      </c>
      <c r="B335" t="s">
        <v>122</v>
      </c>
      <c r="I335" t="str">
        <f t="shared" si="33"/>
        <v>N/A</v>
      </c>
      <c r="J335" t="str">
        <f t="shared" si="34"/>
        <v>N/A</v>
      </c>
      <c r="K335" t="str">
        <f t="shared" si="35"/>
        <v>N/A</v>
      </c>
      <c r="L335" t="str">
        <f t="shared" si="36"/>
        <v>N/A</v>
      </c>
      <c r="M335" t="str">
        <f t="shared" si="37"/>
        <v>N/A</v>
      </c>
      <c r="N335" t="str">
        <f t="shared" si="38"/>
        <v>N/A</v>
      </c>
    </row>
    <row r="336" spans="1:14" x14ac:dyDescent="0.3">
      <c r="A336" s="1">
        <v>2</v>
      </c>
      <c r="B336" t="s">
        <v>123</v>
      </c>
      <c r="C336" t="s">
        <v>7471</v>
      </c>
      <c r="I336" t="str">
        <f t="shared" si="33"/>
        <v>N/A</v>
      </c>
      <c r="J336">
        <f t="shared" si="34"/>
        <v>28.73</v>
      </c>
      <c r="K336" t="str">
        <f t="shared" si="35"/>
        <v>N/A</v>
      </c>
      <c r="L336" t="str">
        <f t="shared" si="36"/>
        <v>N/A</v>
      </c>
      <c r="M336" t="str">
        <f t="shared" si="37"/>
        <v>N/A</v>
      </c>
      <c r="N336" t="str">
        <f t="shared" si="38"/>
        <v>N/A</v>
      </c>
    </row>
    <row r="337" spans="1:14" x14ac:dyDescent="0.3">
      <c r="A337" s="1">
        <v>3</v>
      </c>
      <c r="B337" t="s">
        <v>124</v>
      </c>
      <c r="C337" t="s">
        <v>7472</v>
      </c>
      <c r="I337" t="str">
        <f t="shared" si="33"/>
        <v>N/A</v>
      </c>
      <c r="J337">
        <f t="shared" si="34"/>
        <v>48.23</v>
      </c>
      <c r="K337" t="str">
        <f t="shared" si="35"/>
        <v>N/A</v>
      </c>
      <c r="L337" t="str">
        <f t="shared" si="36"/>
        <v>N/A</v>
      </c>
      <c r="M337" t="str">
        <f t="shared" si="37"/>
        <v>N/A</v>
      </c>
      <c r="N337" t="str">
        <f t="shared" si="38"/>
        <v>N/A</v>
      </c>
    </row>
    <row r="338" spans="1:14" x14ac:dyDescent="0.3">
      <c r="A338" s="1">
        <v>4</v>
      </c>
      <c r="B338" t="s">
        <v>126</v>
      </c>
      <c r="C338" t="s">
        <v>7473</v>
      </c>
      <c r="I338" t="str">
        <f t="shared" si="33"/>
        <v>N/A</v>
      </c>
      <c r="J338">
        <f t="shared" si="34"/>
        <v>18.02</v>
      </c>
      <c r="K338" t="str">
        <f t="shared" si="35"/>
        <v>N/A</v>
      </c>
      <c r="L338" t="str">
        <f t="shared" si="36"/>
        <v>N/A</v>
      </c>
      <c r="M338" t="str">
        <f t="shared" si="37"/>
        <v>N/A</v>
      </c>
      <c r="N338" t="str">
        <f t="shared" si="38"/>
        <v>N/A</v>
      </c>
    </row>
    <row r="339" spans="1:14" x14ac:dyDescent="0.3">
      <c r="A339" s="1">
        <v>5</v>
      </c>
      <c r="B339" t="s">
        <v>128</v>
      </c>
      <c r="C339" t="s">
        <v>7474</v>
      </c>
      <c r="I339" t="str">
        <f t="shared" si="33"/>
        <v>N/A</v>
      </c>
      <c r="J339">
        <f t="shared" si="34"/>
        <v>10.44</v>
      </c>
      <c r="K339" t="str">
        <f t="shared" si="35"/>
        <v>N/A</v>
      </c>
      <c r="L339" t="str">
        <f t="shared" si="36"/>
        <v>N/A</v>
      </c>
      <c r="M339" t="str">
        <f t="shared" si="37"/>
        <v>N/A</v>
      </c>
      <c r="N339" t="str">
        <f t="shared" si="38"/>
        <v>N/A</v>
      </c>
    </row>
    <row r="340" spans="1:14" x14ac:dyDescent="0.3">
      <c r="A340" s="1">
        <v>6</v>
      </c>
      <c r="B340" t="s">
        <v>130</v>
      </c>
      <c r="C340" t="s">
        <v>6742</v>
      </c>
      <c r="I340" t="str">
        <f t="shared" si="33"/>
        <v>N/A</v>
      </c>
      <c r="J340">
        <f t="shared" si="34"/>
        <v>2.37</v>
      </c>
      <c r="K340" t="str">
        <f t="shared" si="35"/>
        <v>N/A</v>
      </c>
      <c r="L340" t="str">
        <f t="shared" si="36"/>
        <v>N/A</v>
      </c>
      <c r="M340" t="str">
        <f t="shared" si="37"/>
        <v>N/A</v>
      </c>
      <c r="N340" t="str">
        <f t="shared" si="38"/>
        <v>N/A</v>
      </c>
    </row>
    <row r="341" spans="1:14" x14ac:dyDescent="0.3">
      <c r="A341" s="1">
        <v>7</v>
      </c>
      <c r="B341" t="s">
        <v>132</v>
      </c>
      <c r="I341" t="str">
        <f t="shared" si="33"/>
        <v>N/A</v>
      </c>
      <c r="J341" t="str">
        <f t="shared" si="34"/>
        <v>N/A</v>
      </c>
      <c r="K341" t="str">
        <f t="shared" si="35"/>
        <v>N/A</v>
      </c>
      <c r="L341" t="str">
        <f t="shared" si="36"/>
        <v>N/A</v>
      </c>
      <c r="M341" t="str">
        <f t="shared" si="37"/>
        <v>N/A</v>
      </c>
      <c r="N341" t="str">
        <f t="shared" si="38"/>
        <v>N/A</v>
      </c>
    </row>
    <row r="342" spans="1:14" x14ac:dyDescent="0.3">
      <c r="A342" s="1">
        <v>8</v>
      </c>
      <c r="B342" t="s">
        <v>133</v>
      </c>
      <c r="I342" t="str">
        <f t="shared" si="33"/>
        <v>N/A</v>
      </c>
      <c r="J342" t="str">
        <f t="shared" si="34"/>
        <v>N/A</v>
      </c>
      <c r="K342" t="str">
        <f t="shared" si="35"/>
        <v>N/A</v>
      </c>
      <c r="L342" t="str">
        <f t="shared" si="36"/>
        <v>N/A</v>
      </c>
      <c r="M342" t="str">
        <f t="shared" si="37"/>
        <v>N/A</v>
      </c>
      <c r="N342" t="str">
        <f t="shared" si="38"/>
        <v>N/A</v>
      </c>
    </row>
    <row r="343" spans="1:14" x14ac:dyDescent="0.3">
      <c r="I343" t="str">
        <f t="shared" si="33"/>
        <v>N/A</v>
      </c>
      <c r="J343" t="str">
        <f t="shared" si="34"/>
        <v>N/A</v>
      </c>
      <c r="K343" t="str">
        <f t="shared" si="35"/>
        <v>N/A</v>
      </c>
      <c r="L343" t="str">
        <f t="shared" si="36"/>
        <v>N/A</v>
      </c>
      <c r="M343" t="str">
        <f t="shared" si="37"/>
        <v>N/A</v>
      </c>
      <c r="N343" t="str">
        <f t="shared" si="38"/>
        <v>N/A</v>
      </c>
    </row>
    <row r="344" spans="1:14" x14ac:dyDescent="0.3">
      <c r="I344" t="str">
        <f t="shared" si="33"/>
        <v>N/A</v>
      </c>
      <c r="J344" t="str">
        <f t="shared" si="34"/>
        <v>N/A</v>
      </c>
      <c r="K344" t="str">
        <f t="shared" si="35"/>
        <v>N/A</v>
      </c>
      <c r="L344" t="str">
        <f t="shared" si="36"/>
        <v>N/A</v>
      </c>
      <c r="M344" t="str">
        <f t="shared" si="37"/>
        <v>N/A</v>
      </c>
      <c r="N344" t="str">
        <f t="shared" si="38"/>
        <v>N/A</v>
      </c>
    </row>
    <row r="345" spans="1:14" x14ac:dyDescent="0.3">
      <c r="I345" t="str">
        <f t="shared" si="33"/>
        <v>N/A</v>
      </c>
      <c r="J345" t="str">
        <f t="shared" si="34"/>
        <v>N/A</v>
      </c>
      <c r="K345" t="str">
        <f t="shared" si="35"/>
        <v>N/A</v>
      </c>
      <c r="L345" t="str">
        <f t="shared" si="36"/>
        <v>N/A</v>
      </c>
      <c r="M345" t="str">
        <f t="shared" si="37"/>
        <v>N/A</v>
      </c>
      <c r="N345" t="str">
        <f t="shared" si="38"/>
        <v>N/A</v>
      </c>
    </row>
    <row r="346" spans="1:14" x14ac:dyDescent="0.3">
      <c r="I346" t="str">
        <f t="shared" si="33"/>
        <v>N/A</v>
      </c>
      <c r="J346" t="str">
        <f t="shared" si="34"/>
        <v>N/A</v>
      </c>
      <c r="K346" t="str">
        <f t="shared" si="35"/>
        <v>N/A</v>
      </c>
      <c r="L346" t="str">
        <f t="shared" si="36"/>
        <v>N/A</v>
      </c>
      <c r="M346" t="str">
        <f t="shared" si="37"/>
        <v>N/A</v>
      </c>
      <c r="N346" t="str">
        <f t="shared" si="38"/>
        <v>N/A</v>
      </c>
    </row>
    <row r="347" spans="1:14" x14ac:dyDescent="0.3">
      <c r="I347" t="str">
        <f t="shared" si="33"/>
        <v>N/A</v>
      </c>
      <c r="J347" t="str">
        <f t="shared" si="34"/>
        <v>N/A</v>
      </c>
      <c r="K347" t="str">
        <f t="shared" si="35"/>
        <v>N/A</v>
      </c>
      <c r="L347" t="str">
        <f t="shared" si="36"/>
        <v>N/A</v>
      </c>
      <c r="M347" t="str">
        <f t="shared" si="37"/>
        <v>N/A</v>
      </c>
      <c r="N347" t="str">
        <f t="shared" si="38"/>
        <v>N/A</v>
      </c>
    </row>
    <row r="348" spans="1:14" x14ac:dyDescent="0.3">
      <c r="I348" t="str">
        <f t="shared" si="33"/>
        <v>N/A</v>
      </c>
      <c r="J348" t="str">
        <f t="shared" si="34"/>
        <v>N/A</v>
      </c>
      <c r="K348" t="str">
        <f t="shared" si="35"/>
        <v>N/A</v>
      </c>
      <c r="L348" t="str">
        <f t="shared" si="36"/>
        <v>N/A</v>
      </c>
      <c r="M348" t="str">
        <f t="shared" si="37"/>
        <v>N/A</v>
      </c>
      <c r="N348" t="str">
        <f t="shared" si="38"/>
        <v>N/A</v>
      </c>
    </row>
    <row r="349" spans="1:14" x14ac:dyDescent="0.3">
      <c r="I349" t="str">
        <f t="shared" si="33"/>
        <v>N/A</v>
      </c>
      <c r="J349" t="str">
        <f t="shared" si="34"/>
        <v>N/A</v>
      </c>
      <c r="K349" t="str">
        <f t="shared" si="35"/>
        <v>N/A</v>
      </c>
      <c r="L349" t="str">
        <f t="shared" si="36"/>
        <v>N/A</v>
      </c>
      <c r="M349" t="str">
        <f t="shared" si="37"/>
        <v>N/A</v>
      </c>
      <c r="N349" t="str">
        <f t="shared" si="38"/>
        <v>N/A</v>
      </c>
    </row>
    <row r="350" spans="1:14" x14ac:dyDescent="0.3">
      <c r="I350" t="str">
        <f t="shared" si="33"/>
        <v>N/A</v>
      </c>
      <c r="J350" t="str">
        <f t="shared" si="34"/>
        <v>N/A</v>
      </c>
      <c r="K350" t="str">
        <f t="shared" si="35"/>
        <v>N/A</v>
      </c>
      <c r="L350" t="str">
        <f t="shared" si="36"/>
        <v>N/A</v>
      </c>
      <c r="M350" t="str">
        <f t="shared" si="37"/>
        <v>N/A</v>
      </c>
      <c r="N350" t="str">
        <f t="shared" si="38"/>
        <v>N/A</v>
      </c>
    </row>
    <row r="351" spans="1:14" x14ac:dyDescent="0.3">
      <c r="I351" t="str">
        <f t="shared" si="33"/>
        <v>N/A</v>
      </c>
      <c r="J351" t="str">
        <f t="shared" si="34"/>
        <v>N/A</v>
      </c>
      <c r="K351" t="str">
        <f t="shared" si="35"/>
        <v>N/A</v>
      </c>
      <c r="L351" t="str">
        <f t="shared" si="36"/>
        <v>N/A</v>
      </c>
      <c r="M351" t="str">
        <f t="shared" si="37"/>
        <v>N/A</v>
      </c>
      <c r="N351" t="str">
        <f t="shared" si="38"/>
        <v>N/A</v>
      </c>
    </row>
    <row r="352" spans="1:14" x14ac:dyDescent="0.3">
      <c r="I352" t="str">
        <f t="shared" si="33"/>
        <v>N/A</v>
      </c>
      <c r="J352" t="str">
        <f t="shared" si="34"/>
        <v>N/A</v>
      </c>
      <c r="K352" t="str">
        <f t="shared" si="35"/>
        <v>N/A</v>
      </c>
      <c r="L352" t="str">
        <f t="shared" si="36"/>
        <v>N/A</v>
      </c>
      <c r="M352" t="str">
        <f t="shared" si="37"/>
        <v>N/A</v>
      </c>
      <c r="N352" t="str">
        <f t="shared" si="38"/>
        <v>N/A</v>
      </c>
    </row>
    <row r="353" spans="9:14" x14ac:dyDescent="0.3">
      <c r="I353" t="str">
        <f t="shared" si="33"/>
        <v>N/A</v>
      </c>
      <c r="J353" t="str">
        <f t="shared" si="34"/>
        <v>N/A</v>
      </c>
      <c r="K353" t="str">
        <f t="shared" si="35"/>
        <v>N/A</v>
      </c>
      <c r="L353" t="str">
        <f t="shared" si="36"/>
        <v>N/A</v>
      </c>
      <c r="M353" t="str">
        <f t="shared" si="37"/>
        <v>N/A</v>
      </c>
      <c r="N353" t="str">
        <f t="shared" si="38"/>
        <v>N/A</v>
      </c>
    </row>
    <row r="354" spans="9:14" x14ac:dyDescent="0.3">
      <c r="I354" t="str">
        <f t="shared" si="33"/>
        <v>N/A</v>
      </c>
      <c r="J354" t="str">
        <f t="shared" si="34"/>
        <v>N/A</v>
      </c>
      <c r="K354" t="str">
        <f t="shared" si="35"/>
        <v>N/A</v>
      </c>
      <c r="L354" t="str">
        <f t="shared" si="36"/>
        <v>N/A</v>
      </c>
      <c r="M354" t="str">
        <f t="shared" si="37"/>
        <v>N/A</v>
      </c>
      <c r="N354" t="str">
        <f t="shared" si="38"/>
        <v>N/A</v>
      </c>
    </row>
    <row r="355" spans="9:14" x14ac:dyDescent="0.3">
      <c r="I355" t="str">
        <f t="shared" si="33"/>
        <v>N/A</v>
      </c>
      <c r="J355" t="str">
        <f t="shared" si="34"/>
        <v>N/A</v>
      </c>
      <c r="K355" t="str">
        <f t="shared" si="35"/>
        <v>N/A</v>
      </c>
      <c r="L355" t="str">
        <f t="shared" si="36"/>
        <v>N/A</v>
      </c>
      <c r="M355" t="str">
        <f t="shared" si="37"/>
        <v>N/A</v>
      </c>
      <c r="N355" t="str">
        <f t="shared" si="38"/>
        <v>N/A</v>
      </c>
    </row>
    <row r="356" spans="9:14" x14ac:dyDescent="0.3">
      <c r="I356" t="str">
        <f t="shared" si="33"/>
        <v>N/A</v>
      </c>
      <c r="J356" t="str">
        <f t="shared" si="34"/>
        <v>N/A</v>
      </c>
      <c r="K356" t="str">
        <f t="shared" si="35"/>
        <v>N/A</v>
      </c>
      <c r="L356" t="str">
        <f t="shared" si="36"/>
        <v>N/A</v>
      </c>
      <c r="M356" t="str">
        <f t="shared" si="37"/>
        <v>N/A</v>
      </c>
      <c r="N356" t="str">
        <f t="shared" si="38"/>
        <v>N/A</v>
      </c>
    </row>
    <row r="357" spans="9:14" x14ac:dyDescent="0.3">
      <c r="I357" t="str">
        <f t="shared" si="33"/>
        <v>N/A</v>
      </c>
      <c r="J357" t="str">
        <f t="shared" si="34"/>
        <v>N/A</v>
      </c>
      <c r="K357" t="str">
        <f t="shared" si="35"/>
        <v>N/A</v>
      </c>
      <c r="L357" t="str">
        <f t="shared" si="36"/>
        <v>N/A</v>
      </c>
      <c r="M357" t="str">
        <f t="shared" si="37"/>
        <v>N/A</v>
      </c>
      <c r="N357" t="str">
        <f t="shared" si="38"/>
        <v>N/A</v>
      </c>
    </row>
    <row r="358" spans="9:14" x14ac:dyDescent="0.3">
      <c r="I358" t="str">
        <f t="shared" si="33"/>
        <v>N/A</v>
      </c>
      <c r="J358" t="str">
        <f t="shared" si="34"/>
        <v>N/A</v>
      </c>
      <c r="K358" t="str">
        <f t="shared" si="35"/>
        <v>N/A</v>
      </c>
      <c r="L358" t="str">
        <f t="shared" si="36"/>
        <v>N/A</v>
      </c>
      <c r="M358" t="str">
        <f t="shared" si="37"/>
        <v>N/A</v>
      </c>
      <c r="N358" t="str">
        <f t="shared" si="38"/>
        <v>N/A</v>
      </c>
    </row>
    <row r="359" spans="9:14" x14ac:dyDescent="0.3">
      <c r="I359" t="str">
        <f t="shared" si="33"/>
        <v>N/A</v>
      </c>
      <c r="J359" t="str">
        <f t="shared" si="34"/>
        <v>N/A</v>
      </c>
      <c r="K359" t="str">
        <f t="shared" si="35"/>
        <v>N/A</v>
      </c>
      <c r="L359" t="str">
        <f t="shared" si="36"/>
        <v>N/A</v>
      </c>
      <c r="M359" t="str">
        <f t="shared" si="37"/>
        <v>N/A</v>
      </c>
      <c r="N359" t="str">
        <f t="shared" si="38"/>
        <v>N/A</v>
      </c>
    </row>
    <row r="360" spans="9:14" x14ac:dyDescent="0.3">
      <c r="I360" t="str">
        <f t="shared" si="33"/>
        <v>N/A</v>
      </c>
      <c r="J360" t="str">
        <f t="shared" si="34"/>
        <v>N/A</v>
      </c>
      <c r="K360" t="str">
        <f t="shared" si="35"/>
        <v>N/A</v>
      </c>
      <c r="L360" t="str">
        <f t="shared" si="36"/>
        <v>N/A</v>
      </c>
      <c r="M360" t="str">
        <f t="shared" si="37"/>
        <v>N/A</v>
      </c>
      <c r="N360" t="str">
        <f t="shared" si="38"/>
        <v>N/A</v>
      </c>
    </row>
    <row r="361" spans="9:14" x14ac:dyDescent="0.3">
      <c r="I361" t="str">
        <f t="shared" si="33"/>
        <v>N/A</v>
      </c>
      <c r="J361" t="str">
        <f t="shared" si="34"/>
        <v>N/A</v>
      </c>
      <c r="K361" t="str">
        <f t="shared" si="35"/>
        <v>N/A</v>
      </c>
      <c r="L361" t="str">
        <f t="shared" si="36"/>
        <v>N/A</v>
      </c>
      <c r="M361" t="str">
        <f t="shared" si="37"/>
        <v>N/A</v>
      </c>
      <c r="N361" t="str">
        <f t="shared" si="38"/>
        <v>N/A</v>
      </c>
    </row>
    <row r="362" spans="9:14" x14ac:dyDescent="0.3">
      <c r="I362" t="str">
        <f t="shared" si="33"/>
        <v>N/A</v>
      </c>
      <c r="J362" t="str">
        <f t="shared" si="34"/>
        <v>N/A</v>
      </c>
      <c r="K362" t="str">
        <f t="shared" si="35"/>
        <v>N/A</v>
      </c>
      <c r="L362" t="str">
        <f t="shared" si="36"/>
        <v>N/A</v>
      </c>
      <c r="M362" t="str">
        <f t="shared" si="37"/>
        <v>N/A</v>
      </c>
      <c r="N362" t="str">
        <f t="shared" si="38"/>
        <v>N/A</v>
      </c>
    </row>
    <row r="363" spans="9:14" x14ac:dyDescent="0.3">
      <c r="I363" t="str">
        <f t="shared" si="33"/>
        <v>N/A</v>
      </c>
      <c r="J363" t="str">
        <f t="shared" si="34"/>
        <v>N/A</v>
      </c>
      <c r="K363" t="str">
        <f t="shared" si="35"/>
        <v>N/A</v>
      </c>
      <c r="L363" t="str">
        <f t="shared" si="36"/>
        <v>N/A</v>
      </c>
      <c r="M363" t="str">
        <f t="shared" si="37"/>
        <v>N/A</v>
      </c>
      <c r="N363" t="str">
        <f t="shared" si="38"/>
        <v>N/A</v>
      </c>
    </row>
    <row r="364" spans="9:14" x14ac:dyDescent="0.3">
      <c r="I364" t="str">
        <f t="shared" si="33"/>
        <v>N/A</v>
      </c>
      <c r="J364" t="str">
        <f t="shared" si="34"/>
        <v>N/A</v>
      </c>
      <c r="K364" t="str">
        <f t="shared" si="35"/>
        <v>N/A</v>
      </c>
      <c r="L364" t="str">
        <f t="shared" si="36"/>
        <v>N/A</v>
      </c>
      <c r="M364" t="str">
        <f t="shared" si="37"/>
        <v>N/A</v>
      </c>
      <c r="N364" t="str">
        <f t="shared" si="38"/>
        <v>N/A</v>
      </c>
    </row>
    <row r="365" spans="9:14" x14ac:dyDescent="0.3">
      <c r="I365" t="str">
        <f t="shared" si="33"/>
        <v>N/A</v>
      </c>
      <c r="J365" t="str">
        <f t="shared" si="34"/>
        <v>N/A</v>
      </c>
      <c r="K365" t="str">
        <f t="shared" si="35"/>
        <v>N/A</v>
      </c>
      <c r="L365" t="str">
        <f t="shared" si="36"/>
        <v>N/A</v>
      </c>
      <c r="M365" t="str">
        <f t="shared" si="37"/>
        <v>N/A</v>
      </c>
      <c r="N365" t="str">
        <f t="shared" si="38"/>
        <v>N/A</v>
      </c>
    </row>
    <row r="366" spans="9:14" x14ac:dyDescent="0.3">
      <c r="I366" t="str">
        <f t="shared" si="33"/>
        <v>N/A</v>
      </c>
      <c r="J366" t="str">
        <f t="shared" si="34"/>
        <v>N/A</v>
      </c>
      <c r="K366" t="str">
        <f t="shared" si="35"/>
        <v>N/A</v>
      </c>
      <c r="L366" t="str">
        <f t="shared" si="36"/>
        <v>N/A</v>
      </c>
      <c r="M366" t="str">
        <f t="shared" si="37"/>
        <v>N/A</v>
      </c>
      <c r="N366" t="str">
        <f t="shared" si="38"/>
        <v>N/A</v>
      </c>
    </row>
    <row r="367" spans="9:14" x14ac:dyDescent="0.3">
      <c r="I367" t="str">
        <f t="shared" si="33"/>
        <v>N/A</v>
      </c>
      <c r="J367" t="str">
        <f t="shared" si="34"/>
        <v>N/A</v>
      </c>
      <c r="K367" t="str">
        <f t="shared" si="35"/>
        <v>N/A</v>
      </c>
      <c r="L367" t="str">
        <f t="shared" si="36"/>
        <v>N/A</v>
      </c>
      <c r="M367" t="str">
        <f t="shared" si="37"/>
        <v>N/A</v>
      </c>
      <c r="N367" t="str">
        <f t="shared" si="38"/>
        <v>N/A</v>
      </c>
    </row>
    <row r="368" spans="9:14" x14ac:dyDescent="0.3">
      <c r="I368" t="str">
        <f t="shared" si="33"/>
        <v>N/A</v>
      </c>
      <c r="J368" t="str">
        <f t="shared" si="34"/>
        <v>N/A</v>
      </c>
      <c r="K368" t="str">
        <f t="shared" si="35"/>
        <v>N/A</v>
      </c>
      <c r="L368" t="str">
        <f t="shared" si="36"/>
        <v>N/A</v>
      </c>
      <c r="M368" t="str">
        <f t="shared" si="37"/>
        <v>N/A</v>
      </c>
      <c r="N368" t="str">
        <f t="shared" si="38"/>
        <v>N/A</v>
      </c>
    </row>
    <row r="369" spans="9:14" x14ac:dyDescent="0.3">
      <c r="I369" t="str">
        <f t="shared" si="33"/>
        <v>N/A</v>
      </c>
      <c r="J369" t="str">
        <f t="shared" si="34"/>
        <v>N/A</v>
      </c>
      <c r="K369" t="str">
        <f t="shared" si="35"/>
        <v>N/A</v>
      </c>
      <c r="L369" t="str">
        <f t="shared" si="36"/>
        <v>N/A</v>
      </c>
      <c r="M369" t="str">
        <f t="shared" si="37"/>
        <v>N/A</v>
      </c>
      <c r="N369" t="str">
        <f t="shared" si="38"/>
        <v>N/A</v>
      </c>
    </row>
    <row r="370" spans="9:14" x14ac:dyDescent="0.3">
      <c r="I370" t="str">
        <f t="shared" si="33"/>
        <v>N/A</v>
      </c>
      <c r="J370" t="str">
        <f t="shared" si="34"/>
        <v>N/A</v>
      </c>
      <c r="K370" t="str">
        <f t="shared" si="35"/>
        <v>N/A</v>
      </c>
      <c r="L370" t="str">
        <f t="shared" si="36"/>
        <v>N/A</v>
      </c>
      <c r="M370" t="str">
        <f t="shared" si="37"/>
        <v>N/A</v>
      </c>
      <c r="N370" t="str">
        <f t="shared" si="38"/>
        <v>N/A</v>
      </c>
    </row>
    <row r="371" spans="9:14" x14ac:dyDescent="0.3">
      <c r="I371" t="str">
        <f t="shared" si="33"/>
        <v>N/A</v>
      </c>
      <c r="J371" t="str">
        <f t="shared" si="34"/>
        <v>N/A</v>
      </c>
      <c r="K371" t="str">
        <f t="shared" si="35"/>
        <v>N/A</v>
      </c>
      <c r="L371" t="str">
        <f t="shared" si="36"/>
        <v>N/A</v>
      </c>
      <c r="M371" t="str">
        <f t="shared" si="37"/>
        <v>N/A</v>
      </c>
      <c r="N371" t="str">
        <f t="shared" si="38"/>
        <v>N/A</v>
      </c>
    </row>
    <row r="372" spans="9:14" x14ac:dyDescent="0.3">
      <c r="I372" t="str">
        <f t="shared" si="33"/>
        <v>N/A</v>
      </c>
      <c r="J372" t="str">
        <f t="shared" si="34"/>
        <v>N/A</v>
      </c>
      <c r="K372" t="str">
        <f t="shared" si="35"/>
        <v>N/A</v>
      </c>
      <c r="L372" t="str">
        <f t="shared" si="36"/>
        <v>N/A</v>
      </c>
      <c r="M372" t="str">
        <f t="shared" si="37"/>
        <v>N/A</v>
      </c>
      <c r="N372" t="str">
        <f t="shared" si="38"/>
        <v>N/A</v>
      </c>
    </row>
    <row r="373" spans="9:14" x14ac:dyDescent="0.3">
      <c r="I373" t="str">
        <f t="shared" si="33"/>
        <v>N/A</v>
      </c>
      <c r="J373" t="str">
        <f t="shared" si="34"/>
        <v>N/A</v>
      </c>
      <c r="K373" t="str">
        <f t="shared" si="35"/>
        <v>N/A</v>
      </c>
      <c r="L373" t="str">
        <f t="shared" si="36"/>
        <v>N/A</v>
      </c>
      <c r="M373" t="str">
        <f t="shared" si="37"/>
        <v>N/A</v>
      </c>
      <c r="N373" t="str">
        <f t="shared" si="38"/>
        <v>N/A</v>
      </c>
    </row>
    <row r="374" spans="9:14" x14ac:dyDescent="0.3">
      <c r="I374" t="str">
        <f t="shared" si="33"/>
        <v>N/A</v>
      </c>
      <c r="J374" t="str">
        <f t="shared" si="34"/>
        <v>N/A</v>
      </c>
      <c r="K374" t="str">
        <f t="shared" si="35"/>
        <v>N/A</v>
      </c>
      <c r="L374" t="str">
        <f t="shared" si="36"/>
        <v>N/A</v>
      </c>
      <c r="M374" t="str">
        <f t="shared" si="37"/>
        <v>N/A</v>
      </c>
      <c r="N374" t="str">
        <f t="shared" si="38"/>
        <v>N/A</v>
      </c>
    </row>
    <row r="375" spans="9:14" x14ac:dyDescent="0.3">
      <c r="I375" t="str">
        <f t="shared" si="33"/>
        <v>N/A</v>
      </c>
      <c r="J375" t="str">
        <f t="shared" si="34"/>
        <v>N/A</v>
      </c>
      <c r="K375" t="str">
        <f t="shared" si="35"/>
        <v>N/A</v>
      </c>
      <c r="L375" t="str">
        <f t="shared" si="36"/>
        <v>N/A</v>
      </c>
      <c r="M375" t="str">
        <f t="shared" si="37"/>
        <v>N/A</v>
      </c>
      <c r="N375" t="str">
        <f t="shared" si="38"/>
        <v>N/A</v>
      </c>
    </row>
    <row r="376" spans="9:14" x14ac:dyDescent="0.3">
      <c r="I376" t="str">
        <f t="shared" si="33"/>
        <v>N/A</v>
      </c>
      <c r="J376" t="str">
        <f t="shared" si="34"/>
        <v>N/A</v>
      </c>
      <c r="K376" t="str">
        <f t="shared" si="35"/>
        <v>N/A</v>
      </c>
      <c r="L376" t="str">
        <f t="shared" si="36"/>
        <v>N/A</v>
      </c>
      <c r="M376" t="str">
        <f t="shared" si="37"/>
        <v>N/A</v>
      </c>
      <c r="N376" t="str">
        <f t="shared" si="38"/>
        <v>N/A</v>
      </c>
    </row>
    <row r="377" spans="9:14" x14ac:dyDescent="0.3">
      <c r="I377" t="str">
        <f t="shared" si="33"/>
        <v>N/A</v>
      </c>
      <c r="J377" t="str">
        <f t="shared" si="34"/>
        <v>N/A</v>
      </c>
      <c r="K377" t="str">
        <f t="shared" si="35"/>
        <v>N/A</v>
      </c>
      <c r="L377" t="str">
        <f t="shared" si="36"/>
        <v>N/A</v>
      </c>
      <c r="M377" t="str">
        <f t="shared" si="37"/>
        <v>N/A</v>
      </c>
      <c r="N377" t="str">
        <f t="shared" si="38"/>
        <v>N/A</v>
      </c>
    </row>
    <row r="378" spans="9:14" x14ac:dyDescent="0.3">
      <c r="I378" t="str">
        <f t="shared" si="33"/>
        <v>N/A</v>
      </c>
      <c r="J378" t="str">
        <f t="shared" si="34"/>
        <v>N/A</v>
      </c>
      <c r="K378" t="str">
        <f t="shared" si="35"/>
        <v>N/A</v>
      </c>
      <c r="L378" t="str">
        <f t="shared" si="36"/>
        <v>N/A</v>
      </c>
      <c r="M378" t="str">
        <f t="shared" si="37"/>
        <v>N/A</v>
      </c>
      <c r="N378" t="str">
        <f t="shared" si="38"/>
        <v>N/A</v>
      </c>
    </row>
    <row r="379" spans="9:14" x14ac:dyDescent="0.3">
      <c r="I379" t="str">
        <f t="shared" si="33"/>
        <v>N/A</v>
      </c>
      <c r="J379" t="str">
        <f t="shared" si="34"/>
        <v>N/A</v>
      </c>
      <c r="K379" t="str">
        <f t="shared" si="35"/>
        <v>N/A</v>
      </c>
      <c r="L379" t="str">
        <f t="shared" si="36"/>
        <v>N/A</v>
      </c>
      <c r="M379" t="str">
        <f t="shared" si="37"/>
        <v>N/A</v>
      </c>
      <c r="N379" t="str">
        <f t="shared" si="38"/>
        <v>N/A</v>
      </c>
    </row>
    <row r="380" spans="9:14" x14ac:dyDescent="0.3">
      <c r="I380" t="str">
        <f t="shared" ref="I380:I399" si="39">IF(AND(K380&gt; J380, L380&gt; K380, M380&gt; L380, N380&gt; M380), "pos_trend", IF(AND(K380&lt; J380, L380&lt; K380, M380&lt; L380, N380&lt; M380), "neg_trend", "N/A"))</f>
        <v>N/A</v>
      </c>
      <c r="J380" t="str">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39"/>
        <v>N/A</v>
      </c>
      <c r="J381" t="str">
        <f t="shared" si="40"/>
        <v>N/A</v>
      </c>
      <c r="K381" t="str">
        <f t="shared" si="41"/>
        <v>N/A</v>
      </c>
      <c r="L381" t="str">
        <f t="shared" si="42"/>
        <v>N/A</v>
      </c>
      <c r="M381" t="str">
        <f t="shared" si="43"/>
        <v>N/A</v>
      </c>
      <c r="N381" t="str">
        <f t="shared" si="44"/>
        <v>N/A</v>
      </c>
    </row>
    <row r="382" spans="9:14" x14ac:dyDescent="0.3">
      <c r="I382" t="str">
        <f t="shared" si="39"/>
        <v>N/A</v>
      </c>
      <c r="J382" t="str">
        <f t="shared" si="40"/>
        <v>N/A</v>
      </c>
      <c r="K382" t="str">
        <f t="shared" si="41"/>
        <v>N/A</v>
      </c>
      <c r="L382" t="str">
        <f t="shared" si="42"/>
        <v>N/A</v>
      </c>
      <c r="M382" t="str">
        <f t="shared" si="43"/>
        <v>N/A</v>
      </c>
      <c r="N382" t="str">
        <f t="shared" si="44"/>
        <v>N/A</v>
      </c>
    </row>
    <row r="383" spans="9:14" x14ac:dyDescent="0.3">
      <c r="I383" t="str">
        <f t="shared" si="39"/>
        <v>N/A</v>
      </c>
      <c r="J383" t="str">
        <f t="shared" si="40"/>
        <v>N/A</v>
      </c>
      <c r="K383" t="str">
        <f t="shared" si="41"/>
        <v>N/A</v>
      </c>
      <c r="L383" t="str">
        <f t="shared" si="42"/>
        <v>N/A</v>
      </c>
      <c r="M383" t="str">
        <f t="shared" si="43"/>
        <v>N/A</v>
      </c>
      <c r="N383" t="str">
        <f t="shared" si="44"/>
        <v>N/A</v>
      </c>
    </row>
    <row r="384" spans="9:14" x14ac:dyDescent="0.3">
      <c r="I384" t="str">
        <f t="shared" si="39"/>
        <v>N/A</v>
      </c>
      <c r="J384" t="str">
        <f t="shared" si="40"/>
        <v>N/A</v>
      </c>
      <c r="K384" t="str">
        <f t="shared" si="41"/>
        <v>N/A</v>
      </c>
      <c r="L384" t="str">
        <f t="shared" si="42"/>
        <v>N/A</v>
      </c>
      <c r="M384" t="str">
        <f t="shared" si="43"/>
        <v>N/A</v>
      </c>
      <c r="N384" t="str">
        <f t="shared" si="44"/>
        <v>N/A</v>
      </c>
    </row>
    <row r="385" spans="9:14" x14ac:dyDescent="0.3">
      <c r="I385" t="str">
        <f t="shared" si="39"/>
        <v>N/A</v>
      </c>
      <c r="J385" t="str">
        <f t="shared" si="40"/>
        <v>N/A</v>
      </c>
      <c r="K385" t="str">
        <f t="shared" si="41"/>
        <v>N/A</v>
      </c>
      <c r="L385" t="str">
        <f t="shared" si="42"/>
        <v>N/A</v>
      </c>
      <c r="M385" t="str">
        <f t="shared" si="43"/>
        <v>N/A</v>
      </c>
      <c r="N385" t="str">
        <f t="shared" si="44"/>
        <v>N/A</v>
      </c>
    </row>
    <row r="386" spans="9:14" x14ac:dyDescent="0.3">
      <c r="I386" t="str">
        <f t="shared" si="39"/>
        <v>N/A</v>
      </c>
      <c r="J386" t="str">
        <f t="shared" si="40"/>
        <v>N/A</v>
      </c>
      <c r="K386" t="str">
        <f t="shared" si="41"/>
        <v>N/A</v>
      </c>
      <c r="L386" t="str">
        <f t="shared" si="42"/>
        <v>N/A</v>
      </c>
      <c r="M386" t="str">
        <f t="shared" si="43"/>
        <v>N/A</v>
      </c>
      <c r="N386" t="str">
        <f t="shared" si="44"/>
        <v>N/A</v>
      </c>
    </row>
    <row r="387" spans="9:14" x14ac:dyDescent="0.3">
      <c r="I387" t="str">
        <f t="shared" si="39"/>
        <v>N/A</v>
      </c>
      <c r="J387" t="str">
        <f t="shared" si="40"/>
        <v>N/A</v>
      </c>
      <c r="K387" t="str">
        <f t="shared" si="41"/>
        <v>N/A</v>
      </c>
      <c r="L387" t="str">
        <f t="shared" si="42"/>
        <v>N/A</v>
      </c>
      <c r="M387" t="str">
        <f t="shared" si="43"/>
        <v>N/A</v>
      </c>
      <c r="N387" t="str">
        <f t="shared" si="44"/>
        <v>N/A</v>
      </c>
    </row>
    <row r="388" spans="9:14" x14ac:dyDescent="0.3">
      <c r="I388" t="str">
        <f t="shared" si="39"/>
        <v>N/A</v>
      </c>
      <c r="J388" t="str">
        <f t="shared" si="40"/>
        <v>N/A</v>
      </c>
      <c r="K388" t="str">
        <f t="shared" si="41"/>
        <v>N/A</v>
      </c>
      <c r="L388" t="str">
        <f t="shared" si="42"/>
        <v>N/A</v>
      </c>
      <c r="M388" t="str">
        <f t="shared" si="43"/>
        <v>N/A</v>
      </c>
      <c r="N388" t="str">
        <f t="shared" si="44"/>
        <v>N/A</v>
      </c>
    </row>
    <row r="389" spans="9:14" x14ac:dyDescent="0.3">
      <c r="I389" t="str">
        <f t="shared" si="39"/>
        <v>N/A</v>
      </c>
      <c r="J389" t="str">
        <f t="shared" si="40"/>
        <v>N/A</v>
      </c>
      <c r="K389" t="str">
        <f t="shared" si="41"/>
        <v>N/A</v>
      </c>
      <c r="L389" t="str">
        <f t="shared" si="42"/>
        <v>N/A</v>
      </c>
      <c r="M389" t="str">
        <f t="shared" si="43"/>
        <v>N/A</v>
      </c>
      <c r="N389" t="str">
        <f t="shared" si="44"/>
        <v>N/A</v>
      </c>
    </row>
    <row r="390" spans="9:14" x14ac:dyDescent="0.3">
      <c r="I390" t="str">
        <f t="shared" si="39"/>
        <v>N/A</v>
      </c>
      <c r="J390" t="str">
        <f t="shared" si="40"/>
        <v>N/A</v>
      </c>
      <c r="K390" t="str">
        <f t="shared" si="41"/>
        <v>N/A</v>
      </c>
      <c r="L390" t="str">
        <f t="shared" si="42"/>
        <v>N/A</v>
      </c>
      <c r="M390" t="str">
        <f t="shared" si="43"/>
        <v>N/A</v>
      </c>
      <c r="N390" t="str">
        <f t="shared" si="44"/>
        <v>N/A</v>
      </c>
    </row>
    <row r="391" spans="9:14" x14ac:dyDescent="0.3">
      <c r="I391" t="str">
        <f t="shared" si="39"/>
        <v>N/A</v>
      </c>
      <c r="J391" t="str">
        <f t="shared" si="40"/>
        <v>N/A</v>
      </c>
      <c r="K391" t="str">
        <f t="shared" si="41"/>
        <v>N/A</v>
      </c>
      <c r="L391" t="str">
        <f t="shared" si="42"/>
        <v>N/A</v>
      </c>
      <c r="M391" t="str">
        <f t="shared" si="43"/>
        <v>N/A</v>
      </c>
      <c r="N391" t="str">
        <f t="shared" si="44"/>
        <v>N/A</v>
      </c>
    </row>
    <row r="392" spans="9:14" x14ac:dyDescent="0.3">
      <c r="I392" t="str">
        <f t="shared" si="39"/>
        <v>N/A</v>
      </c>
      <c r="J392" t="str">
        <f t="shared" si="40"/>
        <v>N/A</v>
      </c>
      <c r="K392" t="str">
        <f t="shared" si="41"/>
        <v>N/A</v>
      </c>
      <c r="L392" t="str">
        <f t="shared" si="42"/>
        <v>N/A</v>
      </c>
      <c r="M392" t="str">
        <f t="shared" si="43"/>
        <v>N/A</v>
      </c>
      <c r="N392" t="str">
        <f t="shared" si="44"/>
        <v>N/A</v>
      </c>
    </row>
    <row r="393" spans="9:14" x14ac:dyDescent="0.3">
      <c r="I393" t="str">
        <f t="shared" si="39"/>
        <v>N/A</v>
      </c>
      <c r="J393" t="str">
        <f t="shared" si="40"/>
        <v>N/A</v>
      </c>
      <c r="K393" t="str">
        <f t="shared" si="41"/>
        <v>N/A</v>
      </c>
      <c r="L393" t="str">
        <f t="shared" si="42"/>
        <v>N/A</v>
      </c>
      <c r="M393" t="str">
        <f t="shared" si="43"/>
        <v>N/A</v>
      </c>
      <c r="N393" t="str">
        <f t="shared" si="44"/>
        <v>N/A</v>
      </c>
    </row>
    <row r="394" spans="9:14" x14ac:dyDescent="0.3">
      <c r="I394" t="str">
        <f t="shared" si="39"/>
        <v>N/A</v>
      </c>
      <c r="J394" t="str">
        <f t="shared" si="40"/>
        <v>N/A</v>
      </c>
      <c r="K394" t="str">
        <f t="shared" si="41"/>
        <v>N/A</v>
      </c>
      <c r="L394" t="str">
        <f t="shared" si="42"/>
        <v>N/A</v>
      </c>
      <c r="M394" t="str">
        <f t="shared" si="43"/>
        <v>N/A</v>
      </c>
      <c r="N394" t="str">
        <f t="shared" si="44"/>
        <v>N/A</v>
      </c>
    </row>
    <row r="395" spans="9:14" x14ac:dyDescent="0.3">
      <c r="I395" t="str">
        <f t="shared" si="39"/>
        <v>N/A</v>
      </c>
      <c r="J395" t="str">
        <f t="shared" si="40"/>
        <v>N/A</v>
      </c>
      <c r="K395" t="str">
        <f t="shared" si="41"/>
        <v>N/A</v>
      </c>
      <c r="L395" t="str">
        <f t="shared" si="42"/>
        <v>N/A</v>
      </c>
      <c r="M395" t="str">
        <f t="shared" si="43"/>
        <v>N/A</v>
      </c>
      <c r="N395" t="str">
        <f t="shared" si="44"/>
        <v>N/A</v>
      </c>
    </row>
    <row r="396" spans="9:14" x14ac:dyDescent="0.3">
      <c r="I396" t="str">
        <f t="shared" si="39"/>
        <v>N/A</v>
      </c>
      <c r="J396" t="str">
        <f t="shared" si="40"/>
        <v>N/A</v>
      </c>
      <c r="K396" t="str">
        <f t="shared" si="41"/>
        <v>N/A</v>
      </c>
      <c r="L396" t="str">
        <f t="shared" si="42"/>
        <v>N/A</v>
      </c>
      <c r="M396" t="str">
        <f t="shared" si="43"/>
        <v>N/A</v>
      </c>
      <c r="N396" t="str">
        <f t="shared" si="44"/>
        <v>N/A</v>
      </c>
    </row>
    <row r="397" spans="9:14" x14ac:dyDescent="0.3">
      <c r="I397" t="str">
        <f t="shared" si="39"/>
        <v>N/A</v>
      </c>
      <c r="J397" t="str">
        <f t="shared" si="40"/>
        <v>N/A</v>
      </c>
      <c r="K397" t="str">
        <f t="shared" si="41"/>
        <v>N/A</v>
      </c>
      <c r="L397" t="str">
        <f t="shared" si="42"/>
        <v>N/A</v>
      </c>
      <c r="M397" t="str">
        <f t="shared" si="43"/>
        <v>N/A</v>
      </c>
      <c r="N397" t="str">
        <f t="shared" si="44"/>
        <v>N/A</v>
      </c>
    </row>
    <row r="398" spans="9:14" x14ac:dyDescent="0.3">
      <c r="I398" t="str">
        <f t="shared" si="39"/>
        <v>N/A</v>
      </c>
      <c r="J398" t="str">
        <f t="shared" si="40"/>
        <v>N/A</v>
      </c>
      <c r="K398" t="str">
        <f t="shared" si="41"/>
        <v>N/A</v>
      </c>
      <c r="L398" t="str">
        <f t="shared" si="42"/>
        <v>N/A</v>
      </c>
      <c r="M398" t="str">
        <f t="shared" si="43"/>
        <v>N/A</v>
      </c>
      <c r="N398" t="str">
        <f t="shared" si="44"/>
        <v>N/A</v>
      </c>
    </row>
    <row r="399" spans="9:14" x14ac:dyDescent="0.3">
      <c r="I399" t="str">
        <f t="shared" si="39"/>
        <v>N/A</v>
      </c>
      <c r="J399" t="str">
        <f t="shared" si="40"/>
        <v>N/A</v>
      </c>
      <c r="K399" t="str">
        <f t="shared" si="41"/>
        <v>N/A</v>
      </c>
      <c r="L399" t="str">
        <f t="shared" si="42"/>
        <v>N/A</v>
      </c>
      <c r="M399" t="str">
        <f t="shared" si="43"/>
        <v>N/A</v>
      </c>
      <c r="N399" t="str">
        <f t="shared" si="4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6.45858614477689E-2</v>
      </c>
      <c r="AL454">
        <f ca="1">Z455-Y455</f>
        <v>3.156469423513323E-2</v>
      </c>
      <c r="AM454">
        <f ca="1">AA455-Z455</f>
        <v>1.3936771134521526E-2</v>
      </c>
      <c r="AN454">
        <f ca="1">AB455-AA455</f>
        <v>-7.0184234087867919E-3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-5.2281553398058254E-2</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1.2304308049710638E-2</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4.3869002284843868E-2</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5.7805773419365394E-2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5.0787350010578602E-2</v>
      </c>
      <c r="AK455" t="str">
        <f>"Max " &amp; AK452</f>
        <v>Max Change in Gross Margin / Sales</v>
      </c>
      <c r="AL455">
        <f ca="1">MAX(AK454:AN454)</f>
        <v>6.45858614477689E-2</v>
      </c>
    </row>
    <row r="456" spans="2:40" x14ac:dyDescent="0.3">
      <c r="X456" t="str">
        <f>"Max " &amp; X453</f>
        <v>Max Gross Margin</v>
      </c>
      <c r="Y456">
        <f ca="1">MAX(X455:AB455)</f>
        <v>5.7805773419365394E-2</v>
      </c>
      <c r="AK456" t="str">
        <f>AK455 &amp; " Year"</f>
        <v>Max Change in Gross Margin / Sales Year</v>
      </c>
      <c r="AL456" t="str">
        <f ca="1">IF(MATCH(AL455,AK454:AN454,0)=1,AK453,IF(MATCH(AL455,AK454:AN454,0)=2,AL453,IF(MATCH(AL455,AK454:AN454,0)=3,AM453,AN453)))</f>
        <v>12-13</v>
      </c>
    </row>
    <row r="457" spans="2:40" x14ac:dyDescent="0.3">
      <c r="X457" t="str">
        <f>X456 &amp; " Year"</f>
        <v>Max Gross Margin Year</v>
      </c>
      <c r="Y457">
        <f ca="1">VALUE(X454)+MATCH(Y456,X455:AB455,0)-1</f>
        <v>2015</v>
      </c>
      <c r="AK457" t="str">
        <f>"Min " &amp; AK452</f>
        <v>Min Change in Gross Margin / Sales</v>
      </c>
      <c r="AL457">
        <f ca="1">MIN(AK454:AN454)</f>
        <v>-7.0184234087867919E-3</v>
      </c>
    </row>
    <row r="458" spans="2:40" x14ac:dyDescent="0.3">
      <c r="X458" t="str">
        <f>"Min " &amp; X453</f>
        <v>Min Gross Margin</v>
      </c>
      <c r="Y458">
        <f ca="1">MIN(X455:AB455)</f>
        <v>-5.2281553398058254E-2</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t="e">
        <f ca="1">MAX(Q462:U462)</f>
        <v>#N/A</v>
      </c>
      <c r="S463" t="str">
        <f>"GM Effect on Max"</f>
        <v>GM Effect on Max</v>
      </c>
      <c r="T463" t="e">
        <f ca="1">IF(R464=Y457,"Max OM in same year as Max GM","Inconclusive Effect")</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t="str">
        <f>D476</f>
        <v>2012</v>
      </c>
      <c r="K466" t="str">
        <f>E476</f>
        <v>2013</v>
      </c>
      <c r="L466" t="str">
        <f>F476</f>
        <v>2014</v>
      </c>
      <c r="M466" t="str">
        <f>G476</f>
        <v>2015</v>
      </c>
      <c r="N466" t="str">
        <f>H476</f>
        <v>2016</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12-13</v>
      </c>
      <c r="R471" t="str">
        <f>L476</f>
        <v>13-14</v>
      </c>
      <c r="S471" t="str">
        <f>M476</f>
        <v>14-15</v>
      </c>
      <c r="T471" t="str">
        <f>N476</f>
        <v>15-16</v>
      </c>
      <c r="X471">
        <f ca="1">(INDIRECT("J" &amp; MATCH("Depreciation &amp; Amortization Expense",B145:B403,0) +144))/(INDIRECT("J" &amp; MATCH("Sales/Revenue",B145:B403,0) +144))</f>
        <v>0.3318252427184466</v>
      </c>
      <c r="Y471">
        <f ca="1">(INDIRECT("K" &amp; MATCH("Depreciation &amp; Amortization Expense",B145:B403,0) +144))/(INDIRECT("K" &amp; MATCH("Sales/Revenue",B145:B403,0) +144))</f>
        <v>0.29708171006239525</v>
      </c>
      <c r="Z471">
        <f ca="1">(INDIRECT("L" &amp; MATCH("Depreciation &amp; Amortization Expense",B145:B403,0) +144))/(INDIRECT("L" &amp; MATCH("Sales/Revenue",B145:B403,0) +144))</f>
        <v>0.28566641279512567</v>
      </c>
      <c r="AA471">
        <f ca="1">(INDIRECT("M" &amp; MATCH("Depreciation &amp; Amortization Expense",B145:B403,0) +144))/(INDIRECT("M" &amp; MATCH("Sales/Revenue",B145:B403,0) +144))</f>
        <v>0.31147423639728816</v>
      </c>
      <c r="AB471">
        <f ca="1">(INDIRECT("N" &amp; MATCH("Depreciation &amp; Amortization Expense",B145:B403,0) +144))/(INDIRECT("N" &amp; MATCH("Sales/Revenue",B145:B403,0) +144))</f>
        <v>0.33385050928397997</v>
      </c>
    </row>
    <row r="472" spans="4:40" x14ac:dyDescent="0.3">
      <c r="Q472" t="e">
        <f ca="1">K467-J467</f>
        <v>#N/A</v>
      </c>
      <c r="R472" t="e">
        <f ca="1">L467-K467</f>
        <v>#N/A</v>
      </c>
      <c r="S472" t="e">
        <f ca="1">M467-L467</f>
        <v>#N/A</v>
      </c>
      <c r="T472" t="e">
        <f ca="1">N467-M467</f>
        <v>#N/A</v>
      </c>
      <c r="X472" t="str">
        <f>"Max " &amp; X469</f>
        <v>Max Depreciation / Sales</v>
      </c>
      <c r="Y472">
        <f ca="1">MAX(X471:AB471)</f>
        <v>0.33385050928397997</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f ca="1">MIN(X471:AB471)</f>
        <v>0.28566641279512567</v>
      </c>
      <c r="AK474">
        <f ca="1">Y471-X471</f>
        <v>-3.4743532656051346E-2</v>
      </c>
      <c r="AL474">
        <f ca="1">Z471-Y471</f>
        <v>-1.1415297267269586E-2</v>
      </c>
      <c r="AM474">
        <f ca="1">AA471-Z471</f>
        <v>2.5807823602162494E-2</v>
      </c>
      <c r="AN474">
        <f ca="1">AB471-AA471</f>
        <v>2.2376272886691806E-2</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f ca="1">VALUE(X470)+MATCH(Y474,X471:AB471,0)-1</f>
        <v>2014</v>
      </c>
      <c r="AK475" t="str">
        <f>"Max " &amp; AK472</f>
        <v>Max Change in Depreciation / Sales</v>
      </c>
      <c r="AL475">
        <f ca="1">MAX(AK474:AN474)</f>
        <v>2.5807823602162494E-2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e">
        <f ca="1">IF(MATCH(R475,Q472:T472,0)=1,Q471,IF(MATCH(R475,Q472:T472,0)=2,R471,IF(MATCH(R475,Q472:T472,0)=3,S471,T471)))</f>
        <v>#N/A</v>
      </c>
      <c r="AK476" t="str">
        <f>AK475 &amp; " Year"</f>
        <v>Max Change in Depreciation / Sales Year</v>
      </c>
      <c r="AL476" t="str">
        <f ca="1">IF(MATCH(AL475,AK474:AN474,0)=1,AK473,IF(MATCH(AL475,AK474:AN474,0)=2,AL473,IF(MATCH(AL475,AK474:AN474,0)=3,AM473,AN473)))</f>
        <v>14-15</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f ca="1">MIN(AK474:AN474)</f>
        <v>-3.4743532656051346E-2</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str">
        <f ca="1">IF(MATCH(AL477,AK474:AN474,0)=1,AK473,IF(MATCH(AL477,AK474:AN474,0)=2,AL473,IF(MATCH(AL477,AK474:AN474,0)=3,AM473,AN473)))</f>
        <v>12-13</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12-13</v>
      </c>
      <c r="R480" t="str">
        <f>L476</f>
        <v>13-14</v>
      </c>
      <c r="S480" t="str">
        <f>M476</f>
        <v>14-15</v>
      </c>
      <c r="T480" t="str">
        <f>N476</f>
        <v>15-16</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Q482" t="str">
        <f>"Max " &amp; Q479</f>
        <v>Max Change in Cash Tax Rate</v>
      </c>
      <c r="R482" t="e">
        <f ca="1">MAX(Q481:T481)</f>
        <v>#N/A</v>
      </c>
      <c r="X482" t="str">
        <f>D476</f>
        <v>2012</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4:40" x14ac:dyDescent="0.3">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J486" t="str">
        <f>D476</f>
        <v>2012</v>
      </c>
      <c r="K486" t="str">
        <f>E476</f>
        <v>2013</v>
      </c>
      <c r="L486" t="str">
        <f>F476</f>
        <v>2014</v>
      </c>
      <c r="M486" t="str">
        <f>G476</f>
        <v>2015</v>
      </c>
      <c r="N486" t="str">
        <f>H476</f>
        <v>2016</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J489" t="str">
        <f>J488 &amp; " Year"</f>
        <v>Max Cash Tax Rate Year</v>
      </c>
      <c r="K489" t="e">
        <f ca="1">VALUE(J486)+MATCH(K488,J487:N487,0)-1</f>
        <v>#N/A</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X491" t="e">
        <f ca="1">(INDIRECT("J" &amp; MATCH("Net Property, Plant &amp; Equipment",B145:B403,0) +144))/(INDIRECT("J" &amp; MATCH("Sales/Revenue",B145:B403,0) +144))</f>
        <v>#VALUE!</v>
      </c>
      <c r="Y491" t="e">
        <f ca="1">(INDIRECT("K" &amp; MATCH("Net Property, Plant &amp; Equipment",B145:B403,0) +144))/(INDIRECT("K" &amp; MATCH("Sales/Revenue",B145:B403,0) +144))</f>
        <v>#VALUE!</v>
      </c>
      <c r="Z491" t="e">
        <f ca="1">(INDIRECT("L" &amp; MATCH("Net Property, Plant &amp; Equipment",B145:B403,0) +144))/(INDIRECT("L" &amp; MATCH("Sales/Revenue",B145:B403,0) +144))</f>
        <v>#VALUE!</v>
      </c>
      <c r="AA491" t="e">
        <f ca="1">(INDIRECT("M" &amp; MATCH("Net Property, Plant &amp; Equipment",B145:B403,0) +144))/(INDIRECT("M" &amp; MATCH("Sales/Revenue",B145:B403,0) +144))</f>
        <v>#VALUE!</v>
      </c>
      <c r="AB491" t="e">
        <f ca="1">(INDIRECT("N" &amp; MATCH("Net Property, Plant &amp; Equipment",B145:B403,0) +144))/(INDIRECT("N" &amp; MATCH("Sales/Revenue",B145:B403,0) +144))</f>
        <v>#VALUE!</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X492" t="str">
        <f>"Max " &amp; X489</f>
        <v>Max PPE / Sales</v>
      </c>
      <c r="Y492" t="e">
        <f ca="1">MAX(X491:AB491)</f>
        <v>#VALUE!</v>
      </c>
      <c r="AE492" t="e">
        <f ca="1">R490-Q490</f>
        <v>#N/A</v>
      </c>
      <c r="AF492" t="e">
        <f ca="1">S490-R490</f>
        <v>#N/A</v>
      </c>
      <c r="AG492" t="e">
        <f ca="1">T490-S490</f>
        <v>#N/A</v>
      </c>
      <c r="AH492" t="e">
        <f ca="1">U490-T490</f>
        <v>#N/A</v>
      </c>
      <c r="AK492" t="e">
        <f ca="1">Y491-X491</f>
        <v>#VALUE!</v>
      </c>
      <c r="AL492" t="e">
        <f ca="1">Z491-Y491</f>
        <v>#VALUE!</v>
      </c>
      <c r="AM492" t="e">
        <f ca="1">AA491-Z491</f>
        <v>#VALUE!</v>
      </c>
      <c r="AN492" t="e">
        <f ca="1">AB491-AA491</f>
        <v>#VALUE!</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X493" t="str">
        <f>X492 &amp; " Year"</f>
        <v>Max PPE / Sales Year</v>
      </c>
      <c r="Y493" t="e">
        <f ca="1">VALUE(X490)+MATCH(Y492,X491:AB491,0)-1</f>
        <v>#VALUE!</v>
      </c>
      <c r="AE493" t="str">
        <f>"Max " &amp; AE490</f>
        <v>Max Change in Invested Capital / Sales</v>
      </c>
      <c r="AF493" t="e">
        <f ca="1">MAX(AE492:AH492)</f>
        <v>#N/A</v>
      </c>
      <c r="AK493" t="str">
        <f>"Max " &amp; AK490</f>
        <v>Max Change in PPE / Sales</v>
      </c>
      <c r="AL493" t="e">
        <f ca="1">MAX(AK492:AN492)</f>
        <v>#VALUE!</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#VALUE!</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#VALUE!</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#VALUE!</v>
      </c>
      <c r="AE495" t="str">
        <f>"Min " &amp; AE490</f>
        <v>Min Change in Invested Capital / Sales</v>
      </c>
      <c r="AF495" t="e">
        <f ca="1">MIN(AE492:AH492)</f>
        <v>#N/A</v>
      </c>
      <c r="AK495" t="str">
        <f>"Min " &amp; AK490</f>
        <v>Min Change in PPE / Sales</v>
      </c>
      <c r="AL495" t="e">
        <f ca="1">MIN(AK492:AN492)</f>
        <v>#VALUE!</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#VALUE!</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7.9611650485436891E-2</v>
      </c>
      <c r="Y499">
        <f ca="1">(INDIRECT("K" &amp; MATCH("Intangible Assets",B145:B403,0) +144))/(INDIRECT("K" &amp; MATCH("Sales/Revenue",B145:B403,0) +144))</f>
        <v>7.2982946660773207E-2</v>
      </c>
      <c r="Z499">
        <f ca="1">(INDIRECT("L" &amp; MATCH("Intangible Assets",B145:B403,0) +144))/(INDIRECT("L" &amp; MATCH("Sales/Revenue",B145:B403,0) +144))</f>
        <v>7.0210713379030204E-2</v>
      </c>
      <c r="AA499">
        <f ca="1">(INDIRECT("M" &amp; MATCH("Intangible Assets",B145:B403,0) +144))/(INDIRECT("M" &amp; MATCH("Sales/Revenue",B145:B403,0) +144))</f>
        <v>6.3245835591504498E-2</v>
      </c>
      <c r="AB499">
        <f ca="1">(INDIRECT("N" &amp; MATCH("Intangible Assets",B145:B403,0) +144))/(INDIRECT("N" &amp; MATCH("Sales/Revenue",B145:B403,0) +144))</f>
        <v>5.3668758878467011E-2</v>
      </c>
      <c r="AK499" t="str">
        <f>K476</f>
        <v>12-13</v>
      </c>
      <c r="AL499" t="str">
        <f>L476</f>
        <v>13-14</v>
      </c>
      <c r="AM499" t="str">
        <f>M476</f>
        <v>14-15</v>
      </c>
      <c r="AN499" t="str">
        <f>N476</f>
        <v>15-16</v>
      </c>
    </row>
    <row r="500" spans="3:40" x14ac:dyDescent="0.3">
      <c r="C500" t="s">
        <v>6191</v>
      </c>
      <c r="X500" t="str">
        <f>"Max " &amp; X497</f>
        <v>Max Intangibles / Sales</v>
      </c>
      <c r="Y500">
        <f ca="1">MAX(X499:AB499)</f>
        <v>7.9611650485436891E-2</v>
      </c>
      <c r="AK500">
        <f ca="1">Y499-X499</f>
        <v>-6.6287038246636842E-3</v>
      </c>
      <c r="AL500">
        <f ca="1">Z499-Y499</f>
        <v>-2.7722332817430029E-3</v>
      </c>
      <c r="AM500">
        <f ca="1">AA499-Z499</f>
        <v>-6.9648777875257056E-3</v>
      </c>
      <c r="AN500">
        <f ca="1">AB499-AA499</f>
        <v>-9.577076713037487E-3</v>
      </c>
    </row>
    <row r="501" spans="3:40" x14ac:dyDescent="0.3">
      <c r="C501" t="s">
        <v>2492</v>
      </c>
      <c r="X501" t="str">
        <f>X500 &amp; " Year"</f>
        <v>Max Intangibles / Sales Year</v>
      </c>
      <c r="Y501">
        <f ca="1">VALUE(X498)+MATCH(Y500,X499:AB499,0)-1</f>
        <v>2012</v>
      </c>
      <c r="AK501" t="str">
        <f>"Max " &amp; AK498</f>
        <v>Max Change in Intagibles / Sales</v>
      </c>
      <c r="AL501">
        <f ca="1">MAX(AK500:AN500)</f>
        <v>-2.7722332817430029E-3</v>
      </c>
    </row>
    <row r="502" spans="3:40" x14ac:dyDescent="0.3">
      <c r="C502" t="s">
        <v>7475</v>
      </c>
      <c r="X502" t="str">
        <f>"Min " &amp; X497</f>
        <v>Min Intangibles / Sales</v>
      </c>
      <c r="Y502">
        <f ca="1">MIN(X499:AB499)</f>
        <v>5.3668758878467011E-2</v>
      </c>
      <c r="AK502" t="str">
        <f>AK501 &amp; " Year"</f>
        <v>Max Change in Intagibles / Sales Year</v>
      </c>
      <c r="AL502" t="str">
        <f ca="1">IF(MATCH(AL501,AK500:AN500,0)=1,AK499,IF(MATCH(AL501,AK500:AN500,0)=2,AL499,IF(MATCH(AL501,AK500:AN500,0)=3,AM499,AN499)))</f>
        <v>13-14</v>
      </c>
    </row>
    <row r="503" spans="3:40" x14ac:dyDescent="0.3">
      <c r="C503" t="s">
        <v>1070</v>
      </c>
      <c r="X503" t="str">
        <f>X502 &amp; " Year"</f>
        <v>Min Intangibles / Sales Year</v>
      </c>
      <c r="Y503">
        <f ca="1">VALUE(X498)+MATCH(Y502,X499:AB499,0)-1</f>
        <v>2016</v>
      </c>
      <c r="AK503" t="str">
        <f>"Min " &amp; AK498</f>
        <v>Min Change in Intagibles / Sales</v>
      </c>
      <c r="AL503">
        <f ca="1">MIN(AK500:AN500)</f>
        <v>-9.577076713037487E-3</v>
      </c>
    </row>
    <row r="504" spans="3:40" x14ac:dyDescent="0.3">
      <c r="C504" t="s">
        <v>1076</v>
      </c>
      <c r="AK504" t="str">
        <f>AK503 &amp; " Year"</f>
        <v>Min Change in Intagibles / Sales Year</v>
      </c>
      <c r="AL504" t="str">
        <f ca="1">IF(MATCH(AL503,AK500:AN500,0)=1,AK499,IF(MATCH(AL503,AK500:AN500,0)=2,AL499,IF(MATCH(AL503,AK500:AN500,0)=3,AM499,AN499)))</f>
        <v>15-16</v>
      </c>
    </row>
    <row r="505" spans="3:40" x14ac:dyDescent="0.3">
      <c r="C505" t="s">
        <v>3753</v>
      </c>
    </row>
    <row r="506" spans="3:40" x14ac:dyDescent="0.3">
      <c r="C506" t="s">
        <v>1074</v>
      </c>
    </row>
    <row r="507" spans="3:40" x14ac:dyDescent="0.3">
      <c r="C507" t="s">
        <v>7009</v>
      </c>
    </row>
    <row r="508" spans="3:40" x14ac:dyDescent="0.3">
      <c r="C508" t="s">
        <v>1073</v>
      </c>
    </row>
    <row r="509" spans="3:40" x14ac:dyDescent="0.3">
      <c r="C509" t="s">
        <v>7476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7477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Athens Bancshares</v>
      </c>
    </row>
    <row r="2" spans="1:16" x14ac:dyDescent="0.3">
      <c r="B2" t="s">
        <v>2</v>
      </c>
      <c r="C2" t="s">
        <v>7478</v>
      </c>
      <c r="K2" t="str">
        <f>LEFT(C1,FIND("(",C1) - 2)</f>
        <v>Athens Bancshares Corporation</v>
      </c>
    </row>
    <row r="3" spans="1:16" x14ac:dyDescent="0.3">
      <c r="J3">
        <f ca="1">RANDBETWEEN(1,6)</f>
        <v>5</v>
      </c>
      <c r="K3" t="str">
        <f>" is scheduled to report earnings "&amp;IFERROR("between "&amp;LEFT(C20,FIND("-",C20)-2)&amp;" and "&amp;RIGHT(C20,FIND("-",C20)-2),"on "&amp;C20)</f>
        <v xml:space="preserve"> is scheduled to report earnings between Jul 27, 2017 and Jul 31, 2017</v>
      </c>
      <c r="L3" t="str">
        <f>" is slated to report earnings "&amp;IFERROR("between "&amp;LEFT(C20,FIND("-",C20)-2)&amp;" and "&amp;RIGHT(C20,FIND("-",C20)-2),"on "&amp;C20)</f>
        <v xml:space="preserve"> is slated to report earnings between Jul 27, 2017 and Jul 31, 2017</v>
      </c>
      <c r="M3" t="str">
        <f>" will report earnings "&amp;IFERROR("between "&amp;LEFT(C20,FIND("-",C20)-2)&amp;" and "&amp;RIGHT(C20,FIND("-",C20)-2),"on "&amp;C20)</f>
        <v xml:space="preserve"> will report earnings between Jul 27, 2017 and Jul 31, 2017</v>
      </c>
      <c r="N3" t="str">
        <f>" reports earnings "&amp;IFERROR("between "&amp;LEFT(C20,FIND("-",C20)-2)&amp;" and "&amp;RIGHT(C20,FIND("-",C20)-2),"on "&amp;C20)</f>
        <v xml:space="preserve"> reports earnings between Jul 27, 2017 and Jul 31, 2017</v>
      </c>
      <c r="O3" t="str">
        <f>" plans to report earnings "&amp;IFERROR("between "&amp;LEFT(C20,FIND("-",C20)-2)&amp;" and "&amp;RIGHT(C20,FIND("-",C20)-2),"on "&amp;C20)</f>
        <v xml:space="preserve"> plans to report earnings between Jul 27, 2017 and Jul 31, 2017</v>
      </c>
      <c r="P3" t="str">
        <f>" is going to report earnings "&amp;IFERROR("between "&amp;LEFT(C20,FIND("-",C20)-2)&amp;" and "&amp;RIGHT(C20,FIND("-",C20)-2),"on "&amp;C20)</f>
        <v xml:space="preserve"> is going to report earnings between Jul 27, 2017 and Jul 31,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$40.00, up 10.96% after opening up 10.96%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$40.00, up 10.96% after opening up 10.96% over yesterday's closing price</v>
      </c>
    </row>
    <row r="5" spans="1:16" x14ac:dyDescent="0.3">
      <c r="J5">
        <f ca="1">RANDBETWEEN(1,2)</f>
        <v>2</v>
      </c>
      <c r="K5" t="str">
        <f>"The one year target estimate for " &amp; D1 &amp; " is " &amp; TEXT(C23,"$####.00")</f>
        <v>The one year target estimate for Athens Bancshares is $.00</v>
      </c>
      <c r="L5" t="str">
        <f>D1 &amp; " is expected to be trading at " &amp; TEXT(C23, "$####.00") &amp; ", based on target estimates"</f>
        <v>Athens Bancshares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2505</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7478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4965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4965</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7479</v>
      </c>
      <c r="K11" t="str">
        <f>IF(B145="Interest Income",U42, K42)</f>
        <v>Athens Bancshares has managed to increase trust income, commissions &amp; fees, commission &amp; fee income, eps (basic), net loans, total assets, and real estate mortgage loans each year since 2012</v>
      </c>
    </row>
    <row r="12" spans="1:16" x14ac:dyDescent="0.3">
      <c r="A12" s="1">
        <v>5</v>
      </c>
      <c r="B12" t="s">
        <v>15</v>
      </c>
      <c r="C12" t="s">
        <v>7480</v>
      </c>
      <c r="D12" t="str">
        <f>LEFT(C12,FIND("-",C12)-2)</f>
        <v>26.00</v>
      </c>
      <c r="E12" t="str">
        <f>TRIM(RIGHT(C12,FIND("-",C12)-1))</f>
        <v>45.00</v>
      </c>
      <c r="K12" t="str">
        <f ca="1">D78</f>
        <v>Inconclusive</v>
      </c>
    </row>
    <row r="13" spans="1:16" x14ac:dyDescent="0.3">
      <c r="A13" s="1">
        <v>6</v>
      </c>
      <c r="B13" t="s">
        <v>17</v>
      </c>
      <c r="C13" t="s">
        <v>7481</v>
      </c>
      <c r="K13" t="str">
        <f ca="1">D89</f>
        <v>There are some indications that Athens Bancshares may be undervalued. The company has a lower price/book than the comparable average</v>
      </c>
    </row>
    <row r="14" spans="1:16" x14ac:dyDescent="0.3">
      <c r="A14" s="1">
        <v>7</v>
      </c>
      <c r="B14" t="s">
        <v>19</v>
      </c>
      <c r="C14" t="s">
        <v>7482</v>
      </c>
    </row>
    <row r="16" spans="1:16" x14ac:dyDescent="0.3">
      <c r="A16" s="1">
        <v>0</v>
      </c>
      <c r="B16" t="s">
        <v>21</v>
      </c>
      <c r="C16" t="s">
        <v>7483</v>
      </c>
    </row>
    <row r="17" spans="1:23" x14ac:dyDescent="0.3">
      <c r="A17" s="1">
        <v>1</v>
      </c>
      <c r="B17" t="s">
        <v>23</v>
      </c>
      <c r="C17" t="s">
        <v>2534</v>
      </c>
      <c r="K17" t="str">
        <f ca="1">K2 &amp; IF(J3=1, K3,IF(J3=2,L3,IF(J3=3,M3,IF(J3=4,N3,IF(J3=5,O3,IF(J3=6,P3)))))) &amp; ". " &amp; IF(J4=1,K4,IF(J4=2,L4)) &amp; ". " &amp; IF(J5=1,K5,IF(J5=2,L5)) &amp; K6 &amp; ". " &amp; K7 &amp; ". " &amp; K8 &amp; ". " &amp; K9 &amp; "."</f>
        <v>Athens Bancshares Corporation plans to report earnings between Jul 27, 2017 and Jul 31, 2017. The stock is currently trading at $40.00, up 10.96% after opening up 10.96% over yesterday's close. Athens Bancshares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7484</v>
      </c>
    </row>
    <row r="19" spans="1:23" x14ac:dyDescent="0.3">
      <c r="A19" s="1">
        <v>3</v>
      </c>
      <c r="B19" t="s">
        <v>27</v>
      </c>
      <c r="C19" t="s">
        <v>4339</v>
      </c>
    </row>
    <row r="20" spans="1:23" x14ac:dyDescent="0.3">
      <c r="A20" s="1">
        <v>4</v>
      </c>
      <c r="B20" t="s">
        <v>29</v>
      </c>
      <c r="C20" t="s">
        <v>7485</v>
      </c>
    </row>
    <row r="21" spans="1:23" x14ac:dyDescent="0.3">
      <c r="A21" s="1">
        <v>5</v>
      </c>
      <c r="B21" t="s">
        <v>31</v>
      </c>
      <c r="C21" t="s">
        <v>7486</v>
      </c>
    </row>
    <row r="22" spans="1:23" x14ac:dyDescent="0.3">
      <c r="A22" s="1">
        <v>6</v>
      </c>
      <c r="B22" t="s">
        <v>33</v>
      </c>
      <c r="C22" t="s">
        <v>7487</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108</v>
      </c>
      <c r="D26" s="1" t="s">
        <v>110</v>
      </c>
      <c r="E26" s="1" t="s">
        <v>112</v>
      </c>
      <c r="F26" s="1" t="s">
        <v>114</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J27">
        <f>IF(K27 &lt;&gt; "",6, 0)</f>
        <v>6</v>
      </c>
      <c r="K27" t="str">
        <f>IF(I172="pos_trend",B172,"")</f>
        <v>Commission &amp; Fee Income</v>
      </c>
      <c r="L27" t="str">
        <f t="shared" si="0"/>
        <v>commission &amp; fee income</v>
      </c>
      <c r="M27" t="str">
        <f t="shared" si="2"/>
        <v>, commission &amp; fee income</v>
      </c>
      <c r="T27">
        <f>IF(U27 &lt;&gt; "",6, 0)</f>
        <v>0</v>
      </c>
      <c r="U27" t="str">
        <f>IF(I170="pos_trend",B170,"")</f>
        <v/>
      </c>
      <c r="V27" t="str">
        <f t="shared" si="1"/>
        <v/>
      </c>
      <c r="W27" t="str">
        <f t="shared" si="3"/>
        <v/>
      </c>
    </row>
    <row r="28" spans="1:23" x14ac:dyDescent="0.3">
      <c r="A28" s="1">
        <v>1</v>
      </c>
      <c r="B28" t="s">
        <v>42</v>
      </c>
      <c r="J28">
        <f>IF(K28 &lt;&gt; "",7, 0)</f>
        <v>0</v>
      </c>
      <c r="K28" t="str">
        <f>IF(I173="pos_trend",B173,"")</f>
        <v/>
      </c>
      <c r="L28" t="str">
        <f t="shared" si="0"/>
        <v/>
      </c>
      <c r="M28" t="str">
        <f t="shared" si="2"/>
        <v>, commission &amp; fee income</v>
      </c>
      <c r="T28">
        <f>IF(U28 &lt;&gt; "",7, 0)</f>
        <v>7</v>
      </c>
      <c r="U28" t="str">
        <f>IF(I171="pos_trend",B171,"")</f>
        <v>Trust Income, Commissions &amp; Fees</v>
      </c>
      <c r="V28" t="str">
        <f t="shared" si="1"/>
        <v>trust income, commissions &amp; fees</v>
      </c>
      <c r="W28" t="str">
        <f t="shared" si="3"/>
        <v>, trust income, commissions &amp; fees</v>
      </c>
    </row>
    <row r="29" spans="1:23" x14ac:dyDescent="0.3">
      <c r="A29" s="1">
        <v>2</v>
      </c>
      <c r="B29" t="s">
        <v>43</v>
      </c>
      <c r="J29">
        <f>IF(K29 &lt;&gt; "",8, 0)</f>
        <v>0</v>
      </c>
      <c r="K29" t="str">
        <f>IF(I174="pos_trend",B174,"")</f>
        <v/>
      </c>
      <c r="L29" t="str">
        <f t="shared" si="0"/>
        <v/>
      </c>
      <c r="M29" t="str">
        <f t="shared" si="2"/>
        <v>, commission &amp; fee income</v>
      </c>
      <c r="T29">
        <f>IF(U29 &lt;&gt; "",8, 0)</f>
        <v>8</v>
      </c>
      <c r="U29" t="str">
        <f>IF(I172="pos_trend",B172,"")</f>
        <v>Commission &amp; Fee Income</v>
      </c>
      <c r="V29" t="str">
        <f t="shared" si="1"/>
        <v>commission &amp; fee income</v>
      </c>
      <c r="W29" t="str">
        <f t="shared" si="3"/>
        <v>, trust income, commissions &amp; fees, commission &amp; fee income</v>
      </c>
    </row>
    <row r="30" spans="1:23" x14ac:dyDescent="0.3">
      <c r="A30" s="1">
        <v>3</v>
      </c>
      <c r="B30" t="s">
        <v>44</v>
      </c>
      <c r="J30">
        <f>IF(K30 &lt;&gt; "",9, 0)</f>
        <v>0</v>
      </c>
      <c r="K30" t="str">
        <f>IF(I185="pos_trend",B185,"")</f>
        <v/>
      </c>
      <c r="L30" t="str">
        <f t="shared" si="0"/>
        <v/>
      </c>
      <c r="M30" t="str">
        <f t="shared" si="2"/>
        <v>, commission &amp; fee income</v>
      </c>
      <c r="T30">
        <f>IF(U30 &lt;&gt; "",9, 0)</f>
        <v>0</v>
      </c>
      <c r="U30" t="str">
        <f>IF(I178="pos_trend",B178,"")</f>
        <v/>
      </c>
      <c r="V30" t="str">
        <f t="shared" si="1"/>
        <v/>
      </c>
      <c r="W30" t="str">
        <f t="shared" si="3"/>
        <v>, trust income, commissions &amp; fees, commission &amp; fee income</v>
      </c>
    </row>
    <row r="31" spans="1:23" x14ac:dyDescent="0.3">
      <c r="A31" s="1">
        <v>4</v>
      </c>
      <c r="B31" t="s">
        <v>45</v>
      </c>
      <c r="J31">
        <f>IF(K31 &lt;&gt; "",10, 0)</f>
        <v>0</v>
      </c>
      <c r="K31" t="str">
        <f>IF(I186="pos_trend",B186,"")</f>
        <v/>
      </c>
      <c r="L31" t="str">
        <f t="shared" si="0"/>
        <v/>
      </c>
      <c r="M31" t="str">
        <f t="shared" si="2"/>
        <v>, commission &amp; fee income</v>
      </c>
      <c r="T31">
        <f>IF(U31 &lt;&gt; "",10, 0)</f>
        <v>0</v>
      </c>
      <c r="U31" t="str">
        <f>IF(I199="pos_trend",B199,"")</f>
        <v/>
      </c>
      <c r="V31" t="str">
        <f t="shared" si="1"/>
        <v/>
      </c>
      <c r="W31" t="str">
        <f t="shared" si="3"/>
        <v>, trust income, commissions &amp; fees, commission &amp; fee income</v>
      </c>
    </row>
    <row r="32" spans="1:23" x14ac:dyDescent="0.3">
      <c r="J32">
        <f>IF(K32 &lt;&gt; "",11, 0)</f>
        <v>0</v>
      </c>
      <c r="K32" t="str">
        <f>IF(I187="pos_trend",B187,"")</f>
        <v/>
      </c>
      <c r="L32" t="str">
        <f t="shared" si="0"/>
        <v/>
      </c>
      <c r="M32" t="str">
        <f t="shared" si="2"/>
        <v>, commission &amp; fee income</v>
      </c>
      <c r="T32">
        <f>IF(U32 &lt;&gt; "",11, 0)</f>
        <v>11</v>
      </c>
      <c r="U32" t="str">
        <f>IF(I209="pos_trend",B209,"")</f>
        <v>EPS (Basic)</v>
      </c>
      <c r="V32" t="str">
        <f t="shared" si="1"/>
        <v>eps (basic)</v>
      </c>
      <c r="W32" t="str">
        <f t="shared" si="3"/>
        <v>, trust income, commissions &amp; fees, commission &amp; fee income, eps (basic)</v>
      </c>
    </row>
    <row r="33" spans="1:23" x14ac:dyDescent="0.3">
      <c r="B33" s="1" t="s">
        <v>46</v>
      </c>
      <c r="C33" s="1" t="s">
        <v>108</v>
      </c>
      <c r="D33" s="1" t="s">
        <v>110</v>
      </c>
      <c r="E33" s="1" t="s">
        <v>112</v>
      </c>
      <c r="F33" s="1" t="s">
        <v>114</v>
      </c>
      <c r="J33">
        <f>IF(K33 &lt;&gt; "",12, 0)</f>
        <v>0</v>
      </c>
      <c r="K33" t="str">
        <f>IF(I195="pos_trend",B195,"")</f>
        <v/>
      </c>
      <c r="L33" t="str">
        <f t="shared" si="0"/>
        <v/>
      </c>
      <c r="M33" t="str">
        <f t="shared" si="2"/>
        <v>, commission &amp; fee income</v>
      </c>
      <c r="T33">
        <f>IF(U33 &lt;&gt; "",12, 0)</f>
        <v>12</v>
      </c>
      <c r="U33" t="str">
        <f>IF(I231="pos_trend",B231,"")</f>
        <v>Net Loans</v>
      </c>
      <c r="V33" t="str">
        <f t="shared" si="1"/>
        <v>net loans</v>
      </c>
      <c r="W33" t="str">
        <f t="shared" si="3"/>
        <v>, trust income, commissions &amp; fees, commission &amp; fee income, eps (basic), net loans</v>
      </c>
    </row>
    <row r="34" spans="1:23" x14ac:dyDescent="0.3">
      <c r="A34" s="1">
        <v>0</v>
      </c>
      <c r="B34" t="s">
        <v>41</v>
      </c>
      <c r="J34">
        <f>IF(K34 &lt;&gt; "",13, 0)</f>
        <v>0</v>
      </c>
      <c r="K34" t="str">
        <f>IF(I196="pos_trend",B196,"")</f>
        <v/>
      </c>
      <c r="L34" t="str">
        <f t="shared" si="0"/>
        <v/>
      </c>
      <c r="M34" t="str">
        <f t="shared" si="2"/>
        <v>, commission &amp; fee income</v>
      </c>
      <c r="T34">
        <f>IF(U34 &lt;&gt; "",13, 0)</f>
        <v>13</v>
      </c>
      <c r="U34" t="str">
        <f>IF(I251="pos_trend",B251,"")</f>
        <v>Total Assets</v>
      </c>
      <c r="V34" t="str">
        <f t="shared" si="1"/>
        <v>total assets</v>
      </c>
      <c r="W34" t="str">
        <f t="shared" si="3"/>
        <v>, trust income, commissions &amp; fees, commission &amp; fee income, eps (basic), net loans, total assets</v>
      </c>
    </row>
    <row r="35" spans="1:23" x14ac:dyDescent="0.3">
      <c r="A35" s="1">
        <v>1</v>
      </c>
      <c r="B35" t="s">
        <v>42</v>
      </c>
      <c r="J35">
        <f>IF(K35 &lt;&gt; "",14, 0)</f>
        <v>0</v>
      </c>
      <c r="K35" t="str">
        <f>IF(I201="pos_trend",B201,"")</f>
        <v/>
      </c>
      <c r="L35" t="str">
        <f t="shared" si="0"/>
        <v/>
      </c>
      <c r="M35" t="str">
        <f t="shared" si="2"/>
        <v>, commission &amp; fee income</v>
      </c>
      <c r="T35">
        <f>IF(U35 &lt;&gt; "",14, 0)</f>
        <v>0</v>
      </c>
      <c r="U35" t="str">
        <f>IF(I279="pos_trend",B279,"")</f>
        <v/>
      </c>
      <c r="V35" t="str">
        <f t="shared" si="1"/>
        <v/>
      </c>
      <c r="W35" t="str">
        <f t="shared" si="3"/>
        <v>, trust income, commissions &amp; fees, commission &amp; fee income, eps (basic), net loans, total assets</v>
      </c>
    </row>
    <row r="36" spans="1:23" x14ac:dyDescent="0.3">
      <c r="A36" s="1">
        <v>2</v>
      </c>
      <c r="B36" t="s">
        <v>43</v>
      </c>
      <c r="J36">
        <f>IF(K36 &lt;&gt; "",15, 0)</f>
        <v>0</v>
      </c>
      <c r="K36" t="str">
        <f>IF(I202="pos_trend",B202,"")</f>
        <v/>
      </c>
      <c r="L36" t="str">
        <f t="shared" si="0"/>
        <v/>
      </c>
      <c r="M36" t="str">
        <f t="shared" si="2"/>
        <v>, commission &amp; fee income</v>
      </c>
      <c r="T36">
        <f>IF(U36 &lt;&gt; "",15, 0)</f>
        <v>0</v>
      </c>
      <c r="U36" t="str">
        <f>IF(I336="pos_trend",B336,"")</f>
        <v/>
      </c>
      <c r="V36" t="str">
        <f t="shared" si="1"/>
        <v/>
      </c>
      <c r="W36" t="str">
        <f t="shared" si="3"/>
        <v>, trust income, commissions &amp; fees, commission &amp; fee income, eps (basic), net loans, total assets</v>
      </c>
    </row>
    <row r="37" spans="1:23" x14ac:dyDescent="0.3">
      <c r="A37" s="1">
        <v>3</v>
      </c>
      <c r="B37" t="s">
        <v>44</v>
      </c>
      <c r="J37">
        <f>IF(K37 &lt;&gt; "",16, 0)</f>
        <v>0</v>
      </c>
      <c r="K37" t="str">
        <f>IF(I203="pos_trend",B203,"")</f>
        <v/>
      </c>
      <c r="L37" t="str">
        <f t="shared" si="0"/>
        <v/>
      </c>
      <c r="M37" t="str">
        <f t="shared" si="2"/>
        <v>, commission &amp; fee income</v>
      </c>
      <c r="T37">
        <f>IF(U37 &lt;&gt; "",16, 0)</f>
        <v>16</v>
      </c>
      <c r="U37" t="str">
        <f>IF(I235="pos_trend",B235,"")</f>
        <v>Real Estate Mortgage Loans</v>
      </c>
      <c r="V37" t="str">
        <f t="shared" si="1"/>
        <v>real estate mortgage loans</v>
      </c>
      <c r="W37" t="str">
        <f t="shared" si="3"/>
        <v>, trust income, commissions &amp; fees, commission &amp; fee income, eps (basic), net loans, total assets, real estate mortgage loans</v>
      </c>
    </row>
    <row r="38" spans="1:23" x14ac:dyDescent="0.3">
      <c r="A38" s="1">
        <v>4</v>
      </c>
      <c r="B38" t="s">
        <v>60</v>
      </c>
      <c r="J38">
        <f>IF(K38 &lt;&gt; "",17, 0)</f>
        <v>0</v>
      </c>
      <c r="K38" t="str">
        <f>IF(I351="pos_trend",B351,"")</f>
        <v/>
      </c>
      <c r="L38" t="str">
        <f t="shared" si="0"/>
        <v/>
      </c>
      <c r="M38" t="str">
        <f t="shared" si="2"/>
        <v>, commission &amp; fee income</v>
      </c>
      <c r="T38">
        <f>IF(U38 &lt;&gt; "",17, 0)</f>
        <v>0</v>
      </c>
      <c r="U38" t="str">
        <f>IF(I236="pos_trend",B236,"")</f>
        <v/>
      </c>
      <c r="V38" t="str">
        <f t="shared" si="1"/>
        <v/>
      </c>
      <c r="W38" t="str">
        <f t="shared" si="3"/>
        <v>, trust income, commissions &amp; fees, commission &amp; fee income, eps (basic), net loans, total assets, real estate mortgage loans</v>
      </c>
    </row>
    <row r="39" spans="1:23" x14ac:dyDescent="0.3">
      <c r="A39" s="1">
        <v>5</v>
      </c>
      <c r="B39" t="s">
        <v>63</v>
      </c>
      <c r="K39" t="str">
        <f>IF(I352="pos_trend",B352,"")</f>
        <v/>
      </c>
      <c r="M39" t="str">
        <f t="shared" si="2"/>
        <v>, commission &amp; fee income</v>
      </c>
      <c r="W39" t="str">
        <f t="shared" si="3"/>
        <v>, trust income, commissions &amp; fees, commission &amp; fee income, eps (basic), net loans, total assets, real estate mortgage loans</v>
      </c>
    </row>
    <row r="40" spans="1:23" x14ac:dyDescent="0.3">
      <c r="J40">
        <f>MAX(J22:J39)</f>
        <v>6</v>
      </c>
      <c r="K40" t="str">
        <f>VLOOKUP(J40,J22:K39,2,FALSE)</f>
        <v>Commission &amp; Fee Income</v>
      </c>
      <c r="M40" t="str">
        <f>IF(IFERROR(FIND(",",M39),TRUE)=TRUE,M39,IF(NOT(EXACT(K40,UPPER(K40))),SUBSTITUTE(M39,LOWER(K40),"and "&amp;LOWER(K40)),SUBSTITUTE(M39,K40,"and "&amp;K40)))</f>
        <v>, and commission &amp; fee income</v>
      </c>
      <c r="T40">
        <f>MAX(T22:T39)</f>
        <v>16</v>
      </c>
      <c r="U40" t="str">
        <f>VLOOKUP(T40,T22:U39,2,FALSE)</f>
        <v>Real Estate Mortgage Loans</v>
      </c>
      <c r="W40" t="str">
        <f>IF(IFERROR(FIND(",",W39),TRUE)=TRUE,W39,IF(NOT(EXACT(U40,UPPER(U40))),SUBSTITUTE(W39,LOWER(U40),"and "&amp;LOWER(U40)),SUBSTITUTE(W39,U40,"and "&amp;U40)))</f>
        <v>, trust income, commissions &amp; fees, commission &amp; fee income, eps (basic), net loans, total assets, and real estate mortgage loans</v>
      </c>
    </row>
    <row r="41" spans="1:23" x14ac:dyDescent="0.3">
      <c r="B41" s="1" t="s">
        <v>68</v>
      </c>
      <c r="C41" s="1" t="s">
        <v>4979</v>
      </c>
      <c r="D41" s="1" t="s">
        <v>4980</v>
      </c>
      <c r="E41" s="1" t="s">
        <v>7488</v>
      </c>
      <c r="F41" s="1" t="s">
        <v>7489</v>
      </c>
    </row>
    <row r="42" spans="1:23" x14ac:dyDescent="0.3">
      <c r="A42" s="1">
        <v>0</v>
      </c>
      <c r="B42" t="s">
        <v>73</v>
      </c>
      <c r="K42" t="str">
        <f>SUBSTITUTE(IF(M40&lt;&gt;"", D1 &amp; " has managed to increase " &amp; M40 &amp; " each year since " &amp; C144, "No positive trends")," , "," ")</f>
        <v>Athens Bancshares has managed to increase and commission &amp; fee income each year since 2012</v>
      </c>
      <c r="U42" t="str">
        <f>SUBSTITUTE(IF(W40&lt;&gt;"", D1 &amp; " has managed to increase " &amp; W40 &amp; " each year since " &amp; C144, "No positive trends")," , "," ")</f>
        <v>Athens Bancshares has managed to increase trust income, commissions &amp; fees, commission &amp; fee income, eps (basic), net loans, total assets, and real estate mortgage loans each year since 2012</v>
      </c>
    </row>
    <row r="43" spans="1:23" x14ac:dyDescent="0.3">
      <c r="A43" s="1">
        <v>1</v>
      </c>
      <c r="B43" t="s">
        <v>78</v>
      </c>
    </row>
    <row r="44" spans="1:23" x14ac:dyDescent="0.3">
      <c r="A44" s="1">
        <v>2</v>
      </c>
      <c r="B44" t="s">
        <v>82</v>
      </c>
    </row>
    <row r="45" spans="1:23" x14ac:dyDescent="0.3">
      <c r="A45" s="1">
        <v>3</v>
      </c>
      <c r="B45" t="s">
        <v>87</v>
      </c>
    </row>
    <row r="47" spans="1:23" x14ac:dyDescent="0.3">
      <c r="B47" s="1" t="s">
        <v>92</v>
      </c>
      <c r="C47" s="1" t="s">
        <v>108</v>
      </c>
      <c r="D47" s="1" t="s">
        <v>110</v>
      </c>
      <c r="E47" s="1" t="s">
        <v>112</v>
      </c>
      <c r="F47" s="1" t="s">
        <v>114</v>
      </c>
    </row>
    <row r="48" spans="1:23" x14ac:dyDescent="0.3">
      <c r="A48" s="1">
        <v>0</v>
      </c>
      <c r="B48" t="s">
        <v>93</v>
      </c>
    </row>
    <row r="49" spans="1:14" x14ac:dyDescent="0.3">
      <c r="A49" s="1">
        <v>1</v>
      </c>
      <c r="B49" t="s">
        <v>94</v>
      </c>
    </row>
    <row r="50" spans="1:14" x14ac:dyDescent="0.3">
      <c r="A50" s="1">
        <v>2</v>
      </c>
      <c r="B50" t="s">
        <v>95</v>
      </c>
    </row>
    <row r="51" spans="1:14" x14ac:dyDescent="0.3">
      <c r="A51" s="1">
        <v>3</v>
      </c>
      <c r="B51" t="s">
        <v>96</v>
      </c>
    </row>
    <row r="52" spans="1:14" x14ac:dyDescent="0.3">
      <c r="A52" s="1">
        <v>4</v>
      </c>
      <c r="B52" t="s">
        <v>97</v>
      </c>
    </row>
    <row r="54" spans="1:14" x14ac:dyDescent="0.3">
      <c r="B54" s="1" t="s">
        <v>98</v>
      </c>
      <c r="C54" s="1" t="s">
        <v>108</v>
      </c>
      <c r="D54" s="1" t="s">
        <v>110</v>
      </c>
      <c r="E54" s="1" t="s">
        <v>112</v>
      </c>
      <c r="F54" s="1" t="s">
        <v>114</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7490</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E61">
        <v>-1</v>
      </c>
      <c r="F61">
        <v>0.19</v>
      </c>
      <c r="I61" t="str">
        <f t="shared" si="4"/>
        <v>N/A</v>
      </c>
      <c r="J61" t="str">
        <f t="shared" si="5"/>
        <v>N/A</v>
      </c>
      <c r="K61" t="str">
        <f t="shared" si="6"/>
        <v>N/A</v>
      </c>
      <c r="L61">
        <f t="shared" si="7"/>
        <v>-1</v>
      </c>
      <c r="M61">
        <f t="shared" si="8"/>
        <v>0.19</v>
      </c>
      <c r="N61" t="str">
        <f t="shared" si="9"/>
        <v>N/A</v>
      </c>
    </row>
    <row r="62" spans="1:14" x14ac:dyDescent="0.3">
      <c r="A62" s="1">
        <v>1</v>
      </c>
      <c r="B62" t="s">
        <v>110</v>
      </c>
      <c r="E62">
        <v>-1</v>
      </c>
      <c r="F62">
        <v>0.22</v>
      </c>
      <c r="I62" t="str">
        <f t="shared" si="4"/>
        <v>N/A</v>
      </c>
      <c r="J62" t="str">
        <f t="shared" si="5"/>
        <v>N/A</v>
      </c>
      <c r="K62" t="str">
        <f t="shared" si="6"/>
        <v>N/A</v>
      </c>
      <c r="L62">
        <f t="shared" si="7"/>
        <v>-1</v>
      </c>
      <c r="M62">
        <f t="shared" si="8"/>
        <v>0.22</v>
      </c>
      <c r="N62" t="str">
        <f t="shared" si="9"/>
        <v>N/A</v>
      </c>
    </row>
    <row r="63" spans="1:14" x14ac:dyDescent="0.3">
      <c r="A63" s="1">
        <v>2</v>
      </c>
      <c r="B63" t="s">
        <v>112</v>
      </c>
      <c r="F63">
        <v>0.08</v>
      </c>
      <c r="I63" t="str">
        <f t="shared" si="4"/>
        <v>N/A</v>
      </c>
      <c r="J63" t="str">
        <f t="shared" si="5"/>
        <v>N/A</v>
      </c>
      <c r="K63" t="str">
        <f t="shared" si="6"/>
        <v>N/A</v>
      </c>
      <c r="L63" t="str">
        <f t="shared" si="7"/>
        <v>N/A</v>
      </c>
      <c r="M63">
        <f t="shared" si="8"/>
        <v>0.08</v>
      </c>
      <c r="N63" t="str">
        <f t="shared" si="9"/>
        <v>N/A</v>
      </c>
    </row>
    <row r="64" spans="1:14" x14ac:dyDescent="0.3">
      <c r="A64" s="1">
        <v>3</v>
      </c>
      <c r="B64" t="s">
        <v>114</v>
      </c>
      <c r="F64">
        <v>0.12</v>
      </c>
      <c r="I64" t="str">
        <f t="shared" si="4"/>
        <v>N/A</v>
      </c>
      <c r="J64" t="str">
        <f t="shared" si="5"/>
        <v>N/A</v>
      </c>
      <c r="K64" t="str">
        <f t="shared" si="6"/>
        <v>N/A</v>
      </c>
      <c r="L64" t="str">
        <f t="shared" si="7"/>
        <v>N/A</v>
      </c>
      <c r="M64">
        <f t="shared" si="8"/>
        <v>0.12</v>
      </c>
      <c r="N64" t="str">
        <f t="shared" si="9"/>
        <v>N/A</v>
      </c>
    </row>
    <row r="65" spans="1:14" x14ac:dyDescent="0.3">
      <c r="A65" s="1">
        <v>4</v>
      </c>
      <c r="B65" t="s">
        <v>116</v>
      </c>
      <c r="E65">
        <v>0.18</v>
      </c>
      <c r="F65">
        <v>0.09</v>
      </c>
      <c r="I65" t="str">
        <f t="shared" si="4"/>
        <v>N/A</v>
      </c>
      <c r="J65" t="str">
        <f t="shared" si="5"/>
        <v>N/A</v>
      </c>
      <c r="K65" t="str">
        <f t="shared" si="6"/>
        <v>N/A</v>
      </c>
      <c r="L65">
        <f t="shared" si="7"/>
        <v>0.18</v>
      </c>
      <c r="M65">
        <f t="shared" si="8"/>
        <v>0.09</v>
      </c>
      <c r="N65" t="str">
        <f t="shared" si="9"/>
        <v>N/A</v>
      </c>
    </row>
    <row r="66" spans="1:14" x14ac:dyDescent="0.3">
      <c r="A66" s="1">
        <v>5</v>
      </c>
      <c r="B66" t="s">
        <v>118</v>
      </c>
      <c r="I66" t="str">
        <f t="shared" si="4"/>
        <v>N/A</v>
      </c>
      <c r="J66" t="str">
        <f t="shared" si="5"/>
        <v>N/A</v>
      </c>
      <c r="K66" t="str">
        <f t="shared" si="6"/>
        <v>N/A</v>
      </c>
      <c r="L66" t="str">
        <f t="shared" si="7"/>
        <v>N/A</v>
      </c>
      <c r="M66" t="str">
        <f t="shared" si="8"/>
        <v>N/A</v>
      </c>
      <c r="N66" t="str">
        <f t="shared" si="9"/>
        <v>N/A</v>
      </c>
    </row>
    <row r="67" spans="1:14" x14ac:dyDescent="0.3">
      <c r="D67" t="s">
        <v>120</v>
      </c>
      <c r="E67" t="str">
        <f>C1</f>
        <v>Athens Bancshares Corporation (AFCB)</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7483</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72250000</v>
      </c>
      <c r="K68" t="str">
        <f t="shared" ca="1" si="6"/>
        <v>N/A</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7484</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f t="shared" si="5"/>
        <v>19.79</v>
      </c>
      <c r="K70" t="str">
        <f t="shared" ca="1" si="6"/>
        <v>N/A</v>
      </c>
      <c r="L70" t="str">
        <f t="shared" ca="1" si="7"/>
        <v>N/A</v>
      </c>
      <c r="M70" t="str">
        <f t="shared" ca="1" si="8"/>
        <v>N/A</v>
      </c>
      <c r="N70" t="str">
        <f t="shared" ca="1" si="9"/>
        <v>N/A</v>
      </c>
    </row>
    <row r="71" spans="1:14" x14ac:dyDescent="0.3">
      <c r="A71" s="1">
        <v>3</v>
      </c>
      <c r="B71" t="s">
        <v>124</v>
      </c>
      <c r="D71">
        <f ca="1">IFERROR(AVERAGE(VALUE(INDIRECT("J"&amp;(MATCH(B71,B72:B503,0)+71))),VALUE(INDIRECT("J"&amp;(MATCH(B71,B72:B503,0)+82))),VALUE(INDIRECT("J"&amp;(MATCH(B71,B72:B503,0)+93))),VALUE(INDIRECT("J"&amp;(MATCH(B71,B72:B503,0)+104)))),"")</f>
        <v>15.065000000000001</v>
      </c>
      <c r="E71" t="str">
        <f t="shared" ca="1" si="10"/>
        <v>no data</v>
      </c>
      <c r="F71" t="str">
        <f t="shared" ca="1" si="11"/>
        <v/>
      </c>
      <c r="G71" t="str">
        <f t="shared" ref="G71:G76" ca="1" si="12">IF(F71&lt;&gt;"", G70 &amp; ", " &amp; IFERROR(LEFT(F71,FIND("(",F71) - 2),F71),G70)</f>
        <v/>
      </c>
      <c r="I71" t="str">
        <f t="shared" ca="1" si="4"/>
        <v>N/A</v>
      </c>
      <c r="J71" t="str">
        <f t="shared" si="5"/>
        <v>N/A</v>
      </c>
      <c r="K71">
        <f t="shared" ca="1" si="6"/>
        <v>15.065</v>
      </c>
      <c r="L71" t="str">
        <f t="shared" ca="1" si="7"/>
        <v>N/A</v>
      </c>
      <c r="M71" t="str">
        <f t="shared" ca="1" si="8"/>
        <v>N/A</v>
      </c>
      <c r="N71" t="str">
        <f t="shared" ca="1" si="9"/>
        <v>N/A</v>
      </c>
    </row>
    <row r="72" spans="1:14" x14ac:dyDescent="0.3">
      <c r="A72" s="1">
        <v>4</v>
      </c>
      <c r="B72" t="s">
        <v>126</v>
      </c>
      <c r="D72">
        <f ca="1">IFERROR(AVERAGE(VALUE(INDIRECT("J"&amp;(MATCH(B72,B73:B504,0)+72))),VALUE(INDIRECT("J"&amp;(MATCH(B72,B73:B504,0)+83))),VALUE(INDIRECT("J"&amp;(MATCH(B72,B73:B504,0)+94))),VALUE(INDIRECT("J"&amp;(MATCH(B72,B73:B504,0)+105)))),"")</f>
        <v>2.62</v>
      </c>
      <c r="E72" t="str">
        <f t="shared" ca="1" si="10"/>
        <v>no data</v>
      </c>
      <c r="F72" t="str">
        <f t="shared" ca="1" si="11"/>
        <v/>
      </c>
      <c r="G72" t="str">
        <f t="shared" ca="1" si="12"/>
        <v/>
      </c>
      <c r="I72" t="str">
        <f t="shared" ca="1" si="4"/>
        <v>N/A</v>
      </c>
      <c r="J72" t="str">
        <f t="shared" si="5"/>
        <v>N/A</v>
      </c>
      <c r="K72">
        <f t="shared" ca="1" si="6"/>
        <v>2.62</v>
      </c>
      <c r="L72" t="str">
        <f t="shared" ca="1" si="7"/>
        <v>N/A</v>
      </c>
      <c r="M72" t="str">
        <f t="shared" ca="1" si="8"/>
        <v>N/A</v>
      </c>
      <c r="N72" t="str">
        <f t="shared" ca="1" si="9"/>
        <v>N/A</v>
      </c>
    </row>
    <row r="73" spans="1:14" x14ac:dyDescent="0.3">
      <c r="A73" s="1">
        <v>5</v>
      </c>
      <c r="B73" t="s">
        <v>128</v>
      </c>
      <c r="C73" t="s">
        <v>7491</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f t="shared" si="5"/>
        <v>3.32</v>
      </c>
      <c r="K73" t="str">
        <f t="shared" ca="1" si="6"/>
        <v>N/A</v>
      </c>
      <c r="L73" t="str">
        <f t="shared" ca="1" si="7"/>
        <v>N/A</v>
      </c>
      <c r="M73" t="str">
        <f t="shared" ca="1" si="8"/>
        <v>N/A</v>
      </c>
      <c r="N73" t="str">
        <f t="shared" ca="1" si="9"/>
        <v>N/A</v>
      </c>
    </row>
    <row r="74" spans="1:14" x14ac:dyDescent="0.3">
      <c r="A74" s="1">
        <v>6</v>
      </c>
      <c r="B74" t="s">
        <v>130</v>
      </c>
      <c r="C74" t="s">
        <v>6741</v>
      </c>
      <c r="D74">
        <f ca="1">IFERROR(AVERAGE(VALUE(INDIRECT("J"&amp;(MATCH(B74,B75:B506,0)+74))),VALUE(INDIRECT("J"&amp;(MATCH(B74,B75:B506,0)+85))),VALUE(INDIRECT("J"&amp;(MATCH(B74,B75:B506,0)+96))),VALUE(INDIRECT("J"&amp;(MATCH(B74,B75:B506,0)+107)))),"")</f>
        <v>1.72</v>
      </c>
      <c r="E74" t="str">
        <f t="shared" ca="1" si="10"/>
        <v>below average</v>
      </c>
      <c r="F74" t="str">
        <f t="shared" ca="1" si="11"/>
        <v/>
      </c>
      <c r="G74" t="str">
        <f t="shared" ca="1" si="12"/>
        <v/>
      </c>
      <c r="I74" t="str">
        <f t="shared" ca="1" si="4"/>
        <v>N/A</v>
      </c>
      <c r="J74">
        <f t="shared" si="5"/>
        <v>1.62</v>
      </c>
      <c r="K74">
        <f t="shared" ca="1" si="6"/>
        <v>1.72</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7492</v>
      </c>
      <c r="F81" t="str">
        <f t="shared" ref="F81:F87" ca="1" si="13">IF(E70="below average",LOWER(TRIM(IF(ISNUMBER(VALUE(RIGHT(B70,1))),REPLACE(B70,LEN(B70),1,""),B70))),"")</f>
        <v/>
      </c>
      <c r="G81" t="str">
        <f ca="1">IFERROR(LEFT(F81,FIND("(",F81) - 2),F81)</f>
        <v/>
      </c>
      <c r="I81" t="str">
        <f t="shared" ca="1" si="4"/>
        <v>N/A</v>
      </c>
      <c r="J81">
        <f t="shared" si="5"/>
        <v>0.1666</v>
      </c>
      <c r="K81" t="str">
        <f t="shared" si="6"/>
        <v>N/A</v>
      </c>
      <c r="L81" t="str">
        <f t="shared" si="7"/>
        <v>N/A</v>
      </c>
      <c r="M81" t="str">
        <f t="shared" ca="1" si="8"/>
        <v>N/A</v>
      </c>
      <c r="N81" t="str">
        <f t="shared" ca="1" si="9"/>
        <v>N/A</v>
      </c>
    </row>
    <row r="82" spans="1:14" x14ac:dyDescent="0.3">
      <c r="A82" s="1">
        <v>1</v>
      </c>
      <c r="B82" t="s">
        <v>140</v>
      </c>
      <c r="C82" t="s">
        <v>7493</v>
      </c>
      <c r="F82" t="str">
        <f t="shared" ca="1" si="13"/>
        <v/>
      </c>
      <c r="G82" t="str">
        <f t="shared" ref="G82:G87" ca="1" si="14">IF(F82&lt;&gt;"", G81 &amp; ", " &amp; IFERROR(LEFT(F82,FIND("(",F82) - 2),F82),G81)</f>
        <v/>
      </c>
      <c r="I82" t="str">
        <f t="shared" ca="1" si="4"/>
        <v>N/A</v>
      </c>
      <c r="J82">
        <f t="shared" si="5"/>
        <v>0.25459999999999999</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F84" t="str">
        <f t="shared" ca="1" si="13"/>
        <v/>
      </c>
      <c r="G84" t="str">
        <f t="shared" ca="1" si="14"/>
        <v/>
      </c>
      <c r="I84" t="str">
        <f t="shared" ca="1" si="4"/>
        <v>N/A</v>
      </c>
      <c r="J84" t="str">
        <f t="shared" si="5"/>
        <v>N/A</v>
      </c>
      <c r="K84" t="str">
        <f t="shared" si="6"/>
        <v>N/A</v>
      </c>
      <c r="L84" t="str">
        <f t="shared" si="7"/>
        <v>N/A</v>
      </c>
      <c r="M84" t="str">
        <f t="shared" ca="1" si="8"/>
        <v>N/A</v>
      </c>
      <c r="N84" t="str">
        <f t="shared" ca="1" si="9"/>
        <v>N/A</v>
      </c>
    </row>
    <row r="85" spans="1:14" x14ac:dyDescent="0.3">
      <c r="A85" s="1">
        <v>1</v>
      </c>
      <c r="B85" t="s">
        <v>144</v>
      </c>
      <c r="F85" t="str">
        <f t="shared" ca="1" si="13"/>
        <v>price/book (mrq)</v>
      </c>
      <c r="G85" t="str">
        <f t="shared" ca="1" si="14"/>
        <v>, price/book</v>
      </c>
      <c r="I85" t="str">
        <f t="shared" ca="1" si="4"/>
        <v>N/A</v>
      </c>
      <c r="J85" t="str">
        <f t="shared" si="5"/>
        <v>N/A</v>
      </c>
      <c r="K85" t="str">
        <f t="shared" si="6"/>
        <v>N/A</v>
      </c>
      <c r="L85" t="str">
        <f t="shared" si="7"/>
        <v>N/A</v>
      </c>
      <c r="M85" t="str">
        <f t="shared" ca="1" si="8"/>
        <v>N/A</v>
      </c>
      <c r="N85" t="str">
        <f t="shared" ca="1" si="9"/>
        <v>N/A</v>
      </c>
    </row>
    <row r="86" spans="1:14" x14ac:dyDescent="0.3">
      <c r="F86" t="str">
        <f t="shared" ca="1" si="13"/>
        <v/>
      </c>
      <c r="G86" t="str">
        <f t="shared" ca="1" si="14"/>
        <v>,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2892</v>
      </c>
      <c r="F87" t="str">
        <f t="shared" ca="1" si="13"/>
        <v/>
      </c>
      <c r="G87" t="str">
        <f t="shared" ca="1" si="14"/>
        <v>, price/book</v>
      </c>
      <c r="I87" t="str">
        <f t="shared" ca="1" si="4"/>
        <v>N/A</v>
      </c>
      <c r="J87">
        <f t="shared" si="5"/>
        <v>21780000</v>
      </c>
      <c r="K87" t="str">
        <f t="shared" si="6"/>
        <v>N/A</v>
      </c>
      <c r="L87" t="str">
        <f t="shared" si="7"/>
        <v>N/A</v>
      </c>
      <c r="M87" t="str">
        <f t="shared" ca="1" si="8"/>
        <v>N/A</v>
      </c>
      <c r="N87" t="str">
        <f t="shared" ca="1" si="9"/>
        <v>N/A</v>
      </c>
    </row>
    <row r="88" spans="1:14" x14ac:dyDescent="0.3">
      <c r="A88" s="1">
        <v>1</v>
      </c>
      <c r="B88" t="s">
        <v>147</v>
      </c>
      <c r="C88" t="s">
        <v>7494</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price/book</v>
      </c>
      <c r="I88" t="str">
        <f t="shared" ca="1" si="4"/>
        <v>N/A</v>
      </c>
      <c r="J88">
        <f t="shared" si="5"/>
        <v>13.15</v>
      </c>
      <c r="K88" t="str">
        <f t="shared" si="6"/>
        <v>N/A</v>
      </c>
      <c r="L88" t="str">
        <f t="shared" si="7"/>
        <v>N/A</v>
      </c>
      <c r="M88" t="str">
        <f t="shared" ca="1" si="8"/>
        <v>N/A</v>
      </c>
      <c r="N88" t="str">
        <f t="shared" ca="1" si="9"/>
        <v>N/A</v>
      </c>
    </row>
    <row r="89" spans="1:14" x14ac:dyDescent="0.3">
      <c r="A89" s="1">
        <v>2</v>
      </c>
      <c r="B89" t="s">
        <v>149</v>
      </c>
      <c r="C89" t="s">
        <v>7495</v>
      </c>
      <c r="D89" t="str">
        <f ca="1">IF(COUNTIF(E70:E76,"=below average")&gt;0,"There are some indications that "&amp;D1&amp;" may be undervalued. The company has a lower " &amp; G88 &amp; " than the comparable average", "Inconclusive")</f>
        <v>There are some indications that Athens Bancshares may be undervalued. The company has a lower price/book than the comparable average</v>
      </c>
      <c r="I89" t="str">
        <f t="shared" ca="1" si="4"/>
        <v>N/A</v>
      </c>
      <c r="J89">
        <f t="shared" si="5"/>
        <v>0.16800000000000001</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I91" t="str">
        <f t="shared" si="4"/>
        <v>N/A</v>
      </c>
      <c r="J91" t="str">
        <f t="shared" si="5"/>
        <v>N/A</v>
      </c>
      <c r="K91" t="str">
        <f t="shared" si="6"/>
        <v>N/A</v>
      </c>
      <c r="L91" t="str">
        <f t="shared" si="7"/>
        <v>N/A</v>
      </c>
      <c r="M91" t="str">
        <f t="shared" si="8"/>
        <v>N/A</v>
      </c>
      <c r="N91" t="str">
        <f t="shared" si="9"/>
        <v>N/A</v>
      </c>
    </row>
    <row r="92" spans="1:14" x14ac:dyDescent="0.3">
      <c r="A92" s="1">
        <v>5</v>
      </c>
      <c r="B92" t="s">
        <v>155</v>
      </c>
      <c r="C92" t="s">
        <v>7496</v>
      </c>
      <c r="I92" t="str">
        <f t="shared" si="4"/>
        <v>N/A</v>
      </c>
      <c r="J92">
        <f t="shared" si="5"/>
        <v>3630000</v>
      </c>
      <c r="K92" t="str">
        <f t="shared" si="6"/>
        <v>N/A</v>
      </c>
      <c r="L92" t="str">
        <f t="shared" si="7"/>
        <v>N/A</v>
      </c>
      <c r="M92" t="str">
        <f t="shared" si="8"/>
        <v>N/A</v>
      </c>
      <c r="N92" t="str">
        <f t="shared" si="9"/>
        <v>N/A</v>
      </c>
    </row>
    <row r="93" spans="1:14" x14ac:dyDescent="0.3">
      <c r="A93" s="1">
        <v>6</v>
      </c>
      <c r="B93" t="s">
        <v>157</v>
      </c>
      <c r="C93" t="s">
        <v>4339</v>
      </c>
      <c r="I93" t="str">
        <f t="shared" si="4"/>
        <v>N/A</v>
      </c>
      <c r="J93">
        <f t="shared" si="5"/>
        <v>2.02</v>
      </c>
      <c r="K93" t="str">
        <f t="shared" si="6"/>
        <v>N/A</v>
      </c>
      <c r="L93" t="str">
        <f t="shared" si="7"/>
        <v>N/A</v>
      </c>
      <c r="M93" t="str">
        <f t="shared" si="8"/>
        <v>N/A</v>
      </c>
      <c r="N93" t="str">
        <f t="shared" si="9"/>
        <v>N/A</v>
      </c>
    </row>
    <row r="94" spans="1:14" x14ac:dyDescent="0.3">
      <c r="A94" s="1">
        <v>7</v>
      </c>
      <c r="B94" t="s">
        <v>158</v>
      </c>
      <c r="C94" t="s">
        <v>7497</v>
      </c>
      <c r="I94" t="str">
        <f t="shared" si="4"/>
        <v>N/A</v>
      </c>
      <c r="J94">
        <f t="shared" si="5"/>
        <v>0.33600000000000002</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I96" t="str">
        <f t="shared" si="4"/>
        <v>N/A</v>
      </c>
      <c r="J96" t="str">
        <f t="shared" si="5"/>
        <v>N/A</v>
      </c>
      <c r="K96" t="str">
        <f t="shared" si="6"/>
        <v>N/A</v>
      </c>
      <c r="L96" t="str">
        <f t="shared" si="7"/>
        <v>N/A</v>
      </c>
      <c r="M96" t="str">
        <f t="shared" si="8"/>
        <v>N/A</v>
      </c>
      <c r="N96" t="str">
        <f t="shared" si="9"/>
        <v>N/A</v>
      </c>
    </row>
    <row r="97" spans="1:14" x14ac:dyDescent="0.3">
      <c r="A97" s="1">
        <v>1</v>
      </c>
      <c r="B97" t="s">
        <v>161</v>
      </c>
      <c r="I97" t="str">
        <f t="shared" si="4"/>
        <v>N/A</v>
      </c>
      <c r="J97" t="str">
        <f t="shared" si="5"/>
        <v>N/A</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I100" t="str">
        <f t="shared" si="4"/>
        <v>N/A</v>
      </c>
      <c r="J100" t="str">
        <f t="shared" si="5"/>
        <v>N/A</v>
      </c>
      <c r="K100" t="str">
        <f t="shared" si="6"/>
        <v>N/A</v>
      </c>
      <c r="L100" t="str">
        <f t="shared" si="7"/>
        <v>N/A</v>
      </c>
      <c r="M100" t="str">
        <f t="shared" si="8"/>
        <v>N/A</v>
      </c>
      <c r="N100" t="str">
        <f t="shared" si="9"/>
        <v>N/A</v>
      </c>
    </row>
    <row r="101" spans="1:14" x14ac:dyDescent="0.3">
      <c r="A101" s="1">
        <v>5</v>
      </c>
      <c r="B101" t="s">
        <v>169</v>
      </c>
      <c r="C101">
        <v>24.76</v>
      </c>
      <c r="I101" t="str">
        <f t="shared" si="4"/>
        <v>N/A</v>
      </c>
      <c r="J101">
        <f t="shared" si="5"/>
        <v>24.76</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I103" t="str">
        <f t="shared" si="4"/>
        <v>N/A</v>
      </c>
      <c r="J103" t="str">
        <f t="shared" si="5"/>
        <v>N/A</v>
      </c>
      <c r="K103" t="str">
        <f t="shared" si="6"/>
        <v>N/A</v>
      </c>
      <c r="L103" t="str">
        <f t="shared" si="7"/>
        <v>N/A</v>
      </c>
      <c r="M103" t="str">
        <f t="shared" si="8"/>
        <v>N/A</v>
      </c>
      <c r="N103" t="str">
        <f t="shared" si="9"/>
        <v>N/A</v>
      </c>
    </row>
    <row r="104" spans="1:14" x14ac:dyDescent="0.3">
      <c r="A104" s="1">
        <v>1</v>
      </c>
      <c r="B104" t="s">
        <v>173</v>
      </c>
      <c r="I104" t="str">
        <f t="shared" si="4"/>
        <v>N/A</v>
      </c>
      <c r="J104" t="str">
        <f t="shared" si="5"/>
        <v>N/A</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2534</v>
      </c>
      <c r="I106" t="str">
        <f t="shared" si="4"/>
        <v>N/A</v>
      </c>
      <c r="J106">
        <f t="shared" si="5"/>
        <v>0.32</v>
      </c>
      <c r="K106" t="str">
        <f t="shared" si="6"/>
        <v>N/A</v>
      </c>
      <c r="L106" t="str">
        <f t="shared" si="7"/>
        <v>N/A</v>
      </c>
      <c r="M106" t="str">
        <f t="shared" si="8"/>
        <v>N/A</v>
      </c>
      <c r="N106" t="str">
        <f t="shared" si="9"/>
        <v>N/A</v>
      </c>
    </row>
    <row r="107" spans="1:14" x14ac:dyDescent="0.3">
      <c r="A107" s="1">
        <v>1</v>
      </c>
      <c r="B107" t="s">
        <v>175</v>
      </c>
      <c r="C107" t="s">
        <v>7498</v>
      </c>
      <c r="I107" t="str">
        <f t="shared" si="4"/>
        <v>N/A</v>
      </c>
      <c r="J107">
        <f t="shared" si="5"/>
        <v>0.38650000000000001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7499</v>
      </c>
      <c r="I109" t="str">
        <f t="shared" si="4"/>
        <v>N/A</v>
      </c>
      <c r="J109">
        <f t="shared" si="5"/>
        <v>45</v>
      </c>
      <c r="K109" t="str">
        <f t="shared" si="6"/>
        <v>N/A</v>
      </c>
      <c r="L109" t="str">
        <f t="shared" si="7"/>
        <v>N/A</v>
      </c>
      <c r="M109" t="str">
        <f t="shared" si="8"/>
        <v>N/A</v>
      </c>
      <c r="N109" t="str">
        <f t="shared" si="9"/>
        <v>N/A</v>
      </c>
    </row>
    <row r="110" spans="1:14" x14ac:dyDescent="0.3">
      <c r="A110" s="1">
        <v>4</v>
      </c>
      <c r="B110" t="s">
        <v>181</v>
      </c>
      <c r="C110" t="s">
        <v>7500</v>
      </c>
      <c r="I110" t="str">
        <f t="shared" si="4"/>
        <v>N/A</v>
      </c>
      <c r="J110">
        <f t="shared" si="5"/>
        <v>26</v>
      </c>
      <c r="K110" t="str">
        <f t="shared" si="6"/>
        <v>N/A</v>
      </c>
      <c r="L110" t="str">
        <f t="shared" si="7"/>
        <v>N/A</v>
      </c>
      <c r="M110" t="str">
        <f t="shared" si="8"/>
        <v>N/A</v>
      </c>
      <c r="N110" t="str">
        <f t="shared" si="9"/>
        <v>N/A</v>
      </c>
    </row>
    <row r="111" spans="1:14" x14ac:dyDescent="0.3">
      <c r="A111" s="1">
        <v>5</v>
      </c>
      <c r="B111" t="s">
        <v>183</v>
      </c>
      <c r="C111" t="s">
        <v>7501</v>
      </c>
      <c r="I111" t="str">
        <f t="shared" si="4"/>
        <v>N/A</v>
      </c>
      <c r="J111">
        <f t="shared" si="5"/>
        <v>37.83</v>
      </c>
      <c r="K111" t="str">
        <f t="shared" si="6"/>
        <v>N/A</v>
      </c>
      <c r="L111" t="str">
        <f t="shared" si="7"/>
        <v>N/A</v>
      </c>
      <c r="M111" t="str">
        <f t="shared" si="8"/>
        <v>N/A</v>
      </c>
      <c r="N111" t="str">
        <f t="shared" si="9"/>
        <v>N/A</v>
      </c>
    </row>
    <row r="112" spans="1:14" x14ac:dyDescent="0.3">
      <c r="A112" s="1">
        <v>6</v>
      </c>
      <c r="B112" t="s">
        <v>185</v>
      </c>
      <c r="C112" t="s">
        <v>7502</v>
      </c>
      <c r="I112" t="str">
        <f t="shared" si="4"/>
        <v>N/A</v>
      </c>
      <c r="J112">
        <f t="shared" si="5"/>
        <v>35.26</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7482</v>
      </c>
      <c r="I114" t="str">
        <f t="shared" si="4"/>
        <v>N/A</v>
      </c>
      <c r="J114">
        <f t="shared" si="5"/>
        <v>274</v>
      </c>
      <c r="K114" t="str">
        <f t="shared" si="6"/>
        <v>N/A</v>
      </c>
      <c r="L114" t="str">
        <f t="shared" si="7"/>
        <v>N/A</v>
      </c>
      <c r="M114" t="str">
        <f t="shared" si="8"/>
        <v>N/A</v>
      </c>
      <c r="N114" t="str">
        <f t="shared" si="9"/>
        <v>N/A</v>
      </c>
    </row>
    <row r="115" spans="1:14" x14ac:dyDescent="0.3">
      <c r="A115" s="1">
        <v>1</v>
      </c>
      <c r="B115" t="s">
        <v>189</v>
      </c>
      <c r="C115" t="s">
        <v>7503</v>
      </c>
      <c r="I115" t="str">
        <f t="shared" si="4"/>
        <v>N/A</v>
      </c>
      <c r="J115">
        <f t="shared" si="5"/>
        <v>150</v>
      </c>
      <c r="K115" t="str">
        <f t="shared" si="6"/>
        <v>N/A</v>
      </c>
      <c r="L115" t="str">
        <f t="shared" si="7"/>
        <v>N/A</v>
      </c>
      <c r="M115" t="str">
        <f t="shared" si="8"/>
        <v>N/A</v>
      </c>
      <c r="N115" t="str">
        <f t="shared" si="9"/>
        <v>N/A</v>
      </c>
    </row>
    <row r="116" spans="1:14" x14ac:dyDescent="0.3">
      <c r="A116" s="1">
        <v>2</v>
      </c>
      <c r="B116" t="s">
        <v>191</v>
      </c>
      <c r="C116" t="s">
        <v>6393</v>
      </c>
      <c r="I116" t="str">
        <f t="shared" si="4"/>
        <v>N/A</v>
      </c>
      <c r="J116">
        <f t="shared" si="5"/>
        <v>1810000</v>
      </c>
      <c r="K116" t="str">
        <f t="shared" si="6"/>
        <v>N/A</v>
      </c>
      <c r="L116" t="str">
        <f t="shared" si="7"/>
        <v>N/A</v>
      </c>
      <c r="M116" t="str">
        <f t="shared" si="8"/>
        <v>N/A</v>
      </c>
      <c r="N116" t="str">
        <f t="shared" si="9"/>
        <v>N/A</v>
      </c>
    </row>
    <row r="117" spans="1:14" x14ac:dyDescent="0.3">
      <c r="A117" s="1">
        <v>3</v>
      </c>
      <c r="B117" t="s">
        <v>193</v>
      </c>
      <c r="C117" t="s">
        <v>7074</v>
      </c>
      <c r="I117" t="str">
        <f t="shared" si="4"/>
        <v>N/A</v>
      </c>
      <c r="J117">
        <f t="shared" si="5"/>
        <v>1250000</v>
      </c>
      <c r="K117" t="str">
        <f t="shared" si="6"/>
        <v>N/A</v>
      </c>
      <c r="L117" t="str">
        <f t="shared" si="7"/>
        <v>N/A</v>
      </c>
      <c r="M117" t="str">
        <f t="shared" si="8"/>
        <v>N/A</v>
      </c>
      <c r="N117" t="str">
        <f t="shared" si="9"/>
        <v>N/A</v>
      </c>
    </row>
    <row r="118" spans="1:14" x14ac:dyDescent="0.3">
      <c r="A118" s="1">
        <v>4</v>
      </c>
      <c r="B118" t="s">
        <v>195</v>
      </c>
      <c r="C118" t="s">
        <v>7504</v>
      </c>
      <c r="I118" t="str">
        <f t="shared" si="4"/>
        <v>N/A</v>
      </c>
      <c r="J118">
        <f t="shared" si="5"/>
        <v>0.57600000000000007</v>
      </c>
      <c r="K118" t="str">
        <f t="shared" si="6"/>
        <v>N/A</v>
      </c>
      <c r="L118" t="str">
        <f t="shared" si="7"/>
        <v>N/A</v>
      </c>
      <c r="M118" t="str">
        <f t="shared" si="8"/>
        <v>N/A</v>
      </c>
      <c r="N118" t="str">
        <f t="shared" si="9"/>
        <v>N/A</v>
      </c>
    </row>
    <row r="119" spans="1:14" x14ac:dyDescent="0.3">
      <c r="A119" s="1">
        <v>5</v>
      </c>
      <c r="B119" t="s">
        <v>197</v>
      </c>
      <c r="C119" t="s">
        <v>7505</v>
      </c>
      <c r="I119" t="str">
        <f t="shared" si="4"/>
        <v>N/A</v>
      </c>
      <c r="J119">
        <f t="shared" si="5"/>
        <v>2.7000000000000003E-2</v>
      </c>
      <c r="K119" t="str">
        <f t="shared" si="6"/>
        <v>N/A</v>
      </c>
      <c r="L119" t="str">
        <f t="shared" si="7"/>
        <v>N/A</v>
      </c>
      <c r="M119" t="str">
        <f t="shared" si="8"/>
        <v>N/A</v>
      </c>
      <c r="N119" t="str">
        <f t="shared" si="9"/>
        <v>N/A</v>
      </c>
    </row>
    <row r="120" spans="1:14" x14ac:dyDescent="0.3">
      <c r="A120" s="1">
        <v>6</v>
      </c>
      <c r="B120" t="s">
        <v>199</v>
      </c>
      <c r="C120" t="s">
        <v>7506</v>
      </c>
      <c r="I120" t="str">
        <f t="shared" si="4"/>
        <v>N/A</v>
      </c>
      <c r="J120">
        <f t="shared" si="5"/>
        <v>2210</v>
      </c>
      <c r="K120" t="str">
        <f t="shared" si="6"/>
        <v>N/A</v>
      </c>
      <c r="L120" t="str">
        <f t="shared" si="7"/>
        <v>N/A</v>
      </c>
      <c r="M120" t="str">
        <f t="shared" si="8"/>
        <v>N/A</v>
      </c>
      <c r="N120" t="str">
        <f t="shared" si="9"/>
        <v>N/A</v>
      </c>
    </row>
    <row r="121" spans="1:14" x14ac:dyDescent="0.3">
      <c r="A121" s="1">
        <v>7</v>
      </c>
      <c r="B121" t="s">
        <v>201</v>
      </c>
      <c r="C121" t="s">
        <v>7507</v>
      </c>
      <c r="I121" t="str">
        <f t="shared" si="4"/>
        <v>N/A</v>
      </c>
      <c r="J121">
        <f t="shared" si="5"/>
        <v>25.17</v>
      </c>
      <c r="K121" t="str">
        <f t="shared" si="6"/>
        <v>N/A</v>
      </c>
      <c r="L121" t="str">
        <f t="shared" si="7"/>
        <v>N/A</v>
      </c>
      <c r="M121" t="str">
        <f t="shared" si="8"/>
        <v>N/A</v>
      </c>
      <c r="N121" t="str">
        <f t="shared" si="9"/>
        <v>N/A</v>
      </c>
    </row>
    <row r="122" spans="1:14" x14ac:dyDescent="0.3">
      <c r="A122" s="1">
        <v>8</v>
      </c>
      <c r="B122" t="s">
        <v>203</v>
      </c>
      <c r="C122" t="s">
        <v>7508</v>
      </c>
      <c r="I122" t="str">
        <f t="shared" si="4"/>
        <v>N/A</v>
      </c>
      <c r="J122">
        <f t="shared" si="5"/>
        <v>2.3E-3</v>
      </c>
      <c r="K122" t="str">
        <f t="shared" si="6"/>
        <v>N/A</v>
      </c>
      <c r="L122" t="str">
        <f t="shared" si="7"/>
        <v>N/A</v>
      </c>
      <c r="M122" t="str">
        <f t="shared" si="8"/>
        <v>N/A</v>
      </c>
      <c r="N122" t="str">
        <f t="shared" si="9"/>
        <v>N/A</v>
      </c>
    </row>
    <row r="123" spans="1:14" x14ac:dyDescent="0.3">
      <c r="A123" s="1">
        <v>9</v>
      </c>
      <c r="B123" t="s">
        <v>205</v>
      </c>
      <c r="C123" t="s">
        <v>7509</v>
      </c>
      <c r="I123" t="str">
        <f t="shared" si="4"/>
        <v>N/A</v>
      </c>
      <c r="J123">
        <f t="shared" si="5"/>
        <v>1840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3191</v>
      </c>
      <c r="I125" t="str">
        <f t="shared" si="15"/>
        <v>N/A</v>
      </c>
      <c r="J125">
        <f t="shared" si="16"/>
        <v>0.2</v>
      </c>
      <c r="K125" t="str">
        <f t="shared" si="17"/>
        <v>N/A</v>
      </c>
      <c r="L125" t="str">
        <f t="shared" si="18"/>
        <v>N/A</v>
      </c>
      <c r="M125" t="str">
        <f t="shared" si="19"/>
        <v>N/A</v>
      </c>
      <c r="N125" t="str">
        <f t="shared" si="20"/>
        <v>N/A</v>
      </c>
    </row>
    <row r="126" spans="1:14" x14ac:dyDescent="0.3">
      <c r="A126" s="1">
        <v>1</v>
      </c>
      <c r="B126" t="s">
        <v>208</v>
      </c>
      <c r="C126" t="s">
        <v>7510</v>
      </c>
      <c r="I126" t="str">
        <f t="shared" si="15"/>
        <v>N/A</v>
      </c>
      <c r="J126">
        <f t="shared" si="16"/>
        <v>5.5000000000000005E-3</v>
      </c>
      <c r="K126" t="str">
        <f t="shared" si="17"/>
        <v>N/A</v>
      </c>
      <c r="L126" t="str">
        <f t="shared" si="18"/>
        <v>N/A</v>
      </c>
      <c r="M126" t="str">
        <f t="shared" si="19"/>
        <v>N/A</v>
      </c>
      <c r="N126" t="str">
        <f t="shared" si="20"/>
        <v>N/A</v>
      </c>
    </row>
    <row r="127" spans="1:14" x14ac:dyDescent="0.3">
      <c r="A127" s="1">
        <v>2</v>
      </c>
      <c r="B127" t="s">
        <v>209</v>
      </c>
      <c r="C127" t="s">
        <v>7511</v>
      </c>
      <c r="I127" t="str">
        <f t="shared" si="15"/>
        <v>N/A</v>
      </c>
      <c r="J127">
        <f t="shared" si="16"/>
        <v>0.2</v>
      </c>
      <c r="K127" t="str">
        <f t="shared" si="17"/>
        <v>N/A</v>
      </c>
      <c r="L127" t="str">
        <f t="shared" si="18"/>
        <v>N/A</v>
      </c>
      <c r="M127" t="str">
        <f t="shared" si="19"/>
        <v>N/A</v>
      </c>
      <c r="N127" t="str">
        <f t="shared" si="20"/>
        <v>N/A</v>
      </c>
    </row>
    <row r="128" spans="1:14" x14ac:dyDescent="0.3">
      <c r="A128" s="1">
        <v>3</v>
      </c>
      <c r="B128" t="s">
        <v>210</v>
      </c>
      <c r="C128" t="s">
        <v>7510</v>
      </c>
      <c r="I128" t="str">
        <f t="shared" si="15"/>
        <v>N/A</v>
      </c>
      <c r="J128">
        <f t="shared" si="16"/>
        <v>5.5000000000000005E-3</v>
      </c>
      <c r="K128" t="str">
        <f t="shared" si="17"/>
        <v>N/A</v>
      </c>
      <c r="L128" t="str">
        <f t="shared" si="18"/>
        <v>N/A</v>
      </c>
      <c r="M128" t="str">
        <f t="shared" si="19"/>
        <v>N/A</v>
      </c>
      <c r="N128" t="str">
        <f t="shared" si="20"/>
        <v>N/A</v>
      </c>
    </row>
    <row r="129" spans="1:14" x14ac:dyDescent="0.3">
      <c r="A129" s="1">
        <v>4</v>
      </c>
      <c r="B129" t="s">
        <v>211</v>
      </c>
      <c r="C129" t="s">
        <v>2726</v>
      </c>
      <c r="I129" t="str">
        <f t="shared" si="15"/>
        <v>N/A</v>
      </c>
      <c r="J129">
        <f t="shared" si="16"/>
        <v>0.87</v>
      </c>
      <c r="K129" t="str">
        <f t="shared" si="17"/>
        <v>N/A</v>
      </c>
      <c r="L129" t="str">
        <f t="shared" si="18"/>
        <v>N/A</v>
      </c>
      <c r="M129" t="str">
        <f t="shared" si="19"/>
        <v>N/A</v>
      </c>
      <c r="N129" t="str">
        <f t="shared" si="20"/>
        <v>N/A</v>
      </c>
    </row>
    <row r="130" spans="1:14" x14ac:dyDescent="0.3">
      <c r="A130" s="1">
        <v>5</v>
      </c>
      <c r="B130" t="s">
        <v>212</v>
      </c>
      <c r="C130" t="s">
        <v>7512</v>
      </c>
      <c r="I130" t="str">
        <f t="shared" si="15"/>
        <v>N/A</v>
      </c>
      <c r="J130">
        <f t="shared" si="16"/>
        <v>0.1042</v>
      </c>
      <c r="K130" t="str">
        <f t="shared" si="17"/>
        <v>N/A</v>
      </c>
      <c r="L130" t="str">
        <f t="shared" si="18"/>
        <v>N/A</v>
      </c>
      <c r="M130" t="str">
        <f t="shared" si="19"/>
        <v>N/A</v>
      </c>
      <c r="N130" t="str">
        <f t="shared" si="20"/>
        <v>N/A</v>
      </c>
    </row>
    <row r="131" spans="1:14" x14ac:dyDescent="0.3">
      <c r="A131" s="1">
        <v>6</v>
      </c>
      <c r="B131" t="s">
        <v>213</v>
      </c>
      <c r="C131" t="s">
        <v>6514</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7513</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7514</v>
      </c>
      <c r="C138" t="s">
        <v>7515</v>
      </c>
      <c r="D138" t="s">
        <v>7516</v>
      </c>
      <c r="F138">
        <v>59</v>
      </c>
      <c r="I138" t="str">
        <f t="shared" si="15"/>
        <v>N/A</v>
      </c>
      <c r="J138" t="str">
        <f t="shared" si="16"/>
        <v>N/A</v>
      </c>
      <c r="K138">
        <f t="shared" si="17"/>
        <v>685410</v>
      </c>
      <c r="L138" t="str">
        <f t="shared" si="18"/>
        <v>N/A</v>
      </c>
      <c r="M138">
        <f t="shared" si="19"/>
        <v>59</v>
      </c>
      <c r="N138" t="str">
        <f t="shared" si="20"/>
        <v>N/A</v>
      </c>
    </row>
    <row r="139" spans="1:14" x14ac:dyDescent="0.3">
      <c r="A139" s="1">
        <v>1</v>
      </c>
      <c r="B139" t="s">
        <v>7517</v>
      </c>
      <c r="C139" t="s">
        <v>7518</v>
      </c>
      <c r="D139" t="s">
        <v>7519</v>
      </c>
      <c r="F139">
        <v>50</v>
      </c>
      <c r="I139" t="str">
        <f t="shared" si="15"/>
        <v>N/A</v>
      </c>
      <c r="J139" t="str">
        <f t="shared" si="16"/>
        <v>N/A</v>
      </c>
      <c r="K139">
        <f t="shared" si="17"/>
        <v>302290</v>
      </c>
      <c r="L139" t="str">
        <f t="shared" si="18"/>
        <v>N/A</v>
      </c>
      <c r="M139">
        <f t="shared" si="19"/>
        <v>50</v>
      </c>
      <c r="N139" t="str">
        <f t="shared" si="20"/>
        <v>N/A</v>
      </c>
    </row>
    <row r="140" spans="1:14" x14ac:dyDescent="0.3">
      <c r="A140" s="1">
        <v>2</v>
      </c>
      <c r="B140" t="s">
        <v>7520</v>
      </c>
      <c r="C140" t="s">
        <v>7521</v>
      </c>
      <c r="D140" t="s">
        <v>7522</v>
      </c>
      <c r="F140">
        <v>52</v>
      </c>
      <c r="I140" t="str">
        <f t="shared" si="15"/>
        <v>N/A</v>
      </c>
      <c r="J140" t="str">
        <f t="shared" si="16"/>
        <v>N/A</v>
      </c>
      <c r="K140">
        <f t="shared" si="17"/>
        <v>338350</v>
      </c>
      <c r="L140" t="str">
        <f t="shared" si="18"/>
        <v>N/A</v>
      </c>
      <c r="M140">
        <f t="shared" si="19"/>
        <v>52</v>
      </c>
      <c r="N140" t="str">
        <f t="shared" si="20"/>
        <v>N/A</v>
      </c>
    </row>
    <row r="141" spans="1:14" x14ac:dyDescent="0.3">
      <c r="A141" s="1">
        <v>3</v>
      </c>
      <c r="B141" t="s">
        <v>7523</v>
      </c>
      <c r="C141" t="s">
        <v>7524</v>
      </c>
      <c r="I141" t="str">
        <f t="shared" si="15"/>
        <v>N/A</v>
      </c>
      <c r="J141" t="str">
        <f t="shared" si="16"/>
        <v>N/A</v>
      </c>
      <c r="K141" t="str">
        <f t="shared" si="17"/>
        <v>N/A</v>
      </c>
      <c r="L141" t="str">
        <f t="shared" si="18"/>
        <v>N/A</v>
      </c>
      <c r="M141" t="str">
        <f t="shared" si="19"/>
        <v>N/A</v>
      </c>
      <c r="N141" t="str">
        <f t="shared" si="20"/>
        <v>N/A</v>
      </c>
    </row>
    <row r="142" spans="1:14" x14ac:dyDescent="0.3">
      <c r="A142" s="1">
        <v>4</v>
      </c>
      <c r="B142" t="s">
        <v>7525</v>
      </c>
      <c r="C142" t="s">
        <v>7526</v>
      </c>
      <c r="F142">
        <v>50</v>
      </c>
      <c r="I142" t="str">
        <f t="shared" si="15"/>
        <v>N/A</v>
      </c>
      <c r="J142" t="str">
        <f t="shared" si="16"/>
        <v>N/A</v>
      </c>
      <c r="K142" t="str">
        <f t="shared" si="17"/>
        <v>N/A</v>
      </c>
      <c r="L142" t="str">
        <f t="shared" si="18"/>
        <v>N/A</v>
      </c>
      <c r="M142">
        <f t="shared" si="19"/>
        <v>50</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7527</v>
      </c>
      <c r="C145" t="s">
        <v>7528</v>
      </c>
      <c r="D145" t="s">
        <v>7529</v>
      </c>
      <c r="E145" t="s">
        <v>7530</v>
      </c>
      <c r="F145" t="s">
        <v>7531</v>
      </c>
      <c r="G145" t="s">
        <v>7532</v>
      </c>
      <c r="I145" t="str">
        <f t="shared" si="15"/>
        <v>N/A</v>
      </c>
      <c r="J145">
        <f t="shared" si="16"/>
        <v>14470000</v>
      </c>
      <c r="K145">
        <f t="shared" si="17"/>
        <v>13700000</v>
      </c>
      <c r="L145">
        <f t="shared" si="18"/>
        <v>14160000</v>
      </c>
      <c r="M145">
        <f t="shared" si="19"/>
        <v>14110000</v>
      </c>
      <c r="N145">
        <f t="shared" si="20"/>
        <v>16430000</v>
      </c>
    </row>
    <row r="146" spans="1:14" x14ac:dyDescent="0.3">
      <c r="A146" s="1">
        <v>1</v>
      </c>
      <c r="B146" t="s">
        <v>7533</v>
      </c>
      <c r="C146" t="s">
        <v>7534</v>
      </c>
      <c r="D146" t="s">
        <v>4886</v>
      </c>
      <c r="E146" t="s">
        <v>6045</v>
      </c>
      <c r="F146" t="s">
        <v>7535</v>
      </c>
      <c r="G146" t="s">
        <v>7536</v>
      </c>
      <c r="I146" t="str">
        <f t="shared" si="15"/>
        <v>N/A</v>
      </c>
      <c r="J146">
        <f t="shared" si="16"/>
        <v>13420000</v>
      </c>
      <c r="K146">
        <f t="shared" si="17"/>
        <v>12790000</v>
      </c>
      <c r="L146">
        <f t="shared" si="18"/>
        <v>12900000</v>
      </c>
      <c r="M146">
        <f t="shared" si="19"/>
        <v>13160000</v>
      </c>
      <c r="N146">
        <f t="shared" si="20"/>
        <v>14260000</v>
      </c>
    </row>
    <row r="147" spans="1:14" x14ac:dyDescent="0.3">
      <c r="A147" s="1">
        <v>2</v>
      </c>
      <c r="B147" t="s">
        <v>7537</v>
      </c>
      <c r="C147" t="s">
        <v>254</v>
      </c>
      <c r="D147" t="s">
        <v>254</v>
      </c>
      <c r="E147" t="s">
        <v>254</v>
      </c>
      <c r="F147" t="s">
        <v>254</v>
      </c>
      <c r="G147" t="s">
        <v>254</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7538</v>
      </c>
      <c r="C148" t="s">
        <v>254</v>
      </c>
      <c r="D148" t="s">
        <v>254</v>
      </c>
      <c r="E148" t="s">
        <v>254</v>
      </c>
      <c r="F148" t="s">
        <v>254</v>
      </c>
      <c r="G148" t="s">
        <v>254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7539</v>
      </c>
      <c r="C149" t="s">
        <v>254</v>
      </c>
      <c r="D149" t="s">
        <v>254</v>
      </c>
      <c r="E149" t="s">
        <v>3500</v>
      </c>
      <c r="F149" t="s">
        <v>254</v>
      </c>
      <c r="G149" t="s">
        <v>254</v>
      </c>
      <c r="I149" t="str">
        <f t="shared" si="15"/>
        <v>N/A</v>
      </c>
      <c r="J149" t="str">
        <f t="shared" si="16"/>
        <v>N/A</v>
      </c>
      <c r="K149" t="str">
        <f t="shared" si="17"/>
        <v>N/A</v>
      </c>
      <c r="L149">
        <f t="shared" si="18"/>
        <v>29000</v>
      </c>
      <c r="M149" t="str">
        <f t="shared" si="19"/>
        <v>N/A</v>
      </c>
      <c r="N149" t="str">
        <f t="shared" si="20"/>
        <v>N/A</v>
      </c>
    </row>
    <row r="150" spans="1:14" x14ac:dyDescent="0.3">
      <c r="A150" s="1">
        <v>5</v>
      </c>
      <c r="B150" t="s">
        <v>7540</v>
      </c>
      <c r="C150" t="s">
        <v>2424</v>
      </c>
      <c r="D150" t="s">
        <v>7541</v>
      </c>
      <c r="E150" t="s">
        <v>7542</v>
      </c>
      <c r="F150" t="s">
        <v>7543</v>
      </c>
      <c r="G150" t="s">
        <v>3085</v>
      </c>
      <c r="I150" t="str">
        <f t="shared" si="15"/>
        <v>N/A</v>
      </c>
      <c r="J150">
        <f t="shared" si="16"/>
        <v>1060000</v>
      </c>
      <c r="K150">
        <f t="shared" si="17"/>
        <v>903788</v>
      </c>
      <c r="L150">
        <f t="shared" si="18"/>
        <v>1230000</v>
      </c>
      <c r="M150">
        <f t="shared" si="19"/>
        <v>952577</v>
      </c>
      <c r="N150">
        <f t="shared" si="20"/>
        <v>2160000</v>
      </c>
    </row>
    <row r="151" spans="1:14" x14ac:dyDescent="0.3">
      <c r="A151" s="1">
        <v>6</v>
      </c>
      <c r="B151" t="s">
        <v>7544</v>
      </c>
      <c r="C151" t="s">
        <v>254</v>
      </c>
      <c r="D151" t="s">
        <v>7545</v>
      </c>
      <c r="E151" t="s">
        <v>7546</v>
      </c>
      <c r="F151" t="s">
        <v>7547</v>
      </c>
      <c r="G151" t="s">
        <v>7548</v>
      </c>
      <c r="I151" t="str">
        <f t="shared" si="15"/>
        <v>N/A</v>
      </c>
      <c r="J151" t="str">
        <f t="shared" si="16"/>
        <v>N/A</v>
      </c>
      <c r="K151">
        <f t="shared" si="17"/>
        <v>-5.3600000000000002E-2</v>
      </c>
      <c r="L151">
        <f t="shared" si="18"/>
        <v>3.4000000000000002E-2</v>
      </c>
      <c r="M151">
        <f t="shared" si="19"/>
        <v>-3.4999999999999996E-3</v>
      </c>
      <c r="N151">
        <f t="shared" si="20"/>
        <v>0.1638</v>
      </c>
    </row>
    <row r="152" spans="1:14" x14ac:dyDescent="0.3">
      <c r="A152" s="1">
        <v>7</v>
      </c>
      <c r="B152" t="s">
        <v>6278</v>
      </c>
      <c r="C152" t="s">
        <v>7549</v>
      </c>
      <c r="D152" t="s">
        <v>4746</v>
      </c>
      <c r="E152" t="s">
        <v>4295</v>
      </c>
      <c r="F152" t="s">
        <v>4071</v>
      </c>
      <c r="G152" t="s">
        <v>7173</v>
      </c>
      <c r="I152" t="str">
        <f t="shared" si="15"/>
        <v>N/A</v>
      </c>
      <c r="J152">
        <f t="shared" si="16"/>
        <v>2640000</v>
      </c>
      <c r="K152">
        <f t="shared" si="17"/>
        <v>2130000</v>
      </c>
      <c r="L152">
        <f t="shared" si="18"/>
        <v>1780000</v>
      </c>
      <c r="M152">
        <f t="shared" si="19"/>
        <v>1400000</v>
      </c>
      <c r="N152">
        <f t="shared" si="20"/>
        <v>1760000</v>
      </c>
    </row>
    <row r="153" spans="1:14" x14ac:dyDescent="0.3">
      <c r="A153" s="1">
        <v>8</v>
      </c>
      <c r="B153" t="s">
        <v>7550</v>
      </c>
      <c r="C153" t="s">
        <v>2426</v>
      </c>
      <c r="D153" t="s">
        <v>7551</v>
      </c>
      <c r="E153" t="s">
        <v>4295</v>
      </c>
      <c r="F153" t="s">
        <v>7552</v>
      </c>
      <c r="G153" t="s">
        <v>2926</v>
      </c>
      <c r="I153" t="str">
        <f t="shared" si="15"/>
        <v>N/A</v>
      </c>
      <c r="J153">
        <f t="shared" si="16"/>
        <v>2500000</v>
      </c>
      <c r="K153">
        <f t="shared" si="17"/>
        <v>2049999.9999999998</v>
      </c>
      <c r="L153">
        <f t="shared" si="18"/>
        <v>1780000</v>
      </c>
      <c r="M153">
        <f t="shared" si="19"/>
        <v>1390000</v>
      </c>
      <c r="N153">
        <f t="shared" si="20"/>
        <v>1560000</v>
      </c>
    </row>
    <row r="154" spans="1:14" x14ac:dyDescent="0.3">
      <c r="A154" s="1">
        <v>9</v>
      </c>
      <c r="B154" t="s">
        <v>7553</v>
      </c>
      <c r="C154" t="s">
        <v>7554</v>
      </c>
      <c r="D154" t="s">
        <v>7555</v>
      </c>
      <c r="E154" t="s">
        <v>7556</v>
      </c>
      <c r="F154" t="s">
        <v>7557</v>
      </c>
      <c r="G154" t="s">
        <v>7558</v>
      </c>
      <c r="I154" t="str">
        <f t="shared" si="15"/>
        <v>N/A</v>
      </c>
      <c r="J154">
        <f t="shared" si="16"/>
        <v>131220</v>
      </c>
      <c r="K154">
        <f t="shared" si="17"/>
        <v>78278</v>
      </c>
      <c r="L154">
        <f t="shared" si="18"/>
        <v>2703</v>
      </c>
      <c r="M154">
        <f t="shared" si="19"/>
        <v>11410</v>
      </c>
      <c r="N154">
        <f t="shared" si="20"/>
        <v>198858</v>
      </c>
    </row>
    <row r="155" spans="1:14" x14ac:dyDescent="0.3">
      <c r="A155" s="1">
        <v>10</v>
      </c>
      <c r="B155" t="s">
        <v>7559</v>
      </c>
      <c r="C155" t="s">
        <v>7554</v>
      </c>
      <c r="D155" t="s">
        <v>7555</v>
      </c>
      <c r="E155" t="s">
        <v>7556</v>
      </c>
      <c r="F155" t="s">
        <v>7557</v>
      </c>
      <c r="G155" t="s">
        <v>7558</v>
      </c>
      <c r="I155" t="str">
        <f t="shared" si="15"/>
        <v>N/A</v>
      </c>
      <c r="J155">
        <f t="shared" si="16"/>
        <v>131220</v>
      </c>
      <c r="K155">
        <f t="shared" si="17"/>
        <v>78278</v>
      </c>
      <c r="L155">
        <f t="shared" si="18"/>
        <v>2703</v>
      </c>
      <c r="M155">
        <f t="shared" si="19"/>
        <v>11410</v>
      </c>
      <c r="N155">
        <f t="shared" si="20"/>
        <v>198858</v>
      </c>
    </row>
    <row r="156" spans="1:14" x14ac:dyDescent="0.3">
      <c r="A156" s="1">
        <v>11</v>
      </c>
      <c r="B156" t="s">
        <v>369</v>
      </c>
      <c r="C156" t="s">
        <v>254</v>
      </c>
      <c r="D156" t="s">
        <v>254</v>
      </c>
      <c r="E156" t="s">
        <v>254</v>
      </c>
      <c r="F156" t="s">
        <v>254</v>
      </c>
      <c r="G156" t="s">
        <v>254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7560</v>
      </c>
      <c r="C157" t="s">
        <v>254</v>
      </c>
      <c r="D157" t="s">
        <v>254</v>
      </c>
      <c r="E157" t="s">
        <v>254</v>
      </c>
      <c r="F157" t="s">
        <v>254</v>
      </c>
      <c r="G157" t="s">
        <v>254</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7561</v>
      </c>
      <c r="C158" t="s">
        <v>254</v>
      </c>
      <c r="D158" t="s">
        <v>7562</v>
      </c>
      <c r="E158" t="s">
        <v>7563</v>
      </c>
      <c r="F158" t="s">
        <v>7564</v>
      </c>
      <c r="G158" t="s">
        <v>7565</v>
      </c>
      <c r="I158" t="str">
        <f t="shared" si="15"/>
        <v>N/A</v>
      </c>
      <c r="J158" t="str">
        <f t="shared" si="16"/>
        <v>N/A</v>
      </c>
      <c r="K158">
        <f t="shared" si="17"/>
        <v>-0.19100000000000003</v>
      </c>
      <c r="L158">
        <f t="shared" si="18"/>
        <v>-0.16519999999999999</v>
      </c>
      <c r="M158">
        <f t="shared" si="19"/>
        <v>-0.21350000000000002</v>
      </c>
      <c r="N158">
        <f t="shared" si="20"/>
        <v>0.25800000000000001</v>
      </c>
    </row>
    <row r="159" spans="1:14" x14ac:dyDescent="0.3">
      <c r="I159" t="str">
        <f t="shared" si="15"/>
        <v>N/A</v>
      </c>
      <c r="J159" t="str">
        <f t="shared" si="16"/>
        <v>N/A</v>
      </c>
      <c r="K159" t="str">
        <f t="shared" si="17"/>
        <v>N/A</v>
      </c>
      <c r="L159" t="str">
        <f t="shared" si="18"/>
        <v>N/A</v>
      </c>
      <c r="M159" t="str">
        <f t="shared" si="19"/>
        <v>N/A</v>
      </c>
      <c r="N159" t="str">
        <f t="shared" si="20"/>
        <v>N/A</v>
      </c>
    </row>
    <row r="160" spans="1:14" x14ac:dyDescent="0.3">
      <c r="B160" s="1" t="s">
        <v>307</v>
      </c>
      <c r="C160" s="1" t="s">
        <v>242</v>
      </c>
      <c r="D160" s="1" t="s">
        <v>243</v>
      </c>
      <c r="E160" s="1" t="s">
        <v>244</v>
      </c>
      <c r="F160" s="1" t="s">
        <v>245</v>
      </c>
      <c r="G160" s="1" t="s">
        <v>246</v>
      </c>
      <c r="H160" s="1" t="s">
        <v>247</v>
      </c>
      <c r="I160" t="str">
        <f t="shared" si="15"/>
        <v>pos_trend</v>
      </c>
      <c r="J160">
        <f t="shared" si="16"/>
        <v>2012</v>
      </c>
      <c r="K160">
        <f t="shared" si="17"/>
        <v>2013</v>
      </c>
      <c r="L160">
        <f t="shared" si="18"/>
        <v>2014</v>
      </c>
      <c r="M160">
        <f t="shared" si="19"/>
        <v>2015</v>
      </c>
      <c r="N160">
        <f t="shared" si="20"/>
        <v>2016</v>
      </c>
    </row>
    <row r="161" spans="1:14" x14ac:dyDescent="0.3">
      <c r="A161" s="1">
        <v>0</v>
      </c>
      <c r="B161" t="s">
        <v>7566</v>
      </c>
      <c r="C161" t="s">
        <v>7567</v>
      </c>
      <c r="D161" t="s">
        <v>7568</v>
      </c>
      <c r="E161" t="s">
        <v>3686</v>
      </c>
      <c r="F161" t="s">
        <v>7569</v>
      </c>
      <c r="G161" t="s">
        <v>7570</v>
      </c>
      <c r="I161" t="str">
        <f t="shared" si="15"/>
        <v>N/A</v>
      </c>
      <c r="J161">
        <f t="shared" si="16"/>
        <v>11840000</v>
      </c>
      <c r="K161">
        <f t="shared" si="17"/>
        <v>11560000</v>
      </c>
      <c r="L161">
        <f t="shared" si="18"/>
        <v>12380000</v>
      </c>
      <c r="M161">
        <f t="shared" si="19"/>
        <v>12710000</v>
      </c>
      <c r="N161">
        <f t="shared" si="20"/>
        <v>14660000</v>
      </c>
    </row>
    <row r="162" spans="1:14" x14ac:dyDescent="0.3">
      <c r="A162" s="1">
        <v>1</v>
      </c>
      <c r="B162" t="s">
        <v>7571</v>
      </c>
      <c r="C162" t="s">
        <v>254</v>
      </c>
      <c r="D162" t="s">
        <v>7572</v>
      </c>
      <c r="E162" t="s">
        <v>7573</v>
      </c>
      <c r="F162" t="s">
        <v>1748</v>
      </c>
      <c r="G162" t="s">
        <v>7574</v>
      </c>
      <c r="I162" t="str">
        <f t="shared" si="15"/>
        <v>N/A</v>
      </c>
      <c r="J162" t="str">
        <f t="shared" si="16"/>
        <v>N/A</v>
      </c>
      <c r="K162">
        <f t="shared" si="17"/>
        <v>-2.3E-2</v>
      </c>
      <c r="L162">
        <f t="shared" si="18"/>
        <v>7.0800000000000002E-2</v>
      </c>
      <c r="M162">
        <f t="shared" si="19"/>
        <v>2.6700000000000002E-2</v>
      </c>
      <c r="N162">
        <f t="shared" si="20"/>
        <v>0.15340000000000001</v>
      </c>
    </row>
    <row r="163" spans="1:14" x14ac:dyDescent="0.3">
      <c r="A163" s="1">
        <v>2</v>
      </c>
      <c r="B163" t="s">
        <v>7575</v>
      </c>
      <c r="C163" t="s">
        <v>3822</v>
      </c>
      <c r="D163" t="s">
        <v>7576</v>
      </c>
      <c r="E163" t="s">
        <v>7577</v>
      </c>
      <c r="F163" t="s">
        <v>7578</v>
      </c>
      <c r="G163" t="s">
        <v>7579</v>
      </c>
      <c r="I163" t="str">
        <f t="shared" si="15"/>
        <v>N/A</v>
      </c>
      <c r="J163">
        <f t="shared" si="16"/>
        <v>1080000</v>
      </c>
      <c r="K163">
        <f t="shared" si="17"/>
        <v>316393</v>
      </c>
      <c r="L163">
        <f t="shared" si="18"/>
        <v>109621</v>
      </c>
      <c r="M163">
        <f t="shared" si="19"/>
        <v>303671</v>
      </c>
      <c r="N163">
        <f t="shared" si="20"/>
        <v>312351</v>
      </c>
    </row>
    <row r="164" spans="1:14" x14ac:dyDescent="0.3">
      <c r="A164" s="1">
        <v>3</v>
      </c>
      <c r="B164" t="s">
        <v>7580</v>
      </c>
      <c r="C164" t="s">
        <v>254</v>
      </c>
      <c r="D164" t="s">
        <v>7581</v>
      </c>
      <c r="E164" t="s">
        <v>7582</v>
      </c>
      <c r="F164" t="s">
        <v>7583</v>
      </c>
      <c r="G164" t="s">
        <v>7584</v>
      </c>
      <c r="I164" t="str">
        <f t="shared" si="15"/>
        <v>N/A</v>
      </c>
      <c r="J164" t="str">
        <f t="shared" si="16"/>
        <v>N/A</v>
      </c>
      <c r="K164">
        <f t="shared" si="17"/>
        <v>-0.70709999999999995</v>
      </c>
      <c r="L164">
        <f t="shared" si="18"/>
        <v>-0.65349999999999997</v>
      </c>
      <c r="M164">
        <f t="shared" si="19"/>
        <v>1.7702000000000002</v>
      </c>
      <c r="N164">
        <f t="shared" si="20"/>
        <v>2.86E-2</v>
      </c>
    </row>
    <row r="165" spans="1:14" x14ac:dyDescent="0.3">
      <c r="A165" s="1">
        <v>4</v>
      </c>
      <c r="B165" t="s">
        <v>7585</v>
      </c>
      <c r="C165" t="s">
        <v>7586</v>
      </c>
      <c r="D165" t="s">
        <v>7587</v>
      </c>
      <c r="E165" t="s">
        <v>7588</v>
      </c>
      <c r="F165" t="s">
        <v>7589</v>
      </c>
      <c r="G165" t="s">
        <v>2814</v>
      </c>
      <c r="I165" t="str">
        <f t="shared" si="15"/>
        <v>pos_trend</v>
      </c>
      <c r="J165">
        <f t="shared" si="16"/>
        <v>10760000</v>
      </c>
      <c r="K165">
        <f t="shared" si="17"/>
        <v>11250000</v>
      </c>
      <c r="L165">
        <f t="shared" si="18"/>
        <v>12270000</v>
      </c>
      <c r="M165">
        <f t="shared" si="19"/>
        <v>12410000</v>
      </c>
      <c r="N165">
        <f t="shared" si="20"/>
        <v>14350000</v>
      </c>
    </row>
    <row r="166" spans="1:14" x14ac:dyDescent="0.3">
      <c r="A166" s="1">
        <v>5</v>
      </c>
      <c r="B166" t="s">
        <v>7590</v>
      </c>
      <c r="C166" t="s">
        <v>254</v>
      </c>
      <c r="D166" t="s">
        <v>7591</v>
      </c>
      <c r="E166" t="s">
        <v>7592</v>
      </c>
      <c r="F166" t="s">
        <v>6026</v>
      </c>
      <c r="G166" t="s">
        <v>7593</v>
      </c>
      <c r="I166" t="str">
        <f t="shared" si="15"/>
        <v>N/A</v>
      </c>
      <c r="J166" t="str">
        <f t="shared" si="16"/>
        <v>N/A</v>
      </c>
      <c r="K166">
        <f t="shared" si="17"/>
        <v>4.5700000000000005E-2</v>
      </c>
      <c r="L166">
        <f t="shared" si="18"/>
        <v>9.1199999999999989E-2</v>
      </c>
      <c r="M166">
        <f t="shared" si="19"/>
        <v>1.1200000000000002E-2</v>
      </c>
      <c r="N166">
        <f t="shared" si="20"/>
        <v>0.1565</v>
      </c>
    </row>
    <row r="167" spans="1:14" x14ac:dyDescent="0.3">
      <c r="A167" s="1">
        <v>6</v>
      </c>
      <c r="B167" t="s">
        <v>7594</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7</v>
      </c>
      <c r="B168" t="s">
        <v>7595</v>
      </c>
      <c r="C168" t="s">
        <v>3616</v>
      </c>
      <c r="D168" t="s">
        <v>7596</v>
      </c>
      <c r="E168" t="s">
        <v>7597</v>
      </c>
      <c r="F168" t="s">
        <v>3547</v>
      </c>
      <c r="G168" t="s">
        <v>7598</v>
      </c>
      <c r="I168" t="str">
        <f t="shared" si="15"/>
        <v>N/A</v>
      </c>
      <c r="J168">
        <f t="shared" si="16"/>
        <v>5330000</v>
      </c>
      <c r="K168">
        <f t="shared" si="17"/>
        <v>5190000</v>
      </c>
      <c r="L168">
        <f t="shared" si="18"/>
        <v>4850000</v>
      </c>
      <c r="M168">
        <f t="shared" si="19"/>
        <v>5550000</v>
      </c>
      <c r="N168">
        <f t="shared" si="20"/>
        <v>6340000</v>
      </c>
    </row>
    <row r="169" spans="1:14" x14ac:dyDescent="0.3">
      <c r="A169" s="1">
        <v>8</v>
      </c>
      <c r="B169" t="s">
        <v>7599</v>
      </c>
      <c r="C169" t="s">
        <v>254</v>
      </c>
      <c r="D169" t="s">
        <v>254</v>
      </c>
      <c r="E169" t="s">
        <v>254</v>
      </c>
      <c r="F169" t="s">
        <v>254</v>
      </c>
      <c r="G169" t="s">
        <v>254</v>
      </c>
      <c r="I169" t="str">
        <f t="shared" si="15"/>
        <v>N/A</v>
      </c>
      <c r="J169" t="str">
        <f t="shared" si="16"/>
        <v>N/A</v>
      </c>
      <c r="K169" t="str">
        <f t="shared" si="17"/>
        <v>N/A</v>
      </c>
      <c r="L169" t="str">
        <f t="shared" si="18"/>
        <v>N/A</v>
      </c>
      <c r="M169" t="str">
        <f t="shared" si="19"/>
        <v>N/A</v>
      </c>
      <c r="N169" t="str">
        <f t="shared" si="20"/>
        <v>N/A</v>
      </c>
    </row>
    <row r="170" spans="1:14" x14ac:dyDescent="0.3">
      <c r="A170" s="1">
        <v>9</v>
      </c>
      <c r="B170" t="s">
        <v>6274</v>
      </c>
      <c r="C170" t="s">
        <v>254</v>
      </c>
      <c r="D170" t="s">
        <v>254</v>
      </c>
      <c r="E170" t="s">
        <v>254</v>
      </c>
      <c r="F170" t="s">
        <v>254</v>
      </c>
      <c r="G170" t="s">
        <v>254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6275</v>
      </c>
      <c r="C171" t="s">
        <v>3943</v>
      </c>
      <c r="D171" t="s">
        <v>7600</v>
      </c>
      <c r="E171" t="s">
        <v>7601</v>
      </c>
      <c r="F171" t="s">
        <v>7602</v>
      </c>
      <c r="G171" t="s">
        <v>7603</v>
      </c>
      <c r="I171" t="str">
        <f t="shared" si="15"/>
        <v>pos_trend</v>
      </c>
      <c r="J171">
        <f t="shared" si="16"/>
        <v>4200000</v>
      </c>
      <c r="K171">
        <f t="shared" si="17"/>
        <v>4250000</v>
      </c>
      <c r="L171">
        <f t="shared" si="18"/>
        <v>4330000</v>
      </c>
      <c r="M171">
        <f t="shared" si="19"/>
        <v>4550000</v>
      </c>
      <c r="N171">
        <f t="shared" si="20"/>
        <v>4940000</v>
      </c>
    </row>
    <row r="172" spans="1:14" x14ac:dyDescent="0.3">
      <c r="A172" s="1">
        <v>11</v>
      </c>
      <c r="B172" t="s">
        <v>6276</v>
      </c>
      <c r="C172" t="s">
        <v>3943</v>
      </c>
      <c r="D172" t="s">
        <v>7600</v>
      </c>
      <c r="E172" t="s">
        <v>7601</v>
      </c>
      <c r="F172" t="s">
        <v>7602</v>
      </c>
      <c r="G172" t="s">
        <v>7603</v>
      </c>
      <c r="I172" t="str">
        <f t="shared" si="15"/>
        <v>pos_trend</v>
      </c>
      <c r="J172">
        <f t="shared" si="16"/>
        <v>4200000</v>
      </c>
      <c r="K172">
        <f t="shared" si="17"/>
        <v>4250000</v>
      </c>
      <c r="L172">
        <f t="shared" si="18"/>
        <v>4330000</v>
      </c>
      <c r="M172">
        <f t="shared" si="19"/>
        <v>4550000</v>
      </c>
      <c r="N172">
        <f t="shared" si="20"/>
        <v>4940000</v>
      </c>
    </row>
    <row r="173" spans="1:14" x14ac:dyDescent="0.3">
      <c r="A173" s="1">
        <v>12</v>
      </c>
      <c r="B173" t="s">
        <v>6645</v>
      </c>
      <c r="C173" t="s">
        <v>2399</v>
      </c>
      <c r="D173" t="s">
        <v>7604</v>
      </c>
      <c r="E173" t="s">
        <v>7605</v>
      </c>
      <c r="F173" t="s">
        <v>7606</v>
      </c>
      <c r="G173" t="s">
        <v>7552</v>
      </c>
      <c r="I173" t="str">
        <f t="shared" si="15"/>
        <v>N/A</v>
      </c>
      <c r="J173">
        <f t="shared" si="16"/>
        <v>1130000</v>
      </c>
      <c r="K173">
        <f t="shared" si="17"/>
        <v>935395</v>
      </c>
      <c r="L173">
        <f t="shared" si="18"/>
        <v>515929</v>
      </c>
      <c r="M173">
        <f t="shared" si="19"/>
        <v>999347</v>
      </c>
      <c r="N173">
        <f t="shared" si="20"/>
        <v>1390000</v>
      </c>
    </row>
    <row r="174" spans="1:14" x14ac:dyDescent="0.3">
      <c r="A174" s="1">
        <v>13</v>
      </c>
      <c r="B174" t="s">
        <v>7607</v>
      </c>
      <c r="C174" t="s">
        <v>7608</v>
      </c>
      <c r="D174" t="s">
        <v>7609</v>
      </c>
      <c r="E174" t="s">
        <v>7610</v>
      </c>
      <c r="F174" t="s">
        <v>7611</v>
      </c>
      <c r="G174" t="s">
        <v>7612</v>
      </c>
      <c r="I174" t="str">
        <f t="shared" si="15"/>
        <v>N/A</v>
      </c>
      <c r="J174">
        <f t="shared" si="16"/>
        <v>11870000</v>
      </c>
      <c r="K174">
        <f t="shared" si="17"/>
        <v>13080000</v>
      </c>
      <c r="L174">
        <f t="shared" si="18"/>
        <v>13070000</v>
      </c>
      <c r="M174">
        <f t="shared" si="19"/>
        <v>13640000</v>
      </c>
      <c r="N174">
        <f t="shared" si="20"/>
        <v>15880000</v>
      </c>
    </row>
    <row r="175" spans="1:14" x14ac:dyDescent="0.3">
      <c r="A175" s="1">
        <v>14</v>
      </c>
      <c r="B175" t="s">
        <v>7613</v>
      </c>
      <c r="C175" t="s">
        <v>7614</v>
      </c>
      <c r="D175" t="s">
        <v>3513</v>
      </c>
      <c r="E175" t="s">
        <v>7615</v>
      </c>
      <c r="F175" t="s">
        <v>7616</v>
      </c>
      <c r="G175" t="s">
        <v>7617</v>
      </c>
      <c r="I175" t="str">
        <f t="shared" si="15"/>
        <v>pos_trend</v>
      </c>
      <c r="J175">
        <f t="shared" si="16"/>
        <v>7070000</v>
      </c>
      <c r="K175">
        <f t="shared" si="17"/>
        <v>7750000</v>
      </c>
      <c r="L175">
        <f t="shared" si="18"/>
        <v>7780000</v>
      </c>
      <c r="M175">
        <f t="shared" si="19"/>
        <v>8240000</v>
      </c>
      <c r="N175">
        <f t="shared" si="20"/>
        <v>8920000</v>
      </c>
    </row>
    <row r="176" spans="1:14" x14ac:dyDescent="0.3">
      <c r="A176" s="1">
        <v>15</v>
      </c>
      <c r="B176" t="s">
        <v>7618</v>
      </c>
      <c r="C176" t="s">
        <v>6375</v>
      </c>
      <c r="D176" t="s">
        <v>3240</v>
      </c>
      <c r="E176" t="s">
        <v>3240</v>
      </c>
      <c r="F176" t="s">
        <v>5429</v>
      </c>
      <c r="G176" t="s">
        <v>7619</v>
      </c>
      <c r="I176" t="str">
        <f t="shared" si="15"/>
        <v>N/A</v>
      </c>
      <c r="J176">
        <f t="shared" si="16"/>
        <v>1410000</v>
      </c>
      <c r="K176">
        <f t="shared" si="17"/>
        <v>1580000</v>
      </c>
      <c r="L176">
        <f t="shared" si="18"/>
        <v>1580000</v>
      </c>
      <c r="M176">
        <f t="shared" si="19"/>
        <v>1540000</v>
      </c>
      <c r="N176">
        <f t="shared" si="20"/>
        <v>1960000</v>
      </c>
    </row>
    <row r="177" spans="1:14" x14ac:dyDescent="0.3">
      <c r="A177" s="1">
        <v>16</v>
      </c>
      <c r="B177" t="s">
        <v>331</v>
      </c>
      <c r="C177" t="s">
        <v>7620</v>
      </c>
      <c r="D177" t="s">
        <v>5705</v>
      </c>
      <c r="E177" t="s">
        <v>956</v>
      </c>
      <c r="F177" t="s">
        <v>5162</v>
      </c>
      <c r="G177" t="s">
        <v>7621</v>
      </c>
      <c r="I177" t="str">
        <f t="shared" si="15"/>
        <v>N/A</v>
      </c>
      <c r="J177">
        <f t="shared" si="16"/>
        <v>2910000</v>
      </c>
      <c r="K177">
        <f t="shared" si="17"/>
        <v>3170000</v>
      </c>
      <c r="L177">
        <f t="shared" si="18"/>
        <v>3100000</v>
      </c>
      <c r="M177">
        <f t="shared" si="19"/>
        <v>3330000</v>
      </c>
      <c r="N177">
        <f t="shared" si="20"/>
        <v>4370000</v>
      </c>
    </row>
    <row r="178" spans="1:14" x14ac:dyDescent="0.3">
      <c r="A178" s="1">
        <v>17</v>
      </c>
      <c r="B178" t="s">
        <v>6279</v>
      </c>
      <c r="C178" t="s">
        <v>2812</v>
      </c>
      <c r="D178" t="s">
        <v>7622</v>
      </c>
      <c r="E178" t="s">
        <v>3479</v>
      </c>
      <c r="F178" t="s">
        <v>7623</v>
      </c>
      <c r="G178" t="s">
        <v>2931</v>
      </c>
      <c r="I178" t="str">
        <f t="shared" si="15"/>
        <v>N/A</v>
      </c>
      <c r="J178">
        <f t="shared" si="16"/>
        <v>4210000</v>
      </c>
      <c r="K178">
        <f t="shared" si="17"/>
        <v>3350000</v>
      </c>
      <c r="L178">
        <f t="shared" si="18"/>
        <v>4050000</v>
      </c>
      <c r="M178">
        <f t="shared" si="19"/>
        <v>4320000</v>
      </c>
      <c r="N178">
        <f t="shared" si="20"/>
        <v>4800000</v>
      </c>
    </row>
    <row r="179" spans="1:14" x14ac:dyDescent="0.3">
      <c r="A179" s="1">
        <v>18</v>
      </c>
      <c r="B179" t="s">
        <v>6280</v>
      </c>
      <c r="C179" t="s">
        <v>254</v>
      </c>
      <c r="D179" t="s">
        <v>7624</v>
      </c>
      <c r="E179" t="s">
        <v>3508</v>
      </c>
      <c r="F179" t="s">
        <v>7625</v>
      </c>
      <c r="G179" t="s">
        <v>7626</v>
      </c>
      <c r="I179" t="str">
        <f t="shared" si="15"/>
        <v>N/A</v>
      </c>
      <c r="J179" t="str">
        <f t="shared" si="16"/>
        <v>N/A</v>
      </c>
      <c r="K179">
        <f t="shared" si="17"/>
        <v>-0.2036</v>
      </c>
      <c r="L179">
        <f t="shared" si="18"/>
        <v>0.20829999999999999</v>
      </c>
      <c r="M179">
        <f t="shared" si="19"/>
        <v>6.5500000000000003E-2</v>
      </c>
      <c r="N179">
        <f t="shared" si="20"/>
        <v>0.11230000000000001</v>
      </c>
    </row>
    <row r="180" spans="1:14" x14ac:dyDescent="0.3">
      <c r="A180" s="1">
        <v>19</v>
      </c>
      <c r="B180" t="s">
        <v>7627</v>
      </c>
      <c r="C180" t="s">
        <v>254</v>
      </c>
      <c r="D180" t="s">
        <v>254</v>
      </c>
      <c r="E180" t="s">
        <v>254</v>
      </c>
      <c r="F180" t="s">
        <v>254</v>
      </c>
      <c r="G180" t="s">
        <v>7628</v>
      </c>
      <c r="I180" t="str">
        <f t="shared" si="15"/>
        <v>N/A</v>
      </c>
      <c r="J180" t="str">
        <f t="shared" si="16"/>
        <v>N/A</v>
      </c>
      <c r="K180" t="str">
        <f t="shared" si="17"/>
        <v>N/A</v>
      </c>
      <c r="L180" t="str">
        <f t="shared" si="18"/>
        <v>N/A</v>
      </c>
      <c r="M180" t="str">
        <f t="shared" si="19"/>
        <v>N/A</v>
      </c>
      <c r="N180">
        <f t="shared" si="20"/>
        <v>0.21100000000000002</v>
      </c>
    </row>
    <row r="181" spans="1:14" x14ac:dyDescent="0.3">
      <c r="A181" s="1">
        <v>20</v>
      </c>
      <c r="B181" t="s">
        <v>6281</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21</v>
      </c>
      <c r="B182" t="s">
        <v>350</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6287</v>
      </c>
      <c r="C183" t="s">
        <v>254</v>
      </c>
      <c r="D183" t="s">
        <v>254</v>
      </c>
      <c r="E183" t="s">
        <v>254</v>
      </c>
      <c r="F183" t="s">
        <v>254</v>
      </c>
      <c r="G183" t="s">
        <v>254</v>
      </c>
      <c r="I183" t="str">
        <f t="shared" si="15"/>
        <v>N/A</v>
      </c>
      <c r="J183" t="str">
        <f t="shared" si="16"/>
        <v>N/A</v>
      </c>
      <c r="K183" t="str">
        <f t="shared" si="17"/>
        <v>N/A</v>
      </c>
      <c r="L183" t="str">
        <f t="shared" si="18"/>
        <v>N/A</v>
      </c>
      <c r="M183" t="str">
        <f t="shared" si="19"/>
        <v>N/A</v>
      </c>
      <c r="N183" t="str">
        <f t="shared" si="20"/>
        <v>N/A</v>
      </c>
    </row>
    <row r="184" spans="1:14" x14ac:dyDescent="0.3">
      <c r="A184" s="1">
        <v>23</v>
      </c>
      <c r="B184" t="s">
        <v>356</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332</v>
      </c>
      <c r="C185" t="s">
        <v>254</v>
      </c>
      <c r="D185" t="s">
        <v>254</v>
      </c>
      <c r="E185" t="s">
        <v>254</v>
      </c>
      <c r="F185" t="s">
        <v>254</v>
      </c>
      <c r="G185" t="s">
        <v>254</v>
      </c>
      <c r="I185" t="str">
        <f t="shared" si="15"/>
        <v>N/A</v>
      </c>
      <c r="J185" t="str">
        <f t="shared" si="16"/>
        <v>N/A</v>
      </c>
      <c r="K185" t="str">
        <f t="shared" si="17"/>
        <v>N/A</v>
      </c>
      <c r="L185" t="str">
        <f t="shared" si="18"/>
        <v>N/A</v>
      </c>
      <c r="M185" t="str">
        <f t="shared" si="19"/>
        <v>N/A</v>
      </c>
      <c r="N185" t="str">
        <f t="shared" si="20"/>
        <v>N/A</v>
      </c>
    </row>
    <row r="186" spans="1:14" x14ac:dyDescent="0.3">
      <c r="A186" s="1">
        <v>25</v>
      </c>
      <c r="B186" t="s">
        <v>370</v>
      </c>
      <c r="C186" t="s">
        <v>2812</v>
      </c>
      <c r="D186" t="s">
        <v>7622</v>
      </c>
      <c r="E186" t="s">
        <v>3479</v>
      </c>
      <c r="F186" t="s">
        <v>7623</v>
      </c>
      <c r="G186" t="s">
        <v>2931</v>
      </c>
      <c r="I186" t="str">
        <f t="shared" si="15"/>
        <v>N/A</v>
      </c>
      <c r="J186">
        <f t="shared" si="16"/>
        <v>4210000</v>
      </c>
      <c r="K186">
        <f t="shared" si="17"/>
        <v>3350000</v>
      </c>
      <c r="L186">
        <f t="shared" si="18"/>
        <v>4050000</v>
      </c>
      <c r="M186">
        <f t="shared" si="19"/>
        <v>4320000</v>
      </c>
      <c r="N186">
        <f t="shared" si="20"/>
        <v>4800000</v>
      </c>
    </row>
    <row r="187" spans="1:14" x14ac:dyDescent="0.3">
      <c r="A187" s="1">
        <v>26</v>
      </c>
      <c r="B187" t="s">
        <v>376</v>
      </c>
      <c r="C187" t="s">
        <v>254</v>
      </c>
      <c r="D187" t="s">
        <v>7624</v>
      </c>
      <c r="E187" t="s">
        <v>3508</v>
      </c>
      <c r="F187" t="s">
        <v>7625</v>
      </c>
      <c r="G187" t="s">
        <v>7626</v>
      </c>
      <c r="I187" t="str">
        <f t="shared" si="15"/>
        <v>N/A</v>
      </c>
      <c r="J187" t="str">
        <f t="shared" si="16"/>
        <v>N/A</v>
      </c>
      <c r="K187">
        <f t="shared" si="17"/>
        <v>-0.2036</v>
      </c>
      <c r="L187">
        <f t="shared" si="18"/>
        <v>0.20829999999999999</v>
      </c>
      <c r="M187">
        <f t="shared" si="19"/>
        <v>6.5500000000000003E-2</v>
      </c>
      <c r="N187">
        <f t="shared" si="20"/>
        <v>0.11230000000000001</v>
      </c>
    </row>
    <row r="188" spans="1:14" x14ac:dyDescent="0.3">
      <c r="A188" s="1">
        <v>27</v>
      </c>
      <c r="B188" t="s">
        <v>381</v>
      </c>
      <c r="C188" t="s">
        <v>254</v>
      </c>
      <c r="D188" t="s">
        <v>254</v>
      </c>
      <c r="E188" t="s">
        <v>254</v>
      </c>
      <c r="F188" t="s">
        <v>254</v>
      </c>
      <c r="G188" t="s">
        <v>7628</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0.21100000000000002</v>
      </c>
    </row>
    <row r="189" spans="1:14" x14ac:dyDescent="0.3">
      <c r="A189" s="1">
        <v>28</v>
      </c>
      <c r="B189" t="s">
        <v>6291</v>
      </c>
      <c r="C189" t="s">
        <v>3310</v>
      </c>
      <c r="D189" t="s">
        <v>7629</v>
      </c>
      <c r="E189" t="s">
        <v>2330</v>
      </c>
      <c r="F189" t="s">
        <v>1197</v>
      </c>
      <c r="G189" t="s">
        <v>7630</v>
      </c>
      <c r="I189" t="str">
        <f t="shared" si="21"/>
        <v>N/A</v>
      </c>
      <c r="J189">
        <f t="shared" si="22"/>
        <v>1610000</v>
      </c>
      <c r="K189">
        <f t="shared" si="23"/>
        <v>1040000</v>
      </c>
      <c r="L189">
        <f t="shared" si="24"/>
        <v>1360000</v>
      </c>
      <c r="M189">
        <f t="shared" si="25"/>
        <v>1450000</v>
      </c>
      <c r="N189">
        <f t="shared" si="26"/>
        <v>1630000</v>
      </c>
    </row>
    <row r="190" spans="1:14" x14ac:dyDescent="0.3">
      <c r="A190" s="1">
        <v>29</v>
      </c>
      <c r="B190" t="s">
        <v>6295</v>
      </c>
      <c r="C190" t="s">
        <v>7631</v>
      </c>
      <c r="D190" t="s">
        <v>7632</v>
      </c>
      <c r="E190" t="s">
        <v>3347</v>
      </c>
      <c r="F190" t="s">
        <v>3240</v>
      </c>
      <c r="G190" t="s">
        <v>5429</v>
      </c>
      <c r="I190" t="str">
        <f t="shared" si="21"/>
        <v>N/A</v>
      </c>
      <c r="J190">
        <f t="shared" si="22"/>
        <v>1710000</v>
      </c>
      <c r="K190">
        <f t="shared" si="23"/>
        <v>982025</v>
      </c>
      <c r="L190">
        <f t="shared" si="24"/>
        <v>1280000</v>
      </c>
      <c r="M190">
        <f t="shared" si="25"/>
        <v>1580000</v>
      </c>
      <c r="N190">
        <f t="shared" si="26"/>
        <v>1540000</v>
      </c>
    </row>
    <row r="191" spans="1:14" x14ac:dyDescent="0.3">
      <c r="A191" s="1">
        <v>30</v>
      </c>
      <c r="B191" t="s">
        <v>6296</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6297</v>
      </c>
      <c r="C192" t="s">
        <v>7633</v>
      </c>
      <c r="D192" t="s">
        <v>7634</v>
      </c>
      <c r="E192" t="s">
        <v>7635</v>
      </c>
      <c r="F192" t="s">
        <v>7636</v>
      </c>
      <c r="G192" t="s">
        <v>7637</v>
      </c>
      <c r="I192" t="str">
        <f t="shared" si="21"/>
        <v>N/A</v>
      </c>
      <c r="J192">
        <f t="shared" si="22"/>
        <v>-102768</v>
      </c>
      <c r="K192">
        <f t="shared" si="23"/>
        <v>60322</v>
      </c>
      <c r="L192">
        <f t="shared" si="24"/>
        <v>71795</v>
      </c>
      <c r="M192">
        <f t="shared" si="25"/>
        <v>-126508</v>
      </c>
      <c r="N192">
        <f t="shared" si="26"/>
        <v>81758</v>
      </c>
    </row>
    <row r="193" spans="1:14" x14ac:dyDescent="0.3">
      <c r="A193" s="1">
        <v>32</v>
      </c>
      <c r="B193" t="s">
        <v>6298</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413</v>
      </c>
      <c r="C194" t="s">
        <v>254</v>
      </c>
      <c r="D194" t="s">
        <v>254</v>
      </c>
      <c r="E194" t="s">
        <v>254</v>
      </c>
      <c r="F194" t="s">
        <v>254</v>
      </c>
      <c r="G194" t="s">
        <v>254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414</v>
      </c>
      <c r="C195" t="s">
        <v>254</v>
      </c>
      <c r="D195" t="s">
        <v>254</v>
      </c>
      <c r="E195" t="s">
        <v>254</v>
      </c>
      <c r="F195" t="s">
        <v>254</v>
      </c>
      <c r="G195" t="s">
        <v>254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415</v>
      </c>
      <c r="C196" t="s">
        <v>254</v>
      </c>
      <c r="D196" t="s">
        <v>254</v>
      </c>
      <c r="E196" t="s">
        <v>254</v>
      </c>
      <c r="F196" t="s">
        <v>254</v>
      </c>
      <c r="G196" t="s">
        <v>254</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416</v>
      </c>
      <c r="C197" t="s">
        <v>1664</v>
      </c>
      <c r="D197" t="s">
        <v>7638</v>
      </c>
      <c r="E197" t="s">
        <v>2916</v>
      </c>
      <c r="F197" t="s">
        <v>7639</v>
      </c>
      <c r="G197" t="s">
        <v>3523</v>
      </c>
      <c r="I197" t="str">
        <f t="shared" si="21"/>
        <v>N/A</v>
      </c>
      <c r="J197">
        <f t="shared" si="22"/>
        <v>2600000</v>
      </c>
      <c r="K197">
        <f t="shared" si="23"/>
        <v>2310000</v>
      </c>
      <c r="L197">
        <f t="shared" si="24"/>
        <v>2700000</v>
      </c>
      <c r="M197">
        <f t="shared" si="25"/>
        <v>2870000</v>
      </c>
      <c r="N197">
        <f t="shared" si="26"/>
        <v>3180000</v>
      </c>
    </row>
    <row r="198" spans="1:14" x14ac:dyDescent="0.3">
      <c r="A198" s="1">
        <v>37</v>
      </c>
      <c r="B198" t="s">
        <v>422</v>
      </c>
      <c r="C198" t="s">
        <v>254</v>
      </c>
      <c r="D198" t="s">
        <v>254</v>
      </c>
      <c r="E198" t="s">
        <v>254</v>
      </c>
      <c r="F198" t="s">
        <v>254</v>
      </c>
      <c r="G198" t="s">
        <v>254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423</v>
      </c>
      <c r="C199" t="s">
        <v>1664</v>
      </c>
      <c r="D199" t="s">
        <v>7638</v>
      </c>
      <c r="E199" t="s">
        <v>2916</v>
      </c>
      <c r="F199" t="s">
        <v>7639</v>
      </c>
      <c r="G199" t="s">
        <v>3523</v>
      </c>
      <c r="I199" t="str">
        <f t="shared" si="21"/>
        <v>N/A</v>
      </c>
      <c r="J199">
        <f t="shared" si="22"/>
        <v>2600000</v>
      </c>
      <c r="K199">
        <f t="shared" si="23"/>
        <v>2310000</v>
      </c>
      <c r="L199">
        <f t="shared" si="24"/>
        <v>2700000</v>
      </c>
      <c r="M199">
        <f t="shared" si="25"/>
        <v>2870000</v>
      </c>
      <c r="N199">
        <f t="shared" si="26"/>
        <v>3180000</v>
      </c>
    </row>
    <row r="200" spans="1:14" x14ac:dyDescent="0.3">
      <c r="A200" s="1">
        <v>39</v>
      </c>
      <c r="B200" t="s">
        <v>424</v>
      </c>
      <c r="C200" t="s">
        <v>254</v>
      </c>
      <c r="D200" t="s">
        <v>7640</v>
      </c>
      <c r="E200" t="s">
        <v>7492</v>
      </c>
      <c r="F200" t="s">
        <v>7641</v>
      </c>
      <c r="G200" t="s">
        <v>7642</v>
      </c>
      <c r="I200" t="str">
        <f t="shared" si="21"/>
        <v>N/A</v>
      </c>
      <c r="J200" t="str">
        <f t="shared" si="22"/>
        <v>N/A</v>
      </c>
      <c r="K200">
        <f t="shared" si="23"/>
        <v>-0.1119</v>
      </c>
      <c r="L200">
        <f t="shared" si="24"/>
        <v>0.1666</v>
      </c>
      <c r="M200">
        <f t="shared" si="25"/>
        <v>6.3899999999999998E-2</v>
      </c>
      <c r="N200">
        <f t="shared" si="26"/>
        <v>0.1075</v>
      </c>
    </row>
    <row r="201" spans="1:14" x14ac:dyDescent="0.3">
      <c r="A201" s="1">
        <v>40</v>
      </c>
      <c r="B201" t="s">
        <v>6306</v>
      </c>
      <c r="C201" t="s">
        <v>254</v>
      </c>
      <c r="D201" t="s">
        <v>254</v>
      </c>
      <c r="E201" t="s">
        <v>254</v>
      </c>
      <c r="F201" t="s">
        <v>254</v>
      </c>
      <c r="G201" t="s">
        <v>7643</v>
      </c>
      <c r="I201" t="str">
        <f t="shared" si="21"/>
        <v>N/A</v>
      </c>
      <c r="J201" t="str">
        <f t="shared" si="22"/>
        <v>N/A</v>
      </c>
      <c r="K201" t="str">
        <f t="shared" si="23"/>
        <v>N/A</v>
      </c>
      <c r="L201" t="str">
        <f t="shared" si="24"/>
        <v>N/A</v>
      </c>
      <c r="M201" t="str">
        <f t="shared" si="25"/>
        <v>N/A</v>
      </c>
      <c r="N201">
        <f t="shared" si="26"/>
        <v>0.1396</v>
      </c>
    </row>
    <row r="202" spans="1:14" x14ac:dyDescent="0.3">
      <c r="A202" s="1">
        <v>41</v>
      </c>
      <c r="B202" t="s">
        <v>431</v>
      </c>
      <c r="C202" t="s">
        <v>254</v>
      </c>
      <c r="D202" t="s">
        <v>254</v>
      </c>
      <c r="E202" t="s">
        <v>254</v>
      </c>
      <c r="F202" t="s">
        <v>254</v>
      </c>
      <c r="G202" t="s">
        <v>254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432</v>
      </c>
      <c r="C203" t="s">
        <v>254</v>
      </c>
      <c r="D203" t="s">
        <v>254</v>
      </c>
      <c r="E203" t="s">
        <v>254</v>
      </c>
      <c r="F203" t="s">
        <v>254</v>
      </c>
      <c r="G203" t="s">
        <v>254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433</v>
      </c>
      <c r="C204" t="s">
        <v>254</v>
      </c>
      <c r="D204" t="s">
        <v>254</v>
      </c>
      <c r="E204" t="s">
        <v>254</v>
      </c>
      <c r="F204" t="s">
        <v>254</v>
      </c>
      <c r="G204" t="s">
        <v>254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434</v>
      </c>
      <c r="C205" t="s">
        <v>254</v>
      </c>
      <c r="D205" t="s">
        <v>254</v>
      </c>
      <c r="E205" t="s">
        <v>254</v>
      </c>
      <c r="F205" t="s">
        <v>254</v>
      </c>
      <c r="G205" t="s">
        <v>254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435</v>
      </c>
      <c r="C206" t="s">
        <v>254</v>
      </c>
      <c r="D206" t="s">
        <v>254</v>
      </c>
      <c r="E206" t="s">
        <v>254</v>
      </c>
      <c r="F206" t="s">
        <v>254</v>
      </c>
      <c r="G206" t="s">
        <v>254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436</v>
      </c>
      <c r="C207" t="s">
        <v>254</v>
      </c>
      <c r="D207" t="s">
        <v>254</v>
      </c>
      <c r="E207" t="s">
        <v>254</v>
      </c>
      <c r="F207" t="s">
        <v>254</v>
      </c>
      <c r="G207" t="s">
        <v>254</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437</v>
      </c>
      <c r="C208" t="s">
        <v>1664</v>
      </c>
      <c r="D208" t="s">
        <v>7638</v>
      </c>
      <c r="E208" t="s">
        <v>2916</v>
      </c>
      <c r="F208" t="s">
        <v>7639</v>
      </c>
      <c r="G208" t="s">
        <v>3523</v>
      </c>
      <c r="I208" t="str">
        <f t="shared" si="21"/>
        <v>N/A</v>
      </c>
      <c r="J208">
        <f t="shared" si="22"/>
        <v>2600000</v>
      </c>
      <c r="K208">
        <f t="shared" si="23"/>
        <v>2310000</v>
      </c>
      <c r="L208">
        <f t="shared" si="24"/>
        <v>2700000</v>
      </c>
      <c r="M208">
        <f t="shared" si="25"/>
        <v>2870000</v>
      </c>
      <c r="N208">
        <f t="shared" si="26"/>
        <v>3180000</v>
      </c>
    </row>
    <row r="209" spans="1:14" x14ac:dyDescent="0.3">
      <c r="A209" s="1">
        <v>48</v>
      </c>
      <c r="B209" t="s">
        <v>438</v>
      </c>
      <c r="C209" t="s">
        <v>7644</v>
      </c>
      <c r="D209" t="s">
        <v>5606</v>
      </c>
      <c r="E209" t="s">
        <v>3742</v>
      </c>
      <c r="F209" t="s">
        <v>1781</v>
      </c>
      <c r="G209" t="s">
        <v>7645</v>
      </c>
      <c r="I209" t="str">
        <f t="shared" si="21"/>
        <v>pos_trend</v>
      </c>
      <c r="J209">
        <f t="shared" si="22"/>
        <v>1.1200000000000001</v>
      </c>
      <c r="K209">
        <f t="shared" si="23"/>
        <v>1.18</v>
      </c>
      <c r="L209">
        <f t="shared" si="24"/>
        <v>1.63</v>
      </c>
      <c r="M209">
        <f t="shared" si="25"/>
        <v>1.73</v>
      </c>
      <c r="N209">
        <f t="shared" si="26"/>
        <v>1.92</v>
      </c>
    </row>
    <row r="210" spans="1:14" x14ac:dyDescent="0.3">
      <c r="A210" s="1">
        <v>49</v>
      </c>
      <c r="B210" t="s">
        <v>444</v>
      </c>
      <c r="C210" t="s">
        <v>254</v>
      </c>
      <c r="D210" t="s">
        <v>7646</v>
      </c>
      <c r="E210" t="s">
        <v>7647</v>
      </c>
      <c r="F210" t="s">
        <v>7648</v>
      </c>
      <c r="G210" t="s">
        <v>7649</v>
      </c>
      <c r="I210" t="str">
        <f t="shared" si="21"/>
        <v>N/A</v>
      </c>
      <c r="J210" t="str">
        <f t="shared" si="22"/>
        <v>N/A</v>
      </c>
      <c r="K210">
        <f t="shared" si="23"/>
        <v>5.3600000000000002E-2</v>
      </c>
      <c r="L210">
        <f t="shared" si="24"/>
        <v>0.38140000000000002</v>
      </c>
      <c r="M210">
        <f t="shared" si="25"/>
        <v>6.13E-2</v>
      </c>
      <c r="N210">
        <f t="shared" si="26"/>
        <v>0.10980000000000001</v>
      </c>
    </row>
    <row r="211" spans="1:14" x14ac:dyDescent="0.3">
      <c r="A211" s="1">
        <v>50</v>
      </c>
      <c r="B211" t="s">
        <v>449</v>
      </c>
      <c r="C211" t="s">
        <v>7650</v>
      </c>
      <c r="D211" t="s">
        <v>5161</v>
      </c>
      <c r="E211" t="s">
        <v>5084</v>
      </c>
      <c r="F211" t="s">
        <v>7651</v>
      </c>
      <c r="G211" t="s">
        <v>5084</v>
      </c>
      <c r="I211" t="str">
        <f t="shared" si="21"/>
        <v>N/A</v>
      </c>
      <c r="J211">
        <f t="shared" si="22"/>
        <v>2330000</v>
      </c>
      <c r="K211">
        <f t="shared" si="23"/>
        <v>1970000</v>
      </c>
      <c r="L211">
        <f t="shared" si="24"/>
        <v>1660000</v>
      </c>
      <c r="M211">
        <f t="shared" si="25"/>
        <v>1650000</v>
      </c>
      <c r="N211">
        <f t="shared" si="26"/>
        <v>1660000</v>
      </c>
    </row>
    <row r="212" spans="1:14" x14ac:dyDescent="0.3">
      <c r="A212" s="1">
        <v>51</v>
      </c>
      <c r="B212" t="s">
        <v>455</v>
      </c>
      <c r="C212" t="s">
        <v>460</v>
      </c>
      <c r="D212" t="s">
        <v>7652</v>
      </c>
      <c r="E212" t="s">
        <v>1765</v>
      </c>
      <c r="F212" t="s">
        <v>7653</v>
      </c>
      <c r="G212" t="s">
        <v>7654</v>
      </c>
      <c r="I212" t="str">
        <f t="shared" si="21"/>
        <v>pos_trend</v>
      </c>
      <c r="J212">
        <f t="shared" si="22"/>
        <v>1.0900000000000001</v>
      </c>
      <c r="K212">
        <f t="shared" si="23"/>
        <v>1.1299999999999999</v>
      </c>
      <c r="L212">
        <f t="shared" si="24"/>
        <v>1.52</v>
      </c>
      <c r="M212">
        <f t="shared" si="25"/>
        <v>1.61</v>
      </c>
      <c r="N212">
        <f t="shared" si="26"/>
        <v>1.79</v>
      </c>
    </row>
    <row r="213" spans="1:14" x14ac:dyDescent="0.3">
      <c r="A213" s="1">
        <v>52</v>
      </c>
      <c r="B213" t="s">
        <v>461</v>
      </c>
      <c r="C213" t="s">
        <v>254</v>
      </c>
      <c r="D213" t="s">
        <v>7655</v>
      </c>
      <c r="E213" t="s">
        <v>7656</v>
      </c>
      <c r="F213" t="s">
        <v>7657</v>
      </c>
      <c r="G213" t="s">
        <v>7658</v>
      </c>
      <c r="I213" t="str">
        <f t="shared" si="21"/>
        <v>N/A</v>
      </c>
      <c r="J213" t="str">
        <f t="shared" si="22"/>
        <v>N/A</v>
      </c>
      <c r="K213">
        <f t="shared" si="23"/>
        <v>3.6700000000000003E-2</v>
      </c>
      <c r="L213">
        <f t="shared" si="24"/>
        <v>0.34509999999999996</v>
      </c>
      <c r="M213">
        <f t="shared" si="25"/>
        <v>5.9200000000000003E-2</v>
      </c>
      <c r="N213">
        <f t="shared" si="26"/>
        <v>0.1118</v>
      </c>
    </row>
    <row r="214" spans="1:14" x14ac:dyDescent="0.3">
      <c r="A214" s="1">
        <v>53</v>
      </c>
      <c r="B214" t="s">
        <v>466</v>
      </c>
      <c r="C214" t="s">
        <v>390</v>
      </c>
      <c r="D214" t="s">
        <v>7551</v>
      </c>
      <c r="E214" t="s">
        <v>409</v>
      </c>
      <c r="F214" t="s">
        <v>4295</v>
      </c>
      <c r="G214" t="s">
        <v>4295</v>
      </c>
      <c r="I214" t="str">
        <f t="shared" si="21"/>
        <v>N/A</v>
      </c>
      <c r="J214">
        <f t="shared" si="22"/>
        <v>2390000</v>
      </c>
      <c r="K214">
        <f t="shared" si="23"/>
        <v>2049999.9999999998</v>
      </c>
      <c r="L214">
        <f t="shared" si="24"/>
        <v>1770000</v>
      </c>
      <c r="M214">
        <f t="shared" si="25"/>
        <v>1780000</v>
      </c>
      <c r="N214">
        <f t="shared" si="26"/>
        <v>1780000</v>
      </c>
    </row>
    <row r="215" spans="1:14" x14ac:dyDescent="0.3">
      <c r="I215" t="str">
        <f t="shared" si="21"/>
        <v>N/A</v>
      </c>
      <c r="J215" t="str">
        <f t="shared" si="22"/>
        <v>N/A</v>
      </c>
      <c r="K215" t="str">
        <f t="shared" si="23"/>
        <v>N/A</v>
      </c>
      <c r="L215" t="str">
        <f t="shared" si="24"/>
        <v>N/A</v>
      </c>
      <c r="M215" t="str">
        <f t="shared" si="25"/>
        <v>N/A</v>
      </c>
      <c r="N215" t="str">
        <f t="shared" si="26"/>
        <v>N/A</v>
      </c>
    </row>
    <row r="216" spans="1:14" x14ac:dyDescent="0.3">
      <c r="B216" s="1" t="s">
        <v>241</v>
      </c>
      <c r="C216" s="1" t="s">
        <v>242</v>
      </c>
      <c r="D216" s="1" t="s">
        <v>243</v>
      </c>
      <c r="E216" s="1" t="s">
        <v>244</v>
      </c>
      <c r="F216" s="1" t="s">
        <v>245</v>
      </c>
      <c r="G216" s="1" t="s">
        <v>246</v>
      </c>
      <c r="H216" s="1" t="s">
        <v>247</v>
      </c>
      <c r="I216" t="str">
        <f t="shared" si="21"/>
        <v>pos_trend</v>
      </c>
      <c r="J216">
        <f t="shared" si="22"/>
        <v>2012</v>
      </c>
      <c r="K216">
        <f t="shared" si="23"/>
        <v>2013</v>
      </c>
      <c r="L216">
        <f t="shared" si="24"/>
        <v>2014</v>
      </c>
      <c r="M216">
        <f t="shared" si="25"/>
        <v>2015</v>
      </c>
      <c r="N216">
        <f t="shared" si="26"/>
        <v>2016</v>
      </c>
    </row>
    <row r="217" spans="1:14" x14ac:dyDescent="0.3">
      <c r="A217" s="1">
        <v>0</v>
      </c>
      <c r="B217" t="s">
        <v>7659</v>
      </c>
      <c r="C217" t="s">
        <v>7660</v>
      </c>
      <c r="D217" t="s">
        <v>7661</v>
      </c>
      <c r="E217" t="s">
        <v>3247</v>
      </c>
      <c r="F217" t="s">
        <v>406</v>
      </c>
      <c r="G217" t="s">
        <v>285</v>
      </c>
      <c r="I217" t="str">
        <f t="shared" si="21"/>
        <v>N/A</v>
      </c>
      <c r="J217">
        <f t="shared" si="22"/>
        <v>16239999.999999998</v>
      </c>
      <c r="K217">
        <f t="shared" si="23"/>
        <v>11120000</v>
      </c>
      <c r="L217">
        <f t="shared" si="24"/>
        <v>9910000</v>
      </c>
      <c r="M217">
        <f t="shared" si="25"/>
        <v>16530000.000000002</v>
      </c>
      <c r="N217">
        <f t="shared" si="26"/>
        <v>51220000</v>
      </c>
    </row>
    <row r="218" spans="1:14" x14ac:dyDescent="0.3">
      <c r="A218" s="1">
        <v>1</v>
      </c>
      <c r="B218" t="s">
        <v>7662</v>
      </c>
      <c r="C218" t="s">
        <v>254</v>
      </c>
      <c r="D218" t="s">
        <v>7663</v>
      </c>
      <c r="E218" t="s">
        <v>7664</v>
      </c>
      <c r="F218" t="s">
        <v>7665</v>
      </c>
      <c r="G218" t="s">
        <v>7666</v>
      </c>
      <c r="I218" t="str">
        <f t="shared" si="21"/>
        <v>N/A</v>
      </c>
      <c r="J218" t="str">
        <f t="shared" si="22"/>
        <v>N/A</v>
      </c>
      <c r="K218">
        <f t="shared" si="23"/>
        <v>-0.31510000000000005</v>
      </c>
      <c r="L218">
        <f t="shared" si="24"/>
        <v>-0.10880000000000001</v>
      </c>
      <c r="M218">
        <f t="shared" si="25"/>
        <v>0.66780000000000006</v>
      </c>
      <c r="N218">
        <f t="shared" si="26"/>
        <v>2.0990000000000002</v>
      </c>
    </row>
    <row r="219" spans="1:14" x14ac:dyDescent="0.3">
      <c r="A219" s="1">
        <v>2</v>
      </c>
      <c r="B219" t="s">
        <v>7667</v>
      </c>
      <c r="C219" t="s">
        <v>7668</v>
      </c>
      <c r="D219" t="s">
        <v>7669</v>
      </c>
      <c r="E219" t="s">
        <v>4434</v>
      </c>
      <c r="F219" t="s">
        <v>7670</v>
      </c>
      <c r="G219" t="s">
        <v>7671</v>
      </c>
      <c r="I219" t="str">
        <f t="shared" si="21"/>
        <v>N/A</v>
      </c>
      <c r="J219">
        <f t="shared" si="22"/>
        <v>39810000</v>
      </c>
      <c r="K219">
        <f t="shared" si="23"/>
        <v>39240000</v>
      </c>
      <c r="L219">
        <f t="shared" si="24"/>
        <v>34240000</v>
      </c>
      <c r="M219">
        <f t="shared" si="25"/>
        <v>29990000</v>
      </c>
      <c r="N219">
        <f t="shared" si="26"/>
        <v>76770000</v>
      </c>
    </row>
    <row r="220" spans="1:14" x14ac:dyDescent="0.3">
      <c r="A220" s="1">
        <v>3</v>
      </c>
      <c r="B220" t="s">
        <v>7672</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7673</v>
      </c>
      <c r="C221" t="s">
        <v>254</v>
      </c>
      <c r="D221" t="s">
        <v>254</v>
      </c>
      <c r="E221" t="s">
        <v>254</v>
      </c>
      <c r="F221" t="s">
        <v>254</v>
      </c>
      <c r="G221" t="s">
        <v>7674</v>
      </c>
      <c r="I221" t="str">
        <f t="shared" si="21"/>
        <v>N/A</v>
      </c>
      <c r="J221" t="str">
        <f t="shared" si="22"/>
        <v>N/A</v>
      </c>
      <c r="K221" t="str">
        <f t="shared" si="23"/>
        <v>N/A</v>
      </c>
      <c r="L221" t="str">
        <f t="shared" si="24"/>
        <v>N/A</v>
      </c>
      <c r="M221" t="str">
        <f t="shared" si="25"/>
        <v>N/A</v>
      </c>
      <c r="N221">
        <f t="shared" si="26"/>
        <v>7390000</v>
      </c>
    </row>
    <row r="222" spans="1:14" x14ac:dyDescent="0.3">
      <c r="A222" s="1">
        <v>5</v>
      </c>
      <c r="B222" t="s">
        <v>7675</v>
      </c>
      <c r="C222" t="s">
        <v>254</v>
      </c>
      <c r="D222" t="s">
        <v>254</v>
      </c>
      <c r="E222" t="s">
        <v>254</v>
      </c>
      <c r="F222" t="s">
        <v>254</v>
      </c>
      <c r="G222" t="s">
        <v>7674</v>
      </c>
      <c r="I222" t="str">
        <f t="shared" si="21"/>
        <v>N/A</v>
      </c>
      <c r="J222" t="str">
        <f t="shared" si="22"/>
        <v>N/A</v>
      </c>
      <c r="K222" t="str">
        <f t="shared" si="23"/>
        <v>N/A</v>
      </c>
      <c r="L222" t="str">
        <f t="shared" si="24"/>
        <v>N/A</v>
      </c>
      <c r="M222" t="str">
        <f t="shared" si="25"/>
        <v>N/A</v>
      </c>
      <c r="N222">
        <f t="shared" si="26"/>
        <v>7390000</v>
      </c>
    </row>
    <row r="223" spans="1:14" x14ac:dyDescent="0.3">
      <c r="A223" s="1">
        <v>6</v>
      </c>
      <c r="B223" t="s">
        <v>7676</v>
      </c>
      <c r="C223" t="s">
        <v>254</v>
      </c>
      <c r="D223" t="s">
        <v>254</v>
      </c>
      <c r="E223" t="s">
        <v>254</v>
      </c>
      <c r="F223" t="s">
        <v>254</v>
      </c>
      <c r="G223" t="s">
        <v>254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7677</v>
      </c>
      <c r="C224" t="s">
        <v>7678</v>
      </c>
      <c r="D224" t="s">
        <v>4437</v>
      </c>
      <c r="E224" t="s">
        <v>7679</v>
      </c>
      <c r="F224" t="s">
        <v>5429</v>
      </c>
      <c r="G224" t="s">
        <v>4731</v>
      </c>
      <c r="I224" t="str">
        <f t="shared" si="21"/>
        <v>neg_trend</v>
      </c>
      <c r="J224">
        <f t="shared" si="22"/>
        <v>13350000</v>
      </c>
      <c r="K224">
        <f t="shared" si="23"/>
        <v>5750000</v>
      </c>
      <c r="L224">
        <f t="shared" si="24"/>
        <v>2630000</v>
      </c>
      <c r="M224">
        <f t="shared" si="25"/>
        <v>1540000</v>
      </c>
      <c r="N224">
        <f t="shared" si="26"/>
        <v>1440000</v>
      </c>
    </row>
    <row r="225" spans="1:14" x14ac:dyDescent="0.3">
      <c r="A225" s="1">
        <v>8</v>
      </c>
      <c r="B225" t="s">
        <v>7680</v>
      </c>
      <c r="C225" t="s">
        <v>7681</v>
      </c>
      <c r="D225" t="s">
        <v>7681</v>
      </c>
      <c r="E225" t="s">
        <v>7682</v>
      </c>
      <c r="F225" t="s">
        <v>1956</v>
      </c>
      <c r="G225" t="s">
        <v>7683</v>
      </c>
      <c r="I225" t="str">
        <f t="shared" si="21"/>
        <v>N/A</v>
      </c>
      <c r="J225">
        <f t="shared" si="22"/>
        <v>2900000</v>
      </c>
      <c r="K225">
        <f t="shared" si="23"/>
        <v>2900000</v>
      </c>
      <c r="L225">
        <f t="shared" si="24"/>
        <v>2550000</v>
      </c>
      <c r="M225">
        <f t="shared" si="25"/>
        <v>2960000</v>
      </c>
      <c r="N225">
        <f t="shared" si="26"/>
        <v>3200000</v>
      </c>
    </row>
    <row r="226" spans="1:14" x14ac:dyDescent="0.3">
      <c r="A226" s="1">
        <v>9</v>
      </c>
      <c r="B226" t="s">
        <v>7684</v>
      </c>
      <c r="C226" t="s">
        <v>7685</v>
      </c>
      <c r="D226" t="s">
        <v>5799</v>
      </c>
      <c r="E226" t="s">
        <v>7686</v>
      </c>
      <c r="F226" t="s">
        <v>7687</v>
      </c>
      <c r="G226" t="s">
        <v>4042</v>
      </c>
      <c r="I226" t="str">
        <f t="shared" si="21"/>
        <v>N/A</v>
      </c>
      <c r="J226">
        <f t="shared" si="22"/>
        <v>5820000</v>
      </c>
      <c r="K226">
        <f t="shared" si="23"/>
        <v>11200000</v>
      </c>
      <c r="L226">
        <f t="shared" si="24"/>
        <v>13100000</v>
      </c>
      <c r="M226">
        <f t="shared" si="25"/>
        <v>13060000</v>
      </c>
      <c r="N226">
        <f t="shared" si="26"/>
        <v>11050000</v>
      </c>
    </row>
    <row r="227" spans="1:14" x14ac:dyDescent="0.3">
      <c r="A227" s="1">
        <v>10</v>
      </c>
      <c r="B227" t="s">
        <v>7688</v>
      </c>
      <c r="C227" t="s">
        <v>7689</v>
      </c>
      <c r="D227" t="s">
        <v>7690</v>
      </c>
      <c r="E227" t="s">
        <v>7691</v>
      </c>
      <c r="F227" t="s">
        <v>586</v>
      </c>
      <c r="G227" t="s">
        <v>7692</v>
      </c>
      <c r="I227" t="str">
        <f t="shared" si="21"/>
        <v>N/A</v>
      </c>
      <c r="J227">
        <f t="shared" si="22"/>
        <v>12980000</v>
      </c>
      <c r="K227">
        <f t="shared" si="23"/>
        <v>14640000</v>
      </c>
      <c r="L227">
        <f t="shared" si="24"/>
        <v>13040000</v>
      </c>
      <c r="M227">
        <f t="shared" si="25"/>
        <v>10370000</v>
      </c>
      <c r="N227">
        <f t="shared" si="26"/>
        <v>52400000</v>
      </c>
    </row>
    <row r="228" spans="1:14" x14ac:dyDescent="0.3">
      <c r="A228" s="1">
        <v>11</v>
      </c>
      <c r="B228" t="s">
        <v>7693</v>
      </c>
      <c r="C228" t="s">
        <v>3942</v>
      </c>
      <c r="D228" t="s">
        <v>7694</v>
      </c>
      <c r="E228" t="s">
        <v>1570</v>
      </c>
      <c r="F228" t="s">
        <v>3311</v>
      </c>
      <c r="G228" t="s">
        <v>3347</v>
      </c>
      <c r="I228" t="str">
        <f t="shared" si="21"/>
        <v>pos_trend</v>
      </c>
      <c r="J228">
        <f t="shared" si="22"/>
        <v>495000</v>
      </c>
      <c r="K228">
        <f t="shared" si="23"/>
        <v>750000</v>
      </c>
      <c r="L228">
        <f t="shared" si="24"/>
        <v>900000</v>
      </c>
      <c r="M228">
        <f t="shared" si="25"/>
        <v>1050000</v>
      </c>
      <c r="N228">
        <f t="shared" si="26"/>
        <v>1280000</v>
      </c>
    </row>
    <row r="229" spans="1:14" x14ac:dyDescent="0.3">
      <c r="A229" s="1">
        <v>12</v>
      </c>
      <c r="B229" t="s">
        <v>6334</v>
      </c>
      <c r="C229" t="s">
        <v>7695</v>
      </c>
      <c r="D229" t="s">
        <v>7696</v>
      </c>
      <c r="E229" t="s">
        <v>3459</v>
      </c>
      <c r="F229" t="s">
        <v>7697</v>
      </c>
      <c r="G229" t="s">
        <v>7698</v>
      </c>
      <c r="I229" t="str">
        <f t="shared" si="21"/>
        <v>neg_trend</v>
      </c>
      <c r="J229">
        <f t="shared" si="22"/>
        <v>4260000</v>
      </c>
      <c r="K229">
        <f t="shared" si="23"/>
        <v>4019999.9999999995</v>
      </c>
      <c r="L229">
        <f t="shared" si="24"/>
        <v>2020000</v>
      </c>
      <c r="M229">
        <f t="shared" si="25"/>
        <v>1020000</v>
      </c>
      <c r="N229">
        <f t="shared" si="26"/>
        <v>17011</v>
      </c>
    </row>
    <row r="230" spans="1:14" x14ac:dyDescent="0.3">
      <c r="A230" s="1">
        <v>13</v>
      </c>
      <c r="B230" t="s">
        <v>6791</v>
      </c>
      <c r="C230" t="s">
        <v>254</v>
      </c>
      <c r="D230" t="s">
        <v>7699</v>
      </c>
      <c r="E230" t="s">
        <v>7700</v>
      </c>
      <c r="F230" t="s">
        <v>7701</v>
      </c>
      <c r="G230" t="s">
        <v>7702</v>
      </c>
      <c r="I230" t="str">
        <f t="shared" si="21"/>
        <v>N/A</v>
      </c>
      <c r="J230" t="str">
        <f t="shared" si="22"/>
        <v>N/A</v>
      </c>
      <c r="K230">
        <f t="shared" si="23"/>
        <v>-1.4199999999999999E-2</v>
      </c>
      <c r="L230">
        <f t="shared" si="24"/>
        <v>-0.12759999999999999</v>
      </c>
      <c r="M230">
        <f t="shared" si="25"/>
        <v>-0.1241</v>
      </c>
      <c r="N230">
        <f t="shared" si="26"/>
        <v>1.5597999999999999</v>
      </c>
    </row>
    <row r="231" spans="1:14" x14ac:dyDescent="0.3">
      <c r="A231" s="1">
        <v>14</v>
      </c>
      <c r="B231" t="s">
        <v>7703</v>
      </c>
      <c r="C231" t="s">
        <v>7704</v>
      </c>
      <c r="D231" t="s">
        <v>7705</v>
      </c>
      <c r="E231" t="s">
        <v>7706</v>
      </c>
      <c r="F231" t="s">
        <v>7707</v>
      </c>
      <c r="G231" t="s">
        <v>7708</v>
      </c>
      <c r="I231" t="str">
        <f t="shared" si="21"/>
        <v>pos_trend</v>
      </c>
      <c r="J231">
        <f t="shared" si="22"/>
        <v>217270000</v>
      </c>
      <c r="K231">
        <f t="shared" si="23"/>
        <v>226210000</v>
      </c>
      <c r="L231">
        <f t="shared" si="24"/>
        <v>238560000</v>
      </c>
      <c r="M231">
        <f t="shared" si="25"/>
        <v>257890000</v>
      </c>
      <c r="N231">
        <f t="shared" si="26"/>
        <v>285220000</v>
      </c>
    </row>
    <row r="232" spans="1:14" x14ac:dyDescent="0.3">
      <c r="A232" s="1">
        <v>15</v>
      </c>
      <c r="B232" t="s">
        <v>7709</v>
      </c>
      <c r="C232" t="s">
        <v>7710</v>
      </c>
      <c r="D232" t="s">
        <v>7711</v>
      </c>
      <c r="E232" t="s">
        <v>7712</v>
      </c>
      <c r="F232" t="s">
        <v>7713</v>
      </c>
      <c r="G232" t="s">
        <v>7714</v>
      </c>
      <c r="I232" t="str">
        <f t="shared" si="21"/>
        <v>pos_trend</v>
      </c>
      <c r="J232">
        <f t="shared" si="22"/>
        <v>221750000</v>
      </c>
      <c r="K232">
        <f t="shared" si="23"/>
        <v>230640000</v>
      </c>
      <c r="L232">
        <f t="shared" si="24"/>
        <v>242470000</v>
      </c>
      <c r="M232">
        <f t="shared" si="25"/>
        <v>261860000</v>
      </c>
      <c r="N232">
        <f t="shared" si="26"/>
        <v>289370000</v>
      </c>
    </row>
    <row r="233" spans="1:14" x14ac:dyDescent="0.3">
      <c r="A233" s="1">
        <v>16</v>
      </c>
      <c r="B233" t="s">
        <v>7715</v>
      </c>
      <c r="C233" t="s">
        <v>7716</v>
      </c>
      <c r="D233" t="s">
        <v>7687</v>
      </c>
      <c r="E233" t="s">
        <v>7717</v>
      </c>
      <c r="F233" t="s">
        <v>7718</v>
      </c>
      <c r="G233" t="s">
        <v>2744</v>
      </c>
      <c r="I233" t="str">
        <f t="shared" si="21"/>
        <v>pos_trend</v>
      </c>
      <c r="J233">
        <f t="shared" si="22"/>
        <v>12590000</v>
      </c>
      <c r="K233">
        <f t="shared" si="23"/>
        <v>13060000</v>
      </c>
      <c r="L233">
        <f t="shared" si="24"/>
        <v>14360000</v>
      </c>
      <c r="M233">
        <f t="shared" si="25"/>
        <v>15960000</v>
      </c>
      <c r="N233">
        <f t="shared" si="26"/>
        <v>22790000</v>
      </c>
    </row>
    <row r="234" spans="1:14" x14ac:dyDescent="0.3">
      <c r="A234" s="1">
        <v>17</v>
      </c>
      <c r="B234" t="s">
        <v>7719</v>
      </c>
      <c r="C234" t="s">
        <v>7720</v>
      </c>
      <c r="D234" t="s">
        <v>7721</v>
      </c>
      <c r="E234" t="s">
        <v>7722</v>
      </c>
      <c r="F234" t="s">
        <v>7723</v>
      </c>
      <c r="G234" t="s">
        <v>7724</v>
      </c>
      <c r="I234" t="str">
        <f t="shared" si="21"/>
        <v>N/A</v>
      </c>
      <c r="J234">
        <f t="shared" si="22"/>
        <v>27990000</v>
      </c>
      <c r="K234">
        <f t="shared" si="23"/>
        <v>24730000</v>
      </c>
      <c r="L234">
        <f t="shared" si="24"/>
        <v>24700000</v>
      </c>
      <c r="M234">
        <f t="shared" si="25"/>
        <v>29610000</v>
      </c>
      <c r="N234">
        <f t="shared" si="26"/>
        <v>37740000</v>
      </c>
    </row>
    <row r="235" spans="1:14" x14ac:dyDescent="0.3">
      <c r="A235" s="1">
        <v>18</v>
      </c>
      <c r="B235" t="s">
        <v>7725</v>
      </c>
      <c r="C235" t="s">
        <v>7726</v>
      </c>
      <c r="D235" t="s">
        <v>7727</v>
      </c>
      <c r="E235" t="s">
        <v>7728</v>
      </c>
      <c r="F235" t="s">
        <v>7729</v>
      </c>
      <c r="G235" t="s">
        <v>7730</v>
      </c>
      <c r="I235" t="str">
        <f t="shared" si="21"/>
        <v>pos_trend</v>
      </c>
      <c r="J235">
        <f t="shared" si="22"/>
        <v>181910000</v>
      </c>
      <c r="K235">
        <f t="shared" si="23"/>
        <v>193630000</v>
      </c>
      <c r="L235">
        <f t="shared" si="24"/>
        <v>204170000</v>
      </c>
      <c r="M235">
        <f t="shared" si="25"/>
        <v>217300000</v>
      </c>
      <c r="N235">
        <f t="shared" si="26"/>
        <v>229930000</v>
      </c>
    </row>
    <row r="236" spans="1:14" x14ac:dyDescent="0.3">
      <c r="A236" s="1">
        <v>19</v>
      </c>
      <c r="B236" t="s">
        <v>7731</v>
      </c>
      <c r="C236" t="s">
        <v>254</v>
      </c>
      <c r="D236" t="s">
        <v>254</v>
      </c>
      <c r="E236" t="s">
        <v>254</v>
      </c>
      <c r="F236" t="s">
        <v>254</v>
      </c>
      <c r="G236" t="s">
        <v>254</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7732</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7733</v>
      </c>
      <c r="C238" t="s">
        <v>254</v>
      </c>
      <c r="D238" t="s">
        <v>254</v>
      </c>
      <c r="E238" t="s">
        <v>254</v>
      </c>
      <c r="F238" t="s">
        <v>254</v>
      </c>
      <c r="G238" t="s">
        <v>254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7734</v>
      </c>
      <c r="C239" t="s">
        <v>254</v>
      </c>
      <c r="D239" t="s">
        <v>254</v>
      </c>
      <c r="E239" t="s">
        <v>254</v>
      </c>
      <c r="F239" t="s">
        <v>254</v>
      </c>
      <c r="G239" t="s">
        <v>254</v>
      </c>
      <c r="I239" t="str">
        <f t="shared" si="21"/>
        <v>N/A</v>
      </c>
      <c r="J239" t="str">
        <f t="shared" si="22"/>
        <v>N/A</v>
      </c>
      <c r="K239" t="str">
        <f t="shared" si="23"/>
        <v>N/A</v>
      </c>
      <c r="L239" t="str">
        <f t="shared" si="24"/>
        <v>N/A</v>
      </c>
      <c r="M239" t="str">
        <f t="shared" si="25"/>
        <v>N/A</v>
      </c>
      <c r="N239" t="str">
        <f t="shared" si="26"/>
        <v>N/A</v>
      </c>
    </row>
    <row r="240" spans="1:14" x14ac:dyDescent="0.3">
      <c r="A240" s="1">
        <v>23</v>
      </c>
      <c r="B240" t="s">
        <v>7735</v>
      </c>
      <c r="C240" t="s">
        <v>7736</v>
      </c>
      <c r="D240" t="s">
        <v>7737</v>
      </c>
      <c r="E240" t="s">
        <v>7738</v>
      </c>
      <c r="F240" t="s">
        <v>7739</v>
      </c>
      <c r="G240" t="s">
        <v>2313</v>
      </c>
      <c r="I240" t="str">
        <f t="shared" si="21"/>
        <v>N/A</v>
      </c>
      <c r="J240">
        <f t="shared" si="22"/>
        <v>-744852</v>
      </c>
      <c r="K240">
        <f t="shared" si="23"/>
        <v>-785719</v>
      </c>
      <c r="L240">
        <f t="shared" si="24"/>
        <v>-759337</v>
      </c>
      <c r="M240">
        <f t="shared" si="25"/>
        <v>-998000</v>
      </c>
      <c r="N240">
        <f t="shared" si="26"/>
        <v>-1090000</v>
      </c>
    </row>
    <row r="241" spans="1:14" x14ac:dyDescent="0.3">
      <c r="A241" s="1">
        <v>24</v>
      </c>
      <c r="B241" t="s">
        <v>7740</v>
      </c>
      <c r="C241" t="s">
        <v>7741</v>
      </c>
      <c r="D241" t="s">
        <v>7742</v>
      </c>
      <c r="E241" t="s">
        <v>7743</v>
      </c>
      <c r="F241" t="s">
        <v>7744</v>
      </c>
      <c r="G241" t="s">
        <v>7745</v>
      </c>
      <c r="I241" t="str">
        <f t="shared" si="21"/>
        <v>N/A</v>
      </c>
      <c r="J241">
        <f t="shared" si="22"/>
        <v>-4480000</v>
      </c>
      <c r="K241">
        <f t="shared" si="23"/>
        <v>-4430000</v>
      </c>
      <c r="L241">
        <f t="shared" si="24"/>
        <v>-3910000</v>
      </c>
      <c r="M241">
        <f t="shared" si="25"/>
        <v>-3980000</v>
      </c>
      <c r="N241">
        <f t="shared" si="26"/>
        <v>-4150000.0000000005</v>
      </c>
    </row>
    <row r="242" spans="1:14" x14ac:dyDescent="0.3">
      <c r="A242" s="1">
        <v>25</v>
      </c>
      <c r="B242" t="s">
        <v>7746</v>
      </c>
      <c r="C242" t="s">
        <v>254</v>
      </c>
      <c r="D242" t="s">
        <v>254</v>
      </c>
      <c r="E242" t="s">
        <v>254</v>
      </c>
      <c r="F242" t="s">
        <v>254</v>
      </c>
      <c r="G242" t="s">
        <v>254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7747</v>
      </c>
      <c r="C243" t="s">
        <v>254</v>
      </c>
      <c r="D243" t="s">
        <v>366</v>
      </c>
      <c r="E243" t="s">
        <v>7748</v>
      </c>
      <c r="F243" t="s">
        <v>7749</v>
      </c>
      <c r="G243" t="s">
        <v>4389</v>
      </c>
      <c r="I243" t="str">
        <f t="shared" si="21"/>
        <v>N/A</v>
      </c>
      <c r="J243" t="str">
        <f t="shared" si="22"/>
        <v>N/A</v>
      </c>
      <c r="K243">
        <f t="shared" si="23"/>
        <v>4.1100000000000005E-2</v>
      </c>
      <c r="L243">
        <f t="shared" si="24"/>
        <v>5.4600000000000003E-2</v>
      </c>
      <c r="M243">
        <f t="shared" si="25"/>
        <v>8.1000000000000003E-2</v>
      </c>
      <c r="N243">
        <f t="shared" si="26"/>
        <v>0.106</v>
      </c>
    </row>
    <row r="244" spans="1:14" x14ac:dyDescent="0.3">
      <c r="A244" s="1">
        <v>27</v>
      </c>
      <c r="B244" t="s">
        <v>7750</v>
      </c>
      <c r="C244" t="s">
        <v>254</v>
      </c>
      <c r="D244" t="s">
        <v>254</v>
      </c>
      <c r="E244" t="s">
        <v>254</v>
      </c>
      <c r="F244" t="s">
        <v>254</v>
      </c>
      <c r="G244" t="s">
        <v>254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7751</v>
      </c>
      <c r="C245" t="s">
        <v>254</v>
      </c>
      <c r="D245" t="s">
        <v>254</v>
      </c>
      <c r="E245" t="s">
        <v>254</v>
      </c>
      <c r="F245" t="s">
        <v>254</v>
      </c>
      <c r="G245" t="s">
        <v>254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567</v>
      </c>
      <c r="C246" t="s">
        <v>4479</v>
      </c>
      <c r="D246" t="s">
        <v>4689</v>
      </c>
      <c r="E246" t="s">
        <v>7696</v>
      </c>
      <c r="F246" t="s">
        <v>7695</v>
      </c>
      <c r="G246" t="s">
        <v>7752</v>
      </c>
      <c r="I246" t="str">
        <f t="shared" si="21"/>
        <v>N/A</v>
      </c>
      <c r="J246">
        <f t="shared" si="22"/>
        <v>4600000</v>
      </c>
      <c r="K246">
        <f t="shared" si="23"/>
        <v>4530000</v>
      </c>
      <c r="L246">
        <f t="shared" si="24"/>
        <v>4019999.9999999995</v>
      </c>
      <c r="M246">
        <f t="shared" si="25"/>
        <v>4260000</v>
      </c>
      <c r="N246">
        <f t="shared" si="26"/>
        <v>7540000</v>
      </c>
    </row>
    <row r="247" spans="1:14" x14ac:dyDescent="0.3">
      <c r="A247" s="1">
        <v>30</v>
      </c>
      <c r="B247" t="s">
        <v>6335</v>
      </c>
      <c r="C247" t="s">
        <v>4043</v>
      </c>
      <c r="D247" t="s">
        <v>7753</v>
      </c>
      <c r="E247" t="s">
        <v>400</v>
      </c>
      <c r="F247" t="s">
        <v>7754</v>
      </c>
      <c r="G247" t="s">
        <v>7755</v>
      </c>
      <c r="I247" t="str">
        <f t="shared" si="21"/>
        <v>N/A</v>
      </c>
      <c r="J247">
        <f t="shared" si="22"/>
        <v>12290000</v>
      </c>
      <c r="K247">
        <f t="shared" si="23"/>
        <v>12320000</v>
      </c>
      <c r="L247">
        <f t="shared" si="24"/>
        <v>11670000</v>
      </c>
      <c r="M247">
        <f t="shared" si="25"/>
        <v>11890000</v>
      </c>
      <c r="N247">
        <f t="shared" si="26"/>
        <v>15550000</v>
      </c>
    </row>
    <row r="248" spans="1:14" x14ac:dyDescent="0.3">
      <c r="A248" s="1">
        <v>31</v>
      </c>
      <c r="B248" t="s">
        <v>626</v>
      </c>
      <c r="C248" t="s">
        <v>4043</v>
      </c>
      <c r="D248" t="s">
        <v>7753</v>
      </c>
      <c r="E248" t="s">
        <v>400</v>
      </c>
      <c r="F248" t="s">
        <v>7754</v>
      </c>
      <c r="G248" t="s">
        <v>2000</v>
      </c>
      <c r="I248" t="str">
        <f t="shared" si="21"/>
        <v>N/A</v>
      </c>
      <c r="J248">
        <f t="shared" si="22"/>
        <v>12290000</v>
      </c>
      <c r="K248">
        <f t="shared" si="23"/>
        <v>12320000</v>
      </c>
      <c r="L248">
        <f t="shared" si="24"/>
        <v>11670000</v>
      </c>
      <c r="M248">
        <f t="shared" si="25"/>
        <v>11890000</v>
      </c>
      <c r="N248">
        <f t="shared" si="26"/>
        <v>12150000</v>
      </c>
    </row>
    <row r="249" spans="1:14" x14ac:dyDescent="0.3">
      <c r="A249" s="1">
        <v>32</v>
      </c>
      <c r="B249" t="s">
        <v>608</v>
      </c>
      <c r="C249" t="s">
        <v>254</v>
      </c>
      <c r="D249" t="s">
        <v>254</v>
      </c>
      <c r="E249" t="s">
        <v>254</v>
      </c>
      <c r="F249" t="s">
        <v>254</v>
      </c>
      <c r="G249" t="s">
        <v>7756</v>
      </c>
      <c r="I249" t="str">
        <f t="shared" si="21"/>
        <v>N/A</v>
      </c>
      <c r="J249" t="str">
        <f t="shared" si="22"/>
        <v>N/A</v>
      </c>
      <c r="K249" t="str">
        <f t="shared" si="23"/>
        <v>N/A</v>
      </c>
      <c r="L249" t="str">
        <f t="shared" si="24"/>
        <v>N/A</v>
      </c>
      <c r="M249" t="str">
        <f t="shared" si="25"/>
        <v>N/A</v>
      </c>
      <c r="N249">
        <f t="shared" si="26"/>
        <v>3390000</v>
      </c>
    </row>
    <row r="250" spans="1:14" x14ac:dyDescent="0.3">
      <c r="A250" s="1">
        <v>33</v>
      </c>
      <c r="B250" t="s">
        <v>7757</v>
      </c>
      <c r="C250" t="s">
        <v>7758</v>
      </c>
      <c r="D250" t="s">
        <v>7759</v>
      </c>
      <c r="E250" t="s">
        <v>1965</v>
      </c>
      <c r="F250" t="s">
        <v>7760</v>
      </c>
      <c r="G250" t="s">
        <v>2390</v>
      </c>
      <c r="I250" t="str">
        <f t="shared" si="21"/>
        <v>N/A</v>
      </c>
      <c r="J250">
        <f t="shared" si="22"/>
        <v>914361</v>
      </c>
      <c r="K250">
        <f t="shared" si="23"/>
        <v>978201</v>
      </c>
      <c r="L250">
        <f t="shared" si="24"/>
        <v>1010000</v>
      </c>
      <c r="M250">
        <f t="shared" si="25"/>
        <v>949423</v>
      </c>
      <c r="N250">
        <f t="shared" si="26"/>
        <v>1110000</v>
      </c>
    </row>
    <row r="251" spans="1:14" x14ac:dyDescent="0.3">
      <c r="A251" s="1">
        <v>34</v>
      </c>
      <c r="B251" t="s">
        <v>635</v>
      </c>
      <c r="C251" t="s">
        <v>7761</v>
      </c>
      <c r="D251" t="s">
        <v>7762</v>
      </c>
      <c r="E251" t="s">
        <v>7763</v>
      </c>
      <c r="F251" t="s">
        <v>7764</v>
      </c>
      <c r="G251" t="s">
        <v>7765</v>
      </c>
      <c r="I251" t="str">
        <f t="shared" si="21"/>
        <v>pos_trend</v>
      </c>
      <c r="J251">
        <f t="shared" si="22"/>
        <v>291630000</v>
      </c>
      <c r="K251">
        <f t="shared" si="23"/>
        <v>294810000</v>
      </c>
      <c r="L251">
        <f t="shared" si="24"/>
        <v>303630000</v>
      </c>
      <c r="M251">
        <f t="shared" si="25"/>
        <v>325080000</v>
      </c>
      <c r="N251">
        <f t="shared" si="26"/>
        <v>441180000</v>
      </c>
    </row>
    <row r="252" spans="1:14" x14ac:dyDescent="0.3">
      <c r="A252" s="1">
        <v>35</v>
      </c>
      <c r="B252" t="s">
        <v>7766</v>
      </c>
      <c r="C252" t="s">
        <v>254</v>
      </c>
      <c r="D252" t="s">
        <v>2579</v>
      </c>
      <c r="E252" t="s">
        <v>7767</v>
      </c>
      <c r="F252" t="s">
        <v>6512</v>
      </c>
      <c r="G252" t="s">
        <v>7768</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1.0900000000000002E-2</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2.9900000000000003E-2</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7.0599999999999996E-2</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0.35710000000000003</v>
      </c>
    </row>
    <row r="253" spans="1:14" x14ac:dyDescent="0.3">
      <c r="A253" s="1">
        <v>36</v>
      </c>
      <c r="B253" t="s">
        <v>6344</v>
      </c>
      <c r="C253" t="s">
        <v>254</v>
      </c>
      <c r="D253" t="s">
        <v>254</v>
      </c>
      <c r="E253" t="s">
        <v>254</v>
      </c>
      <c r="F253" t="s">
        <v>254</v>
      </c>
      <c r="G253" t="s">
        <v>7769</v>
      </c>
      <c r="I253" t="str">
        <f t="shared" si="27"/>
        <v>N/A</v>
      </c>
      <c r="J253" t="str">
        <f t="shared" si="28"/>
        <v>N/A</v>
      </c>
      <c r="K253" t="str">
        <f t="shared" si="29"/>
        <v>N/A</v>
      </c>
      <c r="L253" t="str">
        <f t="shared" si="30"/>
        <v>N/A</v>
      </c>
      <c r="M253" t="str">
        <f t="shared" si="31"/>
        <v>N/A</v>
      </c>
      <c r="N253">
        <f t="shared" si="32"/>
        <v>8.3000000000000001E-3</v>
      </c>
    </row>
    <row r="254" spans="1:14" x14ac:dyDescent="0.3">
      <c r="I254" t="str">
        <f t="shared" si="27"/>
        <v>N/A</v>
      </c>
      <c r="J254" t="str">
        <f t="shared" si="28"/>
        <v>N/A</v>
      </c>
      <c r="K254" t="str">
        <f t="shared" si="29"/>
        <v>N/A</v>
      </c>
      <c r="L254" t="str">
        <f t="shared" si="30"/>
        <v>N/A</v>
      </c>
      <c r="M254" t="str">
        <f t="shared" si="31"/>
        <v>N/A</v>
      </c>
      <c r="N254" t="str">
        <f t="shared" si="32"/>
        <v>N/A</v>
      </c>
    </row>
    <row r="255" spans="1:14" x14ac:dyDescent="0.3">
      <c r="B255" s="1" t="s">
        <v>307</v>
      </c>
      <c r="C255" s="1" t="s">
        <v>242</v>
      </c>
      <c r="D255" s="1" t="s">
        <v>243</v>
      </c>
      <c r="E255" s="1" t="s">
        <v>244</v>
      </c>
      <c r="F255" s="1" t="s">
        <v>245</v>
      </c>
      <c r="G255" s="1" t="s">
        <v>246</v>
      </c>
      <c r="H255" s="1" t="s">
        <v>247</v>
      </c>
      <c r="I255" t="str">
        <f t="shared" si="27"/>
        <v>pos_trend</v>
      </c>
      <c r="J255">
        <f t="shared" si="28"/>
        <v>2012</v>
      </c>
      <c r="K255">
        <f t="shared" si="29"/>
        <v>2013</v>
      </c>
      <c r="L255">
        <f t="shared" si="30"/>
        <v>2014</v>
      </c>
      <c r="M255">
        <f t="shared" si="31"/>
        <v>2015</v>
      </c>
      <c r="N255">
        <f t="shared" si="32"/>
        <v>2016</v>
      </c>
    </row>
    <row r="256" spans="1:14" x14ac:dyDescent="0.3">
      <c r="A256" s="1">
        <v>0</v>
      </c>
      <c r="B256" t="s">
        <v>7770</v>
      </c>
      <c r="C256" t="s">
        <v>7771</v>
      </c>
      <c r="D256" t="s">
        <v>4490</v>
      </c>
      <c r="E256" t="s">
        <v>7772</v>
      </c>
      <c r="F256" t="s">
        <v>7773</v>
      </c>
      <c r="G256" t="s">
        <v>7774</v>
      </c>
      <c r="I256" t="str">
        <f t="shared" si="27"/>
        <v>pos_trend</v>
      </c>
      <c r="J256">
        <f t="shared" si="28"/>
        <v>234250000</v>
      </c>
      <c r="K256">
        <f t="shared" si="29"/>
        <v>248170000</v>
      </c>
      <c r="L256">
        <f t="shared" si="30"/>
        <v>248570000</v>
      </c>
      <c r="M256">
        <f t="shared" si="31"/>
        <v>261769999.99999997</v>
      </c>
      <c r="N256">
        <f t="shared" si="32"/>
        <v>377400000</v>
      </c>
    </row>
    <row r="257" spans="1:14" x14ac:dyDescent="0.3">
      <c r="A257" s="1">
        <v>1</v>
      </c>
      <c r="B257" t="s">
        <v>7775</v>
      </c>
      <c r="C257" t="s">
        <v>7776</v>
      </c>
      <c r="D257" t="s">
        <v>7777</v>
      </c>
      <c r="E257" t="s">
        <v>7778</v>
      </c>
      <c r="F257" t="s">
        <v>7779</v>
      </c>
      <c r="G257" t="s">
        <v>7780</v>
      </c>
      <c r="I257" t="str">
        <f t="shared" si="27"/>
        <v>pos_trend</v>
      </c>
      <c r="J257">
        <f t="shared" si="28"/>
        <v>15640000</v>
      </c>
      <c r="K257">
        <f t="shared" si="29"/>
        <v>18250000</v>
      </c>
      <c r="L257">
        <f t="shared" si="30"/>
        <v>23980000</v>
      </c>
      <c r="M257">
        <f t="shared" si="31"/>
        <v>27530000</v>
      </c>
      <c r="N257">
        <f t="shared" si="32"/>
        <v>47100000</v>
      </c>
    </row>
    <row r="258" spans="1:14" x14ac:dyDescent="0.3">
      <c r="A258" s="1">
        <v>2</v>
      </c>
      <c r="B258" t="s">
        <v>7781</v>
      </c>
      <c r="C258" t="s">
        <v>7782</v>
      </c>
      <c r="D258" t="s">
        <v>7783</v>
      </c>
      <c r="E258" t="s">
        <v>7784</v>
      </c>
      <c r="F258" t="s">
        <v>7785</v>
      </c>
      <c r="G258" t="s">
        <v>7786</v>
      </c>
      <c r="I258" t="str">
        <f t="shared" si="27"/>
        <v>N/A</v>
      </c>
      <c r="J258">
        <f t="shared" si="28"/>
        <v>218610000</v>
      </c>
      <c r="K258">
        <f t="shared" si="29"/>
        <v>229920000</v>
      </c>
      <c r="L258">
        <f t="shared" si="30"/>
        <v>224590000</v>
      </c>
      <c r="M258">
        <f t="shared" si="31"/>
        <v>234240000</v>
      </c>
      <c r="N258">
        <f t="shared" si="32"/>
        <v>330300000</v>
      </c>
    </row>
    <row r="259" spans="1:14" x14ac:dyDescent="0.3">
      <c r="A259" s="1">
        <v>3</v>
      </c>
      <c r="B259" t="s">
        <v>7787</v>
      </c>
      <c r="C259" t="s">
        <v>254</v>
      </c>
      <c r="D259" t="s">
        <v>254</v>
      </c>
      <c r="E259" t="s">
        <v>254</v>
      </c>
      <c r="F259" t="s">
        <v>254</v>
      </c>
      <c r="G259" t="s">
        <v>254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7788</v>
      </c>
      <c r="C260" t="s">
        <v>254</v>
      </c>
      <c r="D260" t="s">
        <v>5369</v>
      </c>
      <c r="E260" t="s">
        <v>5694</v>
      </c>
      <c r="F260" t="s">
        <v>7789</v>
      </c>
      <c r="G260" t="s">
        <v>7790</v>
      </c>
      <c r="I260" t="str">
        <f t="shared" si="27"/>
        <v>N/A</v>
      </c>
      <c r="J260" t="str">
        <f t="shared" si="28"/>
        <v>N/A</v>
      </c>
      <c r="K260">
        <f t="shared" si="29"/>
        <v>5.9400000000000008E-2</v>
      </c>
      <c r="L260">
        <f t="shared" si="30"/>
        <v>1.6000000000000001E-3</v>
      </c>
      <c r="M260">
        <f t="shared" si="31"/>
        <v>5.3099999999999994E-2</v>
      </c>
      <c r="N260">
        <f t="shared" si="32"/>
        <v>0.44170000000000004</v>
      </c>
    </row>
    <row r="261" spans="1:14" x14ac:dyDescent="0.3">
      <c r="A261" s="1">
        <v>5</v>
      </c>
      <c r="B261" t="s">
        <v>6346</v>
      </c>
      <c r="C261" t="s">
        <v>7791</v>
      </c>
      <c r="D261" t="s">
        <v>2671</v>
      </c>
      <c r="E261" t="s">
        <v>3544</v>
      </c>
      <c r="F261" t="s">
        <v>5562</v>
      </c>
      <c r="G261" t="s">
        <v>7792</v>
      </c>
      <c r="I261" t="str">
        <f t="shared" si="27"/>
        <v>N/A</v>
      </c>
      <c r="J261">
        <f t="shared" si="28"/>
        <v>5110000</v>
      </c>
      <c r="K261">
        <f t="shared" si="29"/>
        <v>1300000</v>
      </c>
      <c r="L261">
        <f t="shared" si="30"/>
        <v>6510000</v>
      </c>
      <c r="M261">
        <f t="shared" si="31"/>
        <v>11390000</v>
      </c>
      <c r="N261">
        <f t="shared" si="32"/>
        <v>9180000</v>
      </c>
    </row>
    <row r="262" spans="1:14" x14ac:dyDescent="0.3">
      <c r="A262" s="1">
        <v>6</v>
      </c>
      <c r="B262" t="s">
        <v>645</v>
      </c>
      <c r="C262" t="s">
        <v>7791</v>
      </c>
      <c r="D262" t="s">
        <v>2671</v>
      </c>
      <c r="E262" t="s">
        <v>3544</v>
      </c>
      <c r="F262" t="s">
        <v>5562</v>
      </c>
      <c r="G262" t="s">
        <v>7619</v>
      </c>
      <c r="I262" t="str">
        <f t="shared" si="27"/>
        <v>N/A</v>
      </c>
      <c r="J262">
        <f t="shared" si="28"/>
        <v>5110000</v>
      </c>
      <c r="K262">
        <f t="shared" si="29"/>
        <v>1300000</v>
      </c>
      <c r="L262">
        <f t="shared" si="30"/>
        <v>6510000</v>
      </c>
      <c r="M262">
        <f t="shared" si="31"/>
        <v>11390000</v>
      </c>
      <c r="N262">
        <f t="shared" si="32"/>
        <v>1960000</v>
      </c>
    </row>
    <row r="263" spans="1:14" x14ac:dyDescent="0.3">
      <c r="A263" s="1">
        <v>7</v>
      </c>
      <c r="B263" t="s">
        <v>653</v>
      </c>
      <c r="C263" t="s">
        <v>652</v>
      </c>
      <c r="D263" t="s">
        <v>254</v>
      </c>
      <c r="E263" t="s">
        <v>7793</v>
      </c>
      <c r="F263" t="s">
        <v>391</v>
      </c>
      <c r="G263" t="s">
        <v>7794</v>
      </c>
      <c r="I263" t="str">
        <f t="shared" si="27"/>
        <v>N/A</v>
      </c>
      <c r="J263">
        <f t="shared" si="28"/>
        <v>3000000</v>
      </c>
      <c r="K263" t="str">
        <f t="shared" si="29"/>
        <v>N/A</v>
      </c>
      <c r="L263">
        <f t="shared" si="30"/>
        <v>5000000</v>
      </c>
      <c r="M263">
        <f t="shared" si="31"/>
        <v>10000000</v>
      </c>
      <c r="N263">
        <f t="shared" si="32"/>
        <v>276000</v>
      </c>
    </row>
    <row r="264" spans="1:14" x14ac:dyDescent="0.3">
      <c r="A264" s="1">
        <v>8</v>
      </c>
      <c r="B264" t="s">
        <v>651</v>
      </c>
      <c r="C264" t="s">
        <v>3520</v>
      </c>
      <c r="D264" t="s">
        <v>2671</v>
      </c>
      <c r="E264" t="s">
        <v>3521</v>
      </c>
      <c r="F264" t="s">
        <v>7552</v>
      </c>
      <c r="G264" t="s">
        <v>7107</v>
      </c>
      <c r="I264" t="str">
        <f t="shared" si="27"/>
        <v>N/A</v>
      </c>
      <c r="J264">
        <f t="shared" si="28"/>
        <v>2110000</v>
      </c>
      <c r="K264">
        <f t="shared" si="29"/>
        <v>1300000</v>
      </c>
      <c r="L264">
        <f t="shared" si="30"/>
        <v>1510000</v>
      </c>
      <c r="M264">
        <f t="shared" si="31"/>
        <v>1390000</v>
      </c>
      <c r="N264">
        <f t="shared" si="32"/>
        <v>1680000</v>
      </c>
    </row>
    <row r="265" spans="1:14" x14ac:dyDescent="0.3">
      <c r="A265" s="1">
        <v>9</v>
      </c>
      <c r="B265" t="s">
        <v>695</v>
      </c>
      <c r="C265" t="s">
        <v>254</v>
      </c>
      <c r="D265" t="s">
        <v>254</v>
      </c>
      <c r="E265" t="s">
        <v>254</v>
      </c>
      <c r="F265" t="s">
        <v>254</v>
      </c>
      <c r="G265" t="s">
        <v>4184</v>
      </c>
      <c r="I265" t="str">
        <f t="shared" si="27"/>
        <v>N/A</v>
      </c>
      <c r="J265" t="str">
        <f t="shared" si="28"/>
        <v>N/A</v>
      </c>
      <c r="K265" t="str">
        <f t="shared" si="29"/>
        <v>N/A</v>
      </c>
      <c r="L265" t="str">
        <f t="shared" si="30"/>
        <v>N/A</v>
      </c>
      <c r="M265" t="str">
        <f t="shared" si="31"/>
        <v>N/A</v>
      </c>
      <c r="N265">
        <f t="shared" si="32"/>
        <v>7220000</v>
      </c>
    </row>
    <row r="266" spans="1:14" x14ac:dyDescent="0.3">
      <c r="A266" s="1">
        <v>10</v>
      </c>
      <c r="B266" t="s">
        <v>6347</v>
      </c>
      <c r="C266" t="s">
        <v>254</v>
      </c>
      <c r="D266" t="s">
        <v>254</v>
      </c>
      <c r="E266" t="s">
        <v>254</v>
      </c>
      <c r="F266" t="s">
        <v>254</v>
      </c>
      <c r="G266" t="s">
        <v>4184</v>
      </c>
      <c r="I266" t="str">
        <f t="shared" si="27"/>
        <v>N/A</v>
      </c>
      <c r="J266" t="str">
        <f t="shared" si="28"/>
        <v>N/A</v>
      </c>
      <c r="K266" t="str">
        <f t="shared" si="29"/>
        <v>N/A</v>
      </c>
      <c r="L266" t="str">
        <f t="shared" si="30"/>
        <v>N/A</v>
      </c>
      <c r="M266" t="str">
        <f t="shared" si="31"/>
        <v>N/A</v>
      </c>
      <c r="N266">
        <f t="shared" si="32"/>
        <v>7220000</v>
      </c>
    </row>
    <row r="267" spans="1:14" x14ac:dyDescent="0.3">
      <c r="A267" s="1">
        <v>11</v>
      </c>
      <c r="B267" t="s">
        <v>706</v>
      </c>
      <c r="C267" t="s">
        <v>254</v>
      </c>
      <c r="D267" t="s">
        <v>254</v>
      </c>
      <c r="E267" t="s">
        <v>254</v>
      </c>
      <c r="F267" t="s">
        <v>254</v>
      </c>
      <c r="G267" t="s">
        <v>254</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7795</v>
      </c>
      <c r="C268" t="s">
        <v>254</v>
      </c>
      <c r="D268" t="s">
        <v>254</v>
      </c>
      <c r="E268" t="s">
        <v>254</v>
      </c>
      <c r="F268" t="s">
        <v>254</v>
      </c>
      <c r="G268" t="s">
        <v>254</v>
      </c>
      <c r="I268" t="str">
        <f t="shared" si="27"/>
        <v>N/A</v>
      </c>
      <c r="J268" t="str">
        <f t="shared" si="28"/>
        <v>N/A</v>
      </c>
      <c r="K268" t="str">
        <f t="shared" si="29"/>
        <v>N/A</v>
      </c>
      <c r="L268" t="str">
        <f t="shared" si="30"/>
        <v>N/A</v>
      </c>
      <c r="M268" t="str">
        <f t="shared" si="31"/>
        <v>N/A</v>
      </c>
      <c r="N268" t="str">
        <f t="shared" si="32"/>
        <v>N/A</v>
      </c>
    </row>
    <row r="269" spans="1:14" x14ac:dyDescent="0.3">
      <c r="A269" s="1">
        <v>13</v>
      </c>
      <c r="B269" t="s">
        <v>6349</v>
      </c>
      <c r="C269" t="s">
        <v>7796</v>
      </c>
      <c r="D269" t="s">
        <v>2629</v>
      </c>
      <c r="E269" t="s">
        <v>3233</v>
      </c>
      <c r="F269" t="s">
        <v>7797</v>
      </c>
      <c r="G269" t="s">
        <v>7798</v>
      </c>
      <c r="I269" t="str">
        <f t="shared" si="27"/>
        <v>N/A</v>
      </c>
      <c r="J269">
        <f t="shared" si="28"/>
        <v>1.7500000000000002E-2</v>
      </c>
      <c r="K269">
        <f t="shared" si="29"/>
        <v>4.4000000000000003E-3</v>
      </c>
      <c r="L269">
        <f t="shared" si="30"/>
        <v>2.1499999999999998E-2</v>
      </c>
      <c r="M269">
        <f t="shared" si="31"/>
        <v>3.5000000000000003E-2</v>
      </c>
      <c r="N269">
        <f t="shared" si="32"/>
        <v>2.0800000000000003E-2</v>
      </c>
    </row>
    <row r="270" spans="1:14" x14ac:dyDescent="0.3">
      <c r="A270" s="1">
        <v>14</v>
      </c>
      <c r="B270" t="s">
        <v>730</v>
      </c>
      <c r="C270" t="s">
        <v>7799</v>
      </c>
      <c r="D270" t="s">
        <v>5564</v>
      </c>
      <c r="E270" t="s">
        <v>7800</v>
      </c>
      <c r="F270" t="s">
        <v>7597</v>
      </c>
      <c r="G270" t="s">
        <v>7801</v>
      </c>
      <c r="I270" t="str">
        <f t="shared" si="27"/>
        <v>N/A</v>
      </c>
      <c r="J270">
        <f t="shared" si="28"/>
        <v>4270000</v>
      </c>
      <c r="K270">
        <f t="shared" si="29"/>
        <v>4230000</v>
      </c>
      <c r="L270">
        <f t="shared" si="30"/>
        <v>4640000</v>
      </c>
      <c r="M270">
        <f t="shared" si="31"/>
        <v>4850000</v>
      </c>
      <c r="N270">
        <f t="shared" si="32"/>
        <v>5450000</v>
      </c>
    </row>
    <row r="271" spans="1:14" x14ac:dyDescent="0.3">
      <c r="A271" s="1">
        <v>15</v>
      </c>
      <c r="B271" t="s">
        <v>735</v>
      </c>
      <c r="C271" t="s">
        <v>7799</v>
      </c>
      <c r="D271" t="s">
        <v>5564</v>
      </c>
      <c r="E271" t="s">
        <v>7800</v>
      </c>
      <c r="F271" t="s">
        <v>7597</v>
      </c>
      <c r="G271" t="s">
        <v>7801</v>
      </c>
      <c r="I271" t="str">
        <f t="shared" si="27"/>
        <v>N/A</v>
      </c>
      <c r="J271">
        <f t="shared" si="28"/>
        <v>4270000</v>
      </c>
      <c r="K271">
        <f t="shared" si="29"/>
        <v>4230000</v>
      </c>
      <c r="L271">
        <f t="shared" si="30"/>
        <v>4640000</v>
      </c>
      <c r="M271">
        <f t="shared" si="31"/>
        <v>4850000</v>
      </c>
      <c r="N271">
        <f t="shared" si="32"/>
        <v>5450000</v>
      </c>
    </row>
    <row r="272" spans="1:14" x14ac:dyDescent="0.3">
      <c r="A272" s="1">
        <v>16</v>
      </c>
      <c r="B272" t="s">
        <v>747</v>
      </c>
      <c r="C272" t="s">
        <v>7802</v>
      </c>
      <c r="D272" t="s">
        <v>7803</v>
      </c>
      <c r="E272" t="s">
        <v>7804</v>
      </c>
      <c r="F272" t="s">
        <v>7805</v>
      </c>
      <c r="G272" t="s">
        <v>7806</v>
      </c>
      <c r="I272" t="str">
        <f t="shared" si="27"/>
        <v>pos_trend</v>
      </c>
      <c r="J272">
        <f t="shared" si="28"/>
        <v>243630000</v>
      </c>
      <c r="K272">
        <f t="shared" si="29"/>
        <v>253700000</v>
      </c>
      <c r="L272">
        <f t="shared" si="30"/>
        <v>260950000</v>
      </c>
      <c r="M272">
        <f t="shared" si="31"/>
        <v>279290000</v>
      </c>
      <c r="N272">
        <f t="shared" si="32"/>
        <v>393340000</v>
      </c>
    </row>
    <row r="273" spans="1:14" x14ac:dyDescent="0.3">
      <c r="A273" s="1">
        <v>17</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763</v>
      </c>
      <c r="C276" t="s">
        <v>7807</v>
      </c>
      <c r="D276" t="s">
        <v>7808</v>
      </c>
      <c r="E276" t="s">
        <v>7809</v>
      </c>
      <c r="F276" t="s">
        <v>7810</v>
      </c>
      <c r="G276" t="s">
        <v>7811</v>
      </c>
      <c r="I276" t="str">
        <f t="shared" si="27"/>
        <v>N/A</v>
      </c>
      <c r="J276">
        <f t="shared" si="28"/>
        <v>48000000</v>
      </c>
      <c r="K276">
        <f t="shared" si="29"/>
        <v>41110000</v>
      </c>
      <c r="L276">
        <f t="shared" si="30"/>
        <v>42680000</v>
      </c>
      <c r="M276">
        <f t="shared" si="31"/>
        <v>45790000</v>
      </c>
      <c r="N276">
        <f t="shared" si="32"/>
        <v>47840000</v>
      </c>
    </row>
    <row r="277" spans="1:14" x14ac:dyDescent="0.3">
      <c r="A277" s="1">
        <v>21</v>
      </c>
      <c r="B277" t="s">
        <v>769</v>
      </c>
      <c r="C277" t="s">
        <v>7812</v>
      </c>
      <c r="D277" t="s">
        <v>7813</v>
      </c>
      <c r="E277" t="s">
        <v>7814</v>
      </c>
      <c r="F277" t="s">
        <v>7815</v>
      </c>
      <c r="G277" t="s">
        <v>7816</v>
      </c>
      <c r="I277" t="str">
        <f t="shared" si="27"/>
        <v>N/A</v>
      </c>
      <c r="J277">
        <f t="shared" si="28"/>
        <v>23586</v>
      </c>
      <c r="K277">
        <f t="shared" si="29"/>
        <v>18910</v>
      </c>
      <c r="L277">
        <f t="shared" si="30"/>
        <v>18017</v>
      </c>
      <c r="M277">
        <f t="shared" si="31"/>
        <v>18063</v>
      </c>
      <c r="N277">
        <f t="shared" si="32"/>
        <v>17834</v>
      </c>
    </row>
    <row r="278" spans="1:14" x14ac:dyDescent="0.3">
      <c r="A278" s="1">
        <v>22</v>
      </c>
      <c r="B278" t="s">
        <v>6360</v>
      </c>
      <c r="C278" t="s">
        <v>7817</v>
      </c>
      <c r="D278" t="s">
        <v>7818</v>
      </c>
      <c r="E278" t="s">
        <v>7819</v>
      </c>
      <c r="F278" t="s">
        <v>7820</v>
      </c>
      <c r="G278" t="s">
        <v>3532</v>
      </c>
      <c r="I278" t="str">
        <f t="shared" si="27"/>
        <v>N/A</v>
      </c>
      <c r="J278">
        <f t="shared" si="28"/>
        <v>22770000</v>
      </c>
      <c r="K278">
        <f t="shared" si="29"/>
        <v>18520000</v>
      </c>
      <c r="L278">
        <f t="shared" si="30"/>
        <v>17960000</v>
      </c>
      <c r="M278">
        <f t="shared" si="31"/>
        <v>18270000</v>
      </c>
      <c r="N278">
        <f t="shared" si="32"/>
        <v>18360000</v>
      </c>
    </row>
    <row r="279" spans="1:14" x14ac:dyDescent="0.3">
      <c r="A279" s="1">
        <v>23</v>
      </c>
      <c r="B279" t="s">
        <v>773</v>
      </c>
      <c r="C279" t="s">
        <v>2830</v>
      </c>
      <c r="D279" t="s">
        <v>6683</v>
      </c>
      <c r="E279" t="s">
        <v>4517</v>
      </c>
      <c r="F279" t="s">
        <v>7821</v>
      </c>
      <c r="G279" t="s">
        <v>7822</v>
      </c>
      <c r="I279" t="str">
        <f t="shared" si="27"/>
        <v>N/A</v>
      </c>
      <c r="J279">
        <f t="shared" si="28"/>
        <v>27320000</v>
      </c>
      <c r="K279">
        <f t="shared" si="29"/>
        <v>24880000</v>
      </c>
      <c r="L279">
        <f t="shared" si="30"/>
        <v>26200000</v>
      </c>
      <c r="M279">
        <f t="shared" si="31"/>
        <v>28630000</v>
      </c>
      <c r="N279">
        <f t="shared" si="32"/>
        <v>31110000</v>
      </c>
    </row>
    <row r="280" spans="1:14" x14ac:dyDescent="0.3">
      <c r="A280" s="1">
        <v>24</v>
      </c>
      <c r="B280" t="s">
        <v>779</v>
      </c>
      <c r="C280" t="s">
        <v>7823</v>
      </c>
      <c r="D280" t="s">
        <v>3079</v>
      </c>
      <c r="E280" t="s">
        <v>7824</v>
      </c>
      <c r="F280" t="s">
        <v>7825</v>
      </c>
      <c r="G280" t="s">
        <v>254</v>
      </c>
      <c r="I280" t="str">
        <f t="shared" si="27"/>
        <v>pos_trend</v>
      </c>
      <c r="J280">
        <f t="shared" si="28"/>
        <v>-1780000</v>
      </c>
      <c r="K280">
        <f t="shared" si="29"/>
        <v>-1630000</v>
      </c>
      <c r="L280">
        <f t="shared" si="30"/>
        <v>-1480000</v>
      </c>
      <c r="M280">
        <f t="shared" si="31"/>
        <v>-1330000</v>
      </c>
      <c r="N280" t="str">
        <f t="shared" si="32"/>
        <v>N/A</v>
      </c>
    </row>
    <row r="281" spans="1:14" x14ac:dyDescent="0.3">
      <c r="A281" s="1">
        <v>25</v>
      </c>
      <c r="B281" t="s">
        <v>780</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786</v>
      </c>
      <c r="C282" t="s">
        <v>7826</v>
      </c>
      <c r="D282" t="s">
        <v>7827</v>
      </c>
      <c r="E282" t="s">
        <v>7828</v>
      </c>
      <c r="F282" t="s">
        <v>7829</v>
      </c>
      <c r="G282" t="s">
        <v>254</v>
      </c>
      <c r="I282" t="str">
        <f t="shared" si="27"/>
        <v>N/A</v>
      </c>
      <c r="J282">
        <f t="shared" si="28"/>
        <v>542182</v>
      </c>
      <c r="K282">
        <f t="shared" si="29"/>
        <v>-68681</v>
      </c>
      <c r="L282">
        <f t="shared" si="30"/>
        <v>337601</v>
      </c>
      <c r="M282">
        <f t="shared" si="31"/>
        <v>303163</v>
      </c>
      <c r="N282" t="str">
        <f t="shared" si="32"/>
        <v>N/A</v>
      </c>
    </row>
    <row r="283" spans="1:14" x14ac:dyDescent="0.3">
      <c r="A283" s="1">
        <v>27</v>
      </c>
      <c r="B283" t="s">
        <v>788</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6361</v>
      </c>
      <c r="C284" t="s">
        <v>7830</v>
      </c>
      <c r="D284" t="s">
        <v>7831</v>
      </c>
      <c r="E284" t="s">
        <v>7832</v>
      </c>
      <c r="F284" t="s">
        <v>7833</v>
      </c>
      <c r="G284" t="s">
        <v>7834</v>
      </c>
      <c r="I284" t="str">
        <f t="shared" si="27"/>
        <v>N/A</v>
      </c>
      <c r="J284">
        <f t="shared" si="28"/>
        <v>-878732</v>
      </c>
      <c r="K284">
        <f t="shared" si="29"/>
        <v>-616575</v>
      </c>
      <c r="L284">
        <f t="shared" si="30"/>
        <v>-354313</v>
      </c>
      <c r="M284">
        <f t="shared" si="31"/>
        <v>-92052</v>
      </c>
      <c r="N284">
        <f t="shared" si="32"/>
        <v>-462015</v>
      </c>
    </row>
    <row r="285" spans="1:14" x14ac:dyDescent="0.3">
      <c r="A285" s="1">
        <v>29</v>
      </c>
      <c r="B285" t="s">
        <v>789</v>
      </c>
      <c r="C285" t="s">
        <v>254</v>
      </c>
      <c r="D285" t="s">
        <v>254</v>
      </c>
      <c r="E285" t="s">
        <v>254</v>
      </c>
      <c r="F285" t="s">
        <v>254</v>
      </c>
      <c r="G285" t="s">
        <v>7835</v>
      </c>
      <c r="I285" t="str">
        <f t="shared" si="27"/>
        <v>N/A</v>
      </c>
      <c r="J285" t="str">
        <f t="shared" si="28"/>
        <v>N/A</v>
      </c>
      <c r="K285" t="str">
        <f t="shared" si="29"/>
        <v>N/A</v>
      </c>
      <c r="L285" t="str">
        <f t="shared" si="30"/>
        <v>N/A</v>
      </c>
      <c r="M285" t="str">
        <f t="shared" si="31"/>
        <v>N/A</v>
      </c>
      <c r="N285">
        <f t="shared" si="32"/>
        <v>-1180000</v>
      </c>
    </row>
    <row r="286" spans="1:14" x14ac:dyDescent="0.3">
      <c r="A286" s="1">
        <v>30</v>
      </c>
      <c r="B286" t="s">
        <v>795</v>
      </c>
      <c r="C286" t="s">
        <v>7836</v>
      </c>
      <c r="D286" t="s">
        <v>7837</v>
      </c>
      <c r="E286" t="s">
        <v>7838</v>
      </c>
      <c r="F286" t="s">
        <v>7839</v>
      </c>
      <c r="G286" t="s">
        <v>7840</v>
      </c>
      <c r="I286" t="str">
        <f t="shared" si="27"/>
        <v>N/A</v>
      </c>
      <c r="J286">
        <f t="shared" si="28"/>
        <v>0.16460000000000002</v>
      </c>
      <c r="K286">
        <f t="shared" si="29"/>
        <v>0.1394</v>
      </c>
      <c r="L286">
        <f t="shared" si="30"/>
        <v>0.1406</v>
      </c>
      <c r="M286">
        <f t="shared" si="31"/>
        <v>0.1409</v>
      </c>
      <c r="N286">
        <f t="shared" si="32"/>
        <v>0.1084</v>
      </c>
    </row>
    <row r="287" spans="1:14" x14ac:dyDescent="0.3">
      <c r="A287" s="1">
        <v>31</v>
      </c>
      <c r="B287" t="s">
        <v>801</v>
      </c>
      <c r="C287" t="s">
        <v>7807</v>
      </c>
      <c r="D287" t="s">
        <v>7808</v>
      </c>
      <c r="E287" t="s">
        <v>7809</v>
      </c>
      <c r="F287" t="s">
        <v>7810</v>
      </c>
      <c r="G287" t="s">
        <v>7811</v>
      </c>
      <c r="I287" t="str">
        <f t="shared" si="27"/>
        <v>N/A</v>
      </c>
      <c r="J287">
        <f t="shared" si="28"/>
        <v>48000000</v>
      </c>
      <c r="K287">
        <f t="shared" si="29"/>
        <v>41110000</v>
      </c>
      <c r="L287">
        <f t="shared" si="30"/>
        <v>42680000</v>
      </c>
      <c r="M287">
        <f t="shared" si="31"/>
        <v>45790000</v>
      </c>
      <c r="N287">
        <f t="shared" si="32"/>
        <v>47840000</v>
      </c>
    </row>
    <row r="288" spans="1:14" x14ac:dyDescent="0.3">
      <c r="A288" s="1">
        <v>32</v>
      </c>
      <c r="B288" t="s">
        <v>802</v>
      </c>
      <c r="C288" t="s">
        <v>7836</v>
      </c>
      <c r="D288" t="s">
        <v>7837</v>
      </c>
      <c r="E288" t="s">
        <v>7838</v>
      </c>
      <c r="F288" t="s">
        <v>7839</v>
      </c>
      <c r="G288" t="s">
        <v>7840</v>
      </c>
      <c r="I288" t="str">
        <f t="shared" si="27"/>
        <v>N/A</v>
      </c>
      <c r="J288">
        <f t="shared" si="28"/>
        <v>0.16460000000000002</v>
      </c>
      <c r="K288">
        <f t="shared" si="29"/>
        <v>0.1394</v>
      </c>
      <c r="L288">
        <f t="shared" si="30"/>
        <v>0.1406</v>
      </c>
      <c r="M288">
        <f t="shared" si="31"/>
        <v>0.1409</v>
      </c>
      <c r="N288">
        <f t="shared" si="32"/>
        <v>0.1084</v>
      </c>
    </row>
    <row r="289" spans="1:14" x14ac:dyDescent="0.3">
      <c r="A289" s="1">
        <v>33</v>
      </c>
      <c r="B289" t="s">
        <v>6373</v>
      </c>
      <c r="C289" t="s">
        <v>254</v>
      </c>
      <c r="D289" t="s">
        <v>254</v>
      </c>
      <c r="E289" t="s">
        <v>254</v>
      </c>
      <c r="F289" t="s">
        <v>254</v>
      </c>
      <c r="G289" t="s">
        <v>7841</v>
      </c>
      <c r="I289" t="str">
        <f t="shared" si="27"/>
        <v>N/A</v>
      </c>
      <c r="J289" t="str">
        <f t="shared" si="28"/>
        <v>N/A</v>
      </c>
      <c r="K289" t="str">
        <f t="shared" si="29"/>
        <v>N/A</v>
      </c>
      <c r="L289" t="str">
        <f t="shared" si="30"/>
        <v>N/A</v>
      </c>
      <c r="M289" t="str">
        <f t="shared" si="31"/>
        <v>N/A</v>
      </c>
      <c r="N289">
        <f t="shared" si="32"/>
        <v>6.7900000000000002E-2</v>
      </c>
    </row>
    <row r="290" spans="1:14" x14ac:dyDescent="0.3">
      <c r="A290" s="1">
        <v>34</v>
      </c>
      <c r="B290" t="s">
        <v>803</v>
      </c>
      <c r="C290" t="s">
        <v>254</v>
      </c>
      <c r="D290" t="s">
        <v>254</v>
      </c>
      <c r="E290" t="s">
        <v>254</v>
      </c>
      <c r="F290" t="s">
        <v>254</v>
      </c>
      <c r="G290" t="s">
        <v>254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804</v>
      </c>
      <c r="C291" t="s">
        <v>7807</v>
      </c>
      <c r="D291" t="s">
        <v>7808</v>
      </c>
      <c r="E291" t="s">
        <v>7809</v>
      </c>
      <c r="F291" t="s">
        <v>7810</v>
      </c>
      <c r="G291" t="s">
        <v>7811</v>
      </c>
      <c r="I291" t="str">
        <f t="shared" si="27"/>
        <v>N/A</v>
      </c>
      <c r="J291">
        <f t="shared" si="28"/>
        <v>48000000</v>
      </c>
      <c r="K291">
        <f t="shared" si="29"/>
        <v>41110000</v>
      </c>
      <c r="L291">
        <f t="shared" si="30"/>
        <v>42680000</v>
      </c>
      <c r="M291">
        <f t="shared" si="31"/>
        <v>45790000</v>
      </c>
      <c r="N291">
        <f t="shared" si="32"/>
        <v>47840000</v>
      </c>
    </row>
    <row r="292" spans="1:14" x14ac:dyDescent="0.3">
      <c r="A292" s="1">
        <v>36</v>
      </c>
      <c r="B292" t="s">
        <v>805</v>
      </c>
      <c r="C292" t="s">
        <v>7761</v>
      </c>
      <c r="D292" t="s">
        <v>7762</v>
      </c>
      <c r="E292" t="s">
        <v>7763</v>
      </c>
      <c r="F292" t="s">
        <v>7764</v>
      </c>
      <c r="G292" t="s">
        <v>7765</v>
      </c>
      <c r="I292" t="str">
        <f t="shared" si="27"/>
        <v>pos_trend</v>
      </c>
      <c r="J292">
        <f t="shared" si="28"/>
        <v>291630000</v>
      </c>
      <c r="K292">
        <f t="shared" si="29"/>
        <v>294810000</v>
      </c>
      <c r="L292">
        <f t="shared" si="30"/>
        <v>303630000</v>
      </c>
      <c r="M292">
        <f t="shared" si="31"/>
        <v>325080000</v>
      </c>
      <c r="N292">
        <f t="shared" si="32"/>
        <v>441180000</v>
      </c>
    </row>
    <row r="293" spans="1:14" x14ac:dyDescent="0.3">
      <c r="I293" t="str">
        <f t="shared" si="27"/>
        <v>N/A</v>
      </c>
      <c r="J293" t="str">
        <f t="shared" si="28"/>
        <v>N/A</v>
      </c>
      <c r="K293" t="str">
        <f t="shared" si="29"/>
        <v>N/A</v>
      </c>
      <c r="L293" t="str">
        <f t="shared" si="30"/>
        <v>N/A</v>
      </c>
      <c r="M293" t="str">
        <f t="shared" si="31"/>
        <v>N/A</v>
      </c>
      <c r="N293" t="str">
        <f t="shared" si="32"/>
        <v>N/A</v>
      </c>
    </row>
    <row r="294" spans="1:14" x14ac:dyDescent="0.3">
      <c r="B294" s="1" t="s">
        <v>307</v>
      </c>
      <c r="C294" s="1" t="s">
        <v>242</v>
      </c>
      <c r="D294" s="1" t="s">
        <v>243</v>
      </c>
      <c r="E294" s="1" t="s">
        <v>244</v>
      </c>
      <c r="F294" s="1" t="s">
        <v>245</v>
      </c>
      <c r="G294" s="1" t="s">
        <v>246</v>
      </c>
      <c r="H294" s="1" t="s">
        <v>247</v>
      </c>
      <c r="I294" t="str">
        <f t="shared" si="27"/>
        <v>pos_trend</v>
      </c>
      <c r="J294">
        <f t="shared" si="28"/>
        <v>2012</v>
      </c>
      <c r="K294">
        <f t="shared" si="29"/>
        <v>2013</v>
      </c>
      <c r="L294">
        <f t="shared" si="30"/>
        <v>2014</v>
      </c>
      <c r="M294">
        <f t="shared" si="31"/>
        <v>2015</v>
      </c>
      <c r="N294">
        <f t="shared" si="32"/>
        <v>2016</v>
      </c>
    </row>
    <row r="295" spans="1:14" x14ac:dyDescent="0.3">
      <c r="A295" s="1">
        <v>0</v>
      </c>
      <c r="B295" t="s">
        <v>870</v>
      </c>
      <c r="C295" t="s">
        <v>7842</v>
      </c>
      <c r="D295" t="s">
        <v>7843</v>
      </c>
      <c r="E295" t="s">
        <v>7844</v>
      </c>
      <c r="F295" t="s">
        <v>7845</v>
      </c>
      <c r="G295" t="s">
        <v>7846</v>
      </c>
      <c r="I295" t="str">
        <f t="shared" si="27"/>
        <v>N/A</v>
      </c>
      <c r="J295">
        <f t="shared" si="28"/>
        <v>-503940</v>
      </c>
      <c r="K295">
        <f t="shared" si="29"/>
        <v>-731582</v>
      </c>
      <c r="L295">
        <f t="shared" si="30"/>
        <v>-113890</v>
      </c>
      <c r="M295">
        <f t="shared" si="31"/>
        <v>-767053</v>
      </c>
      <c r="N295">
        <f t="shared" si="32"/>
        <v>-1010000</v>
      </c>
    </row>
    <row r="296" spans="1:14" x14ac:dyDescent="0.3">
      <c r="A296" s="1">
        <v>1</v>
      </c>
      <c r="B296" t="s">
        <v>876</v>
      </c>
      <c r="C296" t="s">
        <v>7842</v>
      </c>
      <c r="D296" t="s">
        <v>7843</v>
      </c>
      <c r="E296" t="s">
        <v>7844</v>
      </c>
      <c r="F296" t="s">
        <v>7845</v>
      </c>
      <c r="G296" t="s">
        <v>7846</v>
      </c>
      <c r="I296" t="str">
        <f t="shared" si="27"/>
        <v>N/A</v>
      </c>
      <c r="J296">
        <f t="shared" si="28"/>
        <v>-503940</v>
      </c>
      <c r="K296">
        <f t="shared" si="29"/>
        <v>-731582</v>
      </c>
      <c r="L296">
        <f t="shared" si="30"/>
        <v>-113890</v>
      </c>
      <c r="M296">
        <f t="shared" si="31"/>
        <v>-767053</v>
      </c>
      <c r="N296">
        <f t="shared" si="32"/>
        <v>-1010000</v>
      </c>
    </row>
    <row r="297" spans="1:14" x14ac:dyDescent="0.3">
      <c r="A297" s="1">
        <v>2</v>
      </c>
      <c r="B297" t="s">
        <v>882</v>
      </c>
      <c r="C297" t="s">
        <v>254</v>
      </c>
      <c r="D297" t="s">
        <v>254</v>
      </c>
      <c r="E297" t="s">
        <v>254</v>
      </c>
      <c r="F297" t="s">
        <v>254</v>
      </c>
      <c r="G297" t="s">
        <v>254</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899</v>
      </c>
      <c r="C298" t="s">
        <v>254</v>
      </c>
      <c r="D298" t="s">
        <v>254</v>
      </c>
      <c r="E298" t="s">
        <v>254</v>
      </c>
      <c r="F298" t="s">
        <v>254</v>
      </c>
      <c r="G298" t="s">
        <v>254</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904</v>
      </c>
      <c r="C299" t="s">
        <v>254</v>
      </c>
      <c r="D299" t="s">
        <v>7847</v>
      </c>
      <c r="E299" t="s">
        <v>254</v>
      </c>
      <c r="F299" t="s">
        <v>7848</v>
      </c>
      <c r="G299" t="s">
        <v>2641</v>
      </c>
      <c r="I299" t="str">
        <f t="shared" si="27"/>
        <v>N/A</v>
      </c>
      <c r="J299" t="str">
        <f t="shared" si="28"/>
        <v>N/A</v>
      </c>
      <c r="K299">
        <f t="shared" si="29"/>
        <v>237105</v>
      </c>
      <c r="L299" t="str">
        <f t="shared" si="30"/>
        <v>N/A</v>
      </c>
      <c r="M299">
        <f t="shared" si="31"/>
        <v>1200</v>
      </c>
      <c r="N299">
        <f t="shared" si="32"/>
        <v>73350000</v>
      </c>
    </row>
    <row r="300" spans="1:14" x14ac:dyDescent="0.3">
      <c r="A300" s="1">
        <v>5</v>
      </c>
      <c r="B300" t="s">
        <v>906</v>
      </c>
      <c r="C300" t="s">
        <v>1193</v>
      </c>
      <c r="D300" t="s">
        <v>7849</v>
      </c>
      <c r="E300" t="s">
        <v>7850</v>
      </c>
      <c r="F300" t="s">
        <v>227</v>
      </c>
      <c r="G300" t="s">
        <v>7851</v>
      </c>
      <c r="I300" t="str">
        <f t="shared" si="27"/>
        <v>N/A</v>
      </c>
      <c r="J300">
        <f t="shared" si="28"/>
        <v>1270000</v>
      </c>
      <c r="K300">
        <f t="shared" si="29"/>
        <v>-532151</v>
      </c>
      <c r="L300">
        <f t="shared" si="30"/>
        <v>4110000.0000000005</v>
      </c>
      <c r="M300">
        <f t="shared" si="31"/>
        <v>4010000</v>
      </c>
      <c r="N300">
        <f t="shared" si="32"/>
        <v>-41460000</v>
      </c>
    </row>
    <row r="301" spans="1:14" x14ac:dyDescent="0.3">
      <c r="A301" s="1">
        <v>6</v>
      </c>
      <c r="B301" t="s">
        <v>908</v>
      </c>
      <c r="C301" t="s">
        <v>4292</v>
      </c>
      <c r="D301" t="s">
        <v>7852</v>
      </c>
      <c r="E301" t="s">
        <v>7853</v>
      </c>
      <c r="F301" t="s">
        <v>7854</v>
      </c>
      <c r="G301" t="s">
        <v>7855</v>
      </c>
      <c r="I301" t="str">
        <f t="shared" si="27"/>
        <v>N/A</v>
      </c>
      <c r="J301">
        <f t="shared" si="28"/>
        <v>-12680000</v>
      </c>
      <c r="K301">
        <f t="shared" si="29"/>
        <v>-12720000</v>
      </c>
      <c r="L301">
        <f t="shared" si="30"/>
        <v>-3050000</v>
      </c>
      <c r="M301">
        <f t="shared" si="31"/>
        <v>-556350</v>
      </c>
      <c r="N301">
        <f t="shared" si="32"/>
        <v>-47600000</v>
      </c>
    </row>
    <row r="302" spans="1:14" x14ac:dyDescent="0.3">
      <c r="A302" s="1">
        <v>7</v>
      </c>
      <c r="B302" t="s">
        <v>909</v>
      </c>
      <c r="C302" t="s">
        <v>3443</v>
      </c>
      <c r="D302" t="s">
        <v>962</v>
      </c>
      <c r="E302" t="s">
        <v>7856</v>
      </c>
      <c r="F302" t="s">
        <v>2036</v>
      </c>
      <c r="G302" t="s">
        <v>3953</v>
      </c>
      <c r="I302" t="str">
        <f t="shared" si="27"/>
        <v>N/A</v>
      </c>
      <c r="J302">
        <f t="shared" si="28"/>
        <v>13950000</v>
      </c>
      <c r="K302">
        <f t="shared" si="29"/>
        <v>12180000</v>
      </c>
      <c r="L302">
        <f t="shared" si="30"/>
        <v>7150000</v>
      </c>
      <c r="M302">
        <f t="shared" si="31"/>
        <v>4570000</v>
      </c>
      <c r="N302">
        <f t="shared" si="32"/>
        <v>6140000</v>
      </c>
    </row>
    <row r="303" spans="1:14" x14ac:dyDescent="0.3">
      <c r="A303" s="1">
        <v>8</v>
      </c>
      <c r="B303" t="s">
        <v>7857</v>
      </c>
      <c r="C303" t="s">
        <v>7858</v>
      </c>
      <c r="D303" t="s">
        <v>7859</v>
      </c>
      <c r="E303" t="s">
        <v>7860</v>
      </c>
      <c r="F303" t="s">
        <v>7861</v>
      </c>
      <c r="G303" t="s">
        <v>7862</v>
      </c>
      <c r="I303" t="str">
        <f t="shared" si="27"/>
        <v>N/A</v>
      </c>
      <c r="J303">
        <f t="shared" si="28"/>
        <v>-14340000</v>
      </c>
      <c r="K303">
        <f t="shared" si="29"/>
        <v>-9540000</v>
      </c>
      <c r="L303">
        <f t="shared" si="30"/>
        <v>-14250000</v>
      </c>
      <c r="M303">
        <f t="shared" si="31"/>
        <v>-19990000</v>
      </c>
      <c r="N303">
        <f t="shared" si="32"/>
        <v>-17520000</v>
      </c>
    </row>
    <row r="304" spans="1:14" x14ac:dyDescent="0.3">
      <c r="A304" s="1">
        <v>9</v>
      </c>
      <c r="B304" t="s">
        <v>7863</v>
      </c>
      <c r="C304" t="s">
        <v>254</v>
      </c>
      <c r="D304" t="s">
        <v>7864</v>
      </c>
      <c r="E304" t="s">
        <v>254</v>
      </c>
      <c r="F304" t="s">
        <v>254</v>
      </c>
      <c r="G304" t="s">
        <v>254</v>
      </c>
      <c r="I304" t="str">
        <f t="shared" si="27"/>
        <v>N/A</v>
      </c>
      <c r="J304" t="str">
        <f t="shared" si="28"/>
        <v>N/A</v>
      </c>
      <c r="K304">
        <f t="shared" si="29"/>
        <v>249000</v>
      </c>
      <c r="L304" t="str">
        <f t="shared" si="30"/>
        <v>N/A</v>
      </c>
      <c r="M304" t="str">
        <f t="shared" si="31"/>
        <v>N/A</v>
      </c>
      <c r="N304" t="str">
        <f t="shared" si="32"/>
        <v>N/A</v>
      </c>
    </row>
    <row r="305" spans="1:14" x14ac:dyDescent="0.3">
      <c r="A305" s="1">
        <v>10</v>
      </c>
      <c r="B305" t="s">
        <v>910</v>
      </c>
      <c r="C305" t="s">
        <v>254</v>
      </c>
      <c r="D305" t="s">
        <v>254</v>
      </c>
      <c r="E305" t="s">
        <v>254</v>
      </c>
      <c r="F305" t="s">
        <v>254</v>
      </c>
      <c r="G305" t="s">
        <v>254</v>
      </c>
      <c r="I305" t="str">
        <f t="shared" si="27"/>
        <v>N/A</v>
      </c>
      <c r="J305" t="str">
        <f t="shared" si="28"/>
        <v>N/A</v>
      </c>
      <c r="K305" t="str">
        <f t="shared" si="29"/>
        <v>N/A</v>
      </c>
      <c r="L305" t="str">
        <f t="shared" si="30"/>
        <v>N/A</v>
      </c>
      <c r="M305" t="str">
        <f t="shared" si="31"/>
        <v>N/A</v>
      </c>
      <c r="N305" t="str">
        <f t="shared" si="32"/>
        <v>N/A</v>
      </c>
    </row>
    <row r="306" spans="1:14" x14ac:dyDescent="0.3">
      <c r="A306" s="1">
        <v>11</v>
      </c>
      <c r="B306" t="s">
        <v>914</v>
      </c>
      <c r="C306" t="s">
        <v>7865</v>
      </c>
      <c r="D306" t="s">
        <v>254</v>
      </c>
      <c r="E306" t="s">
        <v>254</v>
      </c>
      <c r="F306" t="s">
        <v>254</v>
      </c>
      <c r="G306" t="s">
        <v>254</v>
      </c>
      <c r="I306" t="str">
        <f t="shared" si="27"/>
        <v>N/A</v>
      </c>
      <c r="J306">
        <f t="shared" si="28"/>
        <v>989833</v>
      </c>
      <c r="K306" t="str">
        <f t="shared" si="29"/>
        <v>N/A</v>
      </c>
      <c r="L306" t="str">
        <f t="shared" si="30"/>
        <v>N/A</v>
      </c>
      <c r="M306" t="str">
        <f t="shared" si="31"/>
        <v>N/A</v>
      </c>
      <c r="N306" t="str">
        <f t="shared" si="32"/>
        <v>N/A</v>
      </c>
    </row>
    <row r="307" spans="1:14" x14ac:dyDescent="0.3">
      <c r="A307" s="1">
        <v>12</v>
      </c>
      <c r="B307" t="s">
        <v>915</v>
      </c>
      <c r="C307" t="s">
        <v>7866</v>
      </c>
      <c r="D307" t="s">
        <v>7867</v>
      </c>
      <c r="E307" t="s">
        <v>7868</v>
      </c>
      <c r="F307" t="s">
        <v>7869</v>
      </c>
      <c r="G307" t="s">
        <v>2807</v>
      </c>
      <c r="I307" t="str">
        <f t="shared" si="27"/>
        <v>N/A</v>
      </c>
      <c r="J307">
        <f t="shared" si="28"/>
        <v>-12580000</v>
      </c>
      <c r="K307">
        <f t="shared" si="29"/>
        <v>-10320000</v>
      </c>
      <c r="L307">
        <f t="shared" si="30"/>
        <v>-10260000</v>
      </c>
      <c r="M307">
        <f t="shared" si="31"/>
        <v>-16750000</v>
      </c>
      <c r="N307">
        <f t="shared" si="32"/>
        <v>13360000</v>
      </c>
    </row>
    <row r="308" spans="1:14" x14ac:dyDescent="0.3">
      <c r="A308" s="1">
        <v>13</v>
      </c>
      <c r="B308" t="s">
        <v>921</v>
      </c>
      <c r="C308" t="s">
        <v>254</v>
      </c>
      <c r="D308" t="s">
        <v>7870</v>
      </c>
      <c r="E308" t="s">
        <v>7871</v>
      </c>
      <c r="F308" t="s">
        <v>7872</v>
      </c>
      <c r="G308" t="s">
        <v>7873</v>
      </c>
      <c r="I308" t="str">
        <f t="shared" si="27"/>
        <v>N/A</v>
      </c>
      <c r="J308" t="str">
        <f t="shared" si="28"/>
        <v>N/A</v>
      </c>
      <c r="K308">
        <f t="shared" si="29"/>
        <v>0.17980000000000002</v>
      </c>
      <c r="L308">
        <f t="shared" si="30"/>
        <v>5.6999999999999993E-3</v>
      </c>
      <c r="M308">
        <f t="shared" si="31"/>
        <v>-0.63190000000000002</v>
      </c>
      <c r="N308">
        <f t="shared" si="32"/>
        <v>1.7979000000000001</v>
      </c>
    </row>
    <row r="309" spans="1:14" x14ac:dyDescent="0.3">
      <c r="A309" s="1">
        <v>14</v>
      </c>
      <c r="B309" t="s">
        <v>7874</v>
      </c>
      <c r="C309" t="s">
        <v>7875</v>
      </c>
      <c r="D309" t="s">
        <v>7876</v>
      </c>
      <c r="E309" t="s">
        <v>7877</v>
      </c>
      <c r="F309" t="s">
        <v>7878</v>
      </c>
      <c r="G309" t="s">
        <v>7879</v>
      </c>
      <c r="I309" t="str">
        <f t="shared" si="27"/>
        <v>N/A</v>
      </c>
      <c r="J309">
        <f t="shared" si="28"/>
        <v>-0.86939999999999995</v>
      </c>
      <c r="K309">
        <f t="shared" si="29"/>
        <v>-0.75340000000000007</v>
      </c>
      <c r="L309">
        <f t="shared" si="30"/>
        <v>-0.72450000000000003</v>
      </c>
      <c r="M309">
        <f t="shared" si="31"/>
        <v>-1.1864000000000001</v>
      </c>
      <c r="N309">
        <f t="shared" si="32"/>
        <v>0.81340000000000001</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932</v>
      </c>
      <c r="C312" t="s">
        <v>7880</v>
      </c>
      <c r="D312" t="s">
        <v>7881</v>
      </c>
      <c r="E312" t="s">
        <v>7882</v>
      </c>
      <c r="F312" t="s">
        <v>7883</v>
      </c>
      <c r="G312" t="s">
        <v>7884</v>
      </c>
      <c r="I312" t="str">
        <f t="shared" si="27"/>
        <v>N/A</v>
      </c>
      <c r="J312">
        <f t="shared" si="28"/>
        <v>-473169</v>
      </c>
      <c r="K312">
        <f t="shared" si="29"/>
        <v>-401217</v>
      </c>
      <c r="L312">
        <f t="shared" si="30"/>
        <v>-332339</v>
      </c>
      <c r="M312">
        <f t="shared" si="31"/>
        <v>-330789</v>
      </c>
      <c r="N312">
        <f t="shared" si="32"/>
        <v>-331791</v>
      </c>
    </row>
    <row r="313" spans="1:14" x14ac:dyDescent="0.3">
      <c r="A313" s="1">
        <v>1</v>
      </c>
      <c r="B313" t="s">
        <v>933</v>
      </c>
      <c r="C313" t="s">
        <v>7880</v>
      </c>
      <c r="D313" t="s">
        <v>7881</v>
      </c>
      <c r="E313" t="s">
        <v>7882</v>
      </c>
      <c r="F313" t="s">
        <v>7883</v>
      </c>
      <c r="G313" t="s">
        <v>7884</v>
      </c>
      <c r="I313" t="str">
        <f t="shared" si="27"/>
        <v>N/A</v>
      </c>
      <c r="J313">
        <f t="shared" si="28"/>
        <v>-473169</v>
      </c>
      <c r="K313">
        <f t="shared" si="29"/>
        <v>-401217</v>
      </c>
      <c r="L313">
        <f t="shared" si="30"/>
        <v>-332339</v>
      </c>
      <c r="M313">
        <f t="shared" si="31"/>
        <v>-330789</v>
      </c>
      <c r="N313">
        <f t="shared" si="32"/>
        <v>-331791</v>
      </c>
    </row>
    <row r="314" spans="1:14" x14ac:dyDescent="0.3">
      <c r="A314" s="1">
        <v>2</v>
      </c>
      <c r="B314" t="s">
        <v>436</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6386</v>
      </c>
      <c r="C315" t="s">
        <v>254</v>
      </c>
      <c r="D315" t="s">
        <v>7885</v>
      </c>
      <c r="E315" t="s">
        <v>7886</v>
      </c>
      <c r="F315" t="s">
        <v>7887</v>
      </c>
      <c r="G315" t="s">
        <v>6572</v>
      </c>
      <c r="I315" t="str">
        <f t="shared" si="27"/>
        <v>N/A</v>
      </c>
      <c r="J315" t="str">
        <f t="shared" si="28"/>
        <v>N/A</v>
      </c>
      <c r="K315">
        <f t="shared" si="29"/>
        <v>0.15210000000000001</v>
      </c>
      <c r="L315">
        <f t="shared" si="30"/>
        <v>0.17170000000000002</v>
      </c>
      <c r="M315">
        <f t="shared" si="31"/>
        <v>4.7000000000000002E-3</v>
      </c>
      <c r="N315">
        <f t="shared" si="32"/>
        <v>-3.0000000000000001E-3</v>
      </c>
    </row>
    <row r="316" spans="1:14" x14ac:dyDescent="0.3">
      <c r="A316" s="1">
        <v>4</v>
      </c>
      <c r="B316" t="s">
        <v>7888</v>
      </c>
      <c r="C316" t="s">
        <v>254</v>
      </c>
      <c r="D316" t="s">
        <v>254</v>
      </c>
      <c r="E316" t="s">
        <v>254</v>
      </c>
      <c r="F316" t="s">
        <v>254</v>
      </c>
      <c r="G316" t="s">
        <v>254</v>
      </c>
      <c r="I316" t="str">
        <f t="shared" ref="I316:I379" si="33">IF(AND(K316&gt; J316, L316&gt; K316, M316&gt; L316, N316&gt; M316), "pos_trend", IF(AND(K316&lt; J316, L316&lt; K316, M316&lt; L316, N316&lt; M316), "neg_trend", "N/A"))</f>
        <v>N/A</v>
      </c>
      <c r="J316" t="str">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row>
    <row r="317" spans="1:14" x14ac:dyDescent="0.3">
      <c r="A317" s="1">
        <v>5</v>
      </c>
      <c r="B317" t="s">
        <v>7889</v>
      </c>
      <c r="C317" t="s">
        <v>7890</v>
      </c>
      <c r="D317" t="s">
        <v>7891</v>
      </c>
      <c r="E317" t="s">
        <v>7892</v>
      </c>
      <c r="F317" t="s">
        <v>7893</v>
      </c>
      <c r="G317" t="s">
        <v>4666</v>
      </c>
      <c r="I317" t="str">
        <f t="shared" si="33"/>
        <v>N/A</v>
      </c>
      <c r="J317">
        <f t="shared" si="34"/>
        <v>10140000</v>
      </c>
      <c r="K317">
        <f t="shared" si="35"/>
        <v>13920000</v>
      </c>
      <c r="L317">
        <f t="shared" si="36"/>
        <v>400179</v>
      </c>
      <c r="M317">
        <f t="shared" si="37"/>
        <v>13200000</v>
      </c>
      <c r="N317">
        <f t="shared" si="38"/>
        <v>25840000</v>
      </c>
    </row>
    <row r="318" spans="1:14" x14ac:dyDescent="0.3">
      <c r="A318" s="1">
        <v>6</v>
      </c>
      <c r="B318" t="s">
        <v>934</v>
      </c>
      <c r="C318" t="s">
        <v>7894</v>
      </c>
      <c r="D318" t="s">
        <v>7895</v>
      </c>
      <c r="E318" t="s">
        <v>7155</v>
      </c>
      <c r="F318" t="s">
        <v>7896</v>
      </c>
      <c r="G318" t="s">
        <v>7897</v>
      </c>
      <c r="I318" t="str">
        <f t="shared" si="33"/>
        <v>N/A</v>
      </c>
      <c r="J318">
        <f t="shared" si="34"/>
        <v>-5160000</v>
      </c>
      <c r="K318">
        <f t="shared" si="35"/>
        <v>-8820000</v>
      </c>
      <c r="L318">
        <f t="shared" si="36"/>
        <v>-1880000</v>
      </c>
      <c r="M318">
        <f t="shared" si="37"/>
        <v>-181565</v>
      </c>
      <c r="N318">
        <f t="shared" si="38"/>
        <v>-582290</v>
      </c>
    </row>
    <row r="319" spans="1:14" x14ac:dyDescent="0.3">
      <c r="A319" s="1">
        <v>7</v>
      </c>
      <c r="B319" t="s">
        <v>940</v>
      </c>
      <c r="C319" t="s">
        <v>7894</v>
      </c>
      <c r="D319" t="s">
        <v>7895</v>
      </c>
      <c r="E319" t="s">
        <v>7167</v>
      </c>
      <c r="F319" t="s">
        <v>7896</v>
      </c>
      <c r="G319" t="s">
        <v>7897</v>
      </c>
      <c r="I319" t="str">
        <f t="shared" si="33"/>
        <v>N/A</v>
      </c>
      <c r="J319">
        <f t="shared" si="34"/>
        <v>-5160000</v>
      </c>
      <c r="K319">
        <f t="shared" si="35"/>
        <v>-8820000</v>
      </c>
      <c r="L319">
        <f t="shared" si="36"/>
        <v>-1960000</v>
      </c>
      <c r="M319">
        <f t="shared" si="37"/>
        <v>-181565</v>
      </c>
      <c r="N319">
        <f t="shared" si="38"/>
        <v>-582290</v>
      </c>
    </row>
    <row r="320" spans="1:14" x14ac:dyDescent="0.3">
      <c r="A320" s="1">
        <v>8</v>
      </c>
      <c r="B320" t="s">
        <v>946</v>
      </c>
      <c r="C320" t="s">
        <v>254</v>
      </c>
      <c r="D320" t="s">
        <v>254</v>
      </c>
      <c r="E320" t="s">
        <v>7898</v>
      </c>
      <c r="F320" t="s">
        <v>254</v>
      </c>
      <c r="G320" t="s">
        <v>254</v>
      </c>
      <c r="I320" t="str">
        <f t="shared" si="33"/>
        <v>N/A</v>
      </c>
      <c r="J320" t="str">
        <f t="shared" si="34"/>
        <v>N/A</v>
      </c>
      <c r="K320" t="str">
        <f t="shared" si="35"/>
        <v>N/A</v>
      </c>
      <c r="L320">
        <f t="shared" si="36"/>
        <v>82121</v>
      </c>
      <c r="M320" t="str">
        <f t="shared" si="37"/>
        <v>N/A</v>
      </c>
      <c r="N320" t="str">
        <f t="shared" si="38"/>
        <v>N/A</v>
      </c>
    </row>
    <row r="321" spans="1:14" x14ac:dyDescent="0.3">
      <c r="A321" s="1">
        <v>9</v>
      </c>
      <c r="B321" t="s">
        <v>952</v>
      </c>
      <c r="C321" t="s">
        <v>254</v>
      </c>
      <c r="D321" t="s">
        <v>254</v>
      </c>
      <c r="E321" t="s">
        <v>7898</v>
      </c>
      <c r="F321" t="s">
        <v>254</v>
      </c>
      <c r="G321" t="s">
        <v>254</v>
      </c>
      <c r="I321" t="str">
        <f t="shared" si="33"/>
        <v>N/A</v>
      </c>
      <c r="J321" t="str">
        <f t="shared" si="34"/>
        <v>N/A</v>
      </c>
      <c r="K321" t="str">
        <f t="shared" si="35"/>
        <v>N/A</v>
      </c>
      <c r="L321">
        <f t="shared" si="36"/>
        <v>82121</v>
      </c>
      <c r="M321" t="str">
        <f t="shared" si="37"/>
        <v>N/A</v>
      </c>
      <c r="N321" t="str">
        <f t="shared" si="38"/>
        <v>N/A</v>
      </c>
    </row>
    <row r="322" spans="1:14" x14ac:dyDescent="0.3">
      <c r="A322" s="1">
        <v>10</v>
      </c>
      <c r="B322" t="s">
        <v>964</v>
      </c>
      <c r="C322" t="s">
        <v>7899</v>
      </c>
      <c r="D322" t="s">
        <v>7900</v>
      </c>
      <c r="E322" t="s">
        <v>7901</v>
      </c>
      <c r="F322" t="s">
        <v>7902</v>
      </c>
      <c r="G322" t="s">
        <v>7903</v>
      </c>
      <c r="I322" t="str">
        <f t="shared" si="33"/>
        <v>N/A</v>
      </c>
      <c r="J322">
        <f t="shared" si="34"/>
        <v>-254586</v>
      </c>
      <c r="K322">
        <f t="shared" si="35"/>
        <v>-3810000</v>
      </c>
      <c r="L322">
        <f t="shared" si="36"/>
        <v>5210000</v>
      </c>
      <c r="M322">
        <f t="shared" si="37"/>
        <v>4880000</v>
      </c>
      <c r="N322">
        <f t="shared" si="38"/>
        <v>-2210000</v>
      </c>
    </row>
    <row r="323" spans="1:14" x14ac:dyDescent="0.3">
      <c r="A323" s="1">
        <v>11</v>
      </c>
      <c r="B323" t="s">
        <v>970</v>
      </c>
      <c r="C323" t="s">
        <v>7904</v>
      </c>
      <c r="D323" t="s">
        <v>7905</v>
      </c>
      <c r="E323" t="s">
        <v>7901</v>
      </c>
      <c r="F323" t="s">
        <v>7902</v>
      </c>
      <c r="G323" t="s">
        <v>7906</v>
      </c>
      <c r="I323" t="str">
        <f t="shared" si="33"/>
        <v>N/A</v>
      </c>
      <c r="J323">
        <f t="shared" si="34"/>
        <v>-155467</v>
      </c>
      <c r="K323">
        <f t="shared" si="35"/>
        <v>-805752</v>
      </c>
      <c r="L323">
        <f t="shared" si="36"/>
        <v>5210000</v>
      </c>
      <c r="M323">
        <f t="shared" si="37"/>
        <v>4880000</v>
      </c>
      <c r="N323">
        <f t="shared" si="38"/>
        <v>-9710000</v>
      </c>
    </row>
    <row r="324" spans="1:14" x14ac:dyDescent="0.3">
      <c r="A324" s="1">
        <v>12</v>
      </c>
      <c r="B324" t="s">
        <v>971</v>
      </c>
      <c r="C324" t="s">
        <v>7907</v>
      </c>
      <c r="D324" t="s">
        <v>7908</v>
      </c>
      <c r="E324" t="s">
        <v>254</v>
      </c>
      <c r="F324" t="s">
        <v>254</v>
      </c>
      <c r="G324" t="s">
        <v>7909</v>
      </c>
      <c r="I324" t="str">
        <f t="shared" si="33"/>
        <v>N/A</v>
      </c>
      <c r="J324">
        <f t="shared" si="34"/>
        <v>-99119</v>
      </c>
      <c r="K324">
        <f t="shared" si="35"/>
        <v>-3000000</v>
      </c>
      <c r="L324" t="str">
        <f t="shared" si="36"/>
        <v>N/A</v>
      </c>
      <c r="M324" t="str">
        <f t="shared" si="37"/>
        <v>N/A</v>
      </c>
      <c r="N324">
        <f t="shared" si="38"/>
        <v>7500000</v>
      </c>
    </row>
    <row r="325" spans="1:14" x14ac:dyDescent="0.3">
      <c r="A325" s="1">
        <v>13</v>
      </c>
      <c r="B325" t="s">
        <v>972</v>
      </c>
      <c r="C325" t="s">
        <v>254</v>
      </c>
      <c r="D325" t="s">
        <v>254</v>
      </c>
      <c r="E325" t="s">
        <v>254</v>
      </c>
      <c r="F325" t="s">
        <v>254</v>
      </c>
      <c r="G325" t="s">
        <v>7909</v>
      </c>
      <c r="I325" t="str">
        <f t="shared" si="33"/>
        <v>N/A</v>
      </c>
      <c r="J325" t="str">
        <f t="shared" si="34"/>
        <v>N/A</v>
      </c>
      <c r="K325" t="str">
        <f t="shared" si="35"/>
        <v>N/A</v>
      </c>
      <c r="L325" t="str">
        <f t="shared" si="36"/>
        <v>N/A</v>
      </c>
      <c r="M325" t="str">
        <f t="shared" si="37"/>
        <v>N/A</v>
      </c>
      <c r="N325">
        <f t="shared" si="38"/>
        <v>7500000</v>
      </c>
    </row>
    <row r="326" spans="1:14" x14ac:dyDescent="0.3">
      <c r="A326" s="1">
        <v>14</v>
      </c>
      <c r="B326" t="s">
        <v>978</v>
      </c>
      <c r="C326" t="s">
        <v>7907</v>
      </c>
      <c r="D326" t="s">
        <v>7908</v>
      </c>
      <c r="E326" t="s">
        <v>254</v>
      </c>
      <c r="F326" t="s">
        <v>254</v>
      </c>
      <c r="G326" t="s">
        <v>254</v>
      </c>
      <c r="I326" t="str">
        <f t="shared" si="33"/>
        <v>N/A</v>
      </c>
      <c r="J326">
        <f t="shared" si="34"/>
        <v>-99119</v>
      </c>
      <c r="K326">
        <f t="shared" si="35"/>
        <v>-3000000</v>
      </c>
      <c r="L326" t="str">
        <f t="shared" si="36"/>
        <v>N/A</v>
      </c>
      <c r="M326" t="str">
        <f t="shared" si="37"/>
        <v>N/A</v>
      </c>
      <c r="N326" t="str">
        <f t="shared" si="38"/>
        <v>N/A</v>
      </c>
    </row>
    <row r="327" spans="1:14" x14ac:dyDescent="0.3">
      <c r="A327" s="1">
        <v>15</v>
      </c>
      <c r="B327" t="s">
        <v>817</v>
      </c>
      <c r="C327" t="s">
        <v>254</v>
      </c>
      <c r="D327" t="s">
        <v>254</v>
      </c>
      <c r="E327" t="s">
        <v>254</v>
      </c>
      <c r="F327" t="s">
        <v>254</v>
      </c>
      <c r="G327" t="s">
        <v>254</v>
      </c>
      <c r="I327" t="str">
        <f t="shared" si="33"/>
        <v>N/A</v>
      </c>
      <c r="J327" t="str">
        <f t="shared" si="34"/>
        <v>N/A</v>
      </c>
      <c r="K327" t="str">
        <f t="shared" si="35"/>
        <v>N/A</v>
      </c>
      <c r="L327" t="str">
        <f t="shared" si="36"/>
        <v>N/A</v>
      </c>
      <c r="M327" t="str">
        <f t="shared" si="37"/>
        <v>N/A</v>
      </c>
      <c r="N327" t="str">
        <f t="shared" si="38"/>
        <v>N/A</v>
      </c>
    </row>
    <row r="328" spans="1:14" x14ac:dyDescent="0.3">
      <c r="A328" s="1">
        <v>16</v>
      </c>
      <c r="B328" t="s">
        <v>910</v>
      </c>
      <c r="C328" t="s">
        <v>254</v>
      </c>
      <c r="D328" t="s">
        <v>254</v>
      </c>
      <c r="E328" t="s">
        <v>254</v>
      </c>
      <c r="F328" t="s">
        <v>254</v>
      </c>
      <c r="G328" t="s">
        <v>254</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914</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990</v>
      </c>
      <c r="C330" t="s">
        <v>7600</v>
      </c>
      <c r="D330" t="s">
        <v>7910</v>
      </c>
      <c r="E330" t="s">
        <v>2230</v>
      </c>
      <c r="F330" t="s">
        <v>7911</v>
      </c>
      <c r="G330" t="s">
        <v>7912</v>
      </c>
      <c r="I330" t="str">
        <f t="shared" si="33"/>
        <v>N/A</v>
      </c>
      <c r="J330">
        <f t="shared" si="34"/>
        <v>4250000</v>
      </c>
      <c r="K330">
        <f t="shared" si="35"/>
        <v>901623</v>
      </c>
      <c r="L330">
        <f t="shared" si="36"/>
        <v>3400000</v>
      </c>
      <c r="M330">
        <f t="shared" si="37"/>
        <v>17560000</v>
      </c>
      <c r="N330">
        <f t="shared" si="38"/>
        <v>22720000</v>
      </c>
    </row>
    <row r="331" spans="1:14" x14ac:dyDescent="0.3">
      <c r="A331" s="1">
        <v>19</v>
      </c>
      <c r="B331" t="s">
        <v>996</v>
      </c>
      <c r="C331" t="s">
        <v>254</v>
      </c>
      <c r="D331" t="s">
        <v>7913</v>
      </c>
      <c r="E331" t="s">
        <v>7914</v>
      </c>
      <c r="F331" t="s">
        <v>7915</v>
      </c>
      <c r="G331" t="s">
        <v>7916</v>
      </c>
      <c r="I331" t="str">
        <f t="shared" si="33"/>
        <v>N/A</v>
      </c>
      <c r="J331" t="str">
        <f t="shared" si="34"/>
        <v>N/A</v>
      </c>
      <c r="K331">
        <f t="shared" si="35"/>
        <v>-0.78769999999999996</v>
      </c>
      <c r="L331">
        <f t="shared" si="36"/>
        <v>2.7658</v>
      </c>
      <c r="M331">
        <f t="shared" si="37"/>
        <v>4.1730999999999998</v>
      </c>
      <c r="N331">
        <f t="shared" si="38"/>
        <v>0.29330000000000001</v>
      </c>
    </row>
    <row r="332" spans="1:14" x14ac:dyDescent="0.3">
      <c r="A332" s="1">
        <v>20</v>
      </c>
      <c r="B332" t="s">
        <v>7917</v>
      </c>
      <c r="C332" t="s">
        <v>7918</v>
      </c>
      <c r="D332" t="s">
        <v>7919</v>
      </c>
      <c r="E332" t="s">
        <v>7920</v>
      </c>
      <c r="F332" t="s">
        <v>7921</v>
      </c>
      <c r="G332" t="s">
        <v>7922</v>
      </c>
      <c r="I332" t="str">
        <f t="shared" si="33"/>
        <v>N/A</v>
      </c>
      <c r="J332">
        <f t="shared" si="34"/>
        <v>0.29350000000000004</v>
      </c>
      <c r="K332">
        <f t="shared" si="35"/>
        <v>6.5799999999999997E-2</v>
      </c>
      <c r="L332">
        <f t="shared" si="36"/>
        <v>0.2397</v>
      </c>
      <c r="M332">
        <f t="shared" si="37"/>
        <v>1.2444</v>
      </c>
      <c r="N332">
        <f t="shared" si="38"/>
        <v>1.3829</v>
      </c>
    </row>
    <row r="333" spans="1:14" x14ac:dyDescent="0.3">
      <c r="A333" s="1">
        <v>21</v>
      </c>
      <c r="B333" t="s">
        <v>1007</v>
      </c>
      <c r="C333" t="s">
        <v>254</v>
      </c>
      <c r="D333" t="s">
        <v>254</v>
      </c>
      <c r="E333" t="s">
        <v>254</v>
      </c>
      <c r="F333" t="s">
        <v>254</v>
      </c>
      <c r="G333" t="s">
        <v>254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1013</v>
      </c>
      <c r="C334" t="s">
        <v>254</v>
      </c>
      <c r="D334" t="s">
        <v>1014</v>
      </c>
      <c r="E334" t="s">
        <v>1014</v>
      </c>
      <c r="F334" t="s">
        <v>254</v>
      </c>
      <c r="G334" t="s">
        <v>1014</v>
      </c>
      <c r="I334" t="str">
        <f t="shared" si="33"/>
        <v>N/A</v>
      </c>
      <c r="J334" t="str">
        <f t="shared" si="34"/>
        <v>N/A</v>
      </c>
      <c r="K334">
        <f t="shared" si="35"/>
        <v>0</v>
      </c>
      <c r="L334">
        <f t="shared" si="36"/>
        <v>0</v>
      </c>
      <c r="M334" t="str">
        <f t="shared" si="37"/>
        <v>N/A</v>
      </c>
      <c r="N334">
        <f t="shared" si="38"/>
        <v>0</v>
      </c>
    </row>
    <row r="335" spans="1:14" x14ac:dyDescent="0.3">
      <c r="A335" s="1">
        <v>23</v>
      </c>
      <c r="B335" t="s">
        <v>1015</v>
      </c>
      <c r="C335" t="s">
        <v>346</v>
      </c>
      <c r="D335" t="s">
        <v>7923</v>
      </c>
      <c r="E335" t="s">
        <v>7924</v>
      </c>
      <c r="F335" t="s">
        <v>7925</v>
      </c>
      <c r="G335" t="s">
        <v>7926</v>
      </c>
      <c r="I335" t="str">
        <f t="shared" si="33"/>
        <v>N/A</v>
      </c>
      <c r="J335">
        <f t="shared" si="34"/>
        <v>-3330000</v>
      </c>
      <c r="K335">
        <f t="shared" si="35"/>
        <v>-5120000</v>
      </c>
      <c r="L335">
        <f t="shared" si="36"/>
        <v>-3210000</v>
      </c>
      <c r="M335">
        <f t="shared" si="37"/>
        <v>5620000</v>
      </c>
      <c r="N335">
        <f t="shared" si="38"/>
        <v>41080000</v>
      </c>
    </row>
    <row r="336" spans="1:14" x14ac:dyDescent="0.3">
      <c r="A336" s="1">
        <v>24</v>
      </c>
      <c r="B336" t="s">
        <v>1021</v>
      </c>
      <c r="C336" t="s">
        <v>7927</v>
      </c>
      <c r="D336" t="s">
        <v>3700</v>
      </c>
      <c r="E336" t="s">
        <v>988</v>
      </c>
      <c r="F336" t="s">
        <v>7928</v>
      </c>
      <c r="G336" t="s">
        <v>7929</v>
      </c>
      <c r="I336" t="str">
        <f t="shared" si="33"/>
        <v>N/A</v>
      </c>
      <c r="J336">
        <f t="shared" si="34"/>
        <v>4510000</v>
      </c>
      <c r="K336">
        <f t="shared" si="35"/>
        <v>3570000</v>
      </c>
      <c r="L336">
        <f t="shared" si="36"/>
        <v>3540000</v>
      </c>
      <c r="M336">
        <f t="shared" si="37"/>
        <v>4030000.0000000005</v>
      </c>
      <c r="N336">
        <f t="shared" si="38"/>
        <v>3990000</v>
      </c>
    </row>
    <row r="337" spans="1:14" x14ac:dyDescent="0.3">
      <c r="A337" s="1">
        <v>25</v>
      </c>
      <c r="B337" t="s">
        <v>1027</v>
      </c>
      <c r="C337" t="s">
        <v>254</v>
      </c>
      <c r="D337" t="s">
        <v>7930</v>
      </c>
      <c r="E337" t="s">
        <v>7931</v>
      </c>
      <c r="F337" t="s">
        <v>7932</v>
      </c>
      <c r="G337" t="s">
        <v>1728</v>
      </c>
      <c r="I337" t="str">
        <f t="shared" si="33"/>
        <v>N/A</v>
      </c>
      <c r="J337" t="str">
        <f t="shared" si="34"/>
        <v>N/A</v>
      </c>
      <c r="K337">
        <f t="shared" si="35"/>
        <v>-0.2077</v>
      </c>
      <c r="L337">
        <f t="shared" si="36"/>
        <v>-7.7000000000000002E-3</v>
      </c>
      <c r="M337">
        <f t="shared" si="37"/>
        <v>0.1381</v>
      </c>
      <c r="N337">
        <f t="shared" si="38"/>
        <v>-9.9000000000000008E-3</v>
      </c>
    </row>
    <row r="338" spans="1:14" x14ac:dyDescent="0.3">
      <c r="A338" s="1">
        <v>26</v>
      </c>
      <c r="B338" t="s">
        <v>1032</v>
      </c>
      <c r="C338" t="s">
        <v>254</v>
      </c>
      <c r="D338" t="s">
        <v>254</v>
      </c>
      <c r="E338" t="s">
        <v>254</v>
      </c>
      <c r="F338" t="s">
        <v>254</v>
      </c>
      <c r="G338" t="s">
        <v>7657</v>
      </c>
      <c r="I338" t="str">
        <f t="shared" si="33"/>
        <v>N/A</v>
      </c>
      <c r="J338" t="str">
        <f t="shared" si="34"/>
        <v>N/A</v>
      </c>
      <c r="K338" t="str">
        <f t="shared" si="35"/>
        <v>N/A</v>
      </c>
      <c r="L338" t="str">
        <f t="shared" si="36"/>
        <v>N/A</v>
      </c>
      <c r="M338" t="str">
        <f t="shared" si="37"/>
        <v>N/A</v>
      </c>
      <c r="N338">
        <f t="shared" si="38"/>
        <v>5.9200000000000003E-2</v>
      </c>
    </row>
    <row r="339" spans="1:14" x14ac:dyDescent="0.3">
      <c r="I339" t="str">
        <f t="shared" si="33"/>
        <v>N/A</v>
      </c>
      <c r="J339" t="str">
        <f t="shared" si="34"/>
        <v>N/A</v>
      </c>
      <c r="K339" t="str">
        <f t="shared" si="35"/>
        <v>N/A</v>
      </c>
      <c r="L339" t="str">
        <f t="shared" si="36"/>
        <v>N/A</v>
      </c>
      <c r="M339" t="str">
        <f t="shared" si="37"/>
        <v>N/A</v>
      </c>
      <c r="N339" t="str">
        <f t="shared" si="38"/>
        <v>N/A</v>
      </c>
    </row>
    <row r="340" spans="1:14" x14ac:dyDescent="0.3">
      <c r="A340" s="1">
        <v>0</v>
      </c>
      <c r="B340" t="s">
        <v>7933</v>
      </c>
      <c r="C340" t="s">
        <v>7934</v>
      </c>
      <c r="I340" t="str">
        <f t="shared" si="33"/>
        <v>N/A</v>
      </c>
      <c r="J340" t="str">
        <f t="shared" si="34"/>
        <v>N/A</v>
      </c>
      <c r="K340" t="str">
        <f t="shared" si="35"/>
        <v>N/A</v>
      </c>
      <c r="L340" t="str">
        <f t="shared" si="36"/>
        <v>N/A</v>
      </c>
      <c r="M340" t="str">
        <f t="shared" si="37"/>
        <v>N/A</v>
      </c>
      <c r="N340" t="str">
        <f t="shared" si="38"/>
        <v>N/A</v>
      </c>
    </row>
    <row r="341" spans="1:14" x14ac:dyDescent="0.3">
      <c r="A341" s="1">
        <v>1</v>
      </c>
      <c r="B341" t="s">
        <v>7935</v>
      </c>
      <c r="C341" t="s">
        <v>7936</v>
      </c>
      <c r="I341" t="str">
        <f t="shared" si="33"/>
        <v>N/A</v>
      </c>
      <c r="J341" t="str">
        <f t="shared" si="34"/>
        <v>N/A</v>
      </c>
      <c r="K341" t="str">
        <f t="shared" si="35"/>
        <v>N/A</v>
      </c>
      <c r="L341" t="str">
        <f t="shared" si="36"/>
        <v>N/A</v>
      </c>
      <c r="M341" t="str">
        <f t="shared" si="37"/>
        <v>N/A</v>
      </c>
      <c r="N341" t="str">
        <f t="shared" si="38"/>
        <v>N/A</v>
      </c>
    </row>
    <row r="342" spans="1:14" x14ac:dyDescent="0.3">
      <c r="A342" s="1">
        <v>2</v>
      </c>
      <c r="B342" t="s">
        <v>7937</v>
      </c>
      <c r="C342" t="s">
        <v>7938</v>
      </c>
      <c r="I342" t="str">
        <f t="shared" si="33"/>
        <v>N/A</v>
      </c>
      <c r="J342" t="str">
        <f t="shared" si="34"/>
        <v>N/A</v>
      </c>
      <c r="K342" t="str">
        <f t="shared" si="35"/>
        <v>N/A</v>
      </c>
      <c r="L342" t="str">
        <f t="shared" si="36"/>
        <v>N/A</v>
      </c>
      <c r="M342" t="str">
        <f t="shared" si="37"/>
        <v>N/A</v>
      </c>
      <c r="N342" t="str">
        <f t="shared" si="38"/>
        <v>N/A</v>
      </c>
    </row>
    <row r="343" spans="1:14" x14ac:dyDescent="0.3">
      <c r="A343" s="1">
        <v>3</v>
      </c>
      <c r="B343" t="s">
        <v>7939</v>
      </c>
      <c r="C343" t="s">
        <v>7940</v>
      </c>
      <c r="I343" t="str">
        <f t="shared" si="33"/>
        <v>N/A</v>
      </c>
      <c r="J343" t="str">
        <f t="shared" si="34"/>
        <v>N/A</v>
      </c>
      <c r="K343" t="str">
        <f t="shared" si="35"/>
        <v>N/A</v>
      </c>
      <c r="L343" t="str">
        <f t="shared" si="36"/>
        <v>N/A</v>
      </c>
      <c r="M343" t="str">
        <f t="shared" si="37"/>
        <v>N/A</v>
      </c>
      <c r="N343" t="str">
        <f t="shared" si="38"/>
        <v>N/A</v>
      </c>
    </row>
    <row r="344" spans="1:14" x14ac:dyDescent="0.3">
      <c r="A344" s="1">
        <v>4</v>
      </c>
      <c r="B344" t="s">
        <v>7941</v>
      </c>
      <c r="C344" t="s">
        <v>7942</v>
      </c>
      <c r="I344" t="str">
        <f t="shared" si="33"/>
        <v>N/A</v>
      </c>
      <c r="J344" t="str">
        <f t="shared" si="34"/>
        <v>N/A</v>
      </c>
      <c r="K344" t="str">
        <f t="shared" si="35"/>
        <v>N/A</v>
      </c>
      <c r="L344" t="str">
        <f t="shared" si="36"/>
        <v>N/A</v>
      </c>
      <c r="M344" t="str">
        <f t="shared" si="37"/>
        <v>N/A</v>
      </c>
      <c r="N344" t="str">
        <f t="shared" si="38"/>
        <v>N/A</v>
      </c>
    </row>
    <row r="345" spans="1:14" x14ac:dyDescent="0.3">
      <c r="A345" s="1">
        <v>5</v>
      </c>
      <c r="B345" t="s">
        <v>7943</v>
      </c>
      <c r="C345" t="s">
        <v>7944</v>
      </c>
      <c r="I345" t="str">
        <f t="shared" si="33"/>
        <v>N/A</v>
      </c>
      <c r="J345" t="str">
        <f t="shared" si="34"/>
        <v>N/A</v>
      </c>
      <c r="K345" t="str">
        <f t="shared" si="35"/>
        <v>N/A</v>
      </c>
      <c r="L345" t="str">
        <f t="shared" si="36"/>
        <v>N/A</v>
      </c>
      <c r="M345" t="str">
        <f t="shared" si="37"/>
        <v>N/A</v>
      </c>
      <c r="N345" t="str">
        <f t="shared" si="38"/>
        <v>N/A</v>
      </c>
    </row>
    <row r="346" spans="1:14" x14ac:dyDescent="0.3">
      <c r="I346" t="str">
        <f t="shared" si="33"/>
        <v>N/A</v>
      </c>
      <c r="J346" t="str">
        <f t="shared" si="34"/>
        <v>N/A</v>
      </c>
      <c r="K346" t="str">
        <f t="shared" si="35"/>
        <v>N/A</v>
      </c>
      <c r="L346" t="str">
        <f t="shared" si="36"/>
        <v>N/A</v>
      </c>
      <c r="M346" t="str">
        <f t="shared" si="37"/>
        <v>N/A</v>
      </c>
      <c r="N346" t="str">
        <f t="shared" si="38"/>
        <v>N/A</v>
      </c>
    </row>
    <row r="347" spans="1:14" x14ac:dyDescent="0.3">
      <c r="I347" t="str">
        <f t="shared" si="33"/>
        <v>N/A</v>
      </c>
      <c r="J347" t="str">
        <f t="shared" si="34"/>
        <v>N/A</v>
      </c>
      <c r="K347" t="str">
        <f t="shared" si="35"/>
        <v>N/A</v>
      </c>
      <c r="L347" t="str">
        <f t="shared" si="36"/>
        <v>N/A</v>
      </c>
      <c r="M347" t="str">
        <f t="shared" si="37"/>
        <v>N/A</v>
      </c>
      <c r="N347" t="str">
        <f t="shared" si="38"/>
        <v>N/A</v>
      </c>
    </row>
    <row r="348" spans="1:14" x14ac:dyDescent="0.3">
      <c r="A348" s="1">
        <v>0</v>
      </c>
      <c r="B348" t="s">
        <v>121</v>
      </c>
      <c r="C348" t="s">
        <v>7945</v>
      </c>
      <c r="I348" t="str">
        <f t="shared" si="33"/>
        <v>N/A</v>
      </c>
      <c r="J348">
        <f t="shared" si="34"/>
        <v>328430000</v>
      </c>
      <c r="K348" t="str">
        <f t="shared" si="35"/>
        <v>N/A</v>
      </c>
      <c r="L348" t="str">
        <f t="shared" si="36"/>
        <v>N/A</v>
      </c>
      <c r="M348" t="str">
        <f t="shared" si="37"/>
        <v>N/A</v>
      </c>
      <c r="N348" t="str">
        <f t="shared" si="38"/>
        <v>N/A</v>
      </c>
    </row>
    <row r="349" spans="1:14" x14ac:dyDescent="0.3">
      <c r="A349" s="1">
        <v>1</v>
      </c>
      <c r="B349" t="s">
        <v>122</v>
      </c>
      <c r="I349" t="str">
        <f t="shared" si="33"/>
        <v>N/A</v>
      </c>
      <c r="J349" t="str">
        <f t="shared" si="34"/>
        <v>N/A</v>
      </c>
      <c r="K349" t="str">
        <f t="shared" si="35"/>
        <v>N/A</v>
      </c>
      <c r="L349" t="str">
        <f t="shared" si="36"/>
        <v>N/A</v>
      </c>
      <c r="M349" t="str">
        <f t="shared" si="37"/>
        <v>N/A</v>
      </c>
      <c r="N349" t="str">
        <f t="shared" si="38"/>
        <v>N/A</v>
      </c>
    </row>
    <row r="350" spans="1:14" x14ac:dyDescent="0.3">
      <c r="A350" s="1">
        <v>2</v>
      </c>
      <c r="B350" t="s">
        <v>123</v>
      </c>
      <c r="C350" t="s">
        <v>7946</v>
      </c>
      <c r="I350" t="str">
        <f t="shared" si="33"/>
        <v>N/A</v>
      </c>
      <c r="J350">
        <f t="shared" si="34"/>
        <v>20.21</v>
      </c>
      <c r="K350" t="str">
        <f t="shared" si="35"/>
        <v>N/A</v>
      </c>
      <c r="L350" t="str">
        <f t="shared" si="36"/>
        <v>N/A</v>
      </c>
      <c r="M350" t="str">
        <f t="shared" si="37"/>
        <v>N/A</v>
      </c>
      <c r="N350" t="str">
        <f t="shared" si="38"/>
        <v>N/A</v>
      </c>
    </row>
    <row r="351" spans="1:14" x14ac:dyDescent="0.3">
      <c r="A351" s="1">
        <v>3</v>
      </c>
      <c r="B351" t="s">
        <v>124</v>
      </c>
      <c r="C351" t="s">
        <v>7947</v>
      </c>
      <c r="I351" t="str">
        <f t="shared" si="33"/>
        <v>N/A</v>
      </c>
      <c r="J351">
        <f t="shared" si="34"/>
        <v>15.83</v>
      </c>
      <c r="K351" t="str">
        <f t="shared" si="35"/>
        <v>N/A</v>
      </c>
      <c r="L351" t="str">
        <f t="shared" si="36"/>
        <v>N/A</v>
      </c>
      <c r="M351" t="str">
        <f t="shared" si="37"/>
        <v>N/A</v>
      </c>
      <c r="N351" t="str">
        <f t="shared" si="38"/>
        <v>N/A</v>
      </c>
    </row>
    <row r="352" spans="1:14" x14ac:dyDescent="0.3">
      <c r="A352" s="1">
        <v>4</v>
      </c>
      <c r="B352" t="s">
        <v>126</v>
      </c>
      <c r="C352" t="s">
        <v>7948</v>
      </c>
      <c r="I352" t="str">
        <f t="shared" si="33"/>
        <v>N/A</v>
      </c>
      <c r="J352">
        <f t="shared" si="34"/>
        <v>4.59</v>
      </c>
      <c r="K352" t="str">
        <f t="shared" si="35"/>
        <v>N/A</v>
      </c>
      <c r="L352" t="str">
        <f t="shared" si="36"/>
        <v>N/A</v>
      </c>
      <c r="M352" t="str">
        <f t="shared" si="37"/>
        <v>N/A</v>
      </c>
      <c r="N352" t="str">
        <f t="shared" si="38"/>
        <v>N/A</v>
      </c>
    </row>
    <row r="353" spans="1:14" x14ac:dyDescent="0.3">
      <c r="A353" s="1">
        <v>5</v>
      </c>
      <c r="B353" t="s">
        <v>128</v>
      </c>
      <c r="C353" t="s">
        <v>7949</v>
      </c>
      <c r="I353" t="str">
        <f t="shared" si="33"/>
        <v>N/A</v>
      </c>
      <c r="J353">
        <f t="shared" si="34"/>
        <v>5.07</v>
      </c>
      <c r="K353" t="str">
        <f t="shared" si="35"/>
        <v>N/A</v>
      </c>
      <c r="L353" t="str">
        <f t="shared" si="36"/>
        <v>N/A</v>
      </c>
      <c r="M353" t="str">
        <f t="shared" si="37"/>
        <v>N/A</v>
      </c>
      <c r="N353" t="str">
        <f t="shared" si="38"/>
        <v>N/A</v>
      </c>
    </row>
    <row r="354" spans="1:14" x14ac:dyDescent="0.3">
      <c r="A354" s="1">
        <v>6</v>
      </c>
      <c r="B354" t="s">
        <v>130</v>
      </c>
      <c r="C354" t="s">
        <v>7653</v>
      </c>
      <c r="I354" t="str">
        <f t="shared" si="33"/>
        <v>N/A</v>
      </c>
      <c r="J354">
        <f t="shared" si="34"/>
        <v>1.61</v>
      </c>
      <c r="K354" t="str">
        <f t="shared" si="35"/>
        <v>N/A</v>
      </c>
      <c r="L354" t="str">
        <f t="shared" si="36"/>
        <v>N/A</v>
      </c>
      <c r="M354" t="str">
        <f t="shared" si="37"/>
        <v>N/A</v>
      </c>
      <c r="N354" t="str">
        <f t="shared" si="38"/>
        <v>N/A</v>
      </c>
    </row>
    <row r="355" spans="1:14" x14ac:dyDescent="0.3">
      <c r="A355" s="1">
        <v>7</v>
      </c>
      <c r="B355" t="s">
        <v>132</v>
      </c>
      <c r="I355" t="str">
        <f t="shared" si="33"/>
        <v>N/A</v>
      </c>
      <c r="J355" t="str">
        <f t="shared" si="34"/>
        <v>N/A</v>
      </c>
      <c r="K355" t="str">
        <f t="shared" si="35"/>
        <v>N/A</v>
      </c>
      <c r="L355" t="str">
        <f t="shared" si="36"/>
        <v>N/A</v>
      </c>
      <c r="M355" t="str">
        <f t="shared" si="37"/>
        <v>N/A</v>
      </c>
      <c r="N355" t="str">
        <f t="shared" si="38"/>
        <v>N/A</v>
      </c>
    </row>
    <row r="356" spans="1:14" x14ac:dyDescent="0.3">
      <c r="A356" s="1">
        <v>8</v>
      </c>
      <c r="B356" t="s">
        <v>133</v>
      </c>
      <c r="I356" t="str">
        <f t="shared" si="33"/>
        <v>N/A</v>
      </c>
      <c r="J356" t="str">
        <f t="shared" si="34"/>
        <v>N/A</v>
      </c>
      <c r="K356" t="str">
        <f t="shared" si="35"/>
        <v>N/A</v>
      </c>
      <c r="L356" t="str">
        <f t="shared" si="36"/>
        <v>N/A</v>
      </c>
      <c r="M356" t="str">
        <f t="shared" si="37"/>
        <v>N/A</v>
      </c>
      <c r="N356" t="str">
        <f t="shared" si="38"/>
        <v>N/A</v>
      </c>
    </row>
    <row r="357" spans="1:14" x14ac:dyDescent="0.3">
      <c r="I357" t="str">
        <f t="shared" si="33"/>
        <v>N/A</v>
      </c>
      <c r="J357" t="str">
        <f t="shared" si="34"/>
        <v>N/A</v>
      </c>
      <c r="K357" t="str">
        <f t="shared" si="35"/>
        <v>N/A</v>
      </c>
      <c r="L357" t="str">
        <f t="shared" si="36"/>
        <v>N/A</v>
      </c>
      <c r="M357" t="str">
        <f t="shared" si="37"/>
        <v>N/A</v>
      </c>
      <c r="N357" t="str">
        <f t="shared" si="38"/>
        <v>N/A</v>
      </c>
    </row>
    <row r="358" spans="1:14" x14ac:dyDescent="0.3">
      <c r="I358" t="str">
        <f t="shared" si="33"/>
        <v>N/A</v>
      </c>
      <c r="J358" t="str">
        <f t="shared" si="34"/>
        <v>N/A</v>
      </c>
      <c r="K358" t="str">
        <f t="shared" si="35"/>
        <v>N/A</v>
      </c>
      <c r="L358" t="str">
        <f t="shared" si="36"/>
        <v>N/A</v>
      </c>
      <c r="M358" t="str">
        <f t="shared" si="37"/>
        <v>N/A</v>
      </c>
      <c r="N358" t="str">
        <f t="shared" si="38"/>
        <v>N/A</v>
      </c>
    </row>
    <row r="359" spans="1:14" x14ac:dyDescent="0.3">
      <c r="A359" s="1">
        <v>0</v>
      </c>
      <c r="B359" t="s">
        <v>121</v>
      </c>
      <c r="I359" t="str">
        <f t="shared" si="33"/>
        <v>N/A</v>
      </c>
      <c r="J359" t="str">
        <f t="shared" si="34"/>
        <v>N/A</v>
      </c>
      <c r="K359" t="str">
        <f t="shared" si="35"/>
        <v>N/A</v>
      </c>
      <c r="L359" t="str">
        <f t="shared" si="36"/>
        <v>N/A</v>
      </c>
      <c r="M359" t="str">
        <f t="shared" si="37"/>
        <v>N/A</v>
      </c>
      <c r="N359" t="str">
        <f t="shared" si="38"/>
        <v>N/A</v>
      </c>
    </row>
    <row r="360" spans="1:14" x14ac:dyDescent="0.3">
      <c r="A360" s="1">
        <v>1</v>
      </c>
      <c r="B360" t="s">
        <v>122</v>
      </c>
      <c r="I360" t="str">
        <f t="shared" si="33"/>
        <v>N/A</v>
      </c>
      <c r="J360" t="str">
        <f t="shared" si="34"/>
        <v>N/A</v>
      </c>
      <c r="K360" t="str">
        <f t="shared" si="35"/>
        <v>N/A</v>
      </c>
      <c r="L360" t="str">
        <f t="shared" si="36"/>
        <v>N/A</v>
      </c>
      <c r="M360" t="str">
        <f t="shared" si="37"/>
        <v>N/A</v>
      </c>
      <c r="N360" t="str">
        <f t="shared" si="38"/>
        <v>N/A</v>
      </c>
    </row>
    <row r="361" spans="1:14" x14ac:dyDescent="0.3">
      <c r="A361" s="1">
        <v>2</v>
      </c>
      <c r="B361" t="s">
        <v>123</v>
      </c>
      <c r="I361" t="str">
        <f t="shared" si="33"/>
        <v>N/A</v>
      </c>
      <c r="J361" t="str">
        <f t="shared" si="34"/>
        <v>N/A</v>
      </c>
      <c r="K361" t="str">
        <f t="shared" si="35"/>
        <v>N/A</v>
      </c>
      <c r="L361" t="str">
        <f t="shared" si="36"/>
        <v>N/A</v>
      </c>
      <c r="M361" t="str">
        <f t="shared" si="37"/>
        <v>N/A</v>
      </c>
      <c r="N361" t="str">
        <f t="shared" si="38"/>
        <v>N/A</v>
      </c>
    </row>
    <row r="362" spans="1:14" x14ac:dyDescent="0.3">
      <c r="A362" s="1">
        <v>3</v>
      </c>
      <c r="B362" t="s">
        <v>124</v>
      </c>
      <c r="C362">
        <v>16.510000000000002</v>
      </c>
      <c r="I362" t="str">
        <f t="shared" si="33"/>
        <v>N/A</v>
      </c>
      <c r="J362">
        <f t="shared" si="34"/>
        <v>16.510000000000002</v>
      </c>
      <c r="K362" t="str">
        <f t="shared" si="35"/>
        <v>N/A</v>
      </c>
      <c r="L362" t="str">
        <f t="shared" si="36"/>
        <v>N/A</v>
      </c>
      <c r="M362" t="str">
        <f t="shared" si="37"/>
        <v>N/A</v>
      </c>
      <c r="N362" t="str">
        <f t="shared" si="38"/>
        <v>N/A</v>
      </c>
    </row>
    <row r="363" spans="1:14" x14ac:dyDescent="0.3">
      <c r="A363" s="1">
        <v>4</v>
      </c>
      <c r="B363" t="s">
        <v>126</v>
      </c>
      <c r="C363">
        <v>1.19</v>
      </c>
      <c r="I363" t="str">
        <f t="shared" si="33"/>
        <v>N/A</v>
      </c>
      <c r="J363">
        <f t="shared" si="34"/>
        <v>1.19</v>
      </c>
      <c r="K363" t="str">
        <f t="shared" si="35"/>
        <v>N/A</v>
      </c>
      <c r="L363" t="str">
        <f t="shared" si="36"/>
        <v>N/A</v>
      </c>
      <c r="M363" t="str">
        <f t="shared" si="37"/>
        <v>N/A</v>
      </c>
      <c r="N363" t="str">
        <f t="shared" si="38"/>
        <v>N/A</v>
      </c>
    </row>
    <row r="364" spans="1:14" x14ac:dyDescent="0.3">
      <c r="A364" s="1">
        <v>5</v>
      </c>
      <c r="B364" t="s">
        <v>128</v>
      </c>
      <c r="I364" t="str">
        <f t="shared" si="33"/>
        <v>N/A</v>
      </c>
      <c r="J364" t="str">
        <f t="shared" si="34"/>
        <v>N/A</v>
      </c>
      <c r="K364" t="str">
        <f t="shared" si="35"/>
        <v>N/A</v>
      </c>
      <c r="L364" t="str">
        <f t="shared" si="36"/>
        <v>N/A</v>
      </c>
      <c r="M364" t="str">
        <f t="shared" si="37"/>
        <v>N/A</v>
      </c>
      <c r="N364" t="str">
        <f t="shared" si="38"/>
        <v>N/A</v>
      </c>
    </row>
    <row r="365" spans="1:14" x14ac:dyDescent="0.3">
      <c r="A365" s="1">
        <v>6</v>
      </c>
      <c r="B365" t="s">
        <v>130</v>
      </c>
      <c r="C365">
        <v>1.1000000000000001</v>
      </c>
      <c r="I365" t="str">
        <f t="shared" si="33"/>
        <v>N/A</v>
      </c>
      <c r="J365">
        <f t="shared" si="34"/>
        <v>1.1000000000000001</v>
      </c>
      <c r="K365" t="str">
        <f t="shared" si="35"/>
        <v>N/A</v>
      </c>
      <c r="L365" t="str">
        <f t="shared" si="36"/>
        <v>N/A</v>
      </c>
      <c r="M365" t="str">
        <f t="shared" si="37"/>
        <v>N/A</v>
      </c>
      <c r="N365" t="str">
        <f t="shared" si="38"/>
        <v>N/A</v>
      </c>
    </row>
    <row r="366" spans="1:14" x14ac:dyDescent="0.3">
      <c r="A366" s="1">
        <v>7</v>
      </c>
      <c r="B366" t="s">
        <v>132</v>
      </c>
      <c r="I366" t="str">
        <f t="shared" si="33"/>
        <v>N/A</v>
      </c>
      <c r="J366" t="str">
        <f t="shared" si="34"/>
        <v>N/A</v>
      </c>
      <c r="K366" t="str">
        <f t="shared" si="35"/>
        <v>N/A</v>
      </c>
      <c r="L366" t="str">
        <f t="shared" si="36"/>
        <v>N/A</v>
      </c>
      <c r="M366" t="str">
        <f t="shared" si="37"/>
        <v>N/A</v>
      </c>
      <c r="N366" t="str">
        <f t="shared" si="38"/>
        <v>N/A</v>
      </c>
    </row>
    <row r="367" spans="1:14" x14ac:dyDescent="0.3">
      <c r="A367" s="1">
        <v>8</v>
      </c>
      <c r="B367" t="s">
        <v>133</v>
      </c>
      <c r="I367" t="str">
        <f t="shared" si="33"/>
        <v>N/A</v>
      </c>
      <c r="J367" t="str">
        <f t="shared" si="34"/>
        <v>N/A</v>
      </c>
      <c r="K367" t="str">
        <f t="shared" si="35"/>
        <v>N/A</v>
      </c>
      <c r="L367" t="str">
        <f t="shared" si="36"/>
        <v>N/A</v>
      </c>
      <c r="M367" t="str">
        <f t="shared" si="37"/>
        <v>N/A</v>
      </c>
      <c r="N367" t="str">
        <f t="shared" si="38"/>
        <v>N/A</v>
      </c>
    </row>
    <row r="368" spans="1:14" x14ac:dyDescent="0.3">
      <c r="I368" t="str">
        <f t="shared" si="33"/>
        <v>N/A</v>
      </c>
      <c r="J368" t="str">
        <f t="shared" si="34"/>
        <v>N/A</v>
      </c>
      <c r="K368" t="str">
        <f t="shared" si="35"/>
        <v>N/A</v>
      </c>
      <c r="L368" t="str">
        <f t="shared" si="36"/>
        <v>N/A</v>
      </c>
      <c r="M368" t="str">
        <f t="shared" si="37"/>
        <v>N/A</v>
      </c>
      <c r="N368" t="str">
        <f t="shared" si="38"/>
        <v>N/A</v>
      </c>
    </row>
    <row r="369" spans="1:14" x14ac:dyDescent="0.3">
      <c r="I369" t="str">
        <f t="shared" si="33"/>
        <v>N/A</v>
      </c>
      <c r="J369" t="str">
        <f t="shared" si="34"/>
        <v>N/A</v>
      </c>
      <c r="K369" t="str">
        <f t="shared" si="35"/>
        <v>N/A</v>
      </c>
      <c r="L369" t="str">
        <f t="shared" si="36"/>
        <v>N/A</v>
      </c>
      <c r="M369" t="str">
        <f t="shared" si="37"/>
        <v>N/A</v>
      </c>
      <c r="N369" t="str">
        <f t="shared" si="38"/>
        <v>N/A</v>
      </c>
    </row>
    <row r="370" spans="1:14" x14ac:dyDescent="0.3">
      <c r="A370" s="1">
        <v>0</v>
      </c>
      <c r="B370" t="s">
        <v>121</v>
      </c>
      <c r="C370" t="s">
        <v>7950</v>
      </c>
      <c r="I370" t="str">
        <f t="shared" si="33"/>
        <v>N/A</v>
      </c>
      <c r="J370">
        <f t="shared" si="34"/>
        <v>539130000</v>
      </c>
      <c r="K370" t="str">
        <f t="shared" si="35"/>
        <v>N/A</v>
      </c>
      <c r="L370" t="str">
        <f t="shared" si="36"/>
        <v>N/A</v>
      </c>
      <c r="M370" t="str">
        <f t="shared" si="37"/>
        <v>N/A</v>
      </c>
      <c r="N370" t="str">
        <f t="shared" si="38"/>
        <v>N/A</v>
      </c>
    </row>
    <row r="371" spans="1:14" x14ac:dyDescent="0.3">
      <c r="A371" s="1">
        <v>1</v>
      </c>
      <c r="B371" t="s">
        <v>122</v>
      </c>
      <c r="I371" t="str">
        <f t="shared" si="33"/>
        <v>N/A</v>
      </c>
      <c r="J371" t="str">
        <f t="shared" si="34"/>
        <v>N/A</v>
      </c>
      <c r="K371" t="str">
        <f t="shared" si="35"/>
        <v>N/A</v>
      </c>
      <c r="L371" t="str">
        <f t="shared" si="36"/>
        <v>N/A</v>
      </c>
      <c r="M371" t="str">
        <f t="shared" si="37"/>
        <v>N/A</v>
      </c>
      <c r="N371" t="str">
        <f t="shared" si="38"/>
        <v>N/A</v>
      </c>
    </row>
    <row r="372" spans="1:14" x14ac:dyDescent="0.3">
      <c r="A372" s="1">
        <v>2</v>
      </c>
      <c r="B372" t="s">
        <v>123</v>
      </c>
      <c r="C372" t="s">
        <v>7951</v>
      </c>
      <c r="I372" t="str">
        <f t="shared" si="33"/>
        <v>N/A</v>
      </c>
      <c r="J372">
        <f t="shared" si="34"/>
        <v>19.13</v>
      </c>
      <c r="K372" t="str">
        <f t="shared" si="35"/>
        <v>N/A</v>
      </c>
      <c r="L372" t="str">
        <f t="shared" si="36"/>
        <v>N/A</v>
      </c>
      <c r="M372" t="str">
        <f t="shared" si="37"/>
        <v>N/A</v>
      </c>
      <c r="N372" t="str">
        <f t="shared" si="38"/>
        <v>N/A</v>
      </c>
    </row>
    <row r="373" spans="1:14" x14ac:dyDescent="0.3">
      <c r="A373" s="1">
        <v>3</v>
      </c>
      <c r="B373" t="s">
        <v>124</v>
      </c>
      <c r="C373" t="s">
        <v>7952</v>
      </c>
      <c r="I373" t="str">
        <f t="shared" si="33"/>
        <v>N/A</v>
      </c>
      <c r="J373">
        <f t="shared" si="34"/>
        <v>14.43</v>
      </c>
      <c r="K373" t="str">
        <f t="shared" si="35"/>
        <v>N/A</v>
      </c>
      <c r="L373" t="str">
        <f t="shared" si="36"/>
        <v>N/A</v>
      </c>
      <c r="M373" t="str">
        <f t="shared" si="37"/>
        <v>N/A</v>
      </c>
      <c r="N373" t="str">
        <f t="shared" si="38"/>
        <v>N/A</v>
      </c>
    </row>
    <row r="374" spans="1:14" x14ac:dyDescent="0.3">
      <c r="A374" s="1">
        <v>4</v>
      </c>
      <c r="B374" t="s">
        <v>126</v>
      </c>
      <c r="C374" t="s">
        <v>7953</v>
      </c>
      <c r="I374" t="str">
        <f t="shared" si="33"/>
        <v>N/A</v>
      </c>
      <c r="J374">
        <f t="shared" si="34"/>
        <v>2.54</v>
      </c>
      <c r="K374" t="str">
        <f t="shared" si="35"/>
        <v>N/A</v>
      </c>
      <c r="L374" t="str">
        <f t="shared" si="36"/>
        <v>N/A</v>
      </c>
      <c r="M374" t="str">
        <f t="shared" si="37"/>
        <v>N/A</v>
      </c>
      <c r="N374" t="str">
        <f t="shared" si="38"/>
        <v>N/A</v>
      </c>
    </row>
    <row r="375" spans="1:14" x14ac:dyDescent="0.3">
      <c r="A375" s="1">
        <v>5</v>
      </c>
      <c r="B375" t="s">
        <v>128</v>
      </c>
      <c r="C375" t="s">
        <v>7954</v>
      </c>
      <c r="I375" t="str">
        <f t="shared" si="33"/>
        <v>N/A</v>
      </c>
      <c r="J375">
        <f t="shared" si="34"/>
        <v>7.46</v>
      </c>
      <c r="K375" t="str">
        <f t="shared" si="35"/>
        <v>N/A</v>
      </c>
      <c r="L375" t="str">
        <f t="shared" si="36"/>
        <v>N/A</v>
      </c>
      <c r="M375" t="str">
        <f t="shared" si="37"/>
        <v>N/A</v>
      </c>
      <c r="N375" t="str">
        <f t="shared" si="38"/>
        <v>N/A</v>
      </c>
    </row>
    <row r="376" spans="1:14" x14ac:dyDescent="0.3">
      <c r="A376" s="1">
        <v>6</v>
      </c>
      <c r="B376" t="s">
        <v>130</v>
      </c>
      <c r="C376" t="s">
        <v>7955</v>
      </c>
      <c r="I376" t="str">
        <f t="shared" si="33"/>
        <v>N/A</v>
      </c>
      <c r="J376">
        <f t="shared" si="34"/>
        <v>2.31</v>
      </c>
      <c r="K376" t="str">
        <f t="shared" si="35"/>
        <v>N/A</v>
      </c>
      <c r="L376" t="str">
        <f t="shared" si="36"/>
        <v>N/A</v>
      </c>
      <c r="M376" t="str">
        <f t="shared" si="37"/>
        <v>N/A</v>
      </c>
      <c r="N376" t="str">
        <f t="shared" si="38"/>
        <v>N/A</v>
      </c>
    </row>
    <row r="377" spans="1:14" x14ac:dyDescent="0.3">
      <c r="A377" s="1">
        <v>7</v>
      </c>
      <c r="B377" t="s">
        <v>132</v>
      </c>
      <c r="I377" t="str">
        <f t="shared" si="33"/>
        <v>N/A</v>
      </c>
      <c r="J377" t="str">
        <f t="shared" si="34"/>
        <v>N/A</v>
      </c>
      <c r="K377" t="str">
        <f t="shared" si="35"/>
        <v>N/A</v>
      </c>
      <c r="L377" t="str">
        <f t="shared" si="36"/>
        <v>N/A</v>
      </c>
      <c r="M377" t="str">
        <f t="shared" si="37"/>
        <v>N/A</v>
      </c>
      <c r="N377" t="str">
        <f t="shared" si="38"/>
        <v>N/A</v>
      </c>
    </row>
    <row r="378" spans="1:14" x14ac:dyDescent="0.3">
      <c r="A378" s="1">
        <v>8</v>
      </c>
      <c r="B378" t="s">
        <v>133</v>
      </c>
      <c r="I378" t="str">
        <f t="shared" si="33"/>
        <v>N/A</v>
      </c>
      <c r="J378" t="str">
        <f t="shared" si="34"/>
        <v>N/A</v>
      </c>
      <c r="K378" t="str">
        <f t="shared" si="35"/>
        <v>N/A</v>
      </c>
      <c r="L378" t="str">
        <f t="shared" si="36"/>
        <v>N/A</v>
      </c>
      <c r="M378" t="str">
        <f t="shared" si="37"/>
        <v>N/A</v>
      </c>
      <c r="N378" t="str">
        <f t="shared" si="38"/>
        <v>N/A</v>
      </c>
    </row>
    <row r="379" spans="1:14" x14ac:dyDescent="0.3">
      <c r="I379" t="str">
        <f t="shared" si="33"/>
        <v>N/A</v>
      </c>
      <c r="J379" t="str">
        <f t="shared" si="34"/>
        <v>N/A</v>
      </c>
      <c r="K379" t="str">
        <f t="shared" si="35"/>
        <v>N/A</v>
      </c>
      <c r="L379" t="str">
        <f t="shared" si="36"/>
        <v>N/A</v>
      </c>
      <c r="M379" t="str">
        <f t="shared" si="37"/>
        <v>N/A</v>
      </c>
      <c r="N379" t="str">
        <f t="shared" si="38"/>
        <v>N/A</v>
      </c>
    </row>
    <row r="380" spans="1:14" x14ac:dyDescent="0.3">
      <c r="I380" t="str">
        <f t="shared" ref="I380:I399" si="39">IF(AND(K380&gt; J380, L380&gt; K380, M380&gt; L380, N380&gt; M380), "pos_trend", IF(AND(K380&lt; J380, L380&lt; K380, M380&lt; L380, N380&lt; M380), "neg_trend", "N/A"))</f>
        <v>N/A</v>
      </c>
      <c r="J380" t="str">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0</v>
      </c>
      <c r="B381" t="s">
        <v>121</v>
      </c>
      <c r="C381" t="s">
        <v>7956</v>
      </c>
      <c r="I381" t="str">
        <f t="shared" si="39"/>
        <v>N/A</v>
      </c>
      <c r="J381">
        <f t="shared" si="40"/>
        <v>440930000</v>
      </c>
      <c r="K381" t="str">
        <f t="shared" si="41"/>
        <v>N/A</v>
      </c>
      <c r="L381" t="str">
        <f t="shared" si="42"/>
        <v>N/A</v>
      </c>
      <c r="M381" t="str">
        <f t="shared" si="43"/>
        <v>N/A</v>
      </c>
      <c r="N381" t="str">
        <f t="shared" si="44"/>
        <v>N/A</v>
      </c>
    </row>
    <row r="382" spans="1:14" x14ac:dyDescent="0.3">
      <c r="A382" s="1">
        <v>1</v>
      </c>
      <c r="B382" t="s">
        <v>122</v>
      </c>
      <c r="I382" t="str">
        <f t="shared" si="39"/>
        <v>N/A</v>
      </c>
      <c r="J382" t="str">
        <f t="shared" si="40"/>
        <v>N/A</v>
      </c>
      <c r="K382" t="str">
        <f t="shared" si="41"/>
        <v>N/A</v>
      </c>
      <c r="L382" t="str">
        <f t="shared" si="42"/>
        <v>N/A</v>
      </c>
      <c r="M382" t="str">
        <f t="shared" si="43"/>
        <v>N/A</v>
      </c>
      <c r="N382" t="str">
        <f t="shared" si="44"/>
        <v>N/A</v>
      </c>
    </row>
    <row r="383" spans="1:14" x14ac:dyDescent="0.3">
      <c r="A383" s="1">
        <v>2</v>
      </c>
      <c r="B383" t="s">
        <v>123</v>
      </c>
      <c r="C383" t="s">
        <v>7957</v>
      </c>
      <c r="I383" t="str">
        <f t="shared" si="39"/>
        <v>N/A</v>
      </c>
      <c r="J383">
        <f t="shared" si="40"/>
        <v>16.57</v>
      </c>
      <c r="K383" t="str">
        <f t="shared" si="41"/>
        <v>N/A</v>
      </c>
      <c r="L383" t="str">
        <f t="shared" si="42"/>
        <v>N/A</v>
      </c>
      <c r="M383" t="str">
        <f t="shared" si="43"/>
        <v>N/A</v>
      </c>
      <c r="N383" t="str">
        <f t="shared" si="44"/>
        <v>N/A</v>
      </c>
    </row>
    <row r="384" spans="1:14" x14ac:dyDescent="0.3">
      <c r="A384" s="1">
        <v>3</v>
      </c>
      <c r="B384" t="s">
        <v>124</v>
      </c>
      <c r="C384" t="s">
        <v>7958</v>
      </c>
      <c r="I384" t="str">
        <f t="shared" si="39"/>
        <v>N/A</v>
      </c>
      <c r="J384">
        <f t="shared" si="40"/>
        <v>13.49</v>
      </c>
      <c r="K384" t="str">
        <f t="shared" si="41"/>
        <v>N/A</v>
      </c>
      <c r="L384" t="str">
        <f t="shared" si="42"/>
        <v>N/A</v>
      </c>
      <c r="M384" t="str">
        <f t="shared" si="43"/>
        <v>N/A</v>
      </c>
      <c r="N384" t="str">
        <f t="shared" si="44"/>
        <v>N/A</v>
      </c>
    </row>
    <row r="385" spans="1:14" x14ac:dyDescent="0.3">
      <c r="A385" s="1">
        <v>4</v>
      </c>
      <c r="B385" t="s">
        <v>126</v>
      </c>
      <c r="C385" t="s">
        <v>7959</v>
      </c>
      <c r="I385" t="str">
        <f t="shared" si="39"/>
        <v>N/A</v>
      </c>
      <c r="J385">
        <f t="shared" si="40"/>
        <v>2.16</v>
      </c>
      <c r="K385" t="str">
        <f t="shared" si="41"/>
        <v>N/A</v>
      </c>
      <c r="L385" t="str">
        <f t="shared" si="42"/>
        <v>N/A</v>
      </c>
      <c r="M385" t="str">
        <f t="shared" si="43"/>
        <v>N/A</v>
      </c>
      <c r="N385" t="str">
        <f t="shared" si="44"/>
        <v>N/A</v>
      </c>
    </row>
    <row r="386" spans="1:14" x14ac:dyDescent="0.3">
      <c r="A386" s="1">
        <v>5</v>
      </c>
      <c r="B386" t="s">
        <v>128</v>
      </c>
      <c r="C386" t="s">
        <v>7960</v>
      </c>
      <c r="I386" t="str">
        <f t="shared" si="39"/>
        <v>N/A</v>
      </c>
      <c r="J386">
        <f t="shared" si="40"/>
        <v>4.42</v>
      </c>
      <c r="K386" t="str">
        <f t="shared" si="41"/>
        <v>N/A</v>
      </c>
      <c r="L386" t="str">
        <f t="shared" si="42"/>
        <v>N/A</v>
      </c>
      <c r="M386" t="str">
        <f t="shared" si="43"/>
        <v>N/A</v>
      </c>
      <c r="N386" t="str">
        <f t="shared" si="44"/>
        <v>N/A</v>
      </c>
    </row>
    <row r="387" spans="1:14" x14ac:dyDescent="0.3">
      <c r="A387" s="1">
        <v>6</v>
      </c>
      <c r="B387" t="s">
        <v>130</v>
      </c>
      <c r="C387" t="s">
        <v>1880</v>
      </c>
      <c r="I387" t="str">
        <f t="shared" si="39"/>
        <v>N/A</v>
      </c>
      <c r="J387">
        <f t="shared" si="40"/>
        <v>1.86</v>
      </c>
      <c r="K387" t="str">
        <f t="shared" si="41"/>
        <v>N/A</v>
      </c>
      <c r="L387" t="str">
        <f t="shared" si="42"/>
        <v>N/A</v>
      </c>
      <c r="M387" t="str">
        <f t="shared" si="43"/>
        <v>N/A</v>
      </c>
      <c r="N387" t="str">
        <f t="shared" si="44"/>
        <v>N/A</v>
      </c>
    </row>
    <row r="388" spans="1:14" x14ac:dyDescent="0.3">
      <c r="A388" s="1">
        <v>7</v>
      </c>
      <c r="B388" t="s">
        <v>132</v>
      </c>
      <c r="I388" t="str">
        <f t="shared" si="39"/>
        <v>N/A</v>
      </c>
      <c r="J388" t="str">
        <f t="shared" si="40"/>
        <v>N/A</v>
      </c>
      <c r="K388" t="str">
        <f t="shared" si="41"/>
        <v>N/A</v>
      </c>
      <c r="L388" t="str">
        <f t="shared" si="42"/>
        <v>N/A</v>
      </c>
      <c r="M388" t="str">
        <f t="shared" si="43"/>
        <v>N/A</v>
      </c>
      <c r="N388" t="str">
        <f t="shared" si="44"/>
        <v>N/A</v>
      </c>
    </row>
    <row r="389" spans="1:14" x14ac:dyDescent="0.3">
      <c r="A389" s="1">
        <v>8</v>
      </c>
      <c r="B389" t="s">
        <v>133</v>
      </c>
      <c r="I389" t="str">
        <f t="shared" si="39"/>
        <v>N/A</v>
      </c>
      <c r="J389" t="str">
        <f t="shared" si="40"/>
        <v>N/A</v>
      </c>
      <c r="K389" t="str">
        <f t="shared" si="41"/>
        <v>N/A</v>
      </c>
      <c r="L389" t="str">
        <f t="shared" si="42"/>
        <v>N/A</v>
      </c>
      <c r="M389" t="str">
        <f t="shared" si="43"/>
        <v>N/A</v>
      </c>
      <c r="N389" t="str">
        <f t="shared" si="44"/>
        <v>N/A</v>
      </c>
    </row>
    <row r="390" spans="1:14" x14ac:dyDescent="0.3">
      <c r="I390" t="str">
        <f t="shared" si="39"/>
        <v>N/A</v>
      </c>
      <c r="J390" t="str">
        <f t="shared" si="40"/>
        <v>N/A</v>
      </c>
      <c r="K390" t="str">
        <f t="shared" si="41"/>
        <v>N/A</v>
      </c>
      <c r="L390" t="str">
        <f t="shared" si="42"/>
        <v>N/A</v>
      </c>
      <c r="M390" t="str">
        <f t="shared" si="43"/>
        <v>N/A</v>
      </c>
      <c r="N390" t="str">
        <f t="shared" si="44"/>
        <v>N/A</v>
      </c>
    </row>
    <row r="391" spans="1:14" x14ac:dyDescent="0.3">
      <c r="I391" t="str">
        <f t="shared" si="39"/>
        <v>N/A</v>
      </c>
      <c r="J391" t="str">
        <f t="shared" si="40"/>
        <v>N/A</v>
      </c>
      <c r="K391" t="str">
        <f t="shared" si="41"/>
        <v>N/A</v>
      </c>
      <c r="L391" t="str">
        <f t="shared" si="42"/>
        <v>N/A</v>
      </c>
      <c r="M391" t="str">
        <f t="shared" si="43"/>
        <v>N/A</v>
      </c>
      <c r="N391" t="str">
        <f t="shared" si="44"/>
        <v>N/A</v>
      </c>
    </row>
    <row r="392" spans="1:14" x14ac:dyDescent="0.3">
      <c r="I392" t="str">
        <f t="shared" si="39"/>
        <v>N/A</v>
      </c>
      <c r="J392" t="str">
        <f t="shared" si="40"/>
        <v>N/A</v>
      </c>
      <c r="K392" t="str">
        <f t="shared" si="41"/>
        <v>N/A</v>
      </c>
      <c r="L392" t="str">
        <f t="shared" si="42"/>
        <v>N/A</v>
      </c>
      <c r="M392" t="str">
        <f t="shared" si="43"/>
        <v>N/A</v>
      </c>
      <c r="N392" t="str">
        <f t="shared" si="44"/>
        <v>N/A</v>
      </c>
    </row>
    <row r="393" spans="1:14" x14ac:dyDescent="0.3">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I396" t="str">
        <f t="shared" si="39"/>
        <v>N/A</v>
      </c>
      <c r="J396" t="str">
        <f t="shared" si="40"/>
        <v>N/A</v>
      </c>
      <c r="K396" t="str">
        <f t="shared" si="41"/>
        <v>N/A</v>
      </c>
      <c r="L396" t="str">
        <f t="shared" si="42"/>
        <v>N/A</v>
      </c>
      <c r="M396" t="str">
        <f t="shared" si="43"/>
        <v>N/A</v>
      </c>
      <c r="N396" t="str">
        <f t="shared" si="44"/>
        <v>N/A</v>
      </c>
    </row>
    <row r="397" spans="1:14" x14ac:dyDescent="0.3">
      <c r="I397" t="str">
        <f t="shared" si="39"/>
        <v>N/A</v>
      </c>
      <c r="J397" t="str">
        <f t="shared" si="40"/>
        <v>N/A</v>
      </c>
      <c r="K397" t="str">
        <f t="shared" si="41"/>
        <v>N/A</v>
      </c>
      <c r="L397" t="str">
        <f t="shared" si="42"/>
        <v>N/A</v>
      </c>
      <c r="M397" t="str">
        <f t="shared" si="43"/>
        <v>N/A</v>
      </c>
      <c r="N397" t="str">
        <f t="shared" si="44"/>
        <v>N/A</v>
      </c>
    </row>
    <row r="398" spans="1:14" x14ac:dyDescent="0.3">
      <c r="I398" t="str">
        <f t="shared" si="39"/>
        <v>N/A</v>
      </c>
      <c r="J398" t="str">
        <f t="shared" si="40"/>
        <v>N/A</v>
      </c>
      <c r="K398" t="str">
        <f t="shared" si="41"/>
        <v>N/A</v>
      </c>
      <c r="L398" t="str">
        <f t="shared" si="42"/>
        <v>N/A</v>
      </c>
      <c r="M398" t="str">
        <f t="shared" si="43"/>
        <v>N/A</v>
      </c>
      <c r="N398" t="str">
        <f t="shared" si="44"/>
        <v>N/A</v>
      </c>
    </row>
    <row r="399" spans="1:14" x14ac:dyDescent="0.3">
      <c r="I399" t="str">
        <f t="shared" si="39"/>
        <v>N/A</v>
      </c>
      <c r="J399" t="str">
        <f t="shared" si="40"/>
        <v>N/A</v>
      </c>
      <c r="K399" t="str">
        <f t="shared" si="41"/>
        <v>N/A</v>
      </c>
      <c r="L399" t="str">
        <f t="shared" si="42"/>
        <v>N/A</v>
      </c>
      <c r="M399" t="str">
        <f t="shared" si="43"/>
        <v>N/A</v>
      </c>
      <c r="N399" t="str">
        <f t="shared" si="4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t="e">
        <f ca="1">MAX(Q462:U462)</f>
        <v>#N/A</v>
      </c>
      <c r="S463" t="str">
        <f>"GM Effect on Max"</f>
        <v>GM Effect on Max</v>
      </c>
      <c r="T463" t="e">
        <f ca="1">IF(R464=Y457,"Max OM in same year as Max GM","Inconclusive Effect")</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t="str">
        <f>D476</f>
        <v>2012</v>
      </c>
      <c r="K466" t="str">
        <f>E476</f>
        <v>2013</v>
      </c>
      <c r="L466" t="str">
        <f>F476</f>
        <v>2014</v>
      </c>
      <c r="M466" t="str">
        <f>G476</f>
        <v>2015</v>
      </c>
      <c r="N466" t="str">
        <f>H476</f>
        <v>2016</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12-13</v>
      </c>
      <c r="AL473" t="str">
        <f>L476</f>
        <v>13-14</v>
      </c>
      <c r="AM473" t="str">
        <f>M476</f>
        <v>14-15</v>
      </c>
      <c r="AN473" t="str">
        <f>N476</f>
        <v>15-16</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12-13</v>
      </c>
      <c r="R480" t="str">
        <f>L476</f>
        <v>13-14</v>
      </c>
      <c r="S480" t="str">
        <f>M476</f>
        <v>14-15</v>
      </c>
      <c r="T480" t="str">
        <f>N476</f>
        <v>15-16</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Q482" t="str">
        <f>"Max " &amp; Q479</f>
        <v>Max Change in Cash Tax Rate</v>
      </c>
      <c r="R482" t="e">
        <f ca="1">MAX(Q481:T481)</f>
        <v>#N/A</v>
      </c>
      <c r="X482" t="str">
        <f>D476</f>
        <v>2012</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4:40" x14ac:dyDescent="0.3">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J486" t="str">
        <f>D476</f>
        <v>2012</v>
      </c>
      <c r="K486" t="str">
        <f>E476</f>
        <v>2013</v>
      </c>
      <c r="L486" t="str">
        <f>F476</f>
        <v>2014</v>
      </c>
      <c r="M486" t="str">
        <f>G476</f>
        <v>2015</v>
      </c>
      <c r="N486" t="str">
        <f>H476</f>
        <v>2016</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J489" t="str">
        <f>J488 &amp; " Year"</f>
        <v>Max Cash Tax Rate Year</v>
      </c>
      <c r="K489" t="e">
        <f ca="1">VALUE(J486)+MATCH(K488,J487:N487,0)-1</f>
        <v>#N/A</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t="e">
        <f ca="1">(INDIRECT("L" &amp; MATCH("Intangible Assets",B145:B403,0) +144))/(INDIRECT("L" &amp; MATCH("Sales/Revenue",B145:B403,0) +144))</f>
        <v>#VALUE!</v>
      </c>
      <c r="AA499" t="e">
        <f ca="1">(INDIRECT("M" &amp; MATCH("Intangible Assets",B145:B403,0) +144))/(INDIRECT("M" &amp; MATCH("Sales/Revenue",B145:B403,0) +144))</f>
        <v>#VALUE!</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C500" t="s">
        <v>6191</v>
      </c>
      <c r="X500" t="str">
        <f>"Max " &amp; X497</f>
        <v>Max Intangibles / Sales</v>
      </c>
      <c r="Y500" t="e">
        <f ca="1">MAX(X499:AB499)</f>
        <v>#VALUE!</v>
      </c>
      <c r="AK500" t="e">
        <f ca="1">Y499-X499</f>
        <v>#VALUE!</v>
      </c>
      <c r="AL500" t="e">
        <f ca="1">Z499-Y499</f>
        <v>#VALUE!</v>
      </c>
      <c r="AM500" t="e">
        <f ca="1">AA499-Z499</f>
        <v>#VALUE!</v>
      </c>
      <c r="AN500" t="e">
        <f ca="1">AB499-AA499</f>
        <v>#N/A</v>
      </c>
    </row>
    <row r="501" spans="3:40" x14ac:dyDescent="0.3">
      <c r="C501" t="s">
        <v>4355</v>
      </c>
      <c r="X501" t="str">
        <f>X500 &amp; " Year"</f>
        <v>Max Intangibles / Sales Year</v>
      </c>
      <c r="Y501" t="e">
        <f ca="1">VALUE(X498)+MATCH(Y500,X499:AB499,0)-1</f>
        <v>#VALUE!</v>
      </c>
      <c r="AK501" t="str">
        <f>"Max " &amp; AK498</f>
        <v>Max Change in Intagibles / Sales</v>
      </c>
      <c r="AL501" t="e">
        <f ca="1">MAX(AK500:AN500)</f>
        <v>#VALUE!</v>
      </c>
    </row>
    <row r="502" spans="3:40" x14ac:dyDescent="0.3">
      <c r="C502" t="s">
        <v>1073</v>
      </c>
      <c r="X502" t="str">
        <f>"Min " &amp; X497</f>
        <v>Min Intangibles / Sales</v>
      </c>
      <c r="Y502" t="e">
        <f ca="1">MIN(X499:AB499)</f>
        <v>#VALUE!</v>
      </c>
      <c r="AK502" t="str">
        <f>AK501 &amp; " Year"</f>
        <v>Max Change in Intagibles / Sales Year</v>
      </c>
      <c r="AL502" t="e">
        <f ca="1">IF(MATCH(AL501,AK500:AN500,0)=1,AK499,IF(MATCH(AL501,AK500:AN500,0)=2,AL499,IF(MATCH(AL501,AK500:AN500,0)=3,AM499,AN499)))</f>
        <v>#VALUE!</v>
      </c>
    </row>
    <row r="503" spans="3:40" x14ac:dyDescent="0.3">
      <c r="C503" t="s">
        <v>1783</v>
      </c>
      <c r="X503" t="str">
        <f>X502 &amp; " Year"</f>
        <v>Min Intangibles / Sales Year</v>
      </c>
      <c r="Y503" t="e">
        <f ca="1">VALUE(X498)+MATCH(Y502,X499:AB499,0)-1</f>
        <v>#VALUE!</v>
      </c>
      <c r="AK503" t="str">
        <f>"Min " &amp; AK498</f>
        <v>Min Change in Intagibles / Sales</v>
      </c>
      <c r="AL503" t="e">
        <f ca="1">MIN(AK500:AN500)</f>
        <v>#VALUE!</v>
      </c>
    </row>
    <row r="504" spans="3:40" x14ac:dyDescent="0.3">
      <c r="C504" t="s">
        <v>4357</v>
      </c>
      <c r="AK504" t="str">
        <f>AK503 &amp; " Year"</f>
        <v>Min Change in Intagibles / Sales Year</v>
      </c>
      <c r="AL504" t="e">
        <f ca="1">IF(MATCH(AL503,AK500:AN500,0)=1,AK499,IF(MATCH(AL503,AK500:AN500,0)=2,AL499,IF(MATCH(AL503,AK500:AN500,0)=3,AM499,AN499)))</f>
        <v>#VALUE!</v>
      </c>
    </row>
    <row r="505" spans="3:40" x14ac:dyDescent="0.3">
      <c r="C505" t="s">
        <v>1075</v>
      </c>
    </row>
    <row r="506" spans="3:40" x14ac:dyDescent="0.3">
      <c r="C506" t="s">
        <v>1071</v>
      </c>
    </row>
    <row r="507" spans="3:40" x14ac:dyDescent="0.3">
      <c r="C507" t="s">
        <v>1074</v>
      </c>
    </row>
    <row r="508" spans="3:40" x14ac:dyDescent="0.3">
      <c r="C508" t="s">
        <v>1076</v>
      </c>
    </row>
    <row r="509" spans="3:40" x14ac:dyDescent="0.3">
      <c r="C509" t="s">
        <v>7475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7961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Atlassian Corporation</v>
      </c>
    </row>
    <row r="2" spans="1:16" x14ac:dyDescent="0.3">
      <c r="B2" t="s">
        <v>2</v>
      </c>
      <c r="C2" t="s">
        <v>7962</v>
      </c>
      <c r="K2" t="str">
        <f>LEFT(C1,FIND("(",C1) - 2)</f>
        <v>Atlassian Corporation Plc</v>
      </c>
    </row>
    <row r="3" spans="1:16" x14ac:dyDescent="0.3">
      <c r="J3">
        <f ca="1">RANDBETWEEN(1,6)</f>
        <v>1</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$38.00, up 4.37% after opening up 1.46%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$38.00, up 4.37% after opening up 1.46% over yesterday's closing price</v>
      </c>
    </row>
    <row r="5" spans="1:16" x14ac:dyDescent="0.3">
      <c r="J5">
        <f ca="1">RANDBETWEEN(1,2)</f>
        <v>2</v>
      </c>
      <c r="K5" t="str">
        <f>"The one year target estimate for " &amp; D1 &amp; " is " &amp; TEXT(C23,"$####.00")</f>
        <v>The one year target estimate for Atlassian Corporation is $14.00</v>
      </c>
      <c r="L5" t="str">
        <f>D1 &amp; " is expected to be trading at " &amp; TEXT(C23, "$####.00") &amp; ", based on target estimates"</f>
        <v>Atlassian Corporation is expected to be trading at $14.00, based on target estimates</v>
      </c>
    </row>
    <row r="6" spans="1:16" x14ac:dyDescent="0.3">
      <c r="K6" t="str">
        <f>" which would be " &amp; IF(OR(LEFT(ABS((C23-C2)/C2*100),1)="8",LEFT(ABS((C23-C2)/C2*100),2)="18"), "an ", "a ")  &amp;TEXT(ABS((C23-C2)/C2),"####.00%")&amp;IF((C23-C2)&gt;0," increase over"," decrease from")&amp;" the current price"</f>
        <v xml:space="preserve"> which would be a 63.16% decrease from the current price</v>
      </c>
    </row>
    <row r="7" spans="1:16" x14ac:dyDescent="0.3">
      <c r="A7" s="1">
        <v>0</v>
      </c>
      <c r="B7" t="s">
        <v>5</v>
      </c>
      <c r="C7" t="s">
        <v>7963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7964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7965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11</v>
      </c>
      <c r="C10" t="s">
        <v>7966</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7967</v>
      </c>
      <c r="K11" t="str">
        <f>IF(B145="Interest Income",U42, K42)</f>
        <v>No positive trends</v>
      </c>
    </row>
    <row r="12" spans="1:16" x14ac:dyDescent="0.3">
      <c r="A12" s="1">
        <v>5</v>
      </c>
      <c r="B12" t="s">
        <v>15</v>
      </c>
      <c r="C12" t="s">
        <v>7968</v>
      </c>
      <c r="D12" t="str">
        <f>LEFT(C12,FIND("-",C12)-2)</f>
        <v>23.80</v>
      </c>
      <c r="E12" t="str">
        <f>TRIM(RIGHT(C12,FIND("-",C12)-1))</f>
        <v>38.49</v>
      </c>
      <c r="K12" t="str">
        <f ca="1">D78</f>
        <v>There are some indications that Atlassian Corporation may be overvalued. The company has a higher price/sales, price/book than the comparable average</v>
      </c>
    </row>
    <row r="13" spans="1:16" x14ac:dyDescent="0.3">
      <c r="A13" s="1">
        <v>6</v>
      </c>
      <c r="B13" t="s">
        <v>17</v>
      </c>
      <c r="C13" t="s">
        <v>7969</v>
      </c>
      <c r="K13" t="str">
        <f ca="1">D89</f>
        <v>There are some indications that Atlassian Corporation may be undervalued. The company has a lower and trailing p/e than the comparable average</v>
      </c>
    </row>
    <row r="14" spans="1:16" x14ac:dyDescent="0.3">
      <c r="A14" s="1">
        <v>7</v>
      </c>
      <c r="B14" t="s">
        <v>19</v>
      </c>
      <c r="C14" t="s">
        <v>7970</v>
      </c>
    </row>
    <row r="16" spans="1:16" x14ac:dyDescent="0.3">
      <c r="A16" s="1">
        <v>0</v>
      </c>
      <c r="B16" t="s">
        <v>21</v>
      </c>
      <c r="C16" t="s">
        <v>7971</v>
      </c>
    </row>
    <row r="17" spans="1:23" x14ac:dyDescent="0.3">
      <c r="A17" s="1">
        <v>1</v>
      </c>
      <c r="B17" t="s">
        <v>23</v>
      </c>
      <c r="K17" t="str">
        <f ca="1">K2 &amp; IF(J3=1, K3,IF(J3=2,L3,IF(J3=3,M3,IF(J3=4,N3,IF(J3=5,O3,IF(J3=6,P3)))))) &amp; ". " &amp; IF(J4=1,K4,IF(J4=2,L4)) &amp; ". " &amp; IF(J5=1,K5,IF(J5=2,L5)) &amp; K6 &amp; ". " &amp; K7 &amp; ". " &amp; K8 &amp; ". " &amp; K9 &amp; "."</f>
        <v>Atlassian Corporation Plc is scheduled to report earnings on Jul 27, 2017. The current stock price is $38.00, up 4.37% after opening up 1.46% over yesterday's closing price. Atlassian Corporation is expected to be trading at $14.00, based on target estimates which would be a 63.16% decrease from the current price. Earnings are expected to remain constant over the next quarter based on the average of  analyst estimates (Yahoo Finance). The stock is trading in the high end of its 52-week range. Over the last 4 quarters, there has been a, positive earnings surprise 1 time, and a negative earnings surprise 3 times.</v>
      </c>
    </row>
    <row r="18" spans="1:23" x14ac:dyDescent="0.3">
      <c r="A18" s="1">
        <v>2</v>
      </c>
      <c r="B18" t="s">
        <v>25</v>
      </c>
      <c r="C18" t="s">
        <v>7972</v>
      </c>
    </row>
    <row r="19" spans="1:23" x14ac:dyDescent="0.3">
      <c r="A19" s="1">
        <v>3</v>
      </c>
      <c r="B19" t="s">
        <v>27</v>
      </c>
      <c r="C19" t="s">
        <v>7973</v>
      </c>
    </row>
    <row r="20" spans="1:23" x14ac:dyDescent="0.3">
      <c r="A20" s="1">
        <v>4</v>
      </c>
      <c r="B20" t="s">
        <v>29</v>
      </c>
      <c r="C20" t="s">
        <v>30</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7974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108</v>
      </c>
      <c r="D26" s="1" t="s">
        <v>110</v>
      </c>
      <c r="E26" s="1" t="s">
        <v>7975</v>
      </c>
      <c r="F26" s="1" t="s">
        <v>7976</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D31">
        <v>0.16</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108</v>
      </c>
      <c r="D33" s="1" t="s">
        <v>110</v>
      </c>
      <c r="E33" s="1" t="s">
        <v>7975</v>
      </c>
      <c r="F33" s="1" t="s">
        <v>7976</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6554</v>
      </c>
      <c r="D34" t="s">
        <v>6554</v>
      </c>
      <c r="E34" t="s">
        <v>6554</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7977</v>
      </c>
      <c r="D35" t="s">
        <v>7977</v>
      </c>
      <c r="E35" t="s">
        <v>7977</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7977</v>
      </c>
      <c r="D36" t="s">
        <v>7977</v>
      </c>
      <c r="E36" t="s">
        <v>7977</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7977</v>
      </c>
      <c r="D37" t="s">
        <v>7977</v>
      </c>
      <c r="E37" t="s">
        <v>7977</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F38" t="s">
        <v>7977</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4979</v>
      </c>
      <c r="D41" s="1" t="s">
        <v>7978</v>
      </c>
      <c r="E41" s="1" t="s">
        <v>7979</v>
      </c>
      <c r="F41" s="1" t="s">
        <v>7980</v>
      </c>
    </row>
    <row r="42" spans="1:23" x14ac:dyDescent="0.3">
      <c r="A42" s="1">
        <v>0</v>
      </c>
      <c r="B42" t="s">
        <v>73</v>
      </c>
      <c r="D42" t="s">
        <v>3376</v>
      </c>
      <c r="E42" t="s">
        <v>3364</v>
      </c>
      <c r="F42" t="s">
        <v>3189</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D43" t="s">
        <v>5220</v>
      </c>
      <c r="E43" t="s">
        <v>4393</v>
      </c>
      <c r="F43" t="s">
        <v>7981</v>
      </c>
    </row>
    <row r="44" spans="1:23" x14ac:dyDescent="0.3">
      <c r="A44" s="1">
        <v>2</v>
      </c>
      <c r="B44" t="s">
        <v>82</v>
      </c>
      <c r="D44" t="s">
        <v>1122</v>
      </c>
      <c r="E44" t="s">
        <v>4397</v>
      </c>
      <c r="F44" t="s">
        <v>3786</v>
      </c>
    </row>
    <row r="45" spans="1:23" x14ac:dyDescent="0.3">
      <c r="A45" s="1">
        <v>3</v>
      </c>
      <c r="B45" t="s">
        <v>87</v>
      </c>
      <c r="D45" t="s">
        <v>7982</v>
      </c>
      <c r="E45" t="s">
        <v>7983</v>
      </c>
      <c r="F45" t="s">
        <v>7984</v>
      </c>
    </row>
    <row r="47" spans="1:23" x14ac:dyDescent="0.3">
      <c r="B47" s="1" t="s">
        <v>92</v>
      </c>
      <c r="C47" s="1" t="s">
        <v>108</v>
      </c>
      <c r="D47" s="1" t="s">
        <v>110</v>
      </c>
      <c r="E47" s="1" t="s">
        <v>7975</v>
      </c>
      <c r="F47" s="1" t="s">
        <v>7976</v>
      </c>
    </row>
    <row r="48" spans="1:23" x14ac:dyDescent="0.3">
      <c r="A48" s="1">
        <v>0</v>
      </c>
      <c r="B48" t="s">
        <v>93</v>
      </c>
    </row>
    <row r="49" spans="1:14" x14ac:dyDescent="0.3">
      <c r="A49" s="1">
        <v>1</v>
      </c>
      <c r="B49" t="s">
        <v>94</v>
      </c>
      <c r="E49">
        <v>0.96</v>
      </c>
    </row>
    <row r="50" spans="1:14" x14ac:dyDescent="0.3">
      <c r="A50" s="1">
        <v>2</v>
      </c>
      <c r="B50" t="s">
        <v>95</v>
      </c>
      <c r="E50">
        <v>0.96</v>
      </c>
    </row>
    <row r="51" spans="1:14" x14ac:dyDescent="0.3">
      <c r="A51" s="1">
        <v>3</v>
      </c>
      <c r="B51" t="s">
        <v>96</v>
      </c>
      <c r="E51">
        <v>0.96</v>
      </c>
    </row>
    <row r="52" spans="1:14" x14ac:dyDescent="0.3">
      <c r="A52" s="1">
        <v>4</v>
      </c>
      <c r="B52" t="s">
        <v>97</v>
      </c>
      <c r="E52">
        <v>0.96</v>
      </c>
    </row>
    <row r="54" spans="1:14" x14ac:dyDescent="0.3">
      <c r="B54" s="1" t="s">
        <v>98</v>
      </c>
      <c r="C54" s="1" t="s">
        <v>108</v>
      </c>
      <c r="D54" s="1" t="s">
        <v>110</v>
      </c>
      <c r="E54" s="1" t="s">
        <v>7975</v>
      </c>
      <c r="F54" s="1" t="s">
        <v>7976</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7985</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F62">
        <v>0.22</v>
      </c>
      <c r="I62" t="str">
        <f t="shared" si="4"/>
        <v>N/A</v>
      </c>
      <c r="J62" t="str">
        <f t="shared" si="5"/>
        <v>N/A</v>
      </c>
      <c r="K62" t="str">
        <f t="shared" si="6"/>
        <v>N/A</v>
      </c>
      <c r="L62" t="str">
        <f t="shared" si="7"/>
        <v>N/A</v>
      </c>
      <c r="M62">
        <f t="shared" si="8"/>
        <v>0.22</v>
      </c>
      <c r="N62" t="str">
        <f t="shared" si="9"/>
        <v>N/A</v>
      </c>
    </row>
    <row r="63" spans="1:14" x14ac:dyDescent="0.3">
      <c r="A63" s="1">
        <v>2</v>
      </c>
      <c r="B63" t="s">
        <v>112</v>
      </c>
      <c r="F63">
        <v>0.08</v>
      </c>
      <c r="I63" t="str">
        <f t="shared" si="4"/>
        <v>N/A</v>
      </c>
      <c r="J63" t="str">
        <f t="shared" si="5"/>
        <v>N/A</v>
      </c>
      <c r="K63" t="str">
        <f t="shared" si="6"/>
        <v>N/A</v>
      </c>
      <c r="L63" t="str">
        <f t="shared" si="7"/>
        <v>N/A</v>
      </c>
      <c r="M63">
        <f t="shared" si="8"/>
        <v>0.08</v>
      </c>
      <c r="N63" t="str">
        <f t="shared" si="9"/>
        <v>N/A</v>
      </c>
    </row>
    <row r="64" spans="1:14" x14ac:dyDescent="0.3">
      <c r="A64" s="1">
        <v>3</v>
      </c>
      <c r="B64" t="s">
        <v>114</v>
      </c>
      <c r="F64">
        <v>0.12</v>
      </c>
      <c r="I64" t="str">
        <f t="shared" si="4"/>
        <v>N/A</v>
      </c>
      <c r="J64" t="str">
        <f t="shared" si="5"/>
        <v>N/A</v>
      </c>
      <c r="K64" t="str">
        <f t="shared" si="6"/>
        <v>N/A</v>
      </c>
      <c r="L64" t="str">
        <f t="shared" si="7"/>
        <v>N/A</v>
      </c>
      <c r="M64">
        <f t="shared" si="8"/>
        <v>0.12</v>
      </c>
      <c r="N64" t="str">
        <f t="shared" si="9"/>
        <v>N/A</v>
      </c>
    </row>
    <row r="65" spans="1:14" x14ac:dyDescent="0.3">
      <c r="A65" s="1">
        <v>4</v>
      </c>
      <c r="B65" t="s">
        <v>116</v>
      </c>
      <c r="C65" t="s">
        <v>109</v>
      </c>
      <c r="E65">
        <v>0.18</v>
      </c>
      <c r="F65">
        <v>0.09</v>
      </c>
      <c r="I65" t="str">
        <f t="shared" si="4"/>
        <v>N/A</v>
      </c>
      <c r="J65">
        <f t="shared" si="5"/>
        <v>0.2</v>
      </c>
      <c r="K65" t="str">
        <f t="shared" si="6"/>
        <v>N/A</v>
      </c>
      <c r="L65">
        <f t="shared" si="7"/>
        <v>0.18</v>
      </c>
      <c r="M65">
        <f t="shared" si="8"/>
        <v>0.09</v>
      </c>
      <c r="N65" t="str">
        <f t="shared" si="9"/>
        <v>N/A</v>
      </c>
    </row>
    <row r="66" spans="1:14" x14ac:dyDescent="0.3">
      <c r="A66" s="1">
        <v>5</v>
      </c>
      <c r="B66" t="s">
        <v>118</v>
      </c>
      <c r="C66" t="s">
        <v>7986</v>
      </c>
      <c r="I66" t="str">
        <f t="shared" si="4"/>
        <v>N/A</v>
      </c>
      <c r="J66">
        <f t="shared" si="5"/>
        <v>0.33899999999999997</v>
      </c>
      <c r="K66" t="str">
        <f t="shared" si="6"/>
        <v>N/A</v>
      </c>
      <c r="L66" t="str">
        <f t="shared" si="7"/>
        <v>N/A</v>
      </c>
      <c r="M66" t="str">
        <f t="shared" si="8"/>
        <v>N/A</v>
      </c>
      <c r="N66" t="str">
        <f t="shared" si="9"/>
        <v>N/A</v>
      </c>
    </row>
    <row r="67" spans="1:14" x14ac:dyDescent="0.3">
      <c r="D67" t="s">
        <v>120</v>
      </c>
      <c r="E67" t="str">
        <f>C1</f>
        <v>Atlassian Corporation Plc (TEAM)</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7971</v>
      </c>
      <c r="D68">
        <f ca="1">IFERROR(AVERAGE(VALUE(INDIRECT("J"&amp;(MATCH(B68,B69:B500,0)+68))),VALUE(INDIRECT("J"&amp;(MATCH(B68,B69:B500,0)+79))),VALUE(INDIRECT("J"&amp;(MATCH(B68,B69:B500,0)+90))),VALUE(INDIRECT("J"&amp;(MATCH(B68,B69:B500,0)+101)))),"")</f>
        <v>2937500000</v>
      </c>
      <c r="E68" t="str">
        <f t="shared" ref="E68:E76" ca="1" si="10">IFERROR(IF(AND(C68&lt;&gt;"",D68&lt;&gt;0),IF(VALUE(J68)&gt;VALUE(K68),"above average","below average"),"no data"),"no data")</f>
        <v>above average</v>
      </c>
      <c r="I68" t="str">
        <f t="shared" ca="1" si="4"/>
        <v>N/A</v>
      </c>
      <c r="J68">
        <f t="shared" si="5"/>
        <v>8570000000</v>
      </c>
      <c r="K68">
        <f t="shared" ca="1" si="6"/>
        <v>2937500000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7972</v>
      </c>
      <c r="D70">
        <f ca="1">IFERROR(AVERAGE(VALUE(INDIRECT("J"&amp;(MATCH(B70,B71:B502,0)+70))),VALUE(INDIRECT("J"&amp;(MATCH(B70,B71:B502,0)+81))),VALUE(INDIRECT("J"&amp;(MATCH(B70,B71:B502,0)+92))),VALUE(INDIRECT("J"&amp;(MATCH(B70,B71:B502,0)+103)))),"")</f>
        <v>28.557500000000001</v>
      </c>
      <c r="E70" t="str">
        <f t="shared" ca="1" si="10"/>
        <v>below average</v>
      </c>
      <c r="F70" t="str">
        <f t="shared" ref="F70:F76" ca="1" si="11">IF(E70="above average",LOWER(TRIM(IF(ISNUMBER(VALUE(RIGHT(B70,1))),REPLACE(B70,LEN(B70),1,""),B70))),"")</f>
        <v/>
      </c>
      <c r="G70" t="str">
        <f ca="1">IFERROR(LEFT(F70,FIND("(",F70) - 2),F70)</f>
        <v/>
      </c>
      <c r="I70" t="str">
        <f t="shared" ca="1" si="4"/>
        <v>N/A</v>
      </c>
      <c r="J70">
        <f t="shared" si="5"/>
        <v>-316.67</v>
      </c>
      <c r="K70">
        <f t="shared" ca="1" si="6"/>
        <v>28.557500000000001</v>
      </c>
      <c r="L70" t="str">
        <f t="shared" ca="1" si="7"/>
        <v>N/A</v>
      </c>
      <c r="M70" t="str">
        <f t="shared" ca="1" si="8"/>
        <v>N/A</v>
      </c>
      <c r="N70" t="str">
        <f t="shared" ca="1" si="9"/>
        <v>N/A</v>
      </c>
    </row>
    <row r="71" spans="1:14" x14ac:dyDescent="0.3">
      <c r="A71" s="1">
        <v>3</v>
      </c>
      <c r="B71" t="s">
        <v>124</v>
      </c>
      <c r="D71">
        <f ca="1">IFERROR(AVERAGE(VALUE(INDIRECT("J"&amp;(MATCH(B71,B72:B503,0)+71))),VALUE(INDIRECT("J"&amp;(MATCH(B71,B72:B503,0)+82))),VALUE(INDIRECT("J"&amp;(MATCH(B71,B72:B503,0)+93))),VALUE(INDIRECT("J"&amp;(MATCH(B71,B72:B503,0)+104)))),"")</f>
        <v>30.675000000000001</v>
      </c>
      <c r="E71" t="str">
        <f t="shared" ca="1" si="10"/>
        <v>no data</v>
      </c>
      <c r="F71" t="str">
        <f t="shared" ca="1" si="11"/>
        <v/>
      </c>
      <c r="G71" t="str">
        <f t="shared" ref="G71:G76" ca="1" si="12">IF(F71&lt;&gt;"", G70 &amp; ", " &amp; IFERROR(LEFT(F71,FIND("(",F71) - 2),F71),G70)</f>
        <v/>
      </c>
      <c r="I71" t="str">
        <f t="shared" ca="1" si="4"/>
        <v>N/A</v>
      </c>
      <c r="J71" t="str">
        <f t="shared" si="5"/>
        <v>N/A</v>
      </c>
      <c r="K71">
        <f t="shared" ca="1" si="6"/>
        <v>30.675000000000001</v>
      </c>
      <c r="L71" t="str">
        <f t="shared" ca="1" si="7"/>
        <v>N/A</v>
      </c>
      <c r="M71" t="str">
        <f t="shared" ca="1" si="8"/>
        <v>N/A</v>
      </c>
      <c r="N71" t="str">
        <f t="shared" ca="1" si="9"/>
        <v>N/A</v>
      </c>
    </row>
    <row r="72" spans="1:14" x14ac:dyDescent="0.3">
      <c r="A72" s="1">
        <v>4</v>
      </c>
      <c r="B72" t="s">
        <v>126</v>
      </c>
      <c r="D72">
        <f ca="1">IFERROR(AVERAGE(VALUE(INDIRECT("J"&amp;(MATCH(B72,B73:B504,0)+72))),VALUE(INDIRECT("J"&amp;(MATCH(B72,B73:B504,0)+83))),VALUE(INDIRECT("J"&amp;(MATCH(B72,B73:B504,0)+94))),VALUE(INDIRECT("J"&amp;(MATCH(B72,B73:B504,0)+105)))),"")</f>
        <v>1.8574999999999999</v>
      </c>
      <c r="E72" t="str">
        <f t="shared" ca="1" si="10"/>
        <v>no data</v>
      </c>
      <c r="F72" t="str">
        <f t="shared" ca="1" si="11"/>
        <v/>
      </c>
      <c r="G72" t="str">
        <f t="shared" ca="1" si="12"/>
        <v/>
      </c>
      <c r="I72" t="str">
        <f t="shared" ca="1" si="4"/>
        <v>N/A</v>
      </c>
      <c r="J72" t="str">
        <f t="shared" si="5"/>
        <v>N/A</v>
      </c>
      <c r="K72">
        <f t="shared" ca="1" si="6"/>
        <v>1.8574999999999999</v>
      </c>
      <c r="L72" t="str">
        <f t="shared" ca="1" si="7"/>
        <v>N/A</v>
      </c>
      <c r="M72" t="str">
        <f t="shared" ca="1" si="8"/>
        <v>N/A</v>
      </c>
      <c r="N72" t="str">
        <f t="shared" ca="1" si="9"/>
        <v>N/A</v>
      </c>
    </row>
    <row r="73" spans="1:14" x14ac:dyDescent="0.3">
      <c r="A73" s="1">
        <v>5</v>
      </c>
      <c r="B73" t="s">
        <v>128</v>
      </c>
      <c r="C73" t="s">
        <v>7987</v>
      </c>
      <c r="D73">
        <f ca="1">IFERROR(AVERAGE(VALUE(INDIRECT("J"&amp;(MATCH(B73,B74:B505,0)+73))),VALUE(INDIRECT("J"&amp;(MATCH(B73,B74:B505,0)+84))),VALUE(INDIRECT("J"&amp;(MATCH(B73,B74:B505,0)+95))),VALUE(INDIRECT("J"&amp;(MATCH(B73,B74:B505,0)+106)))),"")</f>
        <v>4.6224999999999996</v>
      </c>
      <c r="E73" t="str">
        <f t="shared" ca="1" si="10"/>
        <v>above average</v>
      </c>
      <c r="F73" t="str">
        <f t="shared" ca="1" si="11"/>
        <v>price/sales (ttm)</v>
      </c>
      <c r="G73" t="str">
        <f t="shared" ca="1" si="12"/>
        <v>, price/sales</v>
      </c>
      <c r="I73" t="str">
        <f t="shared" ca="1" si="4"/>
        <v>N/A</v>
      </c>
      <c r="J73">
        <f t="shared" si="5"/>
        <v>14.95</v>
      </c>
      <c r="K73">
        <f t="shared" ca="1" si="6"/>
        <v>4.6224999999999996</v>
      </c>
      <c r="L73" t="str">
        <f t="shared" ca="1" si="7"/>
        <v>N/A</v>
      </c>
      <c r="M73" t="str">
        <f t="shared" ca="1" si="8"/>
        <v>N/A</v>
      </c>
      <c r="N73" t="str">
        <f t="shared" ca="1" si="9"/>
        <v>N/A</v>
      </c>
    </row>
    <row r="74" spans="1:14" x14ac:dyDescent="0.3">
      <c r="A74" s="1">
        <v>6</v>
      </c>
      <c r="B74" t="s">
        <v>130</v>
      </c>
      <c r="C74" t="s">
        <v>7988</v>
      </c>
      <c r="D74">
        <f ca="1">IFERROR(AVERAGE(VALUE(INDIRECT("J"&amp;(MATCH(B74,B75:B506,0)+74))),VALUE(INDIRECT("J"&amp;(MATCH(B74,B75:B506,0)+85))),VALUE(INDIRECT("J"&amp;(MATCH(B74,B75:B506,0)+96))),VALUE(INDIRECT("J"&amp;(MATCH(B74,B75:B506,0)+107)))),"")</f>
        <v>5.0449999999999999</v>
      </c>
      <c r="E74" t="str">
        <f t="shared" ca="1" si="10"/>
        <v>above average</v>
      </c>
      <c r="F74" t="str">
        <f t="shared" ca="1" si="11"/>
        <v>price/book (mrq)</v>
      </c>
      <c r="G74" t="str">
        <f t="shared" ca="1" si="12"/>
        <v>, price/sales, price/book</v>
      </c>
      <c r="I74" t="str">
        <f t="shared" ca="1" si="4"/>
        <v>N/A</v>
      </c>
      <c r="J74">
        <f t="shared" si="5"/>
        <v>10.039999999999999</v>
      </c>
      <c r="K74">
        <f t="shared" ca="1" si="6"/>
        <v>5.0449999999999999</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price/sales,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7989</v>
      </c>
      <c r="D78" t="str">
        <f ca="1">IF(COUNTIF(E70:E76,"=above average")&gt;0,"There are some indications that "&amp;D1&amp;" may be overvalued. The company has a higher " &amp; G77 &amp; " than the comparable average", "Inconclusive")</f>
        <v>There are some indications that Atlassian Corporation may be overvalued. The company has a higher price/sales,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7990</v>
      </c>
      <c r="F81" t="str">
        <f t="shared" ref="F81:F87" ca="1" si="13">IF(E70="below average",LOWER(TRIM(IF(ISNUMBER(VALUE(RIGHT(B70,1))),REPLACE(B70,LEN(B70),1,""),B70))),"")</f>
        <v>trailing p/e</v>
      </c>
      <c r="G81" t="str">
        <f ca="1">IFERROR(LEFT(F81,FIND("(",F81) - 2),F81)</f>
        <v>trailing p/e</v>
      </c>
      <c r="I81" t="str">
        <f t="shared" ca="1" si="4"/>
        <v>N/A</v>
      </c>
      <c r="J81">
        <f t="shared" si="5"/>
        <v>-4.6200000000000005E-2</v>
      </c>
      <c r="K81" t="str">
        <f t="shared" si="6"/>
        <v>N/A</v>
      </c>
      <c r="L81" t="str">
        <f t="shared" si="7"/>
        <v>N/A</v>
      </c>
      <c r="M81" t="str">
        <f t="shared" ca="1" si="8"/>
        <v>N/A</v>
      </c>
      <c r="N81" t="str">
        <f t="shared" ca="1" si="9"/>
        <v>N/A</v>
      </c>
    </row>
    <row r="82" spans="1:14" x14ac:dyDescent="0.3">
      <c r="A82" s="1">
        <v>1</v>
      </c>
      <c r="B82" t="s">
        <v>140</v>
      </c>
      <c r="C82" t="s">
        <v>7991</v>
      </c>
      <c r="F82" t="str">
        <f t="shared" ca="1" si="13"/>
        <v/>
      </c>
      <c r="G82" t="str">
        <f t="shared" ref="G82:G87" ca="1" si="14">IF(F82&lt;&gt;"", G81 &amp; ", " &amp; IFERROR(LEFT(F82,FIND("(",F82) - 2),F82),G81)</f>
        <v>trailing p/e</v>
      </c>
      <c r="I82" t="str">
        <f t="shared" ca="1" si="4"/>
        <v>N/A</v>
      </c>
      <c r="J82">
        <f t="shared" si="5"/>
        <v>-7.3700000000000002E-2</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7992</v>
      </c>
      <c r="F84" t="str">
        <f t="shared" ca="1" si="13"/>
        <v/>
      </c>
      <c r="G84" t="str">
        <f t="shared" ca="1" si="14"/>
        <v>trailing p/e</v>
      </c>
      <c r="I84" t="str">
        <f t="shared" ca="1" si="4"/>
        <v>N/A</v>
      </c>
      <c r="J84">
        <f t="shared" si="5"/>
        <v>-2.4199999999999999E-2</v>
      </c>
      <c r="K84" t="str">
        <f t="shared" si="6"/>
        <v>N/A</v>
      </c>
      <c r="L84" t="str">
        <f t="shared" si="7"/>
        <v>N/A</v>
      </c>
      <c r="M84" t="str">
        <f t="shared" ca="1" si="8"/>
        <v>N/A</v>
      </c>
      <c r="N84" t="str">
        <f t="shared" ca="1" si="9"/>
        <v>N/A</v>
      </c>
    </row>
    <row r="85" spans="1:14" x14ac:dyDescent="0.3">
      <c r="A85" s="1">
        <v>1</v>
      </c>
      <c r="B85" t="s">
        <v>144</v>
      </c>
      <c r="C85" t="s">
        <v>7993</v>
      </c>
      <c r="F85" t="str">
        <f t="shared" ca="1" si="13"/>
        <v/>
      </c>
      <c r="G85" t="str">
        <f t="shared" ca="1" si="14"/>
        <v>trailing p/e</v>
      </c>
      <c r="I85" t="str">
        <f t="shared" ca="1" si="4"/>
        <v>N/A</v>
      </c>
      <c r="J85">
        <f t="shared" si="5"/>
        <v>-3.4000000000000002E-2</v>
      </c>
      <c r="K85" t="str">
        <f t="shared" si="6"/>
        <v>N/A</v>
      </c>
      <c r="L85" t="str">
        <f t="shared" si="7"/>
        <v>N/A</v>
      </c>
      <c r="M85" t="str">
        <f t="shared" ca="1" si="8"/>
        <v>N/A</v>
      </c>
      <c r="N85" t="str">
        <f t="shared" ca="1" si="9"/>
        <v>N/A</v>
      </c>
    </row>
    <row r="86" spans="1:14" x14ac:dyDescent="0.3">
      <c r="F86" t="str">
        <f t="shared" ca="1" si="13"/>
        <v/>
      </c>
      <c r="G86" t="str">
        <f t="shared" ca="1" si="14"/>
        <v>trailing p/e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7994</v>
      </c>
      <c r="F87" t="str">
        <f t="shared" ca="1" si="13"/>
        <v/>
      </c>
      <c r="G87" t="str">
        <f t="shared" ca="1" si="14"/>
        <v>trailing p/e</v>
      </c>
      <c r="I87" t="str">
        <f t="shared" ca="1" si="4"/>
        <v>N/A</v>
      </c>
      <c r="J87">
        <f t="shared" si="5"/>
        <v>573190000</v>
      </c>
      <c r="K87" t="str">
        <f t="shared" si="6"/>
        <v>N/A</v>
      </c>
      <c r="L87" t="str">
        <f t="shared" si="7"/>
        <v>N/A</v>
      </c>
      <c r="M87" t="str">
        <f t="shared" ca="1" si="8"/>
        <v>N/A</v>
      </c>
      <c r="N87" t="str">
        <f t="shared" ca="1" si="9"/>
        <v>N/A</v>
      </c>
    </row>
    <row r="88" spans="1:14" x14ac:dyDescent="0.3">
      <c r="A88" s="1">
        <v>1</v>
      </c>
      <c r="B88" t="s">
        <v>147</v>
      </c>
      <c r="C88" t="s">
        <v>7995</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f t="shared" si="5"/>
        <v>2.61</v>
      </c>
      <c r="K88" t="str">
        <f t="shared" si="6"/>
        <v>N/A</v>
      </c>
      <c r="L88" t="str">
        <f t="shared" si="7"/>
        <v>N/A</v>
      </c>
      <c r="M88" t="str">
        <f t="shared" ca="1" si="8"/>
        <v>N/A</v>
      </c>
      <c r="N88" t="str">
        <f t="shared" ca="1" si="9"/>
        <v>N/A</v>
      </c>
    </row>
    <row r="89" spans="1:14" x14ac:dyDescent="0.3">
      <c r="A89" s="1">
        <v>2</v>
      </c>
      <c r="B89" t="s">
        <v>149</v>
      </c>
      <c r="C89" t="s">
        <v>4978</v>
      </c>
      <c r="D89" t="str">
        <f ca="1">IF(COUNTIF(E70:E76,"=below average")&gt;0,"There are some indications that "&amp;D1&amp;" may be undervalued. The company has a lower " &amp; G88 &amp; " than the comparable average", "Inconclusive")</f>
        <v>There are some indications that Atlassian Corporation may be undervalued. The company has a lower and trailing p/e than the comparable average</v>
      </c>
      <c r="I89" t="str">
        <f t="shared" ca="1" si="4"/>
        <v>N/A</v>
      </c>
      <c r="J89">
        <f t="shared" si="5"/>
        <v>0.35600000000000004</v>
      </c>
      <c r="K89" t="str">
        <f t="shared" ca="1" si="6"/>
        <v>N/A</v>
      </c>
      <c r="L89" t="str">
        <f t="shared" si="7"/>
        <v>N/A</v>
      </c>
      <c r="M89" t="str">
        <f t="shared" si="8"/>
        <v>N/A</v>
      </c>
      <c r="N89" t="str">
        <f t="shared" si="9"/>
        <v>N/A</v>
      </c>
    </row>
    <row r="90" spans="1:14" x14ac:dyDescent="0.3">
      <c r="A90" s="1">
        <v>3</v>
      </c>
      <c r="B90" t="s">
        <v>151</v>
      </c>
      <c r="C90" t="s">
        <v>7996</v>
      </c>
      <c r="I90" t="str">
        <f t="shared" si="4"/>
        <v>N/A</v>
      </c>
      <c r="J90">
        <f t="shared" si="5"/>
        <v>381270000</v>
      </c>
      <c r="K90" t="str">
        <f t="shared" si="6"/>
        <v>N/A</v>
      </c>
      <c r="L90" t="str">
        <f t="shared" si="7"/>
        <v>N/A</v>
      </c>
      <c r="M90" t="str">
        <f t="shared" si="8"/>
        <v>N/A</v>
      </c>
      <c r="N90" t="str">
        <f t="shared" si="9"/>
        <v>N/A</v>
      </c>
    </row>
    <row r="91" spans="1:14" x14ac:dyDescent="0.3">
      <c r="A91" s="1">
        <v>4</v>
      </c>
      <c r="B91" t="s">
        <v>153</v>
      </c>
      <c r="C91" t="s">
        <v>7997</v>
      </c>
      <c r="I91" t="str">
        <f t="shared" si="4"/>
        <v>N/A</v>
      </c>
      <c r="J91">
        <f t="shared" si="5"/>
        <v>-9310000</v>
      </c>
      <c r="K91" t="str">
        <f t="shared" si="6"/>
        <v>N/A</v>
      </c>
      <c r="L91" t="str">
        <f t="shared" si="7"/>
        <v>N/A</v>
      </c>
      <c r="M91" t="str">
        <f t="shared" si="8"/>
        <v>N/A</v>
      </c>
      <c r="N91" t="str">
        <f t="shared" si="9"/>
        <v>N/A</v>
      </c>
    </row>
    <row r="92" spans="1:14" x14ac:dyDescent="0.3">
      <c r="A92" s="1">
        <v>5</v>
      </c>
      <c r="B92" t="s">
        <v>155</v>
      </c>
      <c r="C92" t="s">
        <v>7998</v>
      </c>
      <c r="I92" t="str">
        <f t="shared" si="4"/>
        <v>N/A</v>
      </c>
      <c r="J92">
        <f t="shared" si="5"/>
        <v>-25990000</v>
      </c>
      <c r="K92" t="str">
        <f t="shared" si="6"/>
        <v>N/A</v>
      </c>
      <c r="L92" t="str">
        <f t="shared" si="7"/>
        <v>N/A</v>
      </c>
      <c r="M92" t="str">
        <f t="shared" si="8"/>
        <v>N/A</v>
      </c>
      <c r="N92" t="str">
        <f t="shared" si="9"/>
        <v>N/A</v>
      </c>
    </row>
    <row r="93" spans="1:14" x14ac:dyDescent="0.3">
      <c r="A93" s="1">
        <v>6</v>
      </c>
      <c r="B93" t="s">
        <v>157</v>
      </c>
      <c r="C93" t="s">
        <v>7973</v>
      </c>
      <c r="I93" t="str">
        <f t="shared" si="4"/>
        <v>N/A</v>
      </c>
      <c r="J93">
        <f t="shared" si="5"/>
        <v>-0.12</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7999</v>
      </c>
      <c r="I96" t="str">
        <f t="shared" si="4"/>
        <v>N/A</v>
      </c>
      <c r="J96">
        <f t="shared" si="5"/>
        <v>503560000</v>
      </c>
      <c r="K96" t="str">
        <f t="shared" si="6"/>
        <v>N/A</v>
      </c>
      <c r="L96" t="str">
        <f t="shared" si="7"/>
        <v>N/A</v>
      </c>
      <c r="M96" t="str">
        <f t="shared" si="8"/>
        <v>N/A</v>
      </c>
      <c r="N96" t="str">
        <f t="shared" si="9"/>
        <v>N/A</v>
      </c>
    </row>
    <row r="97" spans="1:14" x14ac:dyDescent="0.3">
      <c r="A97" s="1">
        <v>1</v>
      </c>
      <c r="B97" t="s">
        <v>161</v>
      </c>
      <c r="C97" t="s">
        <v>6319</v>
      </c>
      <c r="I97" t="str">
        <f t="shared" si="4"/>
        <v>N/A</v>
      </c>
      <c r="J97">
        <f t="shared" si="5"/>
        <v>2.23</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C100" t="s">
        <v>4957</v>
      </c>
      <c r="I100" t="str">
        <f t="shared" si="4"/>
        <v>N/A</v>
      </c>
      <c r="J100">
        <f t="shared" si="5"/>
        <v>1.83</v>
      </c>
      <c r="K100" t="str">
        <f t="shared" si="6"/>
        <v>N/A</v>
      </c>
      <c r="L100" t="str">
        <f t="shared" si="7"/>
        <v>N/A</v>
      </c>
      <c r="M100" t="str">
        <f t="shared" si="8"/>
        <v>N/A</v>
      </c>
      <c r="N100" t="str">
        <f t="shared" si="9"/>
        <v>N/A</v>
      </c>
    </row>
    <row r="101" spans="1:14" x14ac:dyDescent="0.3">
      <c r="A101" s="1">
        <v>5</v>
      </c>
      <c r="B101" t="s">
        <v>169</v>
      </c>
      <c r="C101" t="s">
        <v>8000</v>
      </c>
      <c r="I101" t="str">
        <f t="shared" si="4"/>
        <v>N/A</v>
      </c>
      <c r="J101">
        <f t="shared" si="5"/>
        <v>3.79</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8001</v>
      </c>
      <c r="I103" t="str">
        <f t="shared" si="4"/>
        <v>N/A</v>
      </c>
      <c r="J103">
        <f t="shared" si="5"/>
        <v>183780000</v>
      </c>
      <c r="K103" t="str">
        <f t="shared" si="6"/>
        <v>N/A</v>
      </c>
      <c r="L103" t="str">
        <f t="shared" si="7"/>
        <v>N/A</v>
      </c>
      <c r="M103" t="str">
        <f t="shared" si="8"/>
        <v>N/A</v>
      </c>
      <c r="N103" t="str">
        <f t="shared" si="9"/>
        <v>N/A</v>
      </c>
    </row>
    <row r="104" spans="1:14" x14ac:dyDescent="0.3">
      <c r="A104" s="1">
        <v>1</v>
      </c>
      <c r="B104" t="s">
        <v>173</v>
      </c>
      <c r="C104" t="s">
        <v>8002</v>
      </c>
      <c r="I104" t="str">
        <f t="shared" si="4"/>
        <v>N/A</v>
      </c>
      <c r="J104">
        <f t="shared" si="5"/>
        <v>173070000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I106" t="str">
        <f t="shared" si="4"/>
        <v>N/A</v>
      </c>
      <c r="J106" t="str">
        <f t="shared" si="5"/>
        <v>N/A</v>
      </c>
      <c r="K106" t="str">
        <f t="shared" si="6"/>
        <v>N/A</v>
      </c>
      <c r="L106" t="str">
        <f t="shared" si="7"/>
        <v>N/A</v>
      </c>
      <c r="M106" t="str">
        <f t="shared" si="8"/>
        <v>N/A</v>
      </c>
      <c r="N106" t="str">
        <f t="shared" si="9"/>
        <v>N/A</v>
      </c>
    </row>
    <row r="107" spans="1:14" x14ac:dyDescent="0.3">
      <c r="A107" s="1">
        <v>1</v>
      </c>
      <c r="B107" t="s">
        <v>175</v>
      </c>
      <c r="C107" t="s">
        <v>6573</v>
      </c>
      <c r="I107" t="str">
        <f t="shared" si="4"/>
        <v>N/A</v>
      </c>
      <c r="J107">
        <f t="shared" si="5"/>
        <v>0.26860000000000001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8003</v>
      </c>
      <c r="I109" t="str">
        <f t="shared" si="4"/>
        <v>N/A</v>
      </c>
      <c r="J109">
        <f t="shared" si="5"/>
        <v>38.49</v>
      </c>
      <c r="K109" t="str">
        <f t="shared" si="6"/>
        <v>N/A</v>
      </c>
      <c r="L109" t="str">
        <f t="shared" si="7"/>
        <v>N/A</v>
      </c>
      <c r="M109" t="str">
        <f t="shared" si="8"/>
        <v>N/A</v>
      </c>
      <c r="N109" t="str">
        <f t="shared" si="9"/>
        <v>N/A</v>
      </c>
    </row>
    <row r="110" spans="1:14" x14ac:dyDescent="0.3">
      <c r="A110" s="1">
        <v>4</v>
      </c>
      <c r="B110" t="s">
        <v>181</v>
      </c>
      <c r="C110" t="s">
        <v>8004</v>
      </c>
      <c r="I110" t="str">
        <f t="shared" si="4"/>
        <v>N/A</v>
      </c>
      <c r="J110">
        <f t="shared" si="5"/>
        <v>23.8</v>
      </c>
      <c r="K110" t="str">
        <f t="shared" si="6"/>
        <v>N/A</v>
      </c>
      <c r="L110" t="str">
        <f t="shared" si="7"/>
        <v>N/A</v>
      </c>
      <c r="M110" t="str">
        <f t="shared" si="8"/>
        <v>N/A</v>
      </c>
      <c r="N110" t="str">
        <f t="shared" si="9"/>
        <v>N/A</v>
      </c>
    </row>
    <row r="111" spans="1:14" x14ac:dyDescent="0.3">
      <c r="A111" s="1">
        <v>5</v>
      </c>
      <c r="B111" t="s">
        <v>183</v>
      </c>
      <c r="C111" t="s">
        <v>8005</v>
      </c>
      <c r="I111" t="str">
        <f t="shared" si="4"/>
        <v>N/A</v>
      </c>
      <c r="J111">
        <f t="shared" si="5"/>
        <v>35.5</v>
      </c>
      <c r="K111" t="str">
        <f t="shared" si="6"/>
        <v>N/A</v>
      </c>
      <c r="L111" t="str">
        <f t="shared" si="7"/>
        <v>N/A</v>
      </c>
      <c r="M111" t="str">
        <f t="shared" si="8"/>
        <v>N/A</v>
      </c>
      <c r="N111" t="str">
        <f t="shared" si="9"/>
        <v>N/A</v>
      </c>
    </row>
    <row r="112" spans="1:14" x14ac:dyDescent="0.3">
      <c r="A112" s="1">
        <v>6</v>
      </c>
      <c r="B112" t="s">
        <v>185</v>
      </c>
      <c r="C112" t="s">
        <v>8006</v>
      </c>
      <c r="I112" t="str">
        <f t="shared" si="4"/>
        <v>N/A</v>
      </c>
      <c r="J112">
        <f t="shared" si="5"/>
        <v>32.01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8007</v>
      </c>
      <c r="I114" t="str">
        <f t="shared" si="4"/>
        <v>N/A</v>
      </c>
      <c r="J114">
        <f t="shared" si="5"/>
        <v>705050</v>
      </c>
      <c r="K114" t="str">
        <f t="shared" si="6"/>
        <v>N/A</v>
      </c>
      <c r="L114" t="str">
        <f t="shared" si="7"/>
        <v>N/A</v>
      </c>
      <c r="M114" t="str">
        <f t="shared" si="8"/>
        <v>N/A</v>
      </c>
      <c r="N114" t="str">
        <f t="shared" si="9"/>
        <v>N/A</v>
      </c>
    </row>
    <row r="115" spans="1:14" x14ac:dyDescent="0.3">
      <c r="A115" s="1">
        <v>1</v>
      </c>
      <c r="B115" t="s">
        <v>189</v>
      </c>
      <c r="C115" t="s">
        <v>8008</v>
      </c>
      <c r="I115" t="str">
        <f t="shared" si="4"/>
        <v>N/A</v>
      </c>
      <c r="J115">
        <f t="shared" si="5"/>
        <v>301700</v>
      </c>
      <c r="K115" t="str">
        <f t="shared" si="6"/>
        <v>N/A</v>
      </c>
      <c r="L115" t="str">
        <f t="shared" si="7"/>
        <v>N/A</v>
      </c>
      <c r="M115" t="str">
        <f t="shared" si="8"/>
        <v>N/A</v>
      </c>
      <c r="N115" t="str">
        <f t="shared" si="9"/>
        <v>N/A</v>
      </c>
    </row>
    <row r="116" spans="1:14" x14ac:dyDescent="0.3">
      <c r="A116" s="1">
        <v>2</v>
      </c>
      <c r="B116" t="s">
        <v>191</v>
      </c>
      <c r="C116" t="s">
        <v>8009</v>
      </c>
      <c r="I116" t="str">
        <f t="shared" si="4"/>
        <v>N/A</v>
      </c>
      <c r="J116">
        <f t="shared" si="5"/>
        <v>88770000</v>
      </c>
      <c r="K116" t="str">
        <f t="shared" si="6"/>
        <v>N/A</v>
      </c>
      <c r="L116" t="str">
        <f t="shared" si="7"/>
        <v>N/A</v>
      </c>
      <c r="M116" t="str">
        <f t="shared" si="8"/>
        <v>N/A</v>
      </c>
      <c r="N116" t="str">
        <f t="shared" si="9"/>
        <v>N/A</v>
      </c>
    </row>
    <row r="117" spans="1:14" x14ac:dyDescent="0.3">
      <c r="A117" s="1">
        <v>3</v>
      </c>
      <c r="B117" t="s">
        <v>193</v>
      </c>
      <c r="C117" t="s">
        <v>8010</v>
      </c>
      <c r="I117" t="str">
        <f t="shared" si="4"/>
        <v>N/A</v>
      </c>
      <c r="J117">
        <f t="shared" si="5"/>
        <v>86070000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C120" t="s">
        <v>8011</v>
      </c>
      <c r="I120" t="str">
        <f t="shared" si="4"/>
        <v>N/A</v>
      </c>
      <c r="J120">
        <f t="shared" si="5"/>
        <v>4820000</v>
      </c>
      <c r="K120" t="str">
        <f t="shared" si="6"/>
        <v>N/A</v>
      </c>
      <c r="L120" t="str">
        <f t="shared" si="7"/>
        <v>N/A</v>
      </c>
      <c r="M120" t="str">
        <f t="shared" si="8"/>
        <v>N/A</v>
      </c>
      <c r="N120" t="str">
        <f t="shared" si="9"/>
        <v>N/A</v>
      </c>
    </row>
    <row r="121" spans="1:14" x14ac:dyDescent="0.3">
      <c r="A121" s="1">
        <v>7</v>
      </c>
      <c r="B121" t="s">
        <v>201</v>
      </c>
      <c r="C121" t="s">
        <v>8012</v>
      </c>
      <c r="I121" t="str">
        <f t="shared" si="4"/>
        <v>N/A</v>
      </c>
      <c r="J121">
        <f t="shared" si="5"/>
        <v>5.23</v>
      </c>
      <c r="K121" t="str">
        <f t="shared" si="6"/>
        <v>N/A</v>
      </c>
      <c r="L121" t="str">
        <f t="shared" si="7"/>
        <v>N/A</v>
      </c>
      <c r="M121" t="str">
        <f t="shared" si="8"/>
        <v>N/A</v>
      </c>
      <c r="N121" t="str">
        <f t="shared" si="9"/>
        <v>N/A</v>
      </c>
    </row>
    <row r="122" spans="1:14" x14ac:dyDescent="0.3">
      <c r="A122" s="1">
        <v>8</v>
      </c>
      <c r="B122" t="s">
        <v>203</v>
      </c>
      <c r="C122" t="s">
        <v>8013</v>
      </c>
      <c r="I122" t="str">
        <f t="shared" si="4"/>
        <v>N/A</v>
      </c>
      <c r="J122">
        <f t="shared" si="5"/>
        <v>7.0499999999999993E-2</v>
      </c>
      <c r="K122" t="str">
        <f t="shared" si="6"/>
        <v>N/A</v>
      </c>
      <c r="L122" t="str">
        <f t="shared" si="7"/>
        <v>N/A</v>
      </c>
      <c r="M122" t="str">
        <f t="shared" si="8"/>
        <v>N/A</v>
      </c>
      <c r="N122" t="str">
        <f t="shared" si="9"/>
        <v>N/A</v>
      </c>
    </row>
    <row r="123" spans="1:14" x14ac:dyDescent="0.3">
      <c r="A123" s="1">
        <v>9</v>
      </c>
      <c r="B123" t="s">
        <v>205</v>
      </c>
      <c r="C123" t="s">
        <v>5794</v>
      </c>
      <c r="I123" t="str">
        <f t="shared" si="4"/>
        <v>N/A</v>
      </c>
      <c r="J123">
        <f t="shared" si="5"/>
        <v>3500000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8014</v>
      </c>
      <c r="C138" t="s">
        <v>8015</v>
      </c>
      <c r="F138">
        <v>38</v>
      </c>
      <c r="I138" t="str">
        <f t="shared" si="15"/>
        <v>N/A</v>
      </c>
      <c r="J138" t="str">
        <f t="shared" si="16"/>
        <v>N/A</v>
      </c>
      <c r="K138" t="str">
        <f t="shared" si="17"/>
        <v>N/A</v>
      </c>
      <c r="L138" t="str">
        <f t="shared" si="18"/>
        <v>N/A</v>
      </c>
      <c r="M138">
        <f t="shared" si="19"/>
        <v>38</v>
      </c>
      <c r="N138" t="str">
        <f t="shared" si="20"/>
        <v>N/A</v>
      </c>
    </row>
    <row r="139" spans="1:14" x14ac:dyDescent="0.3">
      <c r="A139" s="1">
        <v>1</v>
      </c>
      <c r="B139" t="s">
        <v>8016</v>
      </c>
      <c r="C139" t="s">
        <v>8015</v>
      </c>
      <c r="F139">
        <v>37</v>
      </c>
      <c r="I139" t="str">
        <f t="shared" si="15"/>
        <v>N/A</v>
      </c>
      <c r="J139" t="str">
        <f t="shared" si="16"/>
        <v>N/A</v>
      </c>
      <c r="K139" t="str">
        <f t="shared" si="17"/>
        <v>N/A</v>
      </c>
      <c r="L139" t="str">
        <f t="shared" si="18"/>
        <v>N/A</v>
      </c>
      <c r="M139">
        <f t="shared" si="19"/>
        <v>37</v>
      </c>
      <c r="N139" t="str">
        <f t="shared" si="20"/>
        <v>N/A</v>
      </c>
    </row>
    <row r="140" spans="1:14" x14ac:dyDescent="0.3">
      <c r="A140" s="1">
        <v>2</v>
      </c>
      <c r="B140" t="s">
        <v>8017</v>
      </c>
      <c r="C140" t="s">
        <v>1889</v>
      </c>
      <c r="F140">
        <v>56</v>
      </c>
      <c r="I140" t="str">
        <f t="shared" si="15"/>
        <v>N/A</v>
      </c>
      <c r="J140" t="str">
        <f t="shared" si="16"/>
        <v>N/A</v>
      </c>
      <c r="K140" t="str">
        <f t="shared" si="17"/>
        <v>N/A</v>
      </c>
      <c r="L140" t="str">
        <f t="shared" si="18"/>
        <v>N/A</v>
      </c>
      <c r="M140">
        <f t="shared" si="19"/>
        <v>56</v>
      </c>
      <c r="N140" t="str">
        <f t="shared" si="20"/>
        <v>N/A</v>
      </c>
    </row>
    <row r="141" spans="1:14" x14ac:dyDescent="0.3">
      <c r="A141" s="1">
        <v>3</v>
      </c>
      <c r="B141" t="s">
        <v>8018</v>
      </c>
      <c r="C141" t="s">
        <v>3835</v>
      </c>
      <c r="F141">
        <v>45</v>
      </c>
      <c r="I141" t="str">
        <f t="shared" si="15"/>
        <v>N/A</v>
      </c>
      <c r="J141" t="str">
        <f t="shared" si="16"/>
        <v>N/A</v>
      </c>
      <c r="K141" t="str">
        <f t="shared" si="17"/>
        <v>N/A</v>
      </c>
      <c r="L141" t="str">
        <f t="shared" si="18"/>
        <v>N/A</v>
      </c>
      <c r="M141">
        <f t="shared" si="19"/>
        <v>45</v>
      </c>
      <c r="N141" t="str">
        <f t="shared" si="20"/>
        <v>N/A</v>
      </c>
    </row>
    <row r="142" spans="1:14" x14ac:dyDescent="0.3">
      <c r="A142" s="1">
        <v>4</v>
      </c>
      <c r="B142" t="s">
        <v>8019</v>
      </c>
      <c r="C142" t="s">
        <v>2593</v>
      </c>
      <c r="F142">
        <v>41</v>
      </c>
      <c r="I142" t="str">
        <f t="shared" si="15"/>
        <v>N/A</v>
      </c>
      <c r="J142" t="str">
        <f t="shared" si="16"/>
        <v>N/A</v>
      </c>
      <c r="K142" t="str">
        <f t="shared" si="17"/>
        <v>N/A</v>
      </c>
      <c r="L142" t="str">
        <f t="shared" si="18"/>
        <v>N/A</v>
      </c>
      <c r="M142">
        <f t="shared" si="19"/>
        <v>41</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8020</v>
      </c>
      <c r="C144" s="1" t="s">
        <v>8021</v>
      </c>
      <c r="D144" s="1" t="s">
        <v>243</v>
      </c>
      <c r="E144" s="1" t="s">
        <v>244</v>
      </c>
      <c r="F144" s="1" t="s">
        <v>245</v>
      </c>
      <c r="G144" s="1" t="s">
        <v>246</v>
      </c>
      <c r="H144" s="1" t="s">
        <v>247</v>
      </c>
      <c r="I144" t="str">
        <f t="shared" si="15"/>
        <v>N/A</v>
      </c>
      <c r="J144" t="str">
        <f t="shared" si="16"/>
        <v>N/A</v>
      </c>
      <c r="K144">
        <f t="shared" si="17"/>
        <v>2013</v>
      </c>
      <c r="L144">
        <f t="shared" si="18"/>
        <v>2014</v>
      </c>
      <c r="M144">
        <f t="shared" si="19"/>
        <v>2015</v>
      </c>
      <c r="N144">
        <f t="shared" si="20"/>
        <v>2016</v>
      </c>
    </row>
    <row r="145" spans="1:14" x14ac:dyDescent="0.3">
      <c r="A145" s="1">
        <v>0</v>
      </c>
      <c r="B145" t="s">
        <v>248</v>
      </c>
      <c r="C145" t="s">
        <v>254</v>
      </c>
      <c r="D145" t="s">
        <v>8022</v>
      </c>
      <c r="E145" t="s">
        <v>8023</v>
      </c>
      <c r="F145" t="s">
        <v>7335</v>
      </c>
      <c r="G145" t="s">
        <v>8024</v>
      </c>
      <c r="I145" t="str">
        <f t="shared" si="15"/>
        <v>N/A</v>
      </c>
      <c r="J145" t="str">
        <f t="shared" si="16"/>
        <v>N/A</v>
      </c>
      <c r="K145">
        <f t="shared" si="17"/>
        <v>148510000</v>
      </c>
      <c r="L145">
        <f t="shared" si="18"/>
        <v>215110000</v>
      </c>
      <c r="M145">
        <f t="shared" si="19"/>
        <v>319520000</v>
      </c>
      <c r="N145">
        <f t="shared" si="20"/>
        <v>457060000</v>
      </c>
    </row>
    <row r="146" spans="1:14" x14ac:dyDescent="0.3">
      <c r="A146" s="1">
        <v>1</v>
      </c>
      <c r="B146" t="s">
        <v>253</v>
      </c>
      <c r="C146" t="s">
        <v>254</v>
      </c>
      <c r="D146" t="s">
        <v>254</v>
      </c>
      <c r="E146" t="s">
        <v>8025</v>
      </c>
      <c r="F146" t="s">
        <v>8026</v>
      </c>
      <c r="G146" t="s">
        <v>8027</v>
      </c>
      <c r="I146" t="str">
        <f t="shared" si="15"/>
        <v>N/A</v>
      </c>
      <c r="J146" t="str">
        <f t="shared" si="16"/>
        <v>N/A</v>
      </c>
      <c r="K146" t="str">
        <f t="shared" si="17"/>
        <v>N/A</v>
      </c>
      <c r="L146">
        <f t="shared" si="18"/>
        <v>0.44840000000000002</v>
      </c>
      <c r="M146">
        <f t="shared" si="19"/>
        <v>0.4854</v>
      </c>
      <c r="N146">
        <f t="shared" si="20"/>
        <v>0.4304</v>
      </c>
    </row>
    <row r="147" spans="1:14" x14ac:dyDescent="0.3">
      <c r="A147" s="1">
        <v>2</v>
      </c>
      <c r="B147" t="s">
        <v>259</v>
      </c>
      <c r="C147" t="s">
        <v>254</v>
      </c>
      <c r="D147" t="s">
        <v>2293</v>
      </c>
      <c r="E147" t="s">
        <v>8028</v>
      </c>
      <c r="F147" t="s">
        <v>8029</v>
      </c>
      <c r="G147" t="s">
        <v>8030</v>
      </c>
      <c r="I147" t="str">
        <f t="shared" si="15"/>
        <v>N/A</v>
      </c>
      <c r="J147" t="str">
        <f t="shared" si="16"/>
        <v>N/A</v>
      </c>
      <c r="K147">
        <f t="shared" si="17"/>
        <v>33159999.999999996</v>
      </c>
      <c r="L147">
        <f t="shared" si="18"/>
        <v>38080000</v>
      </c>
      <c r="M147">
        <f t="shared" si="19"/>
        <v>52970000</v>
      </c>
      <c r="N147">
        <f t="shared" si="20"/>
        <v>75870000</v>
      </c>
    </row>
    <row r="148" spans="1:14" x14ac:dyDescent="0.3">
      <c r="A148" s="1">
        <v>3</v>
      </c>
      <c r="B148" t="s">
        <v>265</v>
      </c>
      <c r="C148" t="s">
        <v>254</v>
      </c>
      <c r="D148" t="s">
        <v>5285</v>
      </c>
      <c r="E148" t="s">
        <v>8031</v>
      </c>
      <c r="F148" t="s">
        <v>8032</v>
      </c>
      <c r="G148" t="s">
        <v>8033</v>
      </c>
      <c r="I148" t="str">
        <f t="shared" si="15"/>
        <v>N/A</v>
      </c>
      <c r="J148" t="str">
        <f t="shared" si="16"/>
        <v>N/A</v>
      </c>
      <c r="K148">
        <f t="shared" si="17"/>
        <v>21100000</v>
      </c>
      <c r="L148">
        <f t="shared" si="18"/>
        <v>24770000</v>
      </c>
      <c r="M148">
        <f t="shared" si="19"/>
        <v>37460000</v>
      </c>
      <c r="N148">
        <f t="shared" si="20"/>
        <v>53940000</v>
      </c>
    </row>
    <row r="149" spans="1:14" x14ac:dyDescent="0.3">
      <c r="A149" s="1">
        <v>4</v>
      </c>
      <c r="B149" t="s">
        <v>271</v>
      </c>
      <c r="C149" t="s">
        <v>254</v>
      </c>
      <c r="D149" t="s">
        <v>8034</v>
      </c>
      <c r="E149" t="s">
        <v>2896</v>
      </c>
      <c r="F149" t="s">
        <v>8035</v>
      </c>
      <c r="G149" t="s">
        <v>8036</v>
      </c>
      <c r="I149" t="str">
        <f t="shared" si="15"/>
        <v>N/A</v>
      </c>
      <c r="J149" t="str">
        <f t="shared" si="16"/>
        <v>N/A</v>
      </c>
      <c r="K149">
        <f t="shared" si="17"/>
        <v>12060000</v>
      </c>
      <c r="L149">
        <f t="shared" si="18"/>
        <v>13320000</v>
      </c>
      <c r="M149">
        <f t="shared" si="19"/>
        <v>15510000</v>
      </c>
      <c r="N149">
        <f t="shared" si="20"/>
        <v>21930000</v>
      </c>
    </row>
    <row r="150" spans="1:14" x14ac:dyDescent="0.3">
      <c r="A150" s="1">
        <v>5</v>
      </c>
      <c r="B150" t="s">
        <v>277</v>
      </c>
      <c r="C150" t="s">
        <v>254</v>
      </c>
      <c r="D150" t="s">
        <v>5466</v>
      </c>
      <c r="E150" t="s">
        <v>8037</v>
      </c>
      <c r="F150" t="s">
        <v>8038</v>
      </c>
      <c r="G150" t="s">
        <v>8039</v>
      </c>
      <c r="I150" t="str">
        <f t="shared" si="15"/>
        <v>N/A</v>
      </c>
      <c r="J150" t="str">
        <f t="shared" si="16"/>
        <v>N/A</v>
      </c>
      <c r="K150">
        <f t="shared" si="17"/>
        <v>4300000</v>
      </c>
      <c r="L150">
        <f t="shared" si="18"/>
        <v>5630000</v>
      </c>
      <c r="M150">
        <f t="shared" si="19"/>
        <v>9050000</v>
      </c>
      <c r="N150">
        <f t="shared" si="20"/>
        <v>14440000</v>
      </c>
    </row>
    <row r="151" spans="1:14" x14ac:dyDescent="0.3">
      <c r="A151" s="1">
        <v>6</v>
      </c>
      <c r="B151" t="s">
        <v>283</v>
      </c>
      <c r="C151" t="s">
        <v>254</v>
      </c>
      <c r="D151" t="s">
        <v>2683</v>
      </c>
      <c r="E151" t="s">
        <v>8040</v>
      </c>
      <c r="F151" t="s">
        <v>8041</v>
      </c>
      <c r="G151" t="s">
        <v>2182</v>
      </c>
      <c r="I151" t="str">
        <f t="shared" si="15"/>
        <v>N/A</v>
      </c>
      <c r="J151" t="str">
        <f t="shared" si="16"/>
        <v>N/A</v>
      </c>
      <c r="K151">
        <f t="shared" si="17"/>
        <v>7760000</v>
      </c>
      <c r="L151">
        <f t="shared" si="18"/>
        <v>7690000</v>
      </c>
      <c r="M151">
        <f t="shared" si="19"/>
        <v>6460000</v>
      </c>
      <c r="N151">
        <f t="shared" si="20"/>
        <v>7490000</v>
      </c>
    </row>
    <row r="152" spans="1:14" x14ac:dyDescent="0.3">
      <c r="A152" s="1">
        <v>7</v>
      </c>
      <c r="B152" t="s">
        <v>289</v>
      </c>
      <c r="C152" t="s">
        <v>254</v>
      </c>
      <c r="D152" t="s">
        <v>254</v>
      </c>
      <c r="E152" t="s">
        <v>8042</v>
      </c>
      <c r="F152" t="s">
        <v>8043</v>
      </c>
      <c r="G152" t="s">
        <v>8044</v>
      </c>
      <c r="I152" t="str">
        <f t="shared" si="15"/>
        <v>N/A</v>
      </c>
      <c r="J152" t="str">
        <f t="shared" si="16"/>
        <v>N/A</v>
      </c>
      <c r="K152" t="str">
        <f t="shared" si="17"/>
        <v>N/A</v>
      </c>
      <c r="L152">
        <f t="shared" si="18"/>
        <v>0.14849999999999999</v>
      </c>
      <c r="M152">
        <f t="shared" si="19"/>
        <v>0.39090000000000003</v>
      </c>
      <c r="N152">
        <f t="shared" si="20"/>
        <v>0.43219999999999997</v>
      </c>
    </row>
    <row r="153" spans="1:14" x14ac:dyDescent="0.3">
      <c r="A153" s="1">
        <v>8</v>
      </c>
      <c r="B153" t="s">
        <v>294</v>
      </c>
      <c r="C153" t="s">
        <v>254</v>
      </c>
      <c r="D153" t="s">
        <v>8045</v>
      </c>
      <c r="E153" t="s">
        <v>8046</v>
      </c>
      <c r="F153" t="s">
        <v>8047</v>
      </c>
      <c r="G153" t="s">
        <v>8048</v>
      </c>
      <c r="I153" t="str">
        <f t="shared" si="15"/>
        <v>N/A</v>
      </c>
      <c r="J153" t="str">
        <f t="shared" si="16"/>
        <v>N/A</v>
      </c>
      <c r="K153">
        <f t="shared" si="17"/>
        <v>115350000</v>
      </c>
      <c r="L153">
        <f t="shared" si="18"/>
        <v>177030000</v>
      </c>
      <c r="M153">
        <f t="shared" si="19"/>
        <v>266550000</v>
      </c>
      <c r="N153">
        <f t="shared" si="20"/>
        <v>381190000</v>
      </c>
    </row>
    <row r="154" spans="1:14" x14ac:dyDescent="0.3">
      <c r="A154" s="1">
        <v>9</v>
      </c>
      <c r="B154" t="s">
        <v>300</v>
      </c>
      <c r="C154" t="s">
        <v>254</v>
      </c>
      <c r="D154" t="s">
        <v>254</v>
      </c>
      <c r="E154" t="s">
        <v>8049</v>
      </c>
      <c r="F154" t="s">
        <v>8050</v>
      </c>
      <c r="G154" t="s">
        <v>8051</v>
      </c>
      <c r="I154" t="str">
        <f t="shared" si="15"/>
        <v>N/A</v>
      </c>
      <c r="J154" t="str">
        <f t="shared" si="16"/>
        <v>N/A</v>
      </c>
      <c r="K154" t="str">
        <f t="shared" si="17"/>
        <v>N/A</v>
      </c>
      <c r="L154">
        <f t="shared" si="18"/>
        <v>0.53469999999999995</v>
      </c>
      <c r="M154">
        <f t="shared" si="19"/>
        <v>0.50570000000000004</v>
      </c>
      <c r="N154">
        <f t="shared" si="20"/>
        <v>0.43009999999999998</v>
      </c>
    </row>
    <row r="155" spans="1:14" x14ac:dyDescent="0.3">
      <c r="A155" s="1">
        <v>10</v>
      </c>
      <c r="B155" t="s">
        <v>305</v>
      </c>
      <c r="C155" t="s">
        <v>254</v>
      </c>
      <c r="D155" t="s">
        <v>254</v>
      </c>
      <c r="E155" t="s">
        <v>254</v>
      </c>
      <c r="F155" t="s">
        <v>254</v>
      </c>
      <c r="G155" t="s">
        <v>8052</v>
      </c>
      <c r="I155" t="str">
        <f t="shared" si="15"/>
        <v>N/A</v>
      </c>
      <c r="J155" t="str">
        <f t="shared" si="16"/>
        <v>N/A</v>
      </c>
      <c r="K155" t="str">
        <f t="shared" si="17"/>
        <v>N/A</v>
      </c>
      <c r="L155" t="str">
        <f t="shared" si="18"/>
        <v>N/A</v>
      </c>
      <c r="M155" t="str">
        <f t="shared" si="19"/>
        <v>N/A</v>
      </c>
      <c r="N155">
        <f t="shared" si="20"/>
        <v>0.83400000000000007</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8021</v>
      </c>
      <c r="D157" s="1" t="s">
        <v>243</v>
      </c>
      <c r="E157" s="1" t="s">
        <v>244</v>
      </c>
      <c r="F157" s="1" t="s">
        <v>245</v>
      </c>
      <c r="G157" s="1" t="s">
        <v>246</v>
      </c>
      <c r="H157" s="1" t="s">
        <v>247</v>
      </c>
      <c r="I157" t="str">
        <f t="shared" si="15"/>
        <v>N/A</v>
      </c>
      <c r="J157" t="str">
        <f t="shared" si="16"/>
        <v>N/A</v>
      </c>
      <c r="K157">
        <f t="shared" si="17"/>
        <v>2013</v>
      </c>
      <c r="L157">
        <f t="shared" si="18"/>
        <v>2014</v>
      </c>
      <c r="M157">
        <f t="shared" si="19"/>
        <v>2015</v>
      </c>
      <c r="N157">
        <f t="shared" si="20"/>
        <v>2016</v>
      </c>
    </row>
    <row r="158" spans="1:14" x14ac:dyDescent="0.3">
      <c r="A158" s="1">
        <v>0</v>
      </c>
      <c r="B158" t="s">
        <v>308</v>
      </c>
      <c r="C158" t="s">
        <v>254</v>
      </c>
      <c r="D158" t="s">
        <v>8053</v>
      </c>
      <c r="E158" t="s">
        <v>5261</v>
      </c>
      <c r="F158" t="s">
        <v>8054</v>
      </c>
      <c r="G158" t="s">
        <v>8055</v>
      </c>
      <c r="I158" t="str">
        <f t="shared" si="15"/>
        <v>N/A</v>
      </c>
      <c r="J158" t="str">
        <f t="shared" si="16"/>
        <v>N/A</v>
      </c>
      <c r="K158">
        <f t="shared" si="17"/>
        <v>102230000</v>
      </c>
      <c r="L158">
        <f t="shared" si="18"/>
        <v>155490000</v>
      </c>
      <c r="M158">
        <f t="shared" si="19"/>
        <v>266130000</v>
      </c>
      <c r="N158">
        <f t="shared" si="20"/>
        <v>387070000</v>
      </c>
    </row>
    <row r="159" spans="1:14" x14ac:dyDescent="0.3">
      <c r="A159" s="1">
        <v>1</v>
      </c>
      <c r="B159" t="s">
        <v>314</v>
      </c>
      <c r="C159" t="s">
        <v>254</v>
      </c>
      <c r="D159" t="s">
        <v>8056</v>
      </c>
      <c r="E159" t="s">
        <v>8057</v>
      </c>
      <c r="F159" t="s">
        <v>8058</v>
      </c>
      <c r="G159" t="s">
        <v>8059</v>
      </c>
      <c r="I159" t="str">
        <f t="shared" si="15"/>
        <v>N/A</v>
      </c>
      <c r="J159" t="str">
        <f t="shared" si="16"/>
        <v>N/A</v>
      </c>
      <c r="K159">
        <f t="shared" si="17"/>
        <v>57300000</v>
      </c>
      <c r="L159">
        <f t="shared" si="18"/>
        <v>78640000</v>
      </c>
      <c r="M159">
        <f t="shared" si="19"/>
        <v>140850000</v>
      </c>
      <c r="N159">
        <f t="shared" si="20"/>
        <v>208310000</v>
      </c>
    </row>
    <row r="160" spans="1:14" x14ac:dyDescent="0.3">
      <c r="A160" s="1">
        <v>2</v>
      </c>
      <c r="B160" t="s">
        <v>320</v>
      </c>
      <c r="C160" t="s">
        <v>254</v>
      </c>
      <c r="D160" t="s">
        <v>8060</v>
      </c>
      <c r="E160" t="s">
        <v>8061</v>
      </c>
      <c r="F160" t="s">
        <v>8062</v>
      </c>
      <c r="G160" t="s">
        <v>8063</v>
      </c>
      <c r="I160" t="str">
        <f t="shared" si="15"/>
        <v>N/A</v>
      </c>
      <c r="J160" t="str">
        <f t="shared" si="16"/>
        <v>N/A</v>
      </c>
      <c r="K160">
        <f t="shared" si="17"/>
        <v>44930000</v>
      </c>
      <c r="L160">
        <f t="shared" si="18"/>
        <v>76850000</v>
      </c>
      <c r="M160">
        <f t="shared" si="19"/>
        <v>125280000</v>
      </c>
      <c r="N160">
        <f t="shared" si="20"/>
        <v>178760000</v>
      </c>
    </row>
    <row r="161" spans="1:14" x14ac:dyDescent="0.3">
      <c r="A161" s="1">
        <v>3</v>
      </c>
      <c r="B161" t="s">
        <v>326</v>
      </c>
      <c r="C161" t="s">
        <v>254</v>
      </c>
      <c r="D161" t="s">
        <v>254</v>
      </c>
      <c r="E161" t="s">
        <v>8064</v>
      </c>
      <c r="F161" t="s">
        <v>8065</v>
      </c>
      <c r="G161" t="s">
        <v>8066</v>
      </c>
      <c r="I161" t="str">
        <f t="shared" si="15"/>
        <v>N/A</v>
      </c>
      <c r="J161" t="str">
        <f t="shared" si="16"/>
        <v>N/A</v>
      </c>
      <c r="K161" t="str">
        <f t="shared" si="17"/>
        <v>N/A</v>
      </c>
      <c r="L161">
        <f t="shared" si="18"/>
        <v>0.52100000000000002</v>
      </c>
      <c r="M161">
        <f t="shared" si="19"/>
        <v>0.71150000000000002</v>
      </c>
      <c r="N161">
        <f t="shared" si="20"/>
        <v>0.45439999999999997</v>
      </c>
    </row>
    <row r="162" spans="1:14" x14ac:dyDescent="0.3">
      <c r="A162" s="1">
        <v>4</v>
      </c>
      <c r="B162" t="s">
        <v>331</v>
      </c>
      <c r="C162" t="s">
        <v>254</v>
      </c>
      <c r="D162" t="s">
        <v>1014</v>
      </c>
      <c r="E162" t="s">
        <v>254</v>
      </c>
      <c r="F162" t="s">
        <v>254</v>
      </c>
      <c r="G162" t="s">
        <v>1014</v>
      </c>
      <c r="I162" t="str">
        <f t="shared" si="15"/>
        <v>N/A</v>
      </c>
      <c r="J162" t="str">
        <f t="shared" si="16"/>
        <v>N/A</v>
      </c>
      <c r="K162">
        <f t="shared" si="17"/>
        <v>0</v>
      </c>
      <c r="L162" t="str">
        <f t="shared" si="18"/>
        <v>N/A</v>
      </c>
      <c r="M162" t="str">
        <f t="shared" si="19"/>
        <v>N/A</v>
      </c>
      <c r="N162">
        <f t="shared" si="20"/>
        <v>0</v>
      </c>
    </row>
    <row r="163" spans="1:14" x14ac:dyDescent="0.3">
      <c r="A163" s="1">
        <v>5</v>
      </c>
      <c r="B163" t="s">
        <v>332</v>
      </c>
      <c r="C163" t="s">
        <v>254</v>
      </c>
      <c r="D163" t="s">
        <v>254</v>
      </c>
      <c r="E163" t="s">
        <v>254</v>
      </c>
      <c r="F163" t="s">
        <v>254</v>
      </c>
      <c r="G163" t="s">
        <v>254</v>
      </c>
      <c r="I163" t="str">
        <f t="shared" si="15"/>
        <v>N/A</v>
      </c>
      <c r="J163" t="str">
        <f t="shared" si="16"/>
        <v>N/A</v>
      </c>
      <c r="K163" t="str">
        <f t="shared" si="17"/>
        <v>N/A</v>
      </c>
      <c r="L163" t="str">
        <f t="shared" si="18"/>
        <v>N/A</v>
      </c>
      <c r="M163" t="str">
        <f t="shared" si="19"/>
        <v>N/A</v>
      </c>
      <c r="N163" t="str">
        <f t="shared" si="20"/>
        <v>N/A</v>
      </c>
    </row>
    <row r="164" spans="1:14" x14ac:dyDescent="0.3">
      <c r="A164" s="1">
        <v>6</v>
      </c>
      <c r="B164" t="s">
        <v>338</v>
      </c>
      <c r="C164" t="s">
        <v>254</v>
      </c>
      <c r="D164" t="s">
        <v>254</v>
      </c>
      <c r="E164" t="s">
        <v>254</v>
      </c>
      <c r="F164" t="s">
        <v>254</v>
      </c>
      <c r="G164" t="s">
        <v>254</v>
      </c>
      <c r="I164" t="str">
        <f t="shared" si="15"/>
        <v>N/A</v>
      </c>
      <c r="J164" t="str">
        <f t="shared" si="16"/>
        <v>N/A</v>
      </c>
      <c r="K164" t="str">
        <f t="shared" si="17"/>
        <v>N/A</v>
      </c>
      <c r="L164" t="str">
        <f t="shared" si="18"/>
        <v>N/A</v>
      </c>
      <c r="M164" t="str">
        <f t="shared" si="19"/>
        <v>N/A</v>
      </c>
      <c r="N164" t="str">
        <f t="shared" si="20"/>
        <v>N/A</v>
      </c>
    </row>
    <row r="165" spans="1:14" x14ac:dyDescent="0.3">
      <c r="A165" s="1">
        <v>7</v>
      </c>
      <c r="B165" t="s">
        <v>344</v>
      </c>
      <c r="C165" t="s">
        <v>254</v>
      </c>
      <c r="D165" t="s">
        <v>8067</v>
      </c>
      <c r="E165" t="s">
        <v>8068</v>
      </c>
      <c r="F165" t="s">
        <v>2701</v>
      </c>
      <c r="G165" t="s">
        <v>6915</v>
      </c>
      <c r="I165" t="str">
        <f t="shared" si="15"/>
        <v>N/A</v>
      </c>
      <c r="J165" t="str">
        <f t="shared" si="16"/>
        <v>N/A</v>
      </c>
      <c r="K165">
        <f t="shared" si="17"/>
        <v>-1920000</v>
      </c>
      <c r="L165">
        <f t="shared" si="18"/>
        <v>608000</v>
      </c>
      <c r="M165">
        <f t="shared" si="19"/>
        <v>-1320000</v>
      </c>
      <c r="N165">
        <f t="shared" si="20"/>
        <v>-1140000</v>
      </c>
    </row>
    <row r="166" spans="1:14" x14ac:dyDescent="0.3">
      <c r="A166" s="1">
        <v>8</v>
      </c>
      <c r="B166" t="s">
        <v>350</v>
      </c>
      <c r="C166" t="s">
        <v>254</v>
      </c>
      <c r="D166" t="s">
        <v>8069</v>
      </c>
      <c r="E166" t="s">
        <v>8070</v>
      </c>
      <c r="F166" t="s">
        <v>8071</v>
      </c>
      <c r="G166" t="s">
        <v>8072</v>
      </c>
      <c r="I166" t="str">
        <f t="shared" si="15"/>
        <v>N/A</v>
      </c>
      <c r="J166" t="str">
        <f t="shared" si="16"/>
        <v>N/A</v>
      </c>
      <c r="K166">
        <f t="shared" si="17"/>
        <v>474000</v>
      </c>
      <c r="L166">
        <f t="shared" si="18"/>
        <v>317000</v>
      </c>
      <c r="M166">
        <f t="shared" si="19"/>
        <v>226000</v>
      </c>
      <c r="N166">
        <f t="shared" si="20"/>
        <v>2120000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254</v>
      </c>
      <c r="D168" t="s">
        <v>8073</v>
      </c>
      <c r="E168" t="s">
        <v>3559</v>
      </c>
      <c r="F168" t="s">
        <v>2867</v>
      </c>
      <c r="G168" t="s">
        <v>254</v>
      </c>
      <c r="I168" t="str">
        <f t="shared" si="15"/>
        <v>N/A</v>
      </c>
      <c r="J168" t="str">
        <f t="shared" si="16"/>
        <v>N/A</v>
      </c>
      <c r="K168">
        <f t="shared" si="17"/>
        <v>272000</v>
      </c>
      <c r="L168">
        <f t="shared" si="18"/>
        <v>228000</v>
      </c>
      <c r="M168">
        <f t="shared" si="19"/>
        <v>74000</v>
      </c>
      <c r="N168" t="str">
        <f t="shared" si="20"/>
        <v>N/A</v>
      </c>
    </row>
    <row r="169" spans="1:14" x14ac:dyDescent="0.3">
      <c r="A169" s="1">
        <v>11</v>
      </c>
      <c r="B169" t="s">
        <v>363</v>
      </c>
      <c r="C169" t="s">
        <v>254</v>
      </c>
      <c r="D169" t="s">
        <v>254</v>
      </c>
      <c r="E169" t="s">
        <v>8074</v>
      </c>
      <c r="F169" t="s">
        <v>8075</v>
      </c>
      <c r="G169" t="s">
        <v>254</v>
      </c>
      <c r="I169" t="str">
        <f t="shared" si="15"/>
        <v>N/A</v>
      </c>
      <c r="J169" t="str">
        <f t="shared" si="16"/>
        <v>N/A</v>
      </c>
      <c r="K169" t="str">
        <f t="shared" si="17"/>
        <v>N/A</v>
      </c>
      <c r="L169">
        <f t="shared" si="18"/>
        <v>-0.1618</v>
      </c>
      <c r="M169">
        <f t="shared" si="19"/>
        <v>-0.67540000000000011</v>
      </c>
      <c r="N169" t="str">
        <f t="shared" si="20"/>
        <v>N/A</v>
      </c>
    </row>
    <row r="170" spans="1:14" x14ac:dyDescent="0.3">
      <c r="A170" s="1">
        <v>12</v>
      </c>
      <c r="B170" t="s">
        <v>368</v>
      </c>
      <c r="C170" t="s">
        <v>254</v>
      </c>
      <c r="D170" t="s">
        <v>8073</v>
      </c>
      <c r="E170" t="s">
        <v>3559</v>
      </c>
      <c r="F170" t="s">
        <v>2867</v>
      </c>
      <c r="G170" t="s">
        <v>254</v>
      </c>
      <c r="I170" t="str">
        <f t="shared" si="15"/>
        <v>N/A</v>
      </c>
      <c r="J170" t="str">
        <f t="shared" si="16"/>
        <v>N/A</v>
      </c>
      <c r="K170">
        <f t="shared" si="17"/>
        <v>272000</v>
      </c>
      <c r="L170">
        <f t="shared" si="18"/>
        <v>228000</v>
      </c>
      <c r="M170">
        <f t="shared" si="19"/>
        <v>74000</v>
      </c>
      <c r="N170" t="str">
        <f t="shared" si="20"/>
        <v>N/A</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254</v>
      </c>
      <c r="D172" t="s">
        <v>1716</v>
      </c>
      <c r="E172" t="s">
        <v>8076</v>
      </c>
      <c r="F172" t="s">
        <v>8077</v>
      </c>
      <c r="G172" t="s">
        <v>2997</v>
      </c>
      <c r="I172" t="str">
        <f t="shared" si="15"/>
        <v>N/A</v>
      </c>
      <c r="J172" t="str">
        <f t="shared" si="16"/>
        <v>N/A</v>
      </c>
      <c r="K172">
        <f t="shared" si="17"/>
        <v>11400000</v>
      </c>
      <c r="L172">
        <f t="shared" si="18"/>
        <v>22230000</v>
      </c>
      <c r="M172">
        <f t="shared" si="19"/>
        <v>-749000</v>
      </c>
      <c r="N172">
        <f t="shared" si="20"/>
        <v>-4910000</v>
      </c>
    </row>
    <row r="173" spans="1:14" x14ac:dyDescent="0.3">
      <c r="A173" s="1">
        <v>15</v>
      </c>
      <c r="B173" t="s">
        <v>376</v>
      </c>
      <c r="C173" t="s">
        <v>254</v>
      </c>
      <c r="D173" t="s">
        <v>254</v>
      </c>
      <c r="E173" t="s">
        <v>8078</v>
      </c>
      <c r="F173" t="s">
        <v>8079</v>
      </c>
      <c r="G173" t="s">
        <v>8080</v>
      </c>
      <c r="I173" t="str">
        <f t="shared" si="15"/>
        <v>N/A</v>
      </c>
      <c r="J173" t="str">
        <f t="shared" si="16"/>
        <v>N/A</v>
      </c>
      <c r="K173" t="str">
        <f t="shared" si="17"/>
        <v>N/A</v>
      </c>
      <c r="L173">
        <f t="shared" si="18"/>
        <v>0.94930000000000003</v>
      </c>
      <c r="M173">
        <f t="shared" si="19"/>
        <v>-1.0337000000000001</v>
      </c>
      <c r="N173">
        <f t="shared" si="20"/>
        <v>-5.5514000000000001</v>
      </c>
    </row>
    <row r="174" spans="1:14" x14ac:dyDescent="0.3">
      <c r="A174" s="1">
        <v>16</v>
      </c>
      <c r="B174" t="s">
        <v>381</v>
      </c>
      <c r="C174" t="s">
        <v>254</v>
      </c>
      <c r="D174" t="s">
        <v>254</v>
      </c>
      <c r="E174" t="s">
        <v>254</v>
      </c>
      <c r="F174" t="s">
        <v>254</v>
      </c>
      <c r="G174" t="s">
        <v>8081</v>
      </c>
      <c r="I174" t="str">
        <f t="shared" si="15"/>
        <v>N/A</v>
      </c>
      <c r="J174" t="str">
        <f t="shared" si="16"/>
        <v>N/A</v>
      </c>
      <c r="K174" t="str">
        <f t="shared" si="17"/>
        <v>N/A</v>
      </c>
      <c r="L174" t="str">
        <f t="shared" si="18"/>
        <v>N/A</v>
      </c>
      <c r="M174" t="str">
        <f t="shared" si="19"/>
        <v>N/A</v>
      </c>
      <c r="N174">
        <f t="shared" si="20"/>
        <v>-1.0700000000000001E-2</v>
      </c>
    </row>
    <row r="175" spans="1:14" x14ac:dyDescent="0.3">
      <c r="A175" s="1">
        <v>17</v>
      </c>
      <c r="B175" t="s">
        <v>383</v>
      </c>
      <c r="C175" t="s">
        <v>254</v>
      </c>
      <c r="D175" t="s">
        <v>8082</v>
      </c>
      <c r="E175" t="s">
        <v>3562</v>
      </c>
      <c r="F175" t="s">
        <v>3353</v>
      </c>
      <c r="G175" t="s">
        <v>8083</v>
      </c>
      <c r="I175" t="str">
        <f t="shared" si="15"/>
        <v>N/A</v>
      </c>
      <c r="J175" t="str">
        <f t="shared" si="16"/>
        <v>N/A</v>
      </c>
      <c r="K175">
        <f t="shared" si="17"/>
        <v>642000</v>
      </c>
      <c r="L175">
        <f t="shared" si="18"/>
        <v>3250000</v>
      </c>
      <c r="M175">
        <f t="shared" si="19"/>
        <v>-7520000</v>
      </c>
      <c r="N175">
        <f t="shared" si="20"/>
        <v>-9280000</v>
      </c>
    </row>
    <row r="176" spans="1:14" x14ac:dyDescent="0.3">
      <c r="A176" s="1">
        <v>18</v>
      </c>
      <c r="B176" t="s">
        <v>389</v>
      </c>
      <c r="C176" t="s">
        <v>254</v>
      </c>
      <c r="D176" t="s">
        <v>2916</v>
      </c>
      <c r="E176" t="s">
        <v>8084</v>
      </c>
      <c r="F176" t="s">
        <v>8085</v>
      </c>
      <c r="G176" t="s">
        <v>2216</v>
      </c>
      <c r="I176" t="str">
        <f t="shared" si="15"/>
        <v>N/A</v>
      </c>
      <c r="J176" t="str">
        <f t="shared" si="16"/>
        <v>N/A</v>
      </c>
      <c r="K176">
        <f t="shared" si="17"/>
        <v>2700000</v>
      </c>
      <c r="L176">
        <f t="shared" si="18"/>
        <v>10480000</v>
      </c>
      <c r="M176">
        <f t="shared" si="19"/>
        <v>12020000</v>
      </c>
      <c r="N176">
        <f t="shared" si="20"/>
        <v>5490000</v>
      </c>
    </row>
    <row r="177" spans="1:14" x14ac:dyDescent="0.3">
      <c r="A177" s="1">
        <v>19</v>
      </c>
      <c r="B177" t="s">
        <v>395</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row>
    <row r="178" spans="1:14" x14ac:dyDescent="0.3">
      <c r="A178" s="1">
        <v>20</v>
      </c>
      <c r="B178" t="s">
        <v>401</v>
      </c>
      <c r="C178" t="s">
        <v>254</v>
      </c>
      <c r="D178" t="s">
        <v>8086</v>
      </c>
      <c r="E178" t="s">
        <v>8087</v>
      </c>
      <c r="F178" t="s">
        <v>8088</v>
      </c>
      <c r="G178" t="s">
        <v>8089</v>
      </c>
      <c r="I178" t="str">
        <f t="shared" si="15"/>
        <v>N/A</v>
      </c>
      <c r="J178" t="str">
        <f t="shared" si="16"/>
        <v>N/A</v>
      </c>
      <c r="K178">
        <f t="shared" si="17"/>
        <v>-2060000</v>
      </c>
      <c r="L178">
        <f t="shared" si="18"/>
        <v>-7230000</v>
      </c>
      <c r="M178">
        <f t="shared" si="19"/>
        <v>-19540000</v>
      </c>
      <c r="N178">
        <f t="shared" si="20"/>
        <v>-14770000</v>
      </c>
    </row>
    <row r="179" spans="1:14" x14ac:dyDescent="0.3">
      <c r="A179" s="1">
        <v>21</v>
      </c>
      <c r="B179" t="s">
        <v>407</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254</v>
      </c>
      <c r="D183" t="s">
        <v>7586</v>
      </c>
      <c r="E183" t="s">
        <v>8090</v>
      </c>
      <c r="F183" t="s">
        <v>3462</v>
      </c>
      <c r="G183" t="s">
        <v>7621</v>
      </c>
      <c r="I183" t="str">
        <f t="shared" si="15"/>
        <v>N/A</v>
      </c>
      <c r="J183" t="str">
        <f t="shared" si="16"/>
        <v>N/A</v>
      </c>
      <c r="K183">
        <f t="shared" si="17"/>
        <v>10760000</v>
      </c>
      <c r="L183">
        <f t="shared" si="18"/>
        <v>18980000</v>
      </c>
      <c r="M183">
        <f t="shared" si="19"/>
        <v>6780000</v>
      </c>
      <c r="N183">
        <f t="shared" si="20"/>
        <v>4370000</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254</v>
      </c>
      <c r="D185" t="s">
        <v>7586</v>
      </c>
      <c r="E185" t="s">
        <v>8090</v>
      </c>
      <c r="F185" t="s">
        <v>3462</v>
      </c>
      <c r="G185" t="s">
        <v>7621</v>
      </c>
      <c r="I185" t="str">
        <f t="shared" si="15"/>
        <v>N/A</v>
      </c>
      <c r="J185" t="str">
        <f t="shared" si="16"/>
        <v>N/A</v>
      </c>
      <c r="K185">
        <f t="shared" si="17"/>
        <v>10760000</v>
      </c>
      <c r="L185">
        <f t="shared" si="18"/>
        <v>18980000</v>
      </c>
      <c r="M185">
        <f t="shared" si="19"/>
        <v>6780000</v>
      </c>
      <c r="N185">
        <f t="shared" si="20"/>
        <v>4370000</v>
      </c>
    </row>
    <row r="186" spans="1:14" x14ac:dyDescent="0.3">
      <c r="A186" s="1">
        <v>28</v>
      </c>
      <c r="B186" t="s">
        <v>424</v>
      </c>
      <c r="C186" t="s">
        <v>254</v>
      </c>
      <c r="D186" t="s">
        <v>254</v>
      </c>
      <c r="E186" t="s">
        <v>8091</v>
      </c>
      <c r="F186" t="s">
        <v>8092</v>
      </c>
      <c r="G186" t="s">
        <v>8093</v>
      </c>
      <c r="I186" t="str">
        <f t="shared" si="15"/>
        <v>N/A</v>
      </c>
      <c r="J186" t="str">
        <f t="shared" si="16"/>
        <v>N/A</v>
      </c>
      <c r="K186" t="str">
        <f t="shared" si="17"/>
        <v>N/A</v>
      </c>
      <c r="L186">
        <f t="shared" si="18"/>
        <v>0.76400000000000012</v>
      </c>
      <c r="M186">
        <f t="shared" si="19"/>
        <v>-0.6431</v>
      </c>
      <c r="N186">
        <f t="shared" si="20"/>
        <v>-0.35450000000000004</v>
      </c>
    </row>
    <row r="187" spans="1:14" x14ac:dyDescent="0.3">
      <c r="A187" s="1">
        <v>29</v>
      </c>
      <c r="B187" t="s">
        <v>429</v>
      </c>
      <c r="C187" t="s">
        <v>254</v>
      </c>
      <c r="D187" t="s">
        <v>254</v>
      </c>
      <c r="E187" t="s">
        <v>254</v>
      </c>
      <c r="F187" t="s">
        <v>254</v>
      </c>
      <c r="G187" t="s">
        <v>8094</v>
      </c>
      <c r="I187" t="str">
        <f t="shared" si="15"/>
        <v>N/A</v>
      </c>
      <c r="J187" t="str">
        <f t="shared" si="16"/>
        <v>N/A</v>
      </c>
      <c r="K187" t="str">
        <f t="shared" si="17"/>
        <v>N/A</v>
      </c>
      <c r="L187" t="str">
        <f t="shared" si="18"/>
        <v>N/A</v>
      </c>
      <c r="M187" t="str">
        <f t="shared" si="19"/>
        <v>N/A</v>
      </c>
      <c r="N187">
        <f t="shared" si="20"/>
        <v>9.5999999999999992E-3</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254</v>
      </c>
      <c r="D192" t="s">
        <v>7586</v>
      </c>
      <c r="E192" t="s">
        <v>8090</v>
      </c>
      <c r="F192" t="s">
        <v>3462</v>
      </c>
      <c r="G192" t="s">
        <v>7621</v>
      </c>
      <c r="I192" t="str">
        <f t="shared" si="21"/>
        <v>N/A</v>
      </c>
      <c r="J192" t="str">
        <f t="shared" si="22"/>
        <v>N/A</v>
      </c>
      <c r="K192">
        <f t="shared" si="23"/>
        <v>10760000</v>
      </c>
      <c r="L192">
        <f t="shared" si="24"/>
        <v>18980000</v>
      </c>
      <c r="M192">
        <f t="shared" si="25"/>
        <v>6780000</v>
      </c>
      <c r="N192">
        <f t="shared" si="26"/>
        <v>4370000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254</v>
      </c>
      <c r="D194" t="s">
        <v>7586</v>
      </c>
      <c r="E194" t="s">
        <v>8090</v>
      </c>
      <c r="F194" t="s">
        <v>3462</v>
      </c>
      <c r="G194" t="s">
        <v>7621</v>
      </c>
      <c r="I194" t="str">
        <f t="shared" si="21"/>
        <v>N/A</v>
      </c>
      <c r="J194" t="str">
        <f t="shared" si="22"/>
        <v>N/A</v>
      </c>
      <c r="K194">
        <f t="shared" si="23"/>
        <v>10760000</v>
      </c>
      <c r="L194">
        <f t="shared" si="24"/>
        <v>18980000</v>
      </c>
      <c r="M194">
        <f t="shared" si="25"/>
        <v>6780000</v>
      </c>
      <c r="N194">
        <f t="shared" si="26"/>
        <v>4370000</v>
      </c>
    </row>
    <row r="195" spans="1:14" x14ac:dyDescent="0.3">
      <c r="A195" s="1">
        <v>37</v>
      </c>
      <c r="B195" t="s">
        <v>438</v>
      </c>
      <c r="C195" t="s">
        <v>254</v>
      </c>
      <c r="D195" t="s">
        <v>85</v>
      </c>
      <c r="E195" t="s">
        <v>4394</v>
      </c>
      <c r="F195" t="s">
        <v>6565</v>
      </c>
      <c r="G195" t="s">
        <v>81</v>
      </c>
      <c r="I195" t="str">
        <f t="shared" si="21"/>
        <v>N/A</v>
      </c>
      <c r="J195" t="str">
        <f t="shared" si="22"/>
        <v>N/A</v>
      </c>
      <c r="K195">
        <f t="shared" si="23"/>
        <v>0.05</v>
      </c>
      <c r="L195">
        <f t="shared" si="24"/>
        <v>0.09</v>
      </c>
      <c r="M195">
        <f t="shared" si="25"/>
        <v>0.03</v>
      </c>
      <c r="N195">
        <f t="shared" si="26"/>
        <v>0.02</v>
      </c>
    </row>
    <row r="196" spans="1:14" x14ac:dyDescent="0.3">
      <c r="A196" s="1">
        <v>38</v>
      </c>
      <c r="B196" t="s">
        <v>444</v>
      </c>
      <c r="C196" t="s">
        <v>254</v>
      </c>
      <c r="D196" t="s">
        <v>254</v>
      </c>
      <c r="E196" t="s">
        <v>3198</v>
      </c>
      <c r="F196" t="s">
        <v>8095</v>
      </c>
      <c r="G196" t="s">
        <v>8096</v>
      </c>
      <c r="I196" t="str">
        <f t="shared" si="21"/>
        <v>N/A</v>
      </c>
      <c r="J196" t="str">
        <f t="shared" si="22"/>
        <v>N/A</v>
      </c>
      <c r="K196" t="str">
        <f t="shared" si="23"/>
        <v>N/A</v>
      </c>
      <c r="L196">
        <f t="shared" si="24"/>
        <v>0.8</v>
      </c>
      <c r="M196">
        <f t="shared" si="25"/>
        <v>-0.66670000000000007</v>
      </c>
      <c r="N196">
        <f t="shared" si="26"/>
        <v>-0.33329999999999999</v>
      </c>
    </row>
    <row r="197" spans="1:14" x14ac:dyDescent="0.3">
      <c r="A197" s="1">
        <v>39</v>
      </c>
      <c r="B197" t="s">
        <v>449</v>
      </c>
      <c r="C197" t="s">
        <v>254</v>
      </c>
      <c r="D197" t="s">
        <v>8097</v>
      </c>
      <c r="E197" t="s">
        <v>8097</v>
      </c>
      <c r="F197" t="s">
        <v>8097</v>
      </c>
      <c r="G197" t="s">
        <v>8098</v>
      </c>
      <c r="I197" t="str">
        <f t="shared" si="21"/>
        <v>N/A</v>
      </c>
      <c r="J197" t="str">
        <f t="shared" si="22"/>
        <v>N/A</v>
      </c>
      <c r="K197">
        <f t="shared" si="23"/>
        <v>208680000</v>
      </c>
      <c r="L197">
        <f t="shared" si="24"/>
        <v>208680000</v>
      </c>
      <c r="M197">
        <f t="shared" si="25"/>
        <v>208680000</v>
      </c>
      <c r="N197">
        <f t="shared" si="26"/>
        <v>182770000</v>
      </c>
    </row>
    <row r="198" spans="1:14" x14ac:dyDescent="0.3">
      <c r="A198" s="1">
        <v>40</v>
      </c>
      <c r="B198" t="s">
        <v>455</v>
      </c>
      <c r="C198" t="s">
        <v>254</v>
      </c>
      <c r="D198" t="s">
        <v>85</v>
      </c>
      <c r="E198" t="s">
        <v>4394</v>
      </c>
      <c r="F198" t="s">
        <v>6565</v>
      </c>
      <c r="G198" t="s">
        <v>81</v>
      </c>
      <c r="I198" t="str">
        <f t="shared" si="21"/>
        <v>N/A</v>
      </c>
      <c r="J198" t="str">
        <f t="shared" si="22"/>
        <v>N/A</v>
      </c>
      <c r="K198">
        <f t="shared" si="23"/>
        <v>0.05</v>
      </c>
      <c r="L198">
        <f t="shared" si="24"/>
        <v>0.09</v>
      </c>
      <c r="M198">
        <f t="shared" si="25"/>
        <v>0.03</v>
      </c>
      <c r="N198">
        <f t="shared" si="26"/>
        <v>0.02</v>
      </c>
    </row>
    <row r="199" spans="1:14" x14ac:dyDescent="0.3">
      <c r="A199" s="1">
        <v>41</v>
      </c>
      <c r="B199" t="s">
        <v>461</v>
      </c>
      <c r="C199" t="s">
        <v>254</v>
      </c>
      <c r="D199" t="s">
        <v>254</v>
      </c>
      <c r="E199" t="s">
        <v>3198</v>
      </c>
      <c r="F199" t="s">
        <v>8095</v>
      </c>
      <c r="G199" t="s">
        <v>8096</v>
      </c>
      <c r="I199" t="str">
        <f t="shared" si="21"/>
        <v>N/A</v>
      </c>
      <c r="J199" t="str">
        <f t="shared" si="22"/>
        <v>N/A</v>
      </c>
      <c r="K199" t="str">
        <f t="shared" si="23"/>
        <v>N/A</v>
      </c>
      <c r="L199">
        <f t="shared" si="24"/>
        <v>0.8</v>
      </c>
      <c r="M199">
        <f t="shared" si="25"/>
        <v>-0.66670000000000007</v>
      </c>
      <c r="N199">
        <f t="shared" si="26"/>
        <v>-0.33329999999999999</v>
      </c>
    </row>
    <row r="200" spans="1:14" x14ac:dyDescent="0.3">
      <c r="A200" s="1">
        <v>42</v>
      </c>
      <c r="B200" t="s">
        <v>466</v>
      </c>
      <c r="C200" t="s">
        <v>254</v>
      </c>
      <c r="D200" t="s">
        <v>8097</v>
      </c>
      <c r="E200" t="s">
        <v>8097</v>
      </c>
      <c r="F200" t="s">
        <v>8097</v>
      </c>
      <c r="G200" t="s">
        <v>8099</v>
      </c>
      <c r="I200" t="str">
        <f t="shared" si="21"/>
        <v>N/A</v>
      </c>
      <c r="J200" t="str">
        <f t="shared" si="22"/>
        <v>N/A</v>
      </c>
      <c r="K200">
        <f t="shared" si="23"/>
        <v>208680000</v>
      </c>
      <c r="L200">
        <f t="shared" si="24"/>
        <v>208680000</v>
      </c>
      <c r="M200">
        <f t="shared" si="25"/>
        <v>208680000</v>
      </c>
      <c r="N200">
        <f t="shared" si="26"/>
        <v>193480000</v>
      </c>
    </row>
    <row r="201" spans="1:14" x14ac:dyDescent="0.3">
      <c r="A201" s="1">
        <v>43</v>
      </c>
      <c r="B201" t="s">
        <v>153</v>
      </c>
      <c r="C201" t="s">
        <v>254</v>
      </c>
      <c r="D201" t="s">
        <v>8100</v>
      </c>
      <c r="E201" t="s">
        <v>8101</v>
      </c>
      <c r="F201" t="s">
        <v>8102</v>
      </c>
      <c r="G201" t="s">
        <v>8103</v>
      </c>
      <c r="I201" t="str">
        <f t="shared" si="21"/>
        <v>N/A</v>
      </c>
      <c r="J201" t="str">
        <f t="shared" si="22"/>
        <v>N/A</v>
      </c>
      <c r="K201">
        <f t="shared" si="23"/>
        <v>25180000</v>
      </c>
      <c r="L201">
        <f t="shared" si="24"/>
        <v>34850000</v>
      </c>
      <c r="M201">
        <f t="shared" si="25"/>
        <v>15930000</v>
      </c>
      <c r="N201">
        <f t="shared" si="26"/>
        <v>16050000</v>
      </c>
    </row>
    <row r="202" spans="1:14" x14ac:dyDescent="0.3">
      <c r="A202" s="1">
        <v>44</v>
      </c>
      <c r="B202" t="s">
        <v>477</v>
      </c>
      <c r="C202" t="s">
        <v>254</v>
      </c>
      <c r="D202" t="s">
        <v>254</v>
      </c>
      <c r="E202" t="s">
        <v>8104</v>
      </c>
      <c r="F202" t="s">
        <v>1941</v>
      </c>
      <c r="G202" t="s">
        <v>1174</v>
      </c>
      <c r="I202" t="str">
        <f t="shared" si="21"/>
        <v>N/A</v>
      </c>
      <c r="J202" t="str">
        <f t="shared" si="22"/>
        <v>N/A</v>
      </c>
      <c r="K202" t="str">
        <f t="shared" si="23"/>
        <v>N/A</v>
      </c>
      <c r="L202">
        <f t="shared" si="24"/>
        <v>0.38400000000000001</v>
      </c>
      <c r="M202">
        <f t="shared" si="25"/>
        <v>-0.54290000000000005</v>
      </c>
      <c r="N202">
        <f t="shared" si="26"/>
        <v>7.4000000000000003E-3</v>
      </c>
    </row>
    <row r="203" spans="1:14" x14ac:dyDescent="0.3">
      <c r="A203" s="1">
        <v>45</v>
      </c>
      <c r="B203" t="s">
        <v>482</v>
      </c>
      <c r="C203" t="s">
        <v>254</v>
      </c>
      <c r="D203" t="s">
        <v>254</v>
      </c>
      <c r="E203" t="s">
        <v>254</v>
      </c>
      <c r="F203" t="s">
        <v>254</v>
      </c>
      <c r="G203" t="s">
        <v>8105</v>
      </c>
      <c r="I203" t="str">
        <f t="shared" si="21"/>
        <v>N/A</v>
      </c>
      <c r="J203" t="str">
        <f t="shared" si="22"/>
        <v>N/A</v>
      </c>
      <c r="K203" t="str">
        <f t="shared" si="23"/>
        <v>N/A</v>
      </c>
      <c r="L203" t="str">
        <f t="shared" si="24"/>
        <v>N/A</v>
      </c>
      <c r="M203" t="str">
        <f t="shared" si="25"/>
        <v>N/A</v>
      </c>
      <c r="N203">
        <f t="shared" si="26"/>
        <v>3.5099999999999999E-2</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8020</v>
      </c>
      <c r="C205" s="1" t="s">
        <v>8021</v>
      </c>
      <c r="D205" s="1" t="s">
        <v>243</v>
      </c>
      <c r="E205" s="1" t="s">
        <v>244</v>
      </c>
      <c r="F205" s="1" t="s">
        <v>245</v>
      </c>
      <c r="G205" s="1" t="s">
        <v>246</v>
      </c>
      <c r="H205" s="1" t="s">
        <v>247</v>
      </c>
      <c r="I205" t="str">
        <f t="shared" si="21"/>
        <v>N/A</v>
      </c>
      <c r="J205" t="str">
        <f t="shared" si="22"/>
        <v>N/A</v>
      </c>
      <c r="K205">
        <f t="shared" si="23"/>
        <v>2013</v>
      </c>
      <c r="L205">
        <f t="shared" si="24"/>
        <v>2014</v>
      </c>
      <c r="M205">
        <f t="shared" si="25"/>
        <v>2015</v>
      </c>
      <c r="N205">
        <f t="shared" si="26"/>
        <v>2016</v>
      </c>
    </row>
    <row r="206" spans="1:14" x14ac:dyDescent="0.3">
      <c r="A206" s="1">
        <v>0</v>
      </c>
      <c r="B206" t="s">
        <v>484</v>
      </c>
      <c r="C206" t="s">
        <v>254</v>
      </c>
      <c r="D206" t="s">
        <v>254</v>
      </c>
      <c r="E206" t="s">
        <v>8106</v>
      </c>
      <c r="F206" t="s">
        <v>8107</v>
      </c>
      <c r="G206" t="s">
        <v>8108</v>
      </c>
      <c r="I206" t="str">
        <f t="shared" si="21"/>
        <v>N/A</v>
      </c>
      <c r="J206" t="str">
        <f t="shared" si="22"/>
        <v>N/A</v>
      </c>
      <c r="K206" t="str">
        <f t="shared" si="23"/>
        <v>N/A</v>
      </c>
      <c r="L206">
        <f t="shared" si="24"/>
        <v>162000000</v>
      </c>
      <c r="M206">
        <f t="shared" si="25"/>
        <v>217350000</v>
      </c>
      <c r="N206">
        <f t="shared" si="26"/>
        <v>743110000</v>
      </c>
    </row>
    <row r="207" spans="1:14" x14ac:dyDescent="0.3">
      <c r="A207" s="1">
        <v>1</v>
      </c>
      <c r="B207" t="s">
        <v>490</v>
      </c>
      <c r="C207" t="s">
        <v>254</v>
      </c>
      <c r="D207" t="s">
        <v>254</v>
      </c>
      <c r="E207" t="s">
        <v>8109</v>
      </c>
      <c r="F207" t="s">
        <v>8110</v>
      </c>
      <c r="G207" t="s">
        <v>8111</v>
      </c>
      <c r="I207" t="str">
        <f t="shared" si="21"/>
        <v>N/A</v>
      </c>
      <c r="J207" t="str">
        <f t="shared" si="22"/>
        <v>N/A</v>
      </c>
      <c r="K207" t="str">
        <f t="shared" si="23"/>
        <v>N/A</v>
      </c>
      <c r="L207">
        <f t="shared" si="24"/>
        <v>132000000</v>
      </c>
      <c r="M207">
        <f t="shared" si="25"/>
        <v>187310000</v>
      </c>
      <c r="N207">
        <f t="shared" si="26"/>
        <v>259709999.99999997</v>
      </c>
    </row>
    <row r="208" spans="1:14" x14ac:dyDescent="0.3">
      <c r="A208" s="1">
        <v>2</v>
      </c>
      <c r="B208" t="s">
        <v>491</v>
      </c>
      <c r="C208" t="s">
        <v>254</v>
      </c>
      <c r="D208" t="s">
        <v>254</v>
      </c>
      <c r="E208" t="s">
        <v>5895</v>
      </c>
      <c r="F208" t="s">
        <v>8112</v>
      </c>
      <c r="G208" t="s">
        <v>8113</v>
      </c>
      <c r="I208" t="str">
        <f t="shared" si="21"/>
        <v>N/A</v>
      </c>
      <c r="J208" t="str">
        <f t="shared" si="22"/>
        <v>N/A</v>
      </c>
      <c r="K208" t="str">
        <f t="shared" si="23"/>
        <v>N/A</v>
      </c>
      <c r="L208">
        <f t="shared" si="24"/>
        <v>30000000</v>
      </c>
      <c r="M208">
        <f t="shared" si="25"/>
        <v>30040000</v>
      </c>
      <c r="N208">
        <f t="shared" si="26"/>
        <v>483410000</v>
      </c>
    </row>
    <row r="209" spans="1:14" x14ac:dyDescent="0.3">
      <c r="A209" s="1">
        <v>3</v>
      </c>
      <c r="B209" t="s">
        <v>492</v>
      </c>
      <c r="C209" t="s">
        <v>254</v>
      </c>
      <c r="D209" t="s">
        <v>254</v>
      </c>
      <c r="E209" t="s">
        <v>254</v>
      </c>
      <c r="F209" t="s">
        <v>8114</v>
      </c>
      <c r="G209" t="s">
        <v>8115</v>
      </c>
      <c r="I209" t="str">
        <f t="shared" si="21"/>
        <v>N/A</v>
      </c>
      <c r="J209" t="str">
        <f t="shared" si="22"/>
        <v>N/A</v>
      </c>
      <c r="K209" t="str">
        <f t="shared" si="23"/>
        <v>N/A</v>
      </c>
      <c r="L209" t="str">
        <f t="shared" si="24"/>
        <v>N/A</v>
      </c>
      <c r="M209">
        <f t="shared" si="25"/>
        <v>0.34159999999999996</v>
      </c>
      <c r="N209">
        <f t="shared" si="26"/>
        <v>2.4190999999999998</v>
      </c>
    </row>
    <row r="210" spans="1:14" x14ac:dyDescent="0.3">
      <c r="A210" s="1">
        <v>4</v>
      </c>
      <c r="B210" t="s">
        <v>497</v>
      </c>
      <c r="C210" t="s">
        <v>254</v>
      </c>
      <c r="D210" t="s">
        <v>254</v>
      </c>
      <c r="E210" t="s">
        <v>8116</v>
      </c>
      <c r="F210" t="s">
        <v>8117</v>
      </c>
      <c r="G210" t="s">
        <v>8118</v>
      </c>
      <c r="I210" t="str">
        <f t="shared" si="21"/>
        <v>N/A</v>
      </c>
      <c r="J210" t="str">
        <f t="shared" si="22"/>
        <v>N/A</v>
      </c>
      <c r="K210" t="str">
        <f t="shared" si="23"/>
        <v>N/A</v>
      </c>
      <c r="L210">
        <f t="shared" si="24"/>
        <v>0.61819999999999997</v>
      </c>
      <c r="M210">
        <f t="shared" si="25"/>
        <v>0.54720000000000002</v>
      </c>
      <c r="N210">
        <f t="shared" si="26"/>
        <v>0.74990000000000001</v>
      </c>
    </row>
    <row r="211" spans="1:14" x14ac:dyDescent="0.3">
      <c r="A211" s="1">
        <v>5</v>
      </c>
      <c r="B211" t="s">
        <v>503</v>
      </c>
      <c r="C211" t="s">
        <v>254</v>
      </c>
      <c r="D211" t="s">
        <v>254</v>
      </c>
      <c r="E211" t="s">
        <v>8119</v>
      </c>
      <c r="F211" t="s">
        <v>8120</v>
      </c>
      <c r="G211" t="s">
        <v>8121</v>
      </c>
      <c r="I211" t="str">
        <f t="shared" si="21"/>
        <v>N/A</v>
      </c>
      <c r="J211" t="str">
        <f t="shared" si="22"/>
        <v>N/A</v>
      </c>
      <c r="K211" t="str">
        <f t="shared" si="23"/>
        <v>N/A</v>
      </c>
      <c r="L211">
        <f t="shared" si="24"/>
        <v>6160000</v>
      </c>
      <c r="M211">
        <f t="shared" si="25"/>
        <v>14310000</v>
      </c>
      <c r="N211">
        <f t="shared" si="26"/>
        <v>25770000</v>
      </c>
    </row>
    <row r="212" spans="1:14" x14ac:dyDescent="0.3">
      <c r="A212" s="1">
        <v>6</v>
      </c>
      <c r="B212" t="s">
        <v>509</v>
      </c>
      <c r="C212" t="s">
        <v>254</v>
      </c>
      <c r="D212" t="s">
        <v>254</v>
      </c>
      <c r="E212" t="s">
        <v>410</v>
      </c>
      <c r="F212" t="s">
        <v>6813</v>
      </c>
      <c r="G212" t="s">
        <v>739</v>
      </c>
      <c r="I212" t="str">
        <f t="shared" si="21"/>
        <v>N/A</v>
      </c>
      <c r="J212" t="str">
        <f t="shared" si="22"/>
        <v>N/A</v>
      </c>
      <c r="K212" t="str">
        <f t="shared" si="23"/>
        <v>N/A</v>
      </c>
      <c r="L212">
        <f t="shared" si="24"/>
        <v>3810000</v>
      </c>
      <c r="M212">
        <f t="shared" si="25"/>
        <v>11750000</v>
      </c>
      <c r="N212">
        <f t="shared" si="26"/>
        <v>15230000</v>
      </c>
    </row>
    <row r="213" spans="1:14" x14ac:dyDescent="0.3">
      <c r="A213" s="1">
        <v>7</v>
      </c>
      <c r="B213" t="s">
        <v>515</v>
      </c>
      <c r="C213" t="s">
        <v>254</v>
      </c>
      <c r="D213" t="s">
        <v>254</v>
      </c>
      <c r="E213" t="s">
        <v>8122</v>
      </c>
      <c r="F213" t="s">
        <v>8123</v>
      </c>
      <c r="G213" t="s">
        <v>739</v>
      </c>
      <c r="I213" t="str">
        <f t="shared" si="21"/>
        <v>N/A</v>
      </c>
      <c r="J213" t="str">
        <f t="shared" si="22"/>
        <v>N/A</v>
      </c>
      <c r="K213" t="str">
        <f t="shared" si="23"/>
        <v>N/A</v>
      </c>
      <c r="L213">
        <f t="shared" si="24"/>
        <v>3820000</v>
      </c>
      <c r="M213">
        <f t="shared" si="25"/>
        <v>11850000</v>
      </c>
      <c r="N213">
        <f t="shared" si="26"/>
        <v>15230000</v>
      </c>
    </row>
    <row r="214" spans="1:14" x14ac:dyDescent="0.3">
      <c r="A214" s="1">
        <v>8</v>
      </c>
      <c r="B214" t="s">
        <v>521</v>
      </c>
      <c r="C214" t="s">
        <v>254</v>
      </c>
      <c r="D214" t="s">
        <v>254</v>
      </c>
      <c r="E214" t="s">
        <v>8124</v>
      </c>
      <c r="F214" t="s">
        <v>8125</v>
      </c>
      <c r="G214" t="s">
        <v>254</v>
      </c>
      <c r="I214" t="str">
        <f t="shared" si="21"/>
        <v>N/A</v>
      </c>
      <c r="J214" t="str">
        <f t="shared" si="22"/>
        <v>N/A</v>
      </c>
      <c r="K214" t="str">
        <f t="shared" si="23"/>
        <v>N/A</v>
      </c>
      <c r="L214">
        <f t="shared" si="24"/>
        <v>-4000</v>
      </c>
      <c r="M214">
        <f t="shared" si="25"/>
        <v>-107000</v>
      </c>
      <c r="N214" t="str">
        <f t="shared" si="26"/>
        <v>N/A</v>
      </c>
    </row>
    <row r="215" spans="1:14" x14ac:dyDescent="0.3">
      <c r="A215" s="1">
        <v>9</v>
      </c>
      <c r="B215" t="s">
        <v>527</v>
      </c>
      <c r="C215" t="s">
        <v>254</v>
      </c>
      <c r="D215" t="s">
        <v>254</v>
      </c>
      <c r="E215" t="s">
        <v>8126</v>
      </c>
      <c r="F215" t="s">
        <v>5698</v>
      </c>
      <c r="G215" t="s">
        <v>8127</v>
      </c>
      <c r="I215" t="str">
        <f t="shared" si="21"/>
        <v>N/A</v>
      </c>
      <c r="J215" t="str">
        <f t="shared" si="22"/>
        <v>N/A</v>
      </c>
      <c r="K215" t="str">
        <f t="shared" si="23"/>
        <v>N/A</v>
      </c>
      <c r="L215">
        <f t="shared" si="24"/>
        <v>2350000</v>
      </c>
      <c r="M215">
        <f t="shared" si="25"/>
        <v>2560000</v>
      </c>
      <c r="N215">
        <f t="shared" si="26"/>
        <v>10540000</v>
      </c>
    </row>
    <row r="216" spans="1:14" x14ac:dyDescent="0.3">
      <c r="A216" s="1">
        <v>10</v>
      </c>
      <c r="B216" t="s">
        <v>533</v>
      </c>
      <c r="C216" t="s">
        <v>254</v>
      </c>
      <c r="D216" t="s">
        <v>254</v>
      </c>
      <c r="E216" t="s">
        <v>254</v>
      </c>
      <c r="F216" t="s">
        <v>8128</v>
      </c>
      <c r="G216" t="s">
        <v>8129</v>
      </c>
      <c r="I216" t="str">
        <f t="shared" si="21"/>
        <v>N/A</v>
      </c>
      <c r="J216" t="str">
        <f t="shared" si="22"/>
        <v>N/A</v>
      </c>
      <c r="K216" t="str">
        <f t="shared" si="23"/>
        <v>N/A</v>
      </c>
      <c r="L216" t="str">
        <f t="shared" si="24"/>
        <v>N/A</v>
      </c>
      <c r="M216">
        <f t="shared" si="25"/>
        <v>1.3223</v>
      </c>
      <c r="N216">
        <f t="shared" si="26"/>
        <v>0.80079999999999996</v>
      </c>
    </row>
    <row r="217" spans="1:14" x14ac:dyDescent="0.3">
      <c r="A217" s="1">
        <v>11</v>
      </c>
      <c r="B217" t="s">
        <v>538</v>
      </c>
      <c r="C217" t="s">
        <v>254</v>
      </c>
      <c r="D217" t="s">
        <v>254</v>
      </c>
      <c r="E217" t="s">
        <v>8130</v>
      </c>
      <c r="F217" t="s">
        <v>8131</v>
      </c>
      <c r="G217" t="s">
        <v>8132</v>
      </c>
      <c r="I217" t="str">
        <f t="shared" si="21"/>
        <v>N/A</v>
      </c>
      <c r="J217" t="str">
        <f t="shared" si="22"/>
        <v>N/A</v>
      </c>
      <c r="K217" t="str">
        <f t="shared" si="23"/>
        <v>N/A</v>
      </c>
      <c r="L217">
        <f t="shared" si="24"/>
        <v>34.909999999999997</v>
      </c>
      <c r="M217">
        <f t="shared" si="25"/>
        <v>22.33</v>
      </c>
      <c r="N217">
        <f t="shared" si="26"/>
        <v>17.739999999999998</v>
      </c>
    </row>
    <row r="218" spans="1:14" x14ac:dyDescent="0.3">
      <c r="A218" s="1">
        <v>12</v>
      </c>
      <c r="B218" t="s">
        <v>544</v>
      </c>
      <c r="C218" t="s">
        <v>254</v>
      </c>
      <c r="D218" t="s">
        <v>254</v>
      </c>
      <c r="E218" t="s">
        <v>254</v>
      </c>
      <c r="F218" t="s">
        <v>254</v>
      </c>
      <c r="G218" t="s">
        <v>254</v>
      </c>
      <c r="I218" t="str">
        <f t="shared" si="21"/>
        <v>N/A</v>
      </c>
      <c r="J218" t="str">
        <f t="shared" si="22"/>
        <v>N/A</v>
      </c>
      <c r="K218" t="str">
        <f t="shared" si="23"/>
        <v>N/A</v>
      </c>
      <c r="L218" t="str">
        <f t="shared" si="24"/>
        <v>N/A</v>
      </c>
      <c r="M218" t="str">
        <f t="shared" si="25"/>
        <v>N/A</v>
      </c>
      <c r="N218" t="str">
        <f t="shared" si="26"/>
        <v>N/A</v>
      </c>
    </row>
    <row r="219" spans="1:14" x14ac:dyDescent="0.3">
      <c r="A219" s="1">
        <v>13</v>
      </c>
      <c r="B219" t="s">
        <v>545</v>
      </c>
      <c r="C219" t="s">
        <v>254</v>
      </c>
      <c r="D219" t="s">
        <v>254</v>
      </c>
      <c r="E219" t="s">
        <v>254</v>
      </c>
      <c r="F219" t="s">
        <v>254</v>
      </c>
      <c r="G219" t="s">
        <v>254</v>
      </c>
      <c r="I219" t="str">
        <f t="shared" si="21"/>
        <v>N/A</v>
      </c>
      <c r="J219" t="str">
        <f t="shared" si="22"/>
        <v>N/A</v>
      </c>
      <c r="K219" t="str">
        <f t="shared" si="23"/>
        <v>N/A</v>
      </c>
      <c r="L219" t="str">
        <f t="shared" si="24"/>
        <v>N/A</v>
      </c>
      <c r="M219" t="str">
        <f t="shared" si="25"/>
        <v>N/A</v>
      </c>
      <c r="N219" t="str">
        <f t="shared" si="26"/>
        <v>N/A</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254</v>
      </c>
      <c r="D221" t="s">
        <v>254</v>
      </c>
      <c r="E221" t="s">
        <v>254</v>
      </c>
      <c r="F221" t="s">
        <v>254</v>
      </c>
      <c r="G221" t="s">
        <v>254</v>
      </c>
      <c r="I221" t="str">
        <f t="shared" si="21"/>
        <v>N/A</v>
      </c>
      <c r="J221" t="str">
        <f t="shared" si="22"/>
        <v>N/A</v>
      </c>
      <c r="K221" t="str">
        <f t="shared" si="23"/>
        <v>N/A</v>
      </c>
      <c r="L221" t="str">
        <f t="shared" si="24"/>
        <v>N/A</v>
      </c>
      <c r="M221" t="str">
        <f t="shared" si="25"/>
        <v>N/A</v>
      </c>
      <c r="N221" t="str">
        <f t="shared" si="26"/>
        <v>N/A</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254</v>
      </c>
      <c r="D223" t="s">
        <v>254</v>
      </c>
      <c r="E223" t="s">
        <v>1171</v>
      </c>
      <c r="F223" t="s">
        <v>1967</v>
      </c>
      <c r="G223" t="s">
        <v>3529</v>
      </c>
      <c r="I223" t="str">
        <f t="shared" si="21"/>
        <v>N/A</v>
      </c>
      <c r="J223" t="str">
        <f t="shared" si="22"/>
        <v>N/A</v>
      </c>
      <c r="K223" t="str">
        <f t="shared" si="23"/>
        <v>N/A</v>
      </c>
      <c r="L223">
        <f t="shared" si="24"/>
        <v>3040000</v>
      </c>
      <c r="M223">
        <f t="shared" si="25"/>
        <v>6980000</v>
      </c>
      <c r="N223">
        <f t="shared" si="26"/>
        <v>9660000</v>
      </c>
    </row>
    <row r="224" spans="1:14" x14ac:dyDescent="0.3">
      <c r="A224" s="1">
        <v>18</v>
      </c>
      <c r="B224" t="s">
        <v>555</v>
      </c>
      <c r="C224" t="s">
        <v>254</v>
      </c>
      <c r="D224" t="s">
        <v>254</v>
      </c>
      <c r="E224" t="s">
        <v>1171</v>
      </c>
      <c r="F224" t="s">
        <v>1967</v>
      </c>
      <c r="G224" t="s">
        <v>4443</v>
      </c>
      <c r="I224" t="str">
        <f t="shared" si="21"/>
        <v>N/A</v>
      </c>
      <c r="J224" t="str">
        <f t="shared" si="22"/>
        <v>N/A</v>
      </c>
      <c r="K224" t="str">
        <f t="shared" si="23"/>
        <v>N/A</v>
      </c>
      <c r="L224">
        <f t="shared" si="24"/>
        <v>3040000</v>
      </c>
      <c r="M224">
        <f t="shared" si="25"/>
        <v>6980000</v>
      </c>
      <c r="N224">
        <f t="shared" si="26"/>
        <v>1030000</v>
      </c>
    </row>
    <row r="225" spans="1:14" x14ac:dyDescent="0.3">
      <c r="A225" s="1">
        <v>19</v>
      </c>
      <c r="B225" t="s">
        <v>561</v>
      </c>
      <c r="C225" t="s">
        <v>254</v>
      </c>
      <c r="D225" t="s">
        <v>254</v>
      </c>
      <c r="E225" t="s">
        <v>8133</v>
      </c>
      <c r="F225" t="s">
        <v>8134</v>
      </c>
      <c r="G225" t="s">
        <v>8135</v>
      </c>
      <c r="I225" t="str">
        <f t="shared" si="21"/>
        <v>N/A</v>
      </c>
      <c r="J225" t="str">
        <f t="shared" si="22"/>
        <v>N/A</v>
      </c>
      <c r="K225" t="str">
        <f t="shared" si="23"/>
        <v>N/A</v>
      </c>
      <c r="L225">
        <f t="shared" si="24"/>
        <v>171200000</v>
      </c>
      <c r="M225">
        <f t="shared" si="25"/>
        <v>238630000</v>
      </c>
      <c r="N225">
        <f t="shared" si="26"/>
        <v>778540000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8021</v>
      </c>
      <c r="D227" s="1" t="s">
        <v>243</v>
      </c>
      <c r="E227" s="1" t="s">
        <v>244</v>
      </c>
      <c r="F227" s="1" t="s">
        <v>245</v>
      </c>
      <c r="G227" s="1" t="s">
        <v>246</v>
      </c>
      <c r="H227" s="1" t="s">
        <v>247</v>
      </c>
      <c r="I227" t="str">
        <f t="shared" si="21"/>
        <v>N/A</v>
      </c>
      <c r="J227" t="str">
        <f t="shared" si="22"/>
        <v>N/A</v>
      </c>
      <c r="K227">
        <f t="shared" si="23"/>
        <v>2013</v>
      </c>
      <c r="L227">
        <f t="shared" si="24"/>
        <v>2014</v>
      </c>
      <c r="M227">
        <f t="shared" si="25"/>
        <v>2015</v>
      </c>
      <c r="N227">
        <f t="shared" si="26"/>
        <v>2016</v>
      </c>
    </row>
    <row r="228" spans="1:14" x14ac:dyDescent="0.3">
      <c r="A228" s="1">
        <v>0</v>
      </c>
      <c r="B228" t="s">
        <v>567</v>
      </c>
      <c r="C228" t="s">
        <v>254</v>
      </c>
      <c r="D228" t="s">
        <v>254</v>
      </c>
      <c r="E228" t="s">
        <v>8136</v>
      </c>
      <c r="F228" t="s">
        <v>8137</v>
      </c>
      <c r="G228" t="s">
        <v>8138</v>
      </c>
      <c r="I228" t="str">
        <f t="shared" si="21"/>
        <v>N/A</v>
      </c>
      <c r="J228" t="str">
        <f t="shared" si="22"/>
        <v>N/A</v>
      </c>
      <c r="K228" t="str">
        <f t="shared" si="23"/>
        <v>N/A</v>
      </c>
      <c r="L228">
        <f t="shared" si="24"/>
        <v>16040000</v>
      </c>
      <c r="M228">
        <f t="shared" si="25"/>
        <v>41950000</v>
      </c>
      <c r="N228">
        <f t="shared" si="26"/>
        <v>58760000</v>
      </c>
    </row>
    <row r="229" spans="1:14" x14ac:dyDescent="0.3">
      <c r="A229" s="1">
        <v>1</v>
      </c>
      <c r="B229" t="s">
        <v>573</v>
      </c>
      <c r="C229" t="s">
        <v>254</v>
      </c>
      <c r="D229" t="s">
        <v>254</v>
      </c>
      <c r="E229" t="s">
        <v>2124</v>
      </c>
      <c r="F229" t="s">
        <v>8139</v>
      </c>
      <c r="G229" t="s">
        <v>8140</v>
      </c>
      <c r="I229" t="str">
        <f t="shared" si="21"/>
        <v>N/A</v>
      </c>
      <c r="J229" t="str">
        <f t="shared" si="22"/>
        <v>N/A</v>
      </c>
      <c r="K229" t="str">
        <f t="shared" si="23"/>
        <v>N/A</v>
      </c>
      <c r="L229">
        <f t="shared" si="24"/>
        <v>28100000</v>
      </c>
      <c r="M229">
        <f t="shared" si="25"/>
        <v>60980000</v>
      </c>
      <c r="N229">
        <f t="shared" si="26"/>
        <v>86060000</v>
      </c>
    </row>
    <row r="230" spans="1:14" x14ac:dyDescent="0.3">
      <c r="A230" s="1">
        <v>2</v>
      </c>
      <c r="B230" t="s">
        <v>579</v>
      </c>
      <c r="C230" t="s">
        <v>254</v>
      </c>
      <c r="D230" t="s">
        <v>254</v>
      </c>
      <c r="E230" t="s">
        <v>254</v>
      </c>
      <c r="F230" t="s">
        <v>254</v>
      </c>
      <c r="G230" t="s">
        <v>254</v>
      </c>
      <c r="I230" t="str">
        <f t="shared" si="21"/>
        <v>N/A</v>
      </c>
      <c r="J230" t="str">
        <f t="shared" si="22"/>
        <v>N/A</v>
      </c>
      <c r="K230" t="str">
        <f t="shared" si="23"/>
        <v>N/A</v>
      </c>
      <c r="L230" t="str">
        <f t="shared" si="24"/>
        <v>N/A</v>
      </c>
      <c r="M230" t="str">
        <f t="shared" si="25"/>
        <v>N/A</v>
      </c>
      <c r="N230" t="str">
        <f t="shared" si="26"/>
        <v>N/A</v>
      </c>
    </row>
    <row r="231" spans="1:14" x14ac:dyDescent="0.3">
      <c r="A231" s="1">
        <v>3</v>
      </c>
      <c r="B231" t="s">
        <v>585</v>
      </c>
      <c r="C231" t="s">
        <v>254</v>
      </c>
      <c r="D231" t="s">
        <v>254</v>
      </c>
      <c r="E231" t="s">
        <v>254</v>
      </c>
      <c r="F231" t="s">
        <v>254</v>
      </c>
      <c r="G231" t="s">
        <v>254</v>
      </c>
      <c r="I231" t="str">
        <f t="shared" si="21"/>
        <v>N/A</v>
      </c>
      <c r="J231" t="str">
        <f t="shared" si="22"/>
        <v>N/A</v>
      </c>
      <c r="K231" t="str">
        <f t="shared" si="23"/>
        <v>N/A</v>
      </c>
      <c r="L231" t="str">
        <f t="shared" si="24"/>
        <v>N/A</v>
      </c>
      <c r="M231" t="str">
        <f t="shared" si="25"/>
        <v>N/A</v>
      </c>
      <c r="N231" t="str">
        <f t="shared" si="26"/>
        <v>N/A</v>
      </c>
    </row>
    <row r="232" spans="1:14" x14ac:dyDescent="0.3">
      <c r="A232" s="1">
        <v>4</v>
      </c>
      <c r="B232" t="s">
        <v>589</v>
      </c>
      <c r="C232" t="s">
        <v>254</v>
      </c>
      <c r="D232" t="s">
        <v>254</v>
      </c>
      <c r="E232" t="s">
        <v>8141</v>
      </c>
      <c r="F232" t="s">
        <v>8142</v>
      </c>
      <c r="G232" t="s">
        <v>8143</v>
      </c>
      <c r="I232" t="str">
        <f t="shared" si="21"/>
        <v>N/A</v>
      </c>
      <c r="J232" t="str">
        <f t="shared" si="22"/>
        <v>N/A</v>
      </c>
      <c r="K232" t="str">
        <f t="shared" si="23"/>
        <v>N/A</v>
      </c>
      <c r="L232">
        <f t="shared" si="24"/>
        <v>16370000.000000002</v>
      </c>
      <c r="M232">
        <f t="shared" si="25"/>
        <v>36460000</v>
      </c>
      <c r="N232">
        <f t="shared" si="26"/>
        <v>52140000</v>
      </c>
    </row>
    <row r="233" spans="1:14" x14ac:dyDescent="0.3">
      <c r="A233" s="1">
        <v>5</v>
      </c>
      <c r="B233" t="s">
        <v>593</v>
      </c>
      <c r="C233" t="s">
        <v>254</v>
      </c>
      <c r="D233" t="s">
        <v>254</v>
      </c>
      <c r="E233" t="s">
        <v>358</v>
      </c>
      <c r="F233" t="s">
        <v>2122</v>
      </c>
      <c r="G233" t="s">
        <v>8144</v>
      </c>
      <c r="I233" t="str">
        <f t="shared" si="21"/>
        <v>N/A</v>
      </c>
      <c r="J233" t="str">
        <f t="shared" si="22"/>
        <v>N/A</v>
      </c>
      <c r="K233" t="str">
        <f t="shared" si="23"/>
        <v>N/A</v>
      </c>
      <c r="L233">
        <f t="shared" si="24"/>
        <v>10420000</v>
      </c>
      <c r="M233">
        <f t="shared" si="25"/>
        <v>22040000</v>
      </c>
      <c r="N233">
        <f t="shared" si="26"/>
        <v>30520000</v>
      </c>
    </row>
    <row r="234" spans="1:14" x14ac:dyDescent="0.3">
      <c r="A234" s="1">
        <v>6</v>
      </c>
      <c r="B234" t="s">
        <v>599</v>
      </c>
      <c r="C234" t="s">
        <v>254</v>
      </c>
      <c r="D234" t="s">
        <v>254</v>
      </c>
      <c r="E234" t="s">
        <v>8034</v>
      </c>
      <c r="F234" t="s">
        <v>8145</v>
      </c>
      <c r="G234" t="s">
        <v>8146</v>
      </c>
      <c r="I234" t="str">
        <f t="shared" si="21"/>
        <v>N/A</v>
      </c>
      <c r="J234" t="str">
        <f t="shared" si="22"/>
        <v>N/A</v>
      </c>
      <c r="K234" t="str">
        <f t="shared" si="23"/>
        <v>N/A</v>
      </c>
      <c r="L234">
        <f t="shared" si="24"/>
        <v>12060000</v>
      </c>
      <c r="M234">
        <f t="shared" si="25"/>
        <v>19030000</v>
      </c>
      <c r="N234">
        <f t="shared" si="26"/>
        <v>27300000</v>
      </c>
    </row>
    <row r="235" spans="1:14" x14ac:dyDescent="0.3">
      <c r="A235" s="1">
        <v>7</v>
      </c>
      <c r="B235" t="s">
        <v>605</v>
      </c>
      <c r="C235" t="s">
        <v>254</v>
      </c>
      <c r="D235" t="s">
        <v>254</v>
      </c>
      <c r="E235" t="s">
        <v>3004</v>
      </c>
      <c r="F235" t="s">
        <v>8147</v>
      </c>
      <c r="G235" t="s">
        <v>811</v>
      </c>
      <c r="I235" t="str">
        <f t="shared" si="21"/>
        <v>N/A</v>
      </c>
      <c r="J235" t="str">
        <f t="shared" si="22"/>
        <v>N/A</v>
      </c>
      <c r="K235" t="str">
        <f t="shared" si="23"/>
        <v>N/A</v>
      </c>
      <c r="L235">
        <f t="shared" si="24"/>
        <v>5390000</v>
      </c>
      <c r="M235">
        <f t="shared" si="25"/>
        <v>5280000</v>
      </c>
      <c r="N235">
        <f t="shared" si="26"/>
        <v>4780000</v>
      </c>
    </row>
    <row r="236" spans="1:14" x14ac:dyDescent="0.3">
      <c r="A236" s="1">
        <v>8</v>
      </c>
      <c r="B236" t="s">
        <v>606</v>
      </c>
      <c r="C236" t="s">
        <v>254</v>
      </c>
      <c r="D236" t="s">
        <v>254</v>
      </c>
      <c r="E236" t="s">
        <v>3004</v>
      </c>
      <c r="F236" t="s">
        <v>8147</v>
      </c>
      <c r="G236" t="s">
        <v>811</v>
      </c>
      <c r="I236" t="str">
        <f t="shared" si="21"/>
        <v>N/A</v>
      </c>
      <c r="J236" t="str">
        <f t="shared" si="22"/>
        <v>N/A</v>
      </c>
      <c r="K236" t="str">
        <f t="shared" si="23"/>
        <v>N/A</v>
      </c>
      <c r="L236">
        <f t="shared" si="24"/>
        <v>5390000</v>
      </c>
      <c r="M236">
        <f t="shared" si="25"/>
        <v>5280000</v>
      </c>
      <c r="N236">
        <f t="shared" si="26"/>
        <v>4780000</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254</v>
      </c>
      <c r="D238" t="s">
        <v>254</v>
      </c>
      <c r="E238" t="s">
        <v>3722</v>
      </c>
      <c r="F238" t="s">
        <v>8148</v>
      </c>
      <c r="G238" t="s">
        <v>4716</v>
      </c>
      <c r="I238" t="str">
        <f t="shared" si="21"/>
        <v>N/A</v>
      </c>
      <c r="J238" t="str">
        <f t="shared" si="22"/>
        <v>N/A</v>
      </c>
      <c r="K238" t="str">
        <f t="shared" si="23"/>
        <v>N/A</v>
      </c>
      <c r="L238">
        <f t="shared" si="24"/>
        <v>20710000</v>
      </c>
      <c r="M238">
        <f t="shared" si="25"/>
        <v>28250000</v>
      </c>
      <c r="N238">
        <f t="shared" si="26"/>
        <v>20720000</v>
      </c>
    </row>
    <row r="239" spans="1:14" x14ac:dyDescent="0.3">
      <c r="A239" s="1">
        <v>11</v>
      </c>
      <c r="B239" t="s">
        <v>614</v>
      </c>
      <c r="C239" t="s">
        <v>254</v>
      </c>
      <c r="D239" t="s">
        <v>254</v>
      </c>
      <c r="E239" t="s">
        <v>3689</v>
      </c>
      <c r="F239" t="s">
        <v>7856</v>
      </c>
      <c r="G239" t="s">
        <v>2623</v>
      </c>
      <c r="I239" t="str">
        <f t="shared" si="21"/>
        <v>N/A</v>
      </c>
      <c r="J239" t="str">
        <f t="shared" si="22"/>
        <v>N/A</v>
      </c>
      <c r="K239" t="str">
        <f t="shared" si="23"/>
        <v>N/A</v>
      </c>
      <c r="L239">
        <f t="shared" si="24"/>
        <v>1720000</v>
      </c>
      <c r="M239">
        <f t="shared" si="25"/>
        <v>7150000</v>
      </c>
      <c r="N239">
        <f t="shared" si="26"/>
        <v>7140000</v>
      </c>
    </row>
    <row r="240" spans="1:14" x14ac:dyDescent="0.3">
      <c r="A240" s="1">
        <v>12</v>
      </c>
      <c r="B240" t="s">
        <v>620</v>
      </c>
      <c r="C240" t="s">
        <v>254</v>
      </c>
      <c r="D240" t="s">
        <v>254</v>
      </c>
      <c r="E240" t="s">
        <v>8090</v>
      </c>
      <c r="F240" t="s">
        <v>5285</v>
      </c>
      <c r="G240" t="s">
        <v>2645</v>
      </c>
      <c r="I240" t="str">
        <f t="shared" si="21"/>
        <v>N/A</v>
      </c>
      <c r="J240" t="str">
        <f t="shared" si="22"/>
        <v>N/A</v>
      </c>
      <c r="K240" t="str">
        <f t="shared" si="23"/>
        <v>N/A</v>
      </c>
      <c r="L240">
        <f t="shared" si="24"/>
        <v>18980000</v>
      </c>
      <c r="M240">
        <f t="shared" si="25"/>
        <v>21100000</v>
      </c>
      <c r="N240">
        <f t="shared" si="26"/>
        <v>13580000</v>
      </c>
    </row>
    <row r="241" spans="1:14" x14ac:dyDescent="0.3">
      <c r="A241" s="1">
        <v>13</v>
      </c>
      <c r="B241" t="s">
        <v>626</v>
      </c>
      <c r="C241" t="s">
        <v>254</v>
      </c>
      <c r="D241" t="s">
        <v>254</v>
      </c>
      <c r="E241" t="s">
        <v>8149</v>
      </c>
      <c r="F241" t="s">
        <v>5429</v>
      </c>
      <c r="G241" t="s">
        <v>8150</v>
      </c>
      <c r="I241" t="str">
        <f t="shared" si="21"/>
        <v>N/A</v>
      </c>
      <c r="J241" t="str">
        <f t="shared" si="22"/>
        <v>N/A</v>
      </c>
      <c r="K241" t="str">
        <f t="shared" si="23"/>
        <v>N/A</v>
      </c>
      <c r="L241">
        <f t="shared" si="24"/>
        <v>477000</v>
      </c>
      <c r="M241">
        <f t="shared" si="25"/>
        <v>1540000</v>
      </c>
      <c r="N241">
        <f t="shared" si="26"/>
        <v>764000</v>
      </c>
    </row>
    <row r="242" spans="1:14" x14ac:dyDescent="0.3">
      <c r="A242" s="1">
        <v>14</v>
      </c>
      <c r="B242" t="s">
        <v>632</v>
      </c>
      <c r="C242" t="s">
        <v>254</v>
      </c>
      <c r="D242" t="s">
        <v>254</v>
      </c>
      <c r="E242" t="s">
        <v>8149</v>
      </c>
      <c r="F242" t="s">
        <v>1970</v>
      </c>
      <c r="G242" t="s">
        <v>8150</v>
      </c>
      <c r="I242" t="str">
        <f t="shared" si="21"/>
        <v>N/A</v>
      </c>
      <c r="J242" t="str">
        <f t="shared" si="22"/>
        <v>N/A</v>
      </c>
      <c r="K242" t="str">
        <f t="shared" si="23"/>
        <v>N/A</v>
      </c>
      <c r="L242">
        <f t="shared" si="24"/>
        <v>477000</v>
      </c>
      <c r="M242">
        <f t="shared" si="25"/>
        <v>1240000</v>
      </c>
      <c r="N242">
        <f t="shared" si="26"/>
        <v>764000</v>
      </c>
    </row>
    <row r="243" spans="1:14" x14ac:dyDescent="0.3">
      <c r="A243" s="1">
        <v>15</v>
      </c>
      <c r="B243" t="s">
        <v>635</v>
      </c>
      <c r="C243" t="s">
        <v>254</v>
      </c>
      <c r="D243" t="s">
        <v>254</v>
      </c>
      <c r="E243" t="s">
        <v>8151</v>
      </c>
      <c r="F243" t="s">
        <v>6560</v>
      </c>
      <c r="G243" t="s">
        <v>8152</v>
      </c>
      <c r="I243" t="str">
        <f t="shared" si="21"/>
        <v>N/A</v>
      </c>
      <c r="J243" t="str">
        <f t="shared" si="22"/>
        <v>N/A</v>
      </c>
      <c r="K243" t="str">
        <f t="shared" si="23"/>
        <v>N/A</v>
      </c>
      <c r="L243">
        <f t="shared" si="24"/>
        <v>262040000.00000003</v>
      </c>
      <c r="M243">
        <f t="shared" si="25"/>
        <v>397160000</v>
      </c>
      <c r="N243">
        <f t="shared" si="26"/>
        <v>990970000</v>
      </c>
    </row>
    <row r="244" spans="1:14" x14ac:dyDescent="0.3">
      <c r="A244" s="1">
        <v>16</v>
      </c>
      <c r="B244" t="s">
        <v>640</v>
      </c>
      <c r="C244" t="s">
        <v>254</v>
      </c>
      <c r="D244" t="s">
        <v>254</v>
      </c>
      <c r="E244" t="s">
        <v>254</v>
      </c>
      <c r="F244" t="s">
        <v>8153</v>
      </c>
      <c r="G244" t="s">
        <v>8154</v>
      </c>
      <c r="I244" t="str">
        <f t="shared" si="21"/>
        <v>N/A</v>
      </c>
      <c r="J244" t="str">
        <f t="shared" si="22"/>
        <v>N/A</v>
      </c>
      <c r="K244" t="str">
        <f t="shared" si="23"/>
        <v>N/A</v>
      </c>
      <c r="L244" t="str">
        <f t="shared" si="24"/>
        <v>N/A</v>
      </c>
      <c r="M244">
        <f t="shared" si="25"/>
        <v>0.51570000000000005</v>
      </c>
      <c r="N244">
        <f t="shared" si="26"/>
        <v>1.4950999999999999</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8021</v>
      </c>
      <c r="D246" s="1" t="s">
        <v>243</v>
      </c>
      <c r="E246" s="1" t="s">
        <v>244</v>
      </c>
      <c r="F246" s="1" t="s">
        <v>245</v>
      </c>
      <c r="G246" s="1" t="s">
        <v>246</v>
      </c>
      <c r="H246" s="1" t="s">
        <v>247</v>
      </c>
      <c r="I246" t="str">
        <f t="shared" si="21"/>
        <v>N/A</v>
      </c>
      <c r="J246" t="str">
        <f t="shared" si="22"/>
        <v>N/A</v>
      </c>
      <c r="K246">
        <f t="shared" si="23"/>
        <v>2013</v>
      </c>
      <c r="L246">
        <f t="shared" si="24"/>
        <v>2014</v>
      </c>
      <c r="M246">
        <f t="shared" si="25"/>
        <v>2015</v>
      </c>
      <c r="N246">
        <f t="shared" si="26"/>
        <v>2016</v>
      </c>
    </row>
    <row r="247" spans="1:14" x14ac:dyDescent="0.3">
      <c r="A247" s="1">
        <v>0</v>
      </c>
      <c r="B247" t="s">
        <v>645</v>
      </c>
      <c r="C247" t="s">
        <v>254</v>
      </c>
      <c r="D247" t="s">
        <v>254</v>
      </c>
      <c r="E247" t="s">
        <v>254</v>
      </c>
      <c r="F247" t="s">
        <v>254</v>
      </c>
      <c r="G247" t="s">
        <v>254</v>
      </c>
      <c r="I247" t="str">
        <f t="shared" si="21"/>
        <v>N/A</v>
      </c>
      <c r="J247" t="str">
        <f t="shared" si="22"/>
        <v>N/A</v>
      </c>
      <c r="K247" t="str">
        <f t="shared" si="23"/>
        <v>N/A</v>
      </c>
      <c r="L247" t="str">
        <f t="shared" si="24"/>
        <v>N/A</v>
      </c>
      <c r="M247" t="str">
        <f t="shared" si="25"/>
        <v>N/A</v>
      </c>
      <c r="N247" t="str">
        <f t="shared" si="26"/>
        <v>N/A</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254</v>
      </c>
      <c r="D249" t="s">
        <v>254</v>
      </c>
      <c r="E249" t="s">
        <v>254</v>
      </c>
      <c r="F249" t="s">
        <v>254</v>
      </c>
      <c r="G249" t="s">
        <v>254</v>
      </c>
      <c r="I249" t="str">
        <f t="shared" si="21"/>
        <v>N/A</v>
      </c>
      <c r="J249" t="str">
        <f t="shared" si="22"/>
        <v>N/A</v>
      </c>
      <c r="K249" t="str">
        <f t="shared" si="23"/>
        <v>N/A</v>
      </c>
      <c r="L249" t="str">
        <f t="shared" si="24"/>
        <v>N/A</v>
      </c>
      <c r="M249" t="str">
        <f t="shared" si="25"/>
        <v>N/A</v>
      </c>
      <c r="N249" t="str">
        <f t="shared" si="26"/>
        <v>N/A</v>
      </c>
    </row>
    <row r="250" spans="1:14" x14ac:dyDescent="0.3">
      <c r="A250" s="1">
        <v>3</v>
      </c>
      <c r="B250" t="s">
        <v>655</v>
      </c>
      <c r="C250" t="s">
        <v>254</v>
      </c>
      <c r="D250" t="s">
        <v>254</v>
      </c>
      <c r="E250" t="s">
        <v>8155</v>
      </c>
      <c r="F250" t="s">
        <v>2982</v>
      </c>
      <c r="G250" t="s">
        <v>8156</v>
      </c>
      <c r="I250" t="str">
        <f t="shared" si="21"/>
        <v>N/A</v>
      </c>
      <c r="J250" t="str">
        <f t="shared" si="22"/>
        <v>N/A</v>
      </c>
      <c r="K250" t="str">
        <f t="shared" si="23"/>
        <v>N/A</v>
      </c>
      <c r="L250">
        <f t="shared" si="24"/>
        <v>4440000</v>
      </c>
      <c r="M250">
        <f t="shared" si="25"/>
        <v>10600000</v>
      </c>
      <c r="N250">
        <f t="shared" si="26"/>
        <v>9560000</v>
      </c>
    </row>
    <row r="251" spans="1:14" x14ac:dyDescent="0.3">
      <c r="A251" s="1">
        <v>4</v>
      </c>
      <c r="B251" t="s">
        <v>661</v>
      </c>
      <c r="C251" t="s">
        <v>254</v>
      </c>
      <c r="D251" t="s">
        <v>254</v>
      </c>
      <c r="E251" t="s">
        <v>254</v>
      </c>
      <c r="F251" t="s">
        <v>8157</v>
      </c>
      <c r="G251" t="s">
        <v>8158</v>
      </c>
      <c r="I251" t="str">
        <f t="shared" si="21"/>
        <v>N/A</v>
      </c>
      <c r="J251" t="str">
        <f t="shared" si="22"/>
        <v>N/A</v>
      </c>
      <c r="K251" t="str">
        <f t="shared" si="23"/>
        <v>N/A</v>
      </c>
      <c r="L251" t="str">
        <f t="shared" si="24"/>
        <v>N/A</v>
      </c>
      <c r="M251">
        <f t="shared" si="25"/>
        <v>1.3886000000000001</v>
      </c>
      <c r="N251">
        <f t="shared" si="26"/>
        <v>-9.7799999999999998E-2</v>
      </c>
    </row>
    <row r="252" spans="1:14" x14ac:dyDescent="0.3">
      <c r="A252" s="1">
        <v>5</v>
      </c>
      <c r="B252" t="s">
        <v>666</v>
      </c>
      <c r="C252" t="s">
        <v>254</v>
      </c>
      <c r="D252" t="s">
        <v>254</v>
      </c>
      <c r="E252" t="s">
        <v>8159</v>
      </c>
      <c r="F252" t="s">
        <v>2810</v>
      </c>
      <c r="G252" t="s">
        <v>3451</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2540000</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3980000</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5300000</v>
      </c>
    </row>
    <row r="253" spans="1:14" x14ac:dyDescent="0.3">
      <c r="A253" s="1">
        <v>6</v>
      </c>
      <c r="B253" t="s">
        <v>672</v>
      </c>
      <c r="C253" t="s">
        <v>254</v>
      </c>
      <c r="D253" t="s">
        <v>254</v>
      </c>
      <c r="E253" t="s">
        <v>8160</v>
      </c>
      <c r="F253" t="s">
        <v>8161</v>
      </c>
      <c r="G253" t="s">
        <v>8162</v>
      </c>
      <c r="I253" t="str">
        <f t="shared" si="27"/>
        <v>N/A</v>
      </c>
      <c r="J253" t="str">
        <f t="shared" si="28"/>
        <v>N/A</v>
      </c>
      <c r="K253" t="str">
        <f t="shared" si="29"/>
        <v>N/A</v>
      </c>
      <c r="L253">
        <f t="shared" si="30"/>
        <v>119550000</v>
      </c>
      <c r="M253">
        <f t="shared" si="31"/>
        <v>173580000</v>
      </c>
      <c r="N253">
        <f t="shared" si="32"/>
        <v>221640000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254</v>
      </c>
      <c r="D255" t="s">
        <v>254</v>
      </c>
      <c r="E255" t="s">
        <v>3443</v>
      </c>
      <c r="F255" t="s">
        <v>8163</v>
      </c>
      <c r="G255" t="s">
        <v>8164</v>
      </c>
      <c r="I255" t="str">
        <f t="shared" si="27"/>
        <v>N/A</v>
      </c>
      <c r="J255" t="str">
        <f t="shared" si="28"/>
        <v>N/A</v>
      </c>
      <c r="K255" t="str">
        <f t="shared" si="29"/>
        <v>N/A</v>
      </c>
      <c r="L255">
        <f t="shared" si="30"/>
        <v>13950000</v>
      </c>
      <c r="M255">
        <f t="shared" si="31"/>
        <v>17710000</v>
      </c>
      <c r="N255">
        <f t="shared" si="32"/>
        <v>19540000</v>
      </c>
    </row>
    <row r="256" spans="1:14" x14ac:dyDescent="0.3">
      <c r="A256" s="1">
        <v>9</v>
      </c>
      <c r="B256" t="s">
        <v>683</v>
      </c>
      <c r="C256" t="s">
        <v>254</v>
      </c>
      <c r="D256" t="s">
        <v>254</v>
      </c>
      <c r="E256" t="s">
        <v>8165</v>
      </c>
      <c r="F256" t="s">
        <v>8166</v>
      </c>
      <c r="G256" t="s">
        <v>8167</v>
      </c>
      <c r="I256" t="str">
        <f t="shared" si="27"/>
        <v>N/A</v>
      </c>
      <c r="J256" t="str">
        <f t="shared" si="28"/>
        <v>N/A</v>
      </c>
      <c r="K256" t="str">
        <f t="shared" si="29"/>
        <v>N/A</v>
      </c>
      <c r="L256">
        <f t="shared" si="30"/>
        <v>105610000</v>
      </c>
      <c r="M256">
        <f t="shared" si="31"/>
        <v>155870000</v>
      </c>
      <c r="N256">
        <f t="shared" si="32"/>
        <v>202100000</v>
      </c>
    </row>
    <row r="257" spans="1:14" x14ac:dyDescent="0.3">
      <c r="A257" s="1">
        <v>10</v>
      </c>
      <c r="B257" t="s">
        <v>689</v>
      </c>
      <c r="C257" t="s">
        <v>254</v>
      </c>
      <c r="D257" t="s">
        <v>254</v>
      </c>
      <c r="E257" t="s">
        <v>8168</v>
      </c>
      <c r="F257" t="s">
        <v>8169</v>
      </c>
      <c r="G257" t="s">
        <v>8170</v>
      </c>
      <c r="I257" t="str">
        <f t="shared" si="27"/>
        <v>N/A</v>
      </c>
      <c r="J257" t="str">
        <f t="shared" si="28"/>
        <v>N/A</v>
      </c>
      <c r="K257" t="str">
        <f t="shared" si="29"/>
        <v>N/A</v>
      </c>
      <c r="L257">
        <f t="shared" si="30"/>
        <v>126530000</v>
      </c>
      <c r="M257">
        <f t="shared" si="31"/>
        <v>188150000</v>
      </c>
      <c r="N257">
        <f t="shared" si="32"/>
        <v>236500000</v>
      </c>
    </row>
    <row r="258" spans="1:14" x14ac:dyDescent="0.3">
      <c r="A258" s="1">
        <v>11</v>
      </c>
      <c r="B258" t="s">
        <v>695</v>
      </c>
      <c r="C258" t="s">
        <v>254</v>
      </c>
      <c r="D258" t="s">
        <v>254</v>
      </c>
      <c r="E258" t="s">
        <v>254</v>
      </c>
      <c r="F258" t="s">
        <v>254</v>
      </c>
      <c r="G258" t="s">
        <v>254</v>
      </c>
      <c r="I258" t="str">
        <f t="shared" si="27"/>
        <v>N/A</v>
      </c>
      <c r="J258" t="str">
        <f t="shared" si="28"/>
        <v>N/A</v>
      </c>
      <c r="K258" t="str">
        <f t="shared" si="29"/>
        <v>N/A</v>
      </c>
      <c r="L258" t="str">
        <f t="shared" si="30"/>
        <v>N/A</v>
      </c>
      <c r="M258" t="str">
        <f t="shared" si="31"/>
        <v>N/A</v>
      </c>
      <c r="N258" t="str">
        <f t="shared" si="32"/>
        <v>N/A</v>
      </c>
    </row>
    <row r="259" spans="1:14" x14ac:dyDescent="0.3">
      <c r="A259" s="1">
        <v>12</v>
      </c>
      <c r="B259" t="s">
        <v>701</v>
      </c>
      <c r="C259" t="s">
        <v>254</v>
      </c>
      <c r="D259" t="s">
        <v>254</v>
      </c>
      <c r="E259" t="s">
        <v>254</v>
      </c>
      <c r="F259" t="s">
        <v>254</v>
      </c>
      <c r="G259" t="s">
        <v>254</v>
      </c>
      <c r="I259" t="str">
        <f t="shared" si="27"/>
        <v>N/A</v>
      </c>
      <c r="J259" t="str">
        <f t="shared" si="28"/>
        <v>N/A</v>
      </c>
      <c r="K259" t="str">
        <f t="shared" si="29"/>
        <v>N/A</v>
      </c>
      <c r="L259" t="str">
        <f t="shared" si="30"/>
        <v>N/A</v>
      </c>
      <c r="M259" t="str">
        <f t="shared" si="31"/>
        <v>N/A</v>
      </c>
      <c r="N259" t="str">
        <f t="shared" si="32"/>
        <v>N/A</v>
      </c>
    </row>
    <row r="260" spans="1:14" x14ac:dyDescent="0.3">
      <c r="A260" s="1">
        <v>13</v>
      </c>
      <c r="B260" t="s">
        <v>704</v>
      </c>
      <c r="C260" t="s">
        <v>254</v>
      </c>
      <c r="D260" t="s">
        <v>254</v>
      </c>
      <c r="E260" t="s">
        <v>254</v>
      </c>
      <c r="F260" t="s">
        <v>254</v>
      </c>
      <c r="G260" t="s">
        <v>254</v>
      </c>
      <c r="I260" t="str">
        <f t="shared" si="27"/>
        <v>N/A</v>
      </c>
      <c r="J260" t="str">
        <f t="shared" si="28"/>
        <v>N/A</v>
      </c>
      <c r="K260" t="str">
        <f t="shared" si="29"/>
        <v>N/A</v>
      </c>
      <c r="L260" t="str">
        <f t="shared" si="30"/>
        <v>N/A</v>
      </c>
      <c r="M260" t="str">
        <f t="shared" si="31"/>
        <v>N/A</v>
      </c>
      <c r="N260" t="str">
        <f t="shared" si="32"/>
        <v>N/A</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254</v>
      </c>
      <c r="D263" t="s">
        <v>254</v>
      </c>
      <c r="E263" t="s">
        <v>7173</v>
      </c>
      <c r="F263" t="s">
        <v>8171</v>
      </c>
      <c r="G263" t="s">
        <v>4531</v>
      </c>
      <c r="I263" t="str">
        <f t="shared" si="27"/>
        <v>N/A</v>
      </c>
      <c r="J263" t="str">
        <f t="shared" si="28"/>
        <v>N/A</v>
      </c>
      <c r="K263" t="str">
        <f t="shared" si="29"/>
        <v>N/A</v>
      </c>
      <c r="L263">
        <f t="shared" si="30"/>
        <v>1760000</v>
      </c>
      <c r="M263">
        <f t="shared" si="31"/>
        <v>1870000</v>
      </c>
      <c r="N263">
        <f t="shared" si="32"/>
        <v>2170000</v>
      </c>
    </row>
    <row r="264" spans="1:14" x14ac:dyDescent="0.3">
      <c r="A264" s="1">
        <v>17</v>
      </c>
      <c r="B264" t="s">
        <v>714</v>
      </c>
      <c r="C264" t="s">
        <v>254</v>
      </c>
      <c r="D264" t="s">
        <v>254</v>
      </c>
      <c r="E264" t="s">
        <v>8172</v>
      </c>
      <c r="F264" t="s">
        <v>8173</v>
      </c>
      <c r="G264" t="s">
        <v>1016</v>
      </c>
      <c r="I264" t="str">
        <f t="shared" si="27"/>
        <v>N/A</v>
      </c>
      <c r="J264" t="str">
        <f t="shared" si="28"/>
        <v>N/A</v>
      </c>
      <c r="K264" t="str">
        <f t="shared" si="29"/>
        <v>N/A</v>
      </c>
      <c r="L264">
        <f t="shared" si="30"/>
        <v>-45290000</v>
      </c>
      <c r="M264">
        <f t="shared" si="31"/>
        <v>-76600000</v>
      </c>
      <c r="N264">
        <f t="shared" si="32"/>
        <v>-120770000</v>
      </c>
    </row>
    <row r="265" spans="1:14" x14ac:dyDescent="0.3">
      <c r="A265" s="1">
        <v>18</v>
      </c>
      <c r="B265" t="s">
        <v>720</v>
      </c>
      <c r="C265" t="s">
        <v>254</v>
      </c>
      <c r="D265" t="s">
        <v>254</v>
      </c>
      <c r="E265" t="s">
        <v>8174</v>
      </c>
      <c r="F265" t="s">
        <v>8175</v>
      </c>
      <c r="G265" t="s">
        <v>4753</v>
      </c>
      <c r="I265" t="str">
        <f t="shared" si="27"/>
        <v>N/A</v>
      </c>
      <c r="J265" t="str">
        <f t="shared" si="28"/>
        <v>N/A</v>
      </c>
      <c r="K265" t="str">
        <f t="shared" si="29"/>
        <v>N/A</v>
      </c>
      <c r="L265">
        <f t="shared" si="30"/>
        <v>2940000</v>
      </c>
      <c r="M265">
        <f t="shared" si="31"/>
        <v>4920000</v>
      </c>
      <c r="N265">
        <f t="shared" si="32"/>
        <v>6640000</v>
      </c>
    </row>
    <row r="266" spans="1:14" x14ac:dyDescent="0.3">
      <c r="A266" s="1">
        <v>19</v>
      </c>
      <c r="B266" t="s">
        <v>725</v>
      </c>
      <c r="C266" t="s">
        <v>254</v>
      </c>
      <c r="D266" t="s">
        <v>254</v>
      </c>
      <c r="E266" t="s">
        <v>3907</v>
      </c>
      <c r="F266" t="s">
        <v>8176</v>
      </c>
      <c r="G266" t="s">
        <v>8177</v>
      </c>
      <c r="I266" t="str">
        <f t="shared" si="27"/>
        <v>N/A</v>
      </c>
      <c r="J266" t="str">
        <f t="shared" si="28"/>
        <v>N/A</v>
      </c>
      <c r="K266" t="str">
        <f t="shared" si="29"/>
        <v>N/A</v>
      </c>
      <c r="L266">
        <f t="shared" si="30"/>
        <v>48220000</v>
      </c>
      <c r="M266">
        <f t="shared" si="31"/>
        <v>81520000</v>
      </c>
      <c r="N266">
        <f t="shared" si="32"/>
        <v>127410000</v>
      </c>
    </row>
    <row r="267" spans="1:14" x14ac:dyDescent="0.3">
      <c r="A267" s="1">
        <v>20</v>
      </c>
      <c r="B267" t="s">
        <v>730</v>
      </c>
      <c r="C267" t="s">
        <v>254</v>
      </c>
      <c r="D267" t="s">
        <v>254</v>
      </c>
      <c r="E267" t="s">
        <v>2216</v>
      </c>
      <c r="F267" t="s">
        <v>8178</v>
      </c>
      <c r="G267" t="s">
        <v>3490</v>
      </c>
      <c r="I267" t="str">
        <f t="shared" si="27"/>
        <v>N/A</v>
      </c>
      <c r="J267" t="str">
        <f t="shared" si="28"/>
        <v>N/A</v>
      </c>
      <c r="K267" t="str">
        <f t="shared" si="29"/>
        <v>N/A</v>
      </c>
      <c r="L267">
        <f t="shared" si="30"/>
        <v>5490000</v>
      </c>
      <c r="M267">
        <f t="shared" si="31"/>
        <v>12160000</v>
      </c>
      <c r="N267">
        <f t="shared" si="32"/>
        <v>14000000</v>
      </c>
    </row>
    <row r="268" spans="1:14" x14ac:dyDescent="0.3">
      <c r="A268" s="1">
        <v>21</v>
      </c>
      <c r="B268" t="s">
        <v>735</v>
      </c>
      <c r="C268" t="s">
        <v>254</v>
      </c>
      <c r="D268" t="s">
        <v>254</v>
      </c>
      <c r="E268" t="s">
        <v>8179</v>
      </c>
      <c r="F268" t="s">
        <v>8180</v>
      </c>
      <c r="G268" t="s">
        <v>5084</v>
      </c>
      <c r="I268" t="str">
        <f t="shared" si="27"/>
        <v>N/A</v>
      </c>
      <c r="J268" t="str">
        <f t="shared" si="28"/>
        <v>N/A</v>
      </c>
      <c r="K268" t="str">
        <f t="shared" si="29"/>
        <v>N/A</v>
      </c>
      <c r="L268">
        <f t="shared" si="30"/>
        <v>32000</v>
      </c>
      <c r="M268">
        <f t="shared" si="31"/>
        <v>2480000</v>
      </c>
      <c r="N268">
        <f t="shared" si="32"/>
        <v>1660000</v>
      </c>
    </row>
    <row r="269" spans="1:14" x14ac:dyDescent="0.3">
      <c r="A269" s="1">
        <v>22</v>
      </c>
      <c r="B269" t="s">
        <v>741</v>
      </c>
      <c r="C269" t="s">
        <v>254</v>
      </c>
      <c r="D269" t="s">
        <v>254</v>
      </c>
      <c r="E269" t="s">
        <v>8181</v>
      </c>
      <c r="F269" t="s">
        <v>4690</v>
      </c>
      <c r="G269" t="s">
        <v>8182</v>
      </c>
      <c r="I269" t="str">
        <f t="shared" si="27"/>
        <v>N/A</v>
      </c>
      <c r="J269" t="str">
        <f t="shared" si="28"/>
        <v>N/A</v>
      </c>
      <c r="K269" t="str">
        <f t="shared" si="29"/>
        <v>N/A</v>
      </c>
      <c r="L269">
        <f t="shared" si="30"/>
        <v>5460000</v>
      </c>
      <c r="M269">
        <f t="shared" si="31"/>
        <v>9680000</v>
      </c>
      <c r="N269">
        <f t="shared" si="32"/>
        <v>12350000</v>
      </c>
    </row>
    <row r="270" spans="1:14" x14ac:dyDescent="0.3">
      <c r="A270" s="1">
        <v>23</v>
      </c>
      <c r="B270" t="s">
        <v>747</v>
      </c>
      <c r="C270" t="s">
        <v>254</v>
      </c>
      <c r="D270" t="s">
        <v>254</v>
      </c>
      <c r="E270" t="s">
        <v>8183</v>
      </c>
      <c r="F270" t="s">
        <v>8184</v>
      </c>
      <c r="G270" t="s">
        <v>8185</v>
      </c>
      <c r="I270" t="str">
        <f t="shared" si="27"/>
        <v>N/A</v>
      </c>
      <c r="J270" t="str">
        <f t="shared" si="28"/>
        <v>N/A</v>
      </c>
      <c r="K270" t="str">
        <f t="shared" si="29"/>
        <v>N/A</v>
      </c>
      <c r="L270">
        <f t="shared" si="30"/>
        <v>136710000</v>
      </c>
      <c r="M270">
        <f t="shared" si="31"/>
        <v>207110000</v>
      </c>
      <c r="N270">
        <f t="shared" si="32"/>
        <v>259310000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254</v>
      </c>
      <c r="D272" t="s">
        <v>254</v>
      </c>
      <c r="E272" t="s">
        <v>8186</v>
      </c>
      <c r="F272" t="s">
        <v>8187</v>
      </c>
      <c r="G272" t="s">
        <v>8188</v>
      </c>
      <c r="I272" t="str">
        <f t="shared" si="27"/>
        <v>N/A</v>
      </c>
      <c r="J272" t="str">
        <f t="shared" si="28"/>
        <v>N/A</v>
      </c>
      <c r="K272" t="str">
        <f t="shared" si="29"/>
        <v>N/A</v>
      </c>
      <c r="L272">
        <f t="shared" si="30"/>
        <v>0.52170000000000005</v>
      </c>
      <c r="M272">
        <f t="shared" si="31"/>
        <v>0.52149999999999996</v>
      </c>
      <c r="N272">
        <f t="shared" si="32"/>
        <v>0.26170000000000004</v>
      </c>
    </row>
    <row r="273" spans="1:14" x14ac:dyDescent="0.3">
      <c r="A273" s="1">
        <v>26</v>
      </c>
      <c r="B273" t="s">
        <v>760</v>
      </c>
      <c r="C273" t="s">
        <v>254</v>
      </c>
      <c r="D273" t="s">
        <v>254</v>
      </c>
      <c r="E273" t="s">
        <v>6641</v>
      </c>
      <c r="F273" t="s">
        <v>6641</v>
      </c>
      <c r="G273" t="s">
        <v>254</v>
      </c>
      <c r="I273" t="str">
        <f t="shared" si="27"/>
        <v>N/A</v>
      </c>
      <c r="J273" t="str">
        <f t="shared" si="28"/>
        <v>N/A</v>
      </c>
      <c r="K273" t="str">
        <f t="shared" si="29"/>
        <v>N/A</v>
      </c>
      <c r="L273">
        <f t="shared" si="30"/>
        <v>2740000</v>
      </c>
      <c r="M273">
        <f t="shared" si="31"/>
        <v>2740000</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6641</v>
      </c>
      <c r="F275" t="s">
        <v>6641</v>
      </c>
      <c r="G275" t="s">
        <v>254</v>
      </c>
      <c r="I275" t="str">
        <f t="shared" si="27"/>
        <v>N/A</v>
      </c>
      <c r="J275" t="str">
        <f t="shared" si="28"/>
        <v>N/A</v>
      </c>
      <c r="K275" t="str">
        <f t="shared" si="29"/>
        <v>N/A</v>
      </c>
      <c r="L275">
        <f t="shared" si="30"/>
        <v>2740000</v>
      </c>
      <c r="M275">
        <f t="shared" si="31"/>
        <v>2740000</v>
      </c>
      <c r="N275" t="str">
        <f t="shared" si="32"/>
        <v>N/A</v>
      </c>
    </row>
    <row r="276" spans="1:14" x14ac:dyDescent="0.3">
      <c r="A276" s="1">
        <v>29</v>
      </c>
      <c r="B276" t="s">
        <v>763</v>
      </c>
      <c r="C276" t="s">
        <v>254</v>
      </c>
      <c r="D276" t="s">
        <v>254</v>
      </c>
      <c r="E276" t="s">
        <v>8189</v>
      </c>
      <c r="F276" t="s">
        <v>8110</v>
      </c>
      <c r="G276" t="s">
        <v>8190</v>
      </c>
      <c r="I276" t="str">
        <f t="shared" si="27"/>
        <v>N/A</v>
      </c>
      <c r="J276" t="str">
        <f t="shared" si="28"/>
        <v>N/A</v>
      </c>
      <c r="K276" t="str">
        <f t="shared" si="29"/>
        <v>N/A</v>
      </c>
      <c r="L276">
        <f t="shared" si="30"/>
        <v>122590000</v>
      </c>
      <c r="M276">
        <f t="shared" si="31"/>
        <v>187310000</v>
      </c>
      <c r="N276">
        <f t="shared" si="32"/>
        <v>731660000</v>
      </c>
    </row>
    <row r="277" spans="1:14" x14ac:dyDescent="0.3">
      <c r="A277" s="1">
        <v>30</v>
      </c>
      <c r="B277" t="s">
        <v>769</v>
      </c>
      <c r="C277" t="s">
        <v>254</v>
      </c>
      <c r="D277" t="s">
        <v>254</v>
      </c>
      <c r="E277" t="s">
        <v>8191</v>
      </c>
      <c r="F277" t="s">
        <v>3930</v>
      </c>
      <c r="G277" t="s">
        <v>8192</v>
      </c>
      <c r="I277" t="str">
        <f t="shared" si="27"/>
        <v>N/A</v>
      </c>
      <c r="J277" t="str">
        <f t="shared" si="28"/>
        <v>N/A</v>
      </c>
      <c r="K277" t="str">
        <f t="shared" si="29"/>
        <v>N/A</v>
      </c>
      <c r="L277">
        <f t="shared" si="30"/>
        <v>15450000</v>
      </c>
      <c r="M277">
        <f t="shared" si="31"/>
        <v>15720000</v>
      </c>
      <c r="N277">
        <f t="shared" si="32"/>
        <v>21620000</v>
      </c>
    </row>
    <row r="278" spans="1:14" x14ac:dyDescent="0.3">
      <c r="A278" s="1">
        <v>31</v>
      </c>
      <c r="B278" t="s">
        <v>773</v>
      </c>
      <c r="C278" t="s">
        <v>254</v>
      </c>
      <c r="D278" t="s">
        <v>254</v>
      </c>
      <c r="E278" t="s">
        <v>8193</v>
      </c>
      <c r="F278" t="s">
        <v>8194</v>
      </c>
      <c r="G278" t="s">
        <v>8195</v>
      </c>
      <c r="I278" t="str">
        <f t="shared" si="27"/>
        <v>N/A</v>
      </c>
      <c r="J278" t="str">
        <f t="shared" si="28"/>
        <v>N/A</v>
      </c>
      <c r="K278" t="str">
        <f t="shared" si="29"/>
        <v>N/A</v>
      </c>
      <c r="L278">
        <f t="shared" si="30"/>
        <v>43070000</v>
      </c>
      <c r="M278">
        <f t="shared" si="31"/>
        <v>49850000</v>
      </c>
      <c r="N278">
        <f t="shared" si="32"/>
        <v>54220000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254</v>
      </c>
      <c r="E280" t="s">
        <v>8196</v>
      </c>
      <c r="F280" t="s">
        <v>2846</v>
      </c>
      <c r="G280" t="s">
        <v>2846</v>
      </c>
      <c r="I280" t="str">
        <f t="shared" si="27"/>
        <v>N/A</v>
      </c>
      <c r="J280" t="str">
        <f t="shared" si="28"/>
        <v>N/A</v>
      </c>
      <c r="K280" t="str">
        <f t="shared" si="29"/>
        <v>N/A</v>
      </c>
      <c r="L280">
        <f t="shared" si="30"/>
        <v>4040000</v>
      </c>
      <c r="M280">
        <f t="shared" si="31"/>
        <v>4150000.0000000005</v>
      </c>
      <c r="N280">
        <f t="shared" si="32"/>
        <v>4150000.0000000005</v>
      </c>
    </row>
    <row r="281" spans="1:14" x14ac:dyDescent="0.3">
      <c r="A281" s="1">
        <v>34</v>
      </c>
      <c r="B281" t="s">
        <v>786</v>
      </c>
      <c r="C281" t="s">
        <v>254</v>
      </c>
      <c r="D281" t="s">
        <v>254</v>
      </c>
      <c r="E281" t="s">
        <v>254</v>
      </c>
      <c r="F281" t="s">
        <v>254</v>
      </c>
      <c r="G281" t="s">
        <v>8197</v>
      </c>
      <c r="I281" t="str">
        <f t="shared" si="27"/>
        <v>N/A</v>
      </c>
      <c r="J281" t="str">
        <f t="shared" si="28"/>
        <v>N/A</v>
      </c>
      <c r="K281" t="str">
        <f t="shared" si="29"/>
        <v>N/A</v>
      </c>
      <c r="L281" t="str">
        <f t="shared" si="30"/>
        <v>N/A</v>
      </c>
      <c r="M281" t="str">
        <f t="shared" si="31"/>
        <v>N/A</v>
      </c>
      <c r="N281">
        <f t="shared" si="32"/>
        <v>550000</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795</v>
      </c>
      <c r="C284" t="s">
        <v>254</v>
      </c>
      <c r="D284" t="s">
        <v>254</v>
      </c>
      <c r="E284" t="s">
        <v>8198</v>
      </c>
      <c r="F284" t="s">
        <v>8199</v>
      </c>
      <c r="G284" t="s">
        <v>8200</v>
      </c>
      <c r="I284" t="str">
        <f t="shared" si="27"/>
        <v>N/A</v>
      </c>
      <c r="J284" t="str">
        <f t="shared" si="28"/>
        <v>N/A</v>
      </c>
      <c r="K284" t="str">
        <f t="shared" si="29"/>
        <v>N/A</v>
      </c>
      <c r="L284">
        <f t="shared" si="30"/>
        <v>0.46779999999999999</v>
      </c>
      <c r="M284">
        <f t="shared" si="31"/>
        <v>0.47159999999999996</v>
      </c>
      <c r="N284">
        <f t="shared" si="32"/>
        <v>0.73829999999999996</v>
      </c>
    </row>
    <row r="285" spans="1:14" x14ac:dyDescent="0.3">
      <c r="A285" s="1">
        <v>38</v>
      </c>
      <c r="B285" t="s">
        <v>801</v>
      </c>
      <c r="C285" t="s">
        <v>254</v>
      </c>
      <c r="D285" t="s">
        <v>254</v>
      </c>
      <c r="E285" t="s">
        <v>8201</v>
      </c>
      <c r="F285" t="s">
        <v>8202</v>
      </c>
      <c r="G285" t="s">
        <v>8190</v>
      </c>
      <c r="I285" t="str">
        <f t="shared" si="27"/>
        <v>N/A</v>
      </c>
      <c r="J285" t="str">
        <f t="shared" si="28"/>
        <v>N/A</v>
      </c>
      <c r="K285" t="str">
        <f t="shared" si="29"/>
        <v>N/A</v>
      </c>
      <c r="L285">
        <f t="shared" si="30"/>
        <v>125330000</v>
      </c>
      <c r="M285">
        <f t="shared" si="31"/>
        <v>190050000</v>
      </c>
      <c r="N285">
        <f t="shared" si="32"/>
        <v>731660000</v>
      </c>
    </row>
    <row r="286" spans="1:14" x14ac:dyDescent="0.3">
      <c r="A286" s="1">
        <v>39</v>
      </c>
      <c r="B286" t="s">
        <v>802</v>
      </c>
      <c r="C286" t="s">
        <v>254</v>
      </c>
      <c r="D286" t="s">
        <v>254</v>
      </c>
      <c r="E286" t="s">
        <v>2776</v>
      </c>
      <c r="F286" t="s">
        <v>8203</v>
      </c>
      <c r="G286" t="s">
        <v>8200</v>
      </c>
      <c r="I286" t="str">
        <f t="shared" si="27"/>
        <v>N/A</v>
      </c>
      <c r="J286" t="str">
        <f t="shared" si="28"/>
        <v>N/A</v>
      </c>
      <c r="K286" t="str">
        <f t="shared" si="29"/>
        <v>N/A</v>
      </c>
      <c r="L286">
        <f t="shared" si="30"/>
        <v>0.4783</v>
      </c>
      <c r="M286">
        <f t="shared" si="31"/>
        <v>0.47850000000000004</v>
      </c>
      <c r="N286">
        <f t="shared" si="32"/>
        <v>0.73829999999999996</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254</v>
      </c>
      <c r="D288" t="s">
        <v>254</v>
      </c>
      <c r="E288" t="s">
        <v>8201</v>
      </c>
      <c r="F288" t="s">
        <v>8202</v>
      </c>
      <c r="G288" t="s">
        <v>8190</v>
      </c>
      <c r="I288" t="str">
        <f t="shared" si="27"/>
        <v>N/A</v>
      </c>
      <c r="J288" t="str">
        <f t="shared" si="28"/>
        <v>N/A</v>
      </c>
      <c r="K288" t="str">
        <f t="shared" si="29"/>
        <v>N/A</v>
      </c>
      <c r="L288">
        <f t="shared" si="30"/>
        <v>125330000</v>
      </c>
      <c r="M288">
        <f t="shared" si="31"/>
        <v>190050000</v>
      </c>
      <c r="N288">
        <f t="shared" si="32"/>
        <v>731660000</v>
      </c>
    </row>
    <row r="289" spans="1:14" x14ac:dyDescent="0.3">
      <c r="A289" s="1">
        <v>42</v>
      </c>
      <c r="B289" t="s">
        <v>805</v>
      </c>
      <c r="C289" t="s">
        <v>254</v>
      </c>
      <c r="D289" t="s">
        <v>254</v>
      </c>
      <c r="E289" t="s">
        <v>8151</v>
      </c>
      <c r="F289" t="s">
        <v>6560</v>
      </c>
      <c r="G289" t="s">
        <v>8152</v>
      </c>
      <c r="I289" t="str">
        <f t="shared" si="27"/>
        <v>N/A</v>
      </c>
      <c r="J289" t="str">
        <f t="shared" si="28"/>
        <v>N/A</v>
      </c>
      <c r="K289" t="str">
        <f t="shared" si="29"/>
        <v>N/A</v>
      </c>
      <c r="L289">
        <f t="shared" si="30"/>
        <v>262040000.00000003</v>
      </c>
      <c r="M289">
        <f t="shared" si="31"/>
        <v>397160000</v>
      </c>
      <c r="N289">
        <f t="shared" si="32"/>
        <v>990970000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8020</v>
      </c>
      <c r="C291" s="1" t="s">
        <v>8021</v>
      </c>
      <c r="D291" s="1" t="s">
        <v>243</v>
      </c>
      <c r="E291" s="1" t="s">
        <v>244</v>
      </c>
      <c r="F291" s="1" t="s">
        <v>245</v>
      </c>
      <c r="G291" s="1" t="s">
        <v>246</v>
      </c>
      <c r="H291" s="1" t="s">
        <v>247</v>
      </c>
      <c r="I291" t="str">
        <f t="shared" si="27"/>
        <v>N/A</v>
      </c>
      <c r="J291" t="str">
        <f t="shared" si="28"/>
        <v>N/A</v>
      </c>
      <c r="K291">
        <f t="shared" si="29"/>
        <v>2013</v>
      </c>
      <c r="L291">
        <f t="shared" si="30"/>
        <v>2014</v>
      </c>
      <c r="M291">
        <f t="shared" si="31"/>
        <v>2015</v>
      </c>
      <c r="N291">
        <f t="shared" si="32"/>
        <v>2016</v>
      </c>
    </row>
    <row r="292" spans="1:14" x14ac:dyDescent="0.3">
      <c r="A292" s="1">
        <v>0</v>
      </c>
      <c r="B292" t="s">
        <v>806</v>
      </c>
      <c r="C292" t="s">
        <v>254</v>
      </c>
      <c r="D292" t="s">
        <v>1716</v>
      </c>
      <c r="E292" t="s">
        <v>8076</v>
      </c>
      <c r="F292" t="s">
        <v>8077</v>
      </c>
      <c r="G292" t="s">
        <v>2997</v>
      </c>
      <c r="I292" t="str">
        <f t="shared" si="27"/>
        <v>N/A</v>
      </c>
      <c r="J292" t="str">
        <f t="shared" si="28"/>
        <v>N/A</v>
      </c>
      <c r="K292">
        <f t="shared" si="29"/>
        <v>11400000</v>
      </c>
      <c r="L292">
        <f t="shared" si="30"/>
        <v>22230000</v>
      </c>
      <c r="M292">
        <f t="shared" si="31"/>
        <v>-749000</v>
      </c>
      <c r="N292">
        <f t="shared" si="32"/>
        <v>-4910000</v>
      </c>
    </row>
    <row r="293" spans="1:14" x14ac:dyDescent="0.3">
      <c r="A293" s="1">
        <v>1</v>
      </c>
      <c r="B293" t="s">
        <v>424</v>
      </c>
      <c r="C293" t="s">
        <v>254</v>
      </c>
      <c r="D293" t="s">
        <v>254</v>
      </c>
      <c r="E293" t="s">
        <v>8078</v>
      </c>
      <c r="F293" t="s">
        <v>8079</v>
      </c>
      <c r="G293" t="s">
        <v>8080</v>
      </c>
      <c r="I293" t="str">
        <f t="shared" si="27"/>
        <v>N/A</v>
      </c>
      <c r="J293" t="str">
        <f t="shared" si="28"/>
        <v>N/A</v>
      </c>
      <c r="K293" t="str">
        <f t="shared" si="29"/>
        <v>N/A</v>
      </c>
      <c r="L293">
        <f t="shared" si="30"/>
        <v>0.94930000000000003</v>
      </c>
      <c r="M293">
        <f t="shared" si="31"/>
        <v>-1.0337000000000001</v>
      </c>
      <c r="N293">
        <f t="shared" si="32"/>
        <v>-5.5514000000000001</v>
      </c>
    </row>
    <row r="294" spans="1:14" x14ac:dyDescent="0.3">
      <c r="A294" s="1">
        <v>2</v>
      </c>
      <c r="B294" t="s">
        <v>807</v>
      </c>
      <c r="C294" t="s">
        <v>254</v>
      </c>
      <c r="D294" t="s">
        <v>8034</v>
      </c>
      <c r="E294" t="s">
        <v>2896</v>
      </c>
      <c r="F294" t="s">
        <v>8035</v>
      </c>
      <c r="G294" t="s">
        <v>8036</v>
      </c>
      <c r="I294" t="str">
        <f t="shared" si="27"/>
        <v>N/A</v>
      </c>
      <c r="J294" t="str">
        <f t="shared" si="28"/>
        <v>N/A</v>
      </c>
      <c r="K294">
        <f t="shared" si="29"/>
        <v>12060000</v>
      </c>
      <c r="L294">
        <f t="shared" si="30"/>
        <v>13320000</v>
      </c>
      <c r="M294">
        <f t="shared" si="31"/>
        <v>15510000</v>
      </c>
      <c r="N294">
        <f t="shared" si="32"/>
        <v>21930000</v>
      </c>
    </row>
    <row r="295" spans="1:14" x14ac:dyDescent="0.3">
      <c r="A295" s="1">
        <v>3</v>
      </c>
      <c r="B295" t="s">
        <v>808</v>
      </c>
      <c r="C295" t="s">
        <v>254</v>
      </c>
      <c r="D295" t="s">
        <v>5466</v>
      </c>
      <c r="E295" t="s">
        <v>8037</v>
      </c>
      <c r="F295" t="s">
        <v>8038</v>
      </c>
      <c r="G295" t="s">
        <v>8039</v>
      </c>
      <c r="I295" t="str">
        <f t="shared" si="27"/>
        <v>N/A</v>
      </c>
      <c r="J295" t="str">
        <f t="shared" si="28"/>
        <v>N/A</v>
      </c>
      <c r="K295">
        <f t="shared" si="29"/>
        <v>4300000</v>
      </c>
      <c r="L295">
        <f t="shared" si="30"/>
        <v>5630000</v>
      </c>
      <c r="M295">
        <f t="shared" si="31"/>
        <v>9050000</v>
      </c>
      <c r="N295">
        <f t="shared" si="32"/>
        <v>14440000</v>
      </c>
    </row>
    <row r="296" spans="1:14" x14ac:dyDescent="0.3">
      <c r="A296" s="1">
        <v>4</v>
      </c>
      <c r="B296" t="s">
        <v>809</v>
      </c>
      <c r="C296" t="s">
        <v>254</v>
      </c>
      <c r="D296" t="s">
        <v>2683</v>
      </c>
      <c r="E296" t="s">
        <v>8040</v>
      </c>
      <c r="F296" t="s">
        <v>8041</v>
      </c>
      <c r="G296" t="s">
        <v>2182</v>
      </c>
      <c r="I296" t="str">
        <f t="shared" si="27"/>
        <v>N/A</v>
      </c>
      <c r="J296" t="str">
        <f t="shared" si="28"/>
        <v>N/A</v>
      </c>
      <c r="K296">
        <f t="shared" si="29"/>
        <v>7760000</v>
      </c>
      <c r="L296">
        <f t="shared" si="30"/>
        <v>7690000</v>
      </c>
      <c r="M296">
        <f t="shared" si="31"/>
        <v>6460000</v>
      </c>
      <c r="N296">
        <f t="shared" si="32"/>
        <v>7490000</v>
      </c>
    </row>
    <row r="297" spans="1:14" x14ac:dyDescent="0.3">
      <c r="A297" s="1">
        <v>5</v>
      </c>
      <c r="B297" t="s">
        <v>810</v>
      </c>
      <c r="C297" t="s">
        <v>254</v>
      </c>
      <c r="D297" t="s">
        <v>254</v>
      </c>
      <c r="E297" t="s">
        <v>254</v>
      </c>
      <c r="F297" t="s">
        <v>254</v>
      </c>
      <c r="G297" t="s">
        <v>254</v>
      </c>
      <c r="I297" t="str">
        <f t="shared" si="27"/>
        <v>N/A</v>
      </c>
      <c r="J297" t="str">
        <f t="shared" si="28"/>
        <v>N/A</v>
      </c>
      <c r="K297" t="str">
        <f t="shared" si="29"/>
        <v>N/A</v>
      </c>
      <c r="L297" t="str">
        <f t="shared" si="30"/>
        <v>N/A</v>
      </c>
      <c r="M297" t="str">
        <f t="shared" si="31"/>
        <v>N/A</v>
      </c>
      <c r="N297" t="str">
        <f t="shared" si="32"/>
        <v>N/A</v>
      </c>
    </row>
    <row r="298" spans="1:14" x14ac:dyDescent="0.3">
      <c r="A298" s="1">
        <v>6</v>
      </c>
      <c r="B298" t="s">
        <v>714</v>
      </c>
      <c r="C298" t="s">
        <v>254</v>
      </c>
      <c r="D298" t="s">
        <v>254</v>
      </c>
      <c r="E298" t="s">
        <v>254</v>
      </c>
      <c r="F298" t="s">
        <v>254</v>
      </c>
      <c r="G298" t="s">
        <v>254</v>
      </c>
      <c r="I298" t="str">
        <f t="shared" si="27"/>
        <v>N/A</v>
      </c>
      <c r="J298" t="str">
        <f t="shared" si="28"/>
        <v>N/A</v>
      </c>
      <c r="K298" t="str">
        <f t="shared" si="29"/>
        <v>N/A</v>
      </c>
      <c r="L298" t="str">
        <f t="shared" si="30"/>
        <v>N/A</v>
      </c>
      <c r="M298" t="str">
        <f t="shared" si="31"/>
        <v>N/A</v>
      </c>
      <c r="N298" t="str">
        <f t="shared" si="32"/>
        <v>N/A</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254</v>
      </c>
      <c r="D300" t="s">
        <v>5372</v>
      </c>
      <c r="E300" t="s">
        <v>8204</v>
      </c>
      <c r="F300" t="s">
        <v>8205</v>
      </c>
      <c r="G300" t="s">
        <v>8206</v>
      </c>
      <c r="I300" t="str">
        <f t="shared" si="27"/>
        <v>N/A</v>
      </c>
      <c r="J300" t="str">
        <f t="shared" si="28"/>
        <v>N/A</v>
      </c>
      <c r="K300">
        <f t="shared" si="29"/>
        <v>899000</v>
      </c>
      <c r="L300">
        <f t="shared" si="30"/>
        <v>8670000</v>
      </c>
      <c r="M300">
        <f t="shared" si="31"/>
        <v>37840000</v>
      </c>
      <c r="N300">
        <f t="shared" si="32"/>
        <v>64090000</v>
      </c>
    </row>
    <row r="301" spans="1:14" x14ac:dyDescent="0.3">
      <c r="A301" s="1">
        <v>9</v>
      </c>
      <c r="B301" t="s">
        <v>823</v>
      </c>
      <c r="C301" t="s">
        <v>254</v>
      </c>
      <c r="D301" t="s">
        <v>3420</v>
      </c>
      <c r="E301" t="s">
        <v>8207</v>
      </c>
      <c r="F301" t="s">
        <v>8208</v>
      </c>
      <c r="G301" t="s">
        <v>8209</v>
      </c>
      <c r="I301" t="str">
        <f t="shared" si="27"/>
        <v>N/A</v>
      </c>
      <c r="J301" t="str">
        <f t="shared" si="28"/>
        <v>N/A</v>
      </c>
      <c r="K301">
        <f t="shared" si="29"/>
        <v>24360000</v>
      </c>
      <c r="L301">
        <f t="shared" si="30"/>
        <v>44210000</v>
      </c>
      <c r="M301">
        <f t="shared" si="31"/>
        <v>52610000</v>
      </c>
      <c r="N301">
        <f t="shared" si="32"/>
        <v>81110000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254</v>
      </c>
      <c r="D303" t="s">
        <v>8210</v>
      </c>
      <c r="E303" t="s">
        <v>2708</v>
      </c>
      <c r="F303" t="s">
        <v>5380</v>
      </c>
      <c r="G303" t="s">
        <v>8211</v>
      </c>
      <c r="I303" t="str">
        <f t="shared" si="27"/>
        <v>N/A</v>
      </c>
      <c r="J303" t="str">
        <f t="shared" si="28"/>
        <v>N/A</v>
      </c>
      <c r="K303">
        <f t="shared" si="29"/>
        <v>29950000</v>
      </c>
      <c r="L303">
        <f t="shared" si="30"/>
        <v>31070000</v>
      </c>
      <c r="M303">
        <f t="shared" si="31"/>
        <v>45620000</v>
      </c>
      <c r="N303">
        <f t="shared" si="32"/>
        <v>48440000</v>
      </c>
    </row>
    <row r="304" spans="1:14" x14ac:dyDescent="0.3">
      <c r="A304" s="1">
        <v>12</v>
      </c>
      <c r="B304" t="s">
        <v>836</v>
      </c>
      <c r="C304" t="s">
        <v>254</v>
      </c>
      <c r="D304" t="s">
        <v>2715</v>
      </c>
      <c r="E304" t="s">
        <v>4210</v>
      </c>
      <c r="F304" t="s">
        <v>7365</v>
      </c>
      <c r="G304" t="s">
        <v>8212</v>
      </c>
      <c r="I304" t="str">
        <f t="shared" si="27"/>
        <v>N/A</v>
      </c>
      <c r="J304" t="str">
        <f t="shared" si="28"/>
        <v>N/A</v>
      </c>
      <c r="K304">
        <f t="shared" si="29"/>
        <v>-63000</v>
      </c>
      <c r="L304">
        <f t="shared" si="30"/>
        <v>-2710000</v>
      </c>
      <c r="M304">
        <f t="shared" si="31"/>
        <v>-8480000</v>
      </c>
      <c r="N304">
        <f t="shared" si="32"/>
        <v>-3490000</v>
      </c>
    </row>
    <row r="305" spans="1:14" x14ac:dyDescent="0.3">
      <c r="A305" s="1">
        <v>13</v>
      </c>
      <c r="B305" t="s">
        <v>655</v>
      </c>
      <c r="C305" t="s">
        <v>254</v>
      </c>
      <c r="D305" t="s">
        <v>254</v>
      </c>
      <c r="E305" t="s">
        <v>254</v>
      </c>
      <c r="F305" t="s">
        <v>254</v>
      </c>
      <c r="G305" t="s">
        <v>254</v>
      </c>
      <c r="I305" t="str">
        <f t="shared" si="27"/>
        <v>N/A</v>
      </c>
      <c r="J305" t="str">
        <f t="shared" si="28"/>
        <v>N/A</v>
      </c>
      <c r="K305" t="str">
        <f t="shared" si="29"/>
        <v>N/A</v>
      </c>
      <c r="L305" t="str">
        <f t="shared" si="30"/>
        <v>N/A</v>
      </c>
      <c r="M305" t="str">
        <f t="shared" si="31"/>
        <v>N/A</v>
      </c>
      <c r="N305" t="str">
        <f t="shared" si="32"/>
        <v>N/A</v>
      </c>
    </row>
    <row r="306" spans="1:14" x14ac:dyDescent="0.3">
      <c r="A306" s="1">
        <v>14</v>
      </c>
      <c r="B306" t="s">
        <v>847</v>
      </c>
      <c r="C306" t="s">
        <v>254</v>
      </c>
      <c r="D306" t="s">
        <v>8213</v>
      </c>
      <c r="E306" t="s">
        <v>8214</v>
      </c>
      <c r="F306" t="s">
        <v>8215</v>
      </c>
      <c r="G306" t="s">
        <v>8216</v>
      </c>
      <c r="I306" t="str">
        <f t="shared" si="27"/>
        <v>N/A</v>
      </c>
      <c r="J306" t="str">
        <f t="shared" si="28"/>
        <v>N/A</v>
      </c>
      <c r="K306">
        <f t="shared" si="29"/>
        <v>30010000</v>
      </c>
      <c r="L306">
        <f t="shared" si="30"/>
        <v>33770000</v>
      </c>
      <c r="M306">
        <f t="shared" si="31"/>
        <v>54100000</v>
      </c>
      <c r="N306">
        <f t="shared" si="32"/>
        <v>51920000</v>
      </c>
    </row>
    <row r="307" spans="1:14" x14ac:dyDescent="0.3">
      <c r="A307" s="1">
        <v>15</v>
      </c>
      <c r="B307" t="s">
        <v>853</v>
      </c>
      <c r="C307" t="s">
        <v>254</v>
      </c>
      <c r="D307" t="s">
        <v>8217</v>
      </c>
      <c r="E307" t="s">
        <v>8218</v>
      </c>
      <c r="F307" t="s">
        <v>8219</v>
      </c>
      <c r="G307" t="s">
        <v>421</v>
      </c>
      <c r="I307" t="str">
        <f t="shared" si="27"/>
        <v>N/A</v>
      </c>
      <c r="J307" t="str">
        <f t="shared" si="28"/>
        <v>N/A</v>
      </c>
      <c r="K307">
        <f t="shared" si="29"/>
        <v>54310000</v>
      </c>
      <c r="L307">
        <f t="shared" si="30"/>
        <v>75280000</v>
      </c>
      <c r="M307">
        <f t="shared" si="31"/>
        <v>98220000</v>
      </c>
      <c r="N307">
        <f t="shared" si="32"/>
        <v>129539999.99999999</v>
      </c>
    </row>
    <row r="308" spans="1:14" x14ac:dyDescent="0.3">
      <c r="A308" s="1">
        <v>16</v>
      </c>
      <c r="B308" t="s">
        <v>859</v>
      </c>
      <c r="C308" t="s">
        <v>254</v>
      </c>
      <c r="D308" t="s">
        <v>254</v>
      </c>
      <c r="E308" t="s">
        <v>8220</v>
      </c>
      <c r="F308" t="s">
        <v>8221</v>
      </c>
      <c r="G308" t="s">
        <v>8222</v>
      </c>
      <c r="I308" t="str">
        <f t="shared" si="27"/>
        <v>N/A</v>
      </c>
      <c r="J308" t="str">
        <f t="shared" si="28"/>
        <v>N/A</v>
      </c>
      <c r="K308" t="str">
        <f t="shared" si="29"/>
        <v>N/A</v>
      </c>
      <c r="L308">
        <f t="shared" si="30"/>
        <v>0.3861</v>
      </c>
      <c r="M308">
        <f t="shared" si="31"/>
        <v>0.30469999999999997</v>
      </c>
      <c r="N308">
        <f t="shared" si="32"/>
        <v>0.31890000000000002</v>
      </c>
    </row>
    <row r="309" spans="1:14" x14ac:dyDescent="0.3">
      <c r="A309" s="1">
        <v>17</v>
      </c>
      <c r="B309" t="s">
        <v>864</v>
      </c>
      <c r="C309" t="s">
        <v>254</v>
      </c>
      <c r="D309" t="s">
        <v>8223</v>
      </c>
      <c r="E309" t="s">
        <v>8224</v>
      </c>
      <c r="F309" t="s">
        <v>8225</v>
      </c>
      <c r="G309" t="s">
        <v>8226</v>
      </c>
      <c r="I309" t="str">
        <f t="shared" si="27"/>
        <v>neg_trend</v>
      </c>
      <c r="J309" t="str">
        <f t="shared" si="28"/>
        <v>N/A</v>
      </c>
      <c r="K309">
        <f t="shared" si="29"/>
        <v>0.36570000000000003</v>
      </c>
      <c r="L309">
        <f t="shared" si="30"/>
        <v>0.35000000000000003</v>
      </c>
      <c r="M309">
        <f t="shared" si="31"/>
        <v>0.30740000000000001</v>
      </c>
      <c r="N309">
        <f t="shared" si="32"/>
        <v>0.28339999999999999</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8021</v>
      </c>
      <c r="D311" s="1" t="s">
        <v>243</v>
      </c>
      <c r="E311" s="1" t="s">
        <v>244</v>
      </c>
      <c r="F311" s="1" t="s">
        <v>245</v>
      </c>
      <c r="G311" s="1" t="s">
        <v>246</v>
      </c>
      <c r="H311" s="1" t="s">
        <v>247</v>
      </c>
      <c r="I311" t="str">
        <f t="shared" si="27"/>
        <v>N/A</v>
      </c>
      <c r="J311" t="str">
        <f t="shared" si="28"/>
        <v>N/A</v>
      </c>
      <c r="K311">
        <f t="shared" si="29"/>
        <v>2013</v>
      </c>
      <c r="L311">
        <f t="shared" si="30"/>
        <v>2014</v>
      </c>
      <c r="M311">
        <f t="shared" si="31"/>
        <v>2015</v>
      </c>
      <c r="N311">
        <f t="shared" si="32"/>
        <v>2016</v>
      </c>
    </row>
    <row r="312" spans="1:14" x14ac:dyDescent="0.3">
      <c r="A312" s="1">
        <v>0</v>
      </c>
      <c r="B312" t="s">
        <v>870</v>
      </c>
      <c r="C312" t="s">
        <v>254</v>
      </c>
      <c r="D312" t="s">
        <v>8227</v>
      </c>
      <c r="E312" t="s">
        <v>7868</v>
      </c>
      <c r="F312" t="s">
        <v>8228</v>
      </c>
      <c r="G312" t="s">
        <v>8229</v>
      </c>
      <c r="I312" t="str">
        <f t="shared" si="27"/>
        <v>neg_trend</v>
      </c>
      <c r="J312" t="str">
        <f t="shared" si="28"/>
        <v>N/A</v>
      </c>
      <c r="K312">
        <f t="shared" si="29"/>
        <v>-7250000</v>
      </c>
      <c r="L312">
        <f t="shared" si="30"/>
        <v>-10260000</v>
      </c>
      <c r="M312">
        <f t="shared" si="31"/>
        <v>-32680000</v>
      </c>
      <c r="N312">
        <f t="shared" si="32"/>
        <v>-34210000</v>
      </c>
    </row>
    <row r="313" spans="1:14" x14ac:dyDescent="0.3">
      <c r="A313" s="1">
        <v>1</v>
      </c>
      <c r="B313" t="s">
        <v>876</v>
      </c>
      <c r="C313" t="s">
        <v>254</v>
      </c>
      <c r="D313" t="s">
        <v>8227</v>
      </c>
      <c r="E313" t="s">
        <v>8230</v>
      </c>
      <c r="F313" t="s">
        <v>8231</v>
      </c>
      <c r="G313" t="s">
        <v>8229</v>
      </c>
      <c r="I313" t="str">
        <f t="shared" si="27"/>
        <v>neg_trend</v>
      </c>
      <c r="J313" t="str">
        <f t="shared" si="28"/>
        <v>N/A</v>
      </c>
      <c r="K313">
        <f t="shared" si="29"/>
        <v>-7250000</v>
      </c>
      <c r="L313">
        <f t="shared" si="30"/>
        <v>-8109999.9999999991</v>
      </c>
      <c r="M313">
        <f t="shared" si="31"/>
        <v>-31780000</v>
      </c>
      <c r="N313">
        <f t="shared" si="32"/>
        <v>-34210000</v>
      </c>
    </row>
    <row r="314" spans="1:14" x14ac:dyDescent="0.3">
      <c r="A314" s="1">
        <v>2</v>
      </c>
      <c r="B314" t="s">
        <v>882</v>
      </c>
      <c r="C314" t="s">
        <v>254</v>
      </c>
      <c r="D314" t="s">
        <v>254</v>
      </c>
      <c r="E314" t="s">
        <v>8232</v>
      </c>
      <c r="F314" t="s">
        <v>8233</v>
      </c>
      <c r="G314" t="s">
        <v>254</v>
      </c>
      <c r="I314" t="str">
        <f t="shared" si="27"/>
        <v>N/A</v>
      </c>
      <c r="J314" t="str">
        <f t="shared" si="28"/>
        <v>N/A</v>
      </c>
      <c r="K314" t="str">
        <f t="shared" si="29"/>
        <v>N/A</v>
      </c>
      <c r="L314">
        <f t="shared" si="30"/>
        <v>-2150000</v>
      </c>
      <c r="M314">
        <f t="shared" si="31"/>
        <v>-900000</v>
      </c>
      <c r="N314" t="str">
        <f t="shared" si="32"/>
        <v>N/A</v>
      </c>
    </row>
    <row r="315" spans="1:14" x14ac:dyDescent="0.3">
      <c r="A315" s="1">
        <v>3</v>
      </c>
      <c r="B315" t="s">
        <v>888</v>
      </c>
      <c r="C315" t="s">
        <v>254</v>
      </c>
      <c r="D315" t="s">
        <v>254</v>
      </c>
      <c r="E315" t="s">
        <v>8234</v>
      </c>
      <c r="F315" t="s">
        <v>8235</v>
      </c>
      <c r="G315" t="s">
        <v>6582</v>
      </c>
      <c r="I315" t="str">
        <f t="shared" si="27"/>
        <v>N/A</v>
      </c>
      <c r="J315" t="str">
        <f t="shared" si="28"/>
        <v>N/A</v>
      </c>
      <c r="K315" t="str">
        <f t="shared" si="29"/>
        <v>N/A</v>
      </c>
      <c r="L315">
        <f t="shared" si="30"/>
        <v>-0.4158</v>
      </c>
      <c r="M315">
        <f t="shared" si="31"/>
        <v>-2.1850999999999998</v>
      </c>
      <c r="N315">
        <f t="shared" si="32"/>
        <v>-4.7E-2</v>
      </c>
    </row>
    <row r="316" spans="1:14" x14ac:dyDescent="0.3">
      <c r="A316" s="1">
        <v>4</v>
      </c>
      <c r="B316" t="s">
        <v>893</v>
      </c>
      <c r="C316" t="s">
        <v>254</v>
      </c>
      <c r="D316" t="s">
        <v>8236</v>
      </c>
      <c r="E316" t="s">
        <v>8237</v>
      </c>
      <c r="F316" t="s">
        <v>8238</v>
      </c>
      <c r="G316" t="s">
        <v>8239</v>
      </c>
      <c r="I316" t="str">
        <f t="shared" ref="I316:I379" si="33">IF(AND(K316&gt; J316, L316&gt; K316, M316&gt; L316, N316&gt; M316), "pos_trend", IF(AND(K316&lt; J316, L316&lt; K316, M316&lt; L316, N316&lt; M316), "neg_trend", "N/A"))</f>
        <v>N/A</v>
      </c>
      <c r="J316" t="str">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-4.8800000000000003E-2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-4.7699999999999999E-2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-0.1023</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-7.4900000000000008E-2</v>
      </c>
    </row>
    <row r="317" spans="1:14" x14ac:dyDescent="0.3">
      <c r="A317" s="1">
        <v>5</v>
      </c>
      <c r="B317" t="s">
        <v>899</v>
      </c>
      <c r="C317" t="s">
        <v>254</v>
      </c>
      <c r="D317" t="s">
        <v>254</v>
      </c>
      <c r="E317" t="s">
        <v>254</v>
      </c>
      <c r="F317" t="s">
        <v>8240</v>
      </c>
      <c r="G317" t="s">
        <v>254</v>
      </c>
      <c r="I317" t="str">
        <f t="shared" si="33"/>
        <v>N/A</v>
      </c>
      <c r="J317" t="str">
        <f t="shared" si="34"/>
        <v>N/A</v>
      </c>
      <c r="K317" t="str">
        <f t="shared" si="35"/>
        <v>N/A</v>
      </c>
      <c r="L317" t="str">
        <f t="shared" si="36"/>
        <v>N/A</v>
      </c>
      <c r="M317">
        <f t="shared" si="37"/>
        <v>-10620000</v>
      </c>
      <c r="N317" t="str">
        <f t="shared" si="38"/>
        <v>N/A</v>
      </c>
    </row>
    <row r="318" spans="1:14" x14ac:dyDescent="0.3">
      <c r="A318" s="1">
        <v>6</v>
      </c>
      <c r="B318" t="s">
        <v>904</v>
      </c>
      <c r="C318" t="s">
        <v>254</v>
      </c>
      <c r="D318" t="s">
        <v>254</v>
      </c>
      <c r="E318" t="s">
        <v>254</v>
      </c>
      <c r="F318" t="s">
        <v>254</v>
      </c>
      <c r="G318" t="s">
        <v>254</v>
      </c>
      <c r="I318" t="str">
        <f t="shared" si="33"/>
        <v>N/A</v>
      </c>
      <c r="J318" t="str">
        <f t="shared" si="34"/>
        <v>N/A</v>
      </c>
      <c r="K318" t="str">
        <f t="shared" si="35"/>
        <v>N/A</v>
      </c>
      <c r="L318" t="str">
        <f t="shared" si="36"/>
        <v>N/A</v>
      </c>
      <c r="M318" t="str">
        <f t="shared" si="37"/>
        <v>N/A</v>
      </c>
      <c r="N318" t="str">
        <f t="shared" si="38"/>
        <v>N/A</v>
      </c>
    </row>
    <row r="319" spans="1:14" x14ac:dyDescent="0.3">
      <c r="A319" s="1">
        <v>7</v>
      </c>
      <c r="B319" t="s">
        <v>906</v>
      </c>
      <c r="C319" t="s">
        <v>254</v>
      </c>
      <c r="D319" t="s">
        <v>2004</v>
      </c>
      <c r="E319" t="s">
        <v>8241</v>
      </c>
      <c r="F319" t="s">
        <v>8242</v>
      </c>
      <c r="G319" t="s">
        <v>8243</v>
      </c>
      <c r="I319" t="str">
        <f t="shared" si="33"/>
        <v>N/A</v>
      </c>
      <c r="J319" t="str">
        <f t="shared" si="34"/>
        <v>N/A</v>
      </c>
      <c r="K319">
        <f t="shared" si="35"/>
        <v>-5100000</v>
      </c>
      <c r="L319">
        <f t="shared" si="36"/>
        <v>-33860000</v>
      </c>
      <c r="M319">
        <f t="shared" si="37"/>
        <v>14730000</v>
      </c>
      <c r="N319">
        <f t="shared" si="38"/>
        <v>-454270000</v>
      </c>
    </row>
    <row r="320" spans="1:14" x14ac:dyDescent="0.3">
      <c r="A320" s="1">
        <v>8</v>
      </c>
      <c r="B320" t="s">
        <v>908</v>
      </c>
      <c r="C320" t="s">
        <v>254</v>
      </c>
      <c r="D320" t="s">
        <v>8244</v>
      </c>
      <c r="E320" t="s">
        <v>8245</v>
      </c>
      <c r="F320" t="s">
        <v>8246</v>
      </c>
      <c r="G320" t="s">
        <v>8247</v>
      </c>
      <c r="I320" t="str">
        <f t="shared" si="33"/>
        <v>neg_trend</v>
      </c>
      <c r="J320" t="str">
        <f t="shared" si="34"/>
        <v>N/A</v>
      </c>
      <c r="K320">
        <f t="shared" si="35"/>
        <v>-12190000</v>
      </c>
      <c r="L320">
        <f t="shared" si="36"/>
        <v>-45500000</v>
      </c>
      <c r="M320">
        <f t="shared" si="37"/>
        <v>-50030000</v>
      </c>
      <c r="N320">
        <f t="shared" si="38"/>
        <v>-569070000</v>
      </c>
    </row>
    <row r="321" spans="1:14" x14ac:dyDescent="0.3">
      <c r="A321" s="1">
        <v>9</v>
      </c>
      <c r="B321" t="s">
        <v>909</v>
      </c>
      <c r="C321" t="s">
        <v>254</v>
      </c>
      <c r="D321" t="s">
        <v>2180</v>
      </c>
      <c r="E321" t="s">
        <v>8248</v>
      </c>
      <c r="F321" t="s">
        <v>8249</v>
      </c>
      <c r="G321" t="s">
        <v>452</v>
      </c>
      <c r="I321" t="str">
        <f t="shared" si="33"/>
        <v>N/A</v>
      </c>
      <c r="J321" t="str">
        <f t="shared" si="34"/>
        <v>N/A</v>
      </c>
      <c r="K321">
        <f t="shared" si="35"/>
        <v>7100000</v>
      </c>
      <c r="L321">
        <f t="shared" si="36"/>
        <v>11640000</v>
      </c>
      <c r="M321">
        <f t="shared" si="37"/>
        <v>64760000.000000007</v>
      </c>
      <c r="N321">
        <f t="shared" si="38"/>
        <v>114800000</v>
      </c>
    </row>
    <row r="322" spans="1:14" x14ac:dyDescent="0.3">
      <c r="A322" s="1">
        <v>10</v>
      </c>
      <c r="B322" t="s">
        <v>910</v>
      </c>
      <c r="C322" t="s">
        <v>254</v>
      </c>
      <c r="D322" t="s">
        <v>5265</v>
      </c>
      <c r="E322" t="s">
        <v>8250</v>
      </c>
      <c r="F322" t="s">
        <v>254</v>
      </c>
      <c r="G322" t="s">
        <v>8251</v>
      </c>
      <c r="I322" t="str">
        <f t="shared" si="33"/>
        <v>N/A</v>
      </c>
      <c r="J322" t="str">
        <f t="shared" si="34"/>
        <v>N/A</v>
      </c>
      <c r="K322">
        <f t="shared" si="35"/>
        <v>-100000</v>
      </c>
      <c r="L322">
        <f t="shared" si="36"/>
        <v>-2440000</v>
      </c>
      <c r="M322" t="str">
        <f t="shared" si="37"/>
        <v>N/A</v>
      </c>
      <c r="N322">
        <f t="shared" si="38"/>
        <v>-1030000</v>
      </c>
    </row>
    <row r="323" spans="1:14" x14ac:dyDescent="0.3">
      <c r="A323" s="1">
        <v>11</v>
      </c>
      <c r="B323" t="s">
        <v>914</v>
      </c>
      <c r="C323" t="s">
        <v>254</v>
      </c>
      <c r="D323" t="s">
        <v>254</v>
      </c>
      <c r="E323" t="s">
        <v>254</v>
      </c>
      <c r="F323" t="s">
        <v>254</v>
      </c>
      <c r="G323" t="s">
        <v>254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915</v>
      </c>
      <c r="C324" t="s">
        <v>254</v>
      </c>
      <c r="D324" t="s">
        <v>8252</v>
      </c>
      <c r="E324" t="s">
        <v>8253</v>
      </c>
      <c r="F324" t="s">
        <v>8254</v>
      </c>
      <c r="G324" t="s">
        <v>8255</v>
      </c>
      <c r="I324" t="str">
        <f t="shared" si="33"/>
        <v>N/A</v>
      </c>
      <c r="J324" t="str">
        <f t="shared" si="34"/>
        <v>N/A</v>
      </c>
      <c r="K324">
        <f t="shared" si="35"/>
        <v>-12440000</v>
      </c>
      <c r="L324">
        <f t="shared" si="36"/>
        <v>-46550000</v>
      </c>
      <c r="M324">
        <f t="shared" si="37"/>
        <v>-28570000</v>
      </c>
      <c r="N324">
        <f t="shared" si="38"/>
        <v>-489510000</v>
      </c>
    </row>
    <row r="325" spans="1:14" x14ac:dyDescent="0.3">
      <c r="A325" s="1">
        <v>13</v>
      </c>
      <c r="B325" t="s">
        <v>921</v>
      </c>
      <c r="C325" t="s">
        <v>254</v>
      </c>
      <c r="D325" t="s">
        <v>254</v>
      </c>
      <c r="E325" t="s">
        <v>8256</v>
      </c>
      <c r="F325" t="s">
        <v>8257</v>
      </c>
      <c r="G325" t="s">
        <v>8258</v>
      </c>
      <c r="I325" t="str">
        <f t="shared" si="33"/>
        <v>N/A</v>
      </c>
      <c r="J325" t="str">
        <f t="shared" si="34"/>
        <v>N/A</v>
      </c>
      <c r="K325" t="str">
        <f t="shared" si="35"/>
        <v>N/A</v>
      </c>
      <c r="L325">
        <f t="shared" si="36"/>
        <v>-2.7417000000000002</v>
      </c>
      <c r="M325">
        <f t="shared" si="37"/>
        <v>0.38640000000000002</v>
      </c>
      <c r="N325">
        <f t="shared" si="38"/>
        <v>-16.136099999999999</v>
      </c>
    </row>
    <row r="326" spans="1:14" x14ac:dyDescent="0.3">
      <c r="A326" s="1">
        <v>14</v>
      </c>
      <c r="B326" t="s">
        <v>926</v>
      </c>
      <c r="C326" t="s">
        <v>254</v>
      </c>
      <c r="D326" t="s">
        <v>8259</v>
      </c>
      <c r="E326" t="s">
        <v>8260</v>
      </c>
      <c r="F326" t="s">
        <v>8261</v>
      </c>
      <c r="G326" t="s">
        <v>8262</v>
      </c>
      <c r="I326" t="str">
        <f t="shared" si="33"/>
        <v>N/A</v>
      </c>
      <c r="J326" t="str">
        <f t="shared" si="34"/>
        <v>N/A</v>
      </c>
      <c r="K326">
        <f t="shared" si="35"/>
        <v>-8.3800000000000013E-2</v>
      </c>
      <c r="L326">
        <f t="shared" si="36"/>
        <v>-0.21640000000000001</v>
      </c>
      <c r="M326">
        <f t="shared" si="37"/>
        <v>-8.9399999999999993E-2</v>
      </c>
      <c r="N326">
        <f t="shared" si="38"/>
        <v>-1.071</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8021</v>
      </c>
      <c r="D328" s="1" t="s">
        <v>243</v>
      </c>
      <c r="E328" s="1" t="s">
        <v>244</v>
      </c>
      <c r="F328" s="1" t="s">
        <v>245</v>
      </c>
      <c r="G328" s="1" t="s">
        <v>246</v>
      </c>
      <c r="H328" s="1" t="s">
        <v>247</v>
      </c>
      <c r="I328" t="str">
        <f t="shared" si="33"/>
        <v>N/A</v>
      </c>
      <c r="J328" t="str">
        <f t="shared" si="34"/>
        <v>N/A</v>
      </c>
      <c r="K328">
        <f t="shared" si="35"/>
        <v>2013</v>
      </c>
      <c r="L328">
        <f t="shared" si="36"/>
        <v>2014</v>
      </c>
      <c r="M328">
        <f t="shared" si="37"/>
        <v>2015</v>
      </c>
      <c r="N328">
        <f t="shared" si="38"/>
        <v>2016</v>
      </c>
    </row>
    <row r="329" spans="1:14" x14ac:dyDescent="0.3">
      <c r="A329" s="1">
        <v>0</v>
      </c>
      <c r="B329" t="s">
        <v>932</v>
      </c>
      <c r="C329" t="s">
        <v>254</v>
      </c>
      <c r="D329" t="s">
        <v>3694</v>
      </c>
      <c r="E329" t="s">
        <v>1667</v>
      </c>
      <c r="F329" t="s">
        <v>254</v>
      </c>
      <c r="G329" t="s">
        <v>254</v>
      </c>
      <c r="I329" t="str">
        <f t="shared" si="33"/>
        <v>N/A</v>
      </c>
      <c r="J329" t="str">
        <f t="shared" si="34"/>
        <v>N/A</v>
      </c>
      <c r="K329">
        <f t="shared" si="35"/>
        <v>-2200000</v>
      </c>
      <c r="L329">
        <f t="shared" si="36"/>
        <v>-10000000</v>
      </c>
      <c r="M329" t="str">
        <f t="shared" si="37"/>
        <v>N/A</v>
      </c>
      <c r="N329" t="str">
        <f t="shared" si="38"/>
        <v>N/A</v>
      </c>
    </row>
    <row r="330" spans="1:14" x14ac:dyDescent="0.3">
      <c r="A330" s="1">
        <v>1</v>
      </c>
      <c r="B330" t="s">
        <v>933</v>
      </c>
      <c r="C330" t="s">
        <v>254</v>
      </c>
      <c r="D330" t="s">
        <v>3694</v>
      </c>
      <c r="E330" t="s">
        <v>1667</v>
      </c>
      <c r="F330" t="s">
        <v>254</v>
      </c>
      <c r="G330" t="s">
        <v>254</v>
      </c>
      <c r="I330" t="str">
        <f t="shared" si="33"/>
        <v>N/A</v>
      </c>
      <c r="J330" t="str">
        <f t="shared" si="34"/>
        <v>N/A</v>
      </c>
      <c r="K330">
        <f t="shared" si="35"/>
        <v>-2200000</v>
      </c>
      <c r="L330">
        <f t="shared" si="36"/>
        <v>-10000000</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254</v>
      </c>
      <c r="D332" t="s">
        <v>337</v>
      </c>
      <c r="E332" t="s">
        <v>2618</v>
      </c>
      <c r="F332" t="s">
        <v>6954</v>
      </c>
      <c r="G332" t="s">
        <v>8263</v>
      </c>
      <c r="I332" t="str">
        <f t="shared" si="33"/>
        <v>N/A</v>
      </c>
      <c r="J332" t="str">
        <f t="shared" si="34"/>
        <v>N/A</v>
      </c>
      <c r="K332">
        <f t="shared" si="35"/>
        <v>5040000</v>
      </c>
      <c r="L332">
        <f t="shared" si="36"/>
        <v>7430000</v>
      </c>
      <c r="M332">
        <f t="shared" si="37"/>
        <v>2340000</v>
      </c>
      <c r="N332">
        <f t="shared" si="38"/>
        <v>438180000</v>
      </c>
    </row>
    <row r="333" spans="1:14" x14ac:dyDescent="0.3">
      <c r="A333" s="1">
        <v>4</v>
      </c>
      <c r="B333" t="s">
        <v>940</v>
      </c>
      <c r="C333" t="s">
        <v>254</v>
      </c>
      <c r="D333" t="s">
        <v>254</v>
      </c>
      <c r="E333" t="s">
        <v>254</v>
      </c>
      <c r="F333" t="s">
        <v>254</v>
      </c>
      <c r="G333" t="s">
        <v>254</v>
      </c>
      <c r="I333" t="str">
        <f t="shared" si="33"/>
        <v>N/A</v>
      </c>
      <c r="J333" t="str">
        <f t="shared" si="34"/>
        <v>N/A</v>
      </c>
      <c r="K333" t="str">
        <f t="shared" si="35"/>
        <v>N/A</v>
      </c>
      <c r="L333" t="str">
        <f t="shared" si="36"/>
        <v>N/A</v>
      </c>
      <c r="M333" t="str">
        <f t="shared" si="37"/>
        <v>N/A</v>
      </c>
      <c r="N333" t="str">
        <f t="shared" si="38"/>
        <v>N/A</v>
      </c>
    </row>
    <row r="334" spans="1:14" x14ac:dyDescent="0.3">
      <c r="A334" s="1">
        <v>5</v>
      </c>
      <c r="B334" t="s">
        <v>946</v>
      </c>
      <c r="C334" t="s">
        <v>254</v>
      </c>
      <c r="D334" t="s">
        <v>337</v>
      </c>
      <c r="E334" t="s">
        <v>2618</v>
      </c>
      <c r="F334" t="s">
        <v>6954</v>
      </c>
      <c r="G334" t="s">
        <v>8263</v>
      </c>
      <c r="I334" t="str">
        <f t="shared" si="33"/>
        <v>N/A</v>
      </c>
      <c r="J334" t="str">
        <f t="shared" si="34"/>
        <v>N/A</v>
      </c>
      <c r="K334">
        <f t="shared" si="35"/>
        <v>5040000</v>
      </c>
      <c r="L334">
        <f t="shared" si="36"/>
        <v>7430000</v>
      </c>
      <c r="M334">
        <f t="shared" si="37"/>
        <v>2340000</v>
      </c>
      <c r="N334">
        <f t="shared" si="38"/>
        <v>438180000</v>
      </c>
    </row>
    <row r="335" spans="1:14" x14ac:dyDescent="0.3">
      <c r="A335" s="1">
        <v>6</v>
      </c>
      <c r="B335" t="s">
        <v>952</v>
      </c>
      <c r="C335" t="s">
        <v>254</v>
      </c>
      <c r="D335" t="s">
        <v>2400</v>
      </c>
      <c r="E335" t="s">
        <v>254</v>
      </c>
      <c r="F335" t="s">
        <v>254</v>
      </c>
      <c r="G335" t="s">
        <v>8264</v>
      </c>
      <c r="I335" t="str">
        <f t="shared" si="33"/>
        <v>N/A</v>
      </c>
      <c r="J335" t="str">
        <f t="shared" si="34"/>
        <v>N/A</v>
      </c>
      <c r="K335">
        <f t="shared" si="35"/>
        <v>2000000</v>
      </c>
      <c r="L335" t="str">
        <f t="shared" si="36"/>
        <v>N/A</v>
      </c>
      <c r="M335" t="str">
        <f t="shared" si="37"/>
        <v>N/A</v>
      </c>
      <c r="N335">
        <f t="shared" si="38"/>
        <v>431450000</v>
      </c>
    </row>
    <row r="336" spans="1:14" x14ac:dyDescent="0.3">
      <c r="A336" s="1">
        <v>7</v>
      </c>
      <c r="B336" t="s">
        <v>958</v>
      </c>
      <c r="C336" t="s">
        <v>254</v>
      </c>
      <c r="D336" t="s">
        <v>1171</v>
      </c>
      <c r="E336" t="s">
        <v>2618</v>
      </c>
      <c r="F336" t="s">
        <v>6954</v>
      </c>
      <c r="G336" t="s">
        <v>8265</v>
      </c>
      <c r="I336" t="str">
        <f t="shared" si="33"/>
        <v>N/A</v>
      </c>
      <c r="J336" t="str">
        <f t="shared" si="34"/>
        <v>N/A</v>
      </c>
      <c r="K336">
        <f t="shared" si="35"/>
        <v>3040000</v>
      </c>
      <c r="L336">
        <f t="shared" si="36"/>
        <v>7430000</v>
      </c>
      <c r="M336">
        <f t="shared" si="37"/>
        <v>2340000</v>
      </c>
      <c r="N336">
        <f t="shared" si="38"/>
        <v>6730000</v>
      </c>
    </row>
    <row r="337" spans="1:14" x14ac:dyDescent="0.3">
      <c r="A337" s="1">
        <v>8</v>
      </c>
      <c r="B337" t="s">
        <v>964</v>
      </c>
      <c r="C337" t="s">
        <v>254</v>
      </c>
      <c r="D337" t="s">
        <v>254</v>
      </c>
      <c r="E337" t="s">
        <v>254</v>
      </c>
      <c r="F337" t="s">
        <v>254</v>
      </c>
      <c r="G337" t="s">
        <v>254</v>
      </c>
      <c r="I337" t="str">
        <f t="shared" si="33"/>
        <v>N/A</v>
      </c>
      <c r="J337" t="str">
        <f t="shared" si="34"/>
        <v>N/A</v>
      </c>
      <c r="K337" t="str">
        <f t="shared" si="35"/>
        <v>N/A</v>
      </c>
      <c r="L337" t="str">
        <f t="shared" si="36"/>
        <v>N/A</v>
      </c>
      <c r="M337" t="str">
        <f t="shared" si="37"/>
        <v>N/A</v>
      </c>
      <c r="N337" t="str">
        <f t="shared" si="38"/>
        <v>N/A</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254</v>
      </c>
      <c r="D339" t="s">
        <v>254</v>
      </c>
      <c r="E339" t="s">
        <v>254</v>
      </c>
      <c r="F339" t="s">
        <v>254</v>
      </c>
      <c r="G339" t="s">
        <v>254</v>
      </c>
      <c r="I339" t="str">
        <f t="shared" si="33"/>
        <v>N/A</v>
      </c>
      <c r="J339" t="str">
        <f t="shared" si="34"/>
        <v>N/A</v>
      </c>
      <c r="K339" t="str">
        <f t="shared" si="35"/>
        <v>N/A</v>
      </c>
      <c r="L339" t="str">
        <f t="shared" si="36"/>
        <v>N/A</v>
      </c>
      <c r="M339" t="str">
        <f t="shared" si="37"/>
        <v>N/A</v>
      </c>
      <c r="N339" t="str">
        <f t="shared" si="38"/>
        <v>N/A</v>
      </c>
    </row>
    <row r="340" spans="1:14" x14ac:dyDescent="0.3">
      <c r="A340" s="1">
        <v>11</v>
      </c>
      <c r="B340" t="s">
        <v>972</v>
      </c>
      <c r="C340" t="s">
        <v>254</v>
      </c>
      <c r="D340" t="s">
        <v>254</v>
      </c>
      <c r="E340" t="s">
        <v>254</v>
      </c>
      <c r="F340" t="s">
        <v>254</v>
      </c>
      <c r="G340" t="s">
        <v>254</v>
      </c>
      <c r="I340" t="str">
        <f t="shared" si="33"/>
        <v>N/A</v>
      </c>
      <c r="J340" t="str">
        <f t="shared" si="34"/>
        <v>N/A</v>
      </c>
      <c r="K340" t="str">
        <f t="shared" si="35"/>
        <v>N/A</v>
      </c>
      <c r="L340" t="str">
        <f t="shared" si="36"/>
        <v>N/A</v>
      </c>
      <c r="M340" t="str">
        <f t="shared" si="37"/>
        <v>N/A</v>
      </c>
      <c r="N340" t="str">
        <f t="shared" si="38"/>
        <v>N/A</v>
      </c>
    </row>
    <row r="341" spans="1:14" x14ac:dyDescent="0.3">
      <c r="A341" s="1">
        <v>12</v>
      </c>
      <c r="B341" t="s">
        <v>978</v>
      </c>
      <c r="C341" t="s">
        <v>254</v>
      </c>
      <c r="D341" t="s">
        <v>254</v>
      </c>
      <c r="E341" t="s">
        <v>254</v>
      </c>
      <c r="F341" t="s">
        <v>254</v>
      </c>
      <c r="G341" t="s">
        <v>254</v>
      </c>
      <c r="I341" t="str">
        <f t="shared" si="33"/>
        <v>N/A</v>
      </c>
      <c r="J341" t="str">
        <f t="shared" si="34"/>
        <v>N/A</v>
      </c>
      <c r="K341" t="str">
        <f t="shared" si="35"/>
        <v>N/A</v>
      </c>
      <c r="L341" t="str">
        <f t="shared" si="36"/>
        <v>N/A</v>
      </c>
      <c r="M341" t="str">
        <f t="shared" si="37"/>
        <v>N/A</v>
      </c>
      <c r="N341" t="str">
        <f t="shared" si="38"/>
        <v>N/A</v>
      </c>
    </row>
    <row r="342" spans="1:14" x14ac:dyDescent="0.3">
      <c r="A342" s="1">
        <v>13</v>
      </c>
      <c r="B342" t="s">
        <v>817</v>
      </c>
      <c r="C342" t="s">
        <v>254</v>
      </c>
      <c r="D342" t="s">
        <v>254</v>
      </c>
      <c r="E342" t="s">
        <v>254</v>
      </c>
      <c r="F342" t="s">
        <v>254</v>
      </c>
      <c r="G342" t="s">
        <v>8266</v>
      </c>
      <c r="I342" t="str">
        <f t="shared" si="33"/>
        <v>N/A</v>
      </c>
      <c r="J342" t="str">
        <f t="shared" si="34"/>
        <v>N/A</v>
      </c>
      <c r="K342" t="str">
        <f t="shared" si="35"/>
        <v>N/A</v>
      </c>
      <c r="L342" t="str">
        <f t="shared" si="36"/>
        <v>N/A</v>
      </c>
      <c r="M342" t="str">
        <f t="shared" si="37"/>
        <v>N/A</v>
      </c>
      <c r="N342">
        <f t="shared" si="38"/>
        <v>-5400000</v>
      </c>
    </row>
    <row r="343" spans="1:14" x14ac:dyDescent="0.3">
      <c r="A343" s="1">
        <v>14</v>
      </c>
      <c r="B343" t="s">
        <v>910</v>
      </c>
      <c r="C343" t="s">
        <v>254</v>
      </c>
      <c r="D343" t="s">
        <v>254</v>
      </c>
      <c r="E343" t="s">
        <v>254</v>
      </c>
      <c r="F343" t="s">
        <v>254</v>
      </c>
      <c r="G343" t="s">
        <v>8266</v>
      </c>
      <c r="I343" t="str">
        <f t="shared" si="33"/>
        <v>N/A</v>
      </c>
      <c r="J343" t="str">
        <f t="shared" si="34"/>
        <v>N/A</v>
      </c>
      <c r="K343" t="str">
        <f t="shared" si="35"/>
        <v>N/A</v>
      </c>
      <c r="L343" t="str">
        <f t="shared" si="36"/>
        <v>N/A</v>
      </c>
      <c r="M343" t="str">
        <f t="shared" si="37"/>
        <v>N/A</v>
      </c>
      <c r="N343">
        <f t="shared" si="38"/>
        <v>-5400000</v>
      </c>
    </row>
    <row r="344" spans="1:14" x14ac:dyDescent="0.3">
      <c r="A344" s="1">
        <v>15</v>
      </c>
      <c r="B344" t="s">
        <v>914</v>
      </c>
      <c r="C344" t="s">
        <v>254</v>
      </c>
      <c r="D344" t="s">
        <v>254</v>
      </c>
      <c r="E344" t="s">
        <v>254</v>
      </c>
      <c r="F344" t="s">
        <v>254</v>
      </c>
      <c r="G344" t="s">
        <v>254</v>
      </c>
      <c r="I344" t="str">
        <f t="shared" si="33"/>
        <v>N/A</v>
      </c>
      <c r="J344" t="str">
        <f t="shared" si="34"/>
        <v>N/A</v>
      </c>
      <c r="K344" t="str">
        <f t="shared" si="35"/>
        <v>N/A</v>
      </c>
      <c r="L344" t="str">
        <f t="shared" si="36"/>
        <v>N/A</v>
      </c>
      <c r="M344" t="str">
        <f t="shared" si="37"/>
        <v>N/A</v>
      </c>
      <c r="N344" t="str">
        <f t="shared" si="38"/>
        <v>N/A</v>
      </c>
    </row>
    <row r="345" spans="1:14" x14ac:dyDescent="0.3">
      <c r="A345" s="1">
        <v>16</v>
      </c>
      <c r="B345" t="s">
        <v>990</v>
      </c>
      <c r="C345" t="s">
        <v>254</v>
      </c>
      <c r="D345" t="s">
        <v>3481</v>
      </c>
      <c r="E345" t="s">
        <v>8267</v>
      </c>
      <c r="F345" t="s">
        <v>6954</v>
      </c>
      <c r="G345" t="s">
        <v>8268</v>
      </c>
      <c r="I345" t="str">
        <f t="shared" si="33"/>
        <v>N/A</v>
      </c>
      <c r="J345" t="str">
        <f t="shared" si="34"/>
        <v>N/A</v>
      </c>
      <c r="K345">
        <f t="shared" si="35"/>
        <v>2840000</v>
      </c>
      <c r="L345">
        <f t="shared" si="36"/>
        <v>-2570000</v>
      </c>
      <c r="M345">
        <f t="shared" si="37"/>
        <v>2340000</v>
      </c>
      <c r="N345">
        <f t="shared" si="38"/>
        <v>432780000</v>
      </c>
    </row>
    <row r="346" spans="1:14" x14ac:dyDescent="0.3">
      <c r="A346" s="1">
        <v>17</v>
      </c>
      <c r="B346" t="s">
        <v>996</v>
      </c>
      <c r="C346" t="s">
        <v>254</v>
      </c>
      <c r="D346" t="s">
        <v>254</v>
      </c>
      <c r="E346" t="s">
        <v>8269</v>
      </c>
      <c r="F346" t="s">
        <v>8270</v>
      </c>
      <c r="G346" t="s">
        <v>8271</v>
      </c>
      <c r="I346" t="str">
        <f t="shared" si="33"/>
        <v>N/A</v>
      </c>
      <c r="J346" t="str">
        <f t="shared" si="34"/>
        <v>N/A</v>
      </c>
      <c r="K346" t="str">
        <f t="shared" si="35"/>
        <v>N/A</v>
      </c>
      <c r="L346">
        <f t="shared" si="36"/>
        <v>-1.905</v>
      </c>
      <c r="M346">
        <f t="shared" si="37"/>
        <v>1.9094</v>
      </c>
      <c r="N346">
        <f t="shared" si="38"/>
        <v>184.1086</v>
      </c>
    </row>
    <row r="347" spans="1:14" x14ac:dyDescent="0.3">
      <c r="A347" s="1">
        <v>18</v>
      </c>
      <c r="B347" t="s">
        <v>1001</v>
      </c>
      <c r="C347" t="s">
        <v>254</v>
      </c>
      <c r="D347" t="s">
        <v>8272</v>
      </c>
      <c r="E347" t="s">
        <v>8273</v>
      </c>
      <c r="F347" t="s">
        <v>5068</v>
      </c>
      <c r="G347" t="s">
        <v>8274</v>
      </c>
      <c r="I347" t="str">
        <f t="shared" si="33"/>
        <v>N/A</v>
      </c>
      <c r="J347" t="str">
        <f t="shared" si="34"/>
        <v>N/A</v>
      </c>
      <c r="K347">
        <f t="shared" si="35"/>
        <v>1.9099999999999999E-2</v>
      </c>
      <c r="L347">
        <f t="shared" si="36"/>
        <v>-1.2E-2</v>
      </c>
      <c r="M347">
        <f t="shared" si="37"/>
        <v>7.3000000000000001E-3</v>
      </c>
      <c r="N347">
        <f t="shared" si="38"/>
        <v>0.94689999999999996</v>
      </c>
    </row>
    <row r="348" spans="1:14" x14ac:dyDescent="0.3">
      <c r="A348" s="1">
        <v>19</v>
      </c>
      <c r="B348" t="s">
        <v>1007</v>
      </c>
      <c r="C348" t="s">
        <v>254</v>
      </c>
      <c r="D348" t="s">
        <v>8275</v>
      </c>
      <c r="E348" t="s">
        <v>8276</v>
      </c>
      <c r="F348" t="s">
        <v>2395</v>
      </c>
      <c r="G348" t="s">
        <v>8277</v>
      </c>
      <c r="I348" t="str">
        <f t="shared" si="33"/>
        <v>N/A</v>
      </c>
      <c r="J348" t="str">
        <f t="shared" si="34"/>
        <v>N/A</v>
      </c>
      <c r="K348">
        <f t="shared" si="35"/>
        <v>-1350000</v>
      </c>
      <c r="L348">
        <f t="shared" si="36"/>
        <v>445000</v>
      </c>
      <c r="M348">
        <f t="shared" si="37"/>
        <v>-1670000</v>
      </c>
      <c r="N348">
        <f t="shared" si="38"/>
        <v>-201000</v>
      </c>
    </row>
    <row r="349" spans="1:14" x14ac:dyDescent="0.3">
      <c r="A349" s="1">
        <v>20</v>
      </c>
      <c r="B349" t="s">
        <v>1013</v>
      </c>
      <c r="C349" t="s">
        <v>254</v>
      </c>
      <c r="D349" t="s">
        <v>1014</v>
      </c>
      <c r="E349" t="s">
        <v>1014</v>
      </c>
      <c r="F349" t="s">
        <v>1014</v>
      </c>
      <c r="G349" t="s">
        <v>1014</v>
      </c>
      <c r="I349" t="str">
        <f t="shared" si="33"/>
        <v>N/A</v>
      </c>
      <c r="J349" t="str">
        <f t="shared" si="34"/>
        <v>N/A</v>
      </c>
      <c r="K349">
        <f t="shared" si="35"/>
        <v>0</v>
      </c>
      <c r="L349">
        <f t="shared" si="36"/>
        <v>0</v>
      </c>
      <c r="M349">
        <f t="shared" si="37"/>
        <v>0</v>
      </c>
      <c r="N349">
        <f t="shared" si="38"/>
        <v>0</v>
      </c>
    </row>
    <row r="350" spans="1:14" x14ac:dyDescent="0.3">
      <c r="A350" s="1">
        <v>21</v>
      </c>
      <c r="B350" t="s">
        <v>1015</v>
      </c>
      <c r="C350" t="s">
        <v>254</v>
      </c>
      <c r="D350" t="s">
        <v>8278</v>
      </c>
      <c r="E350" t="s">
        <v>8279</v>
      </c>
      <c r="F350" t="s">
        <v>8280</v>
      </c>
      <c r="G350" t="s">
        <v>8281</v>
      </c>
      <c r="I350" t="str">
        <f t="shared" si="33"/>
        <v>N/A</v>
      </c>
      <c r="J350" t="str">
        <f t="shared" si="34"/>
        <v>N/A</v>
      </c>
      <c r="K350">
        <f t="shared" si="35"/>
        <v>43360000</v>
      </c>
      <c r="L350">
        <f t="shared" si="36"/>
        <v>26600000</v>
      </c>
      <c r="M350">
        <f t="shared" si="37"/>
        <v>70330000</v>
      </c>
      <c r="N350">
        <f t="shared" si="38"/>
        <v>72620000</v>
      </c>
    </row>
    <row r="351" spans="1:14" x14ac:dyDescent="0.3">
      <c r="A351" s="1">
        <v>22</v>
      </c>
      <c r="B351" t="s">
        <v>1021</v>
      </c>
      <c r="C351" t="s">
        <v>254</v>
      </c>
      <c r="D351" t="s">
        <v>8282</v>
      </c>
      <c r="E351" t="s">
        <v>7188</v>
      </c>
      <c r="F351" t="s">
        <v>8283</v>
      </c>
      <c r="G351" t="s">
        <v>8284</v>
      </c>
      <c r="I351" t="str">
        <f t="shared" si="33"/>
        <v>N/A</v>
      </c>
      <c r="J351" t="str">
        <f t="shared" si="34"/>
        <v>N/A</v>
      </c>
      <c r="K351">
        <f t="shared" si="35"/>
        <v>47060000</v>
      </c>
      <c r="L351">
        <f t="shared" si="36"/>
        <v>67170000</v>
      </c>
      <c r="M351">
        <f t="shared" si="37"/>
        <v>66450000</v>
      </c>
      <c r="N351">
        <f t="shared" si="38"/>
        <v>95330000</v>
      </c>
    </row>
    <row r="352" spans="1:14" x14ac:dyDescent="0.3">
      <c r="A352" s="1">
        <v>23</v>
      </c>
      <c r="B352" t="s">
        <v>1027</v>
      </c>
      <c r="C352" t="s">
        <v>254</v>
      </c>
      <c r="D352" t="s">
        <v>254</v>
      </c>
      <c r="E352" t="s">
        <v>796</v>
      </c>
      <c r="F352" t="s">
        <v>8285</v>
      </c>
      <c r="G352" t="s">
        <v>8286</v>
      </c>
      <c r="I352" t="str">
        <f t="shared" si="33"/>
        <v>N/A</v>
      </c>
      <c r="J352" t="str">
        <f t="shared" si="34"/>
        <v>N/A</v>
      </c>
      <c r="K352" t="str">
        <f t="shared" si="35"/>
        <v>N/A</v>
      </c>
      <c r="L352">
        <f t="shared" si="36"/>
        <v>0.42720000000000002</v>
      </c>
      <c r="M352">
        <f t="shared" si="37"/>
        <v>-1.0800000000000001E-2</v>
      </c>
      <c r="N352">
        <f t="shared" si="38"/>
        <v>0.43469999999999998</v>
      </c>
    </row>
    <row r="353" spans="1:14" x14ac:dyDescent="0.3">
      <c r="A353" s="1">
        <v>24</v>
      </c>
      <c r="B353" t="s">
        <v>1032</v>
      </c>
      <c r="C353" t="s">
        <v>254</v>
      </c>
      <c r="D353" t="s">
        <v>254</v>
      </c>
      <c r="E353" t="s">
        <v>254</v>
      </c>
      <c r="F353" t="s">
        <v>254</v>
      </c>
      <c r="G353" t="s">
        <v>1139</v>
      </c>
      <c r="I353" t="str">
        <f t="shared" si="33"/>
        <v>N/A</v>
      </c>
      <c r="J353" t="str">
        <f t="shared" si="34"/>
        <v>N/A</v>
      </c>
      <c r="K353" t="str">
        <f t="shared" si="35"/>
        <v>N/A</v>
      </c>
      <c r="L353" t="str">
        <f t="shared" si="36"/>
        <v>N/A</v>
      </c>
      <c r="M353" t="str">
        <f t="shared" si="37"/>
        <v>N/A</v>
      </c>
      <c r="N353">
        <f t="shared" si="38"/>
        <v>1.9E-2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8287</v>
      </c>
      <c r="C355" t="s">
        <v>8288</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1038</v>
      </c>
      <c r="C356" t="s">
        <v>1039</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1040</v>
      </c>
      <c r="C357" t="s">
        <v>1041</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1044</v>
      </c>
      <c r="C358" t="s">
        <v>1045</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8289</v>
      </c>
      <c r="C359" t="s">
        <v>8290</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8291</v>
      </c>
      <c r="C360" t="s">
        <v>8292</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7269</v>
      </c>
      <c r="I363" t="str">
        <f t="shared" si="33"/>
        <v>N/A</v>
      </c>
      <c r="J363">
        <f t="shared" si="34"/>
        <v>3880000000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8293</v>
      </c>
      <c r="I365" t="str">
        <f t="shared" si="33"/>
        <v>N/A</v>
      </c>
      <c r="J365">
        <f t="shared" si="34"/>
        <v>86.23</v>
      </c>
      <c r="K365" t="str">
        <f t="shared" si="35"/>
        <v>N/A</v>
      </c>
      <c r="L365" t="str">
        <f t="shared" si="36"/>
        <v>N/A</v>
      </c>
      <c r="M365" t="str">
        <f t="shared" si="37"/>
        <v>N/A</v>
      </c>
      <c r="N365" t="str">
        <f t="shared" si="38"/>
        <v>N/A</v>
      </c>
    </row>
    <row r="366" spans="1:14" x14ac:dyDescent="0.3">
      <c r="A366" s="1">
        <v>3</v>
      </c>
      <c r="B366" t="s">
        <v>124</v>
      </c>
      <c r="C366" t="s">
        <v>8294</v>
      </c>
      <c r="I366" t="str">
        <f t="shared" si="33"/>
        <v>N/A</v>
      </c>
      <c r="J366">
        <f t="shared" si="34"/>
        <v>45.78</v>
      </c>
      <c r="K366" t="str">
        <f t="shared" si="35"/>
        <v>N/A</v>
      </c>
      <c r="L366" t="str">
        <f t="shared" si="36"/>
        <v>N/A</v>
      </c>
      <c r="M366" t="str">
        <f t="shared" si="37"/>
        <v>N/A</v>
      </c>
      <c r="N366" t="str">
        <f t="shared" si="38"/>
        <v>N/A</v>
      </c>
    </row>
    <row r="367" spans="1:14" x14ac:dyDescent="0.3">
      <c r="A367" s="1">
        <v>4</v>
      </c>
      <c r="B367" t="s">
        <v>126</v>
      </c>
      <c r="C367" t="s">
        <v>8295</v>
      </c>
      <c r="I367" t="str">
        <f t="shared" si="33"/>
        <v>N/A</v>
      </c>
      <c r="J367">
        <f t="shared" si="34"/>
        <v>3.17</v>
      </c>
      <c r="K367" t="str">
        <f t="shared" si="35"/>
        <v>N/A</v>
      </c>
      <c r="L367" t="str">
        <f t="shared" si="36"/>
        <v>N/A</v>
      </c>
      <c r="M367" t="str">
        <f t="shared" si="37"/>
        <v>N/A</v>
      </c>
      <c r="N367" t="str">
        <f t="shared" si="38"/>
        <v>N/A</v>
      </c>
    </row>
    <row r="368" spans="1:14" x14ac:dyDescent="0.3">
      <c r="A368" s="1">
        <v>5</v>
      </c>
      <c r="B368" t="s">
        <v>128</v>
      </c>
      <c r="C368" t="s">
        <v>8296</v>
      </c>
      <c r="I368" t="str">
        <f t="shared" si="33"/>
        <v>N/A</v>
      </c>
      <c r="J368">
        <f t="shared" si="34"/>
        <v>10.23</v>
      </c>
      <c r="K368" t="str">
        <f t="shared" si="35"/>
        <v>N/A</v>
      </c>
      <c r="L368" t="str">
        <f t="shared" si="36"/>
        <v>N/A</v>
      </c>
      <c r="M368" t="str">
        <f t="shared" si="37"/>
        <v>N/A</v>
      </c>
      <c r="N368" t="str">
        <f t="shared" si="38"/>
        <v>N/A</v>
      </c>
    </row>
    <row r="369" spans="1:14" x14ac:dyDescent="0.3">
      <c r="A369" s="1">
        <v>6</v>
      </c>
      <c r="B369" t="s">
        <v>130</v>
      </c>
      <c r="C369" t="s">
        <v>8297</v>
      </c>
      <c r="I369" t="str">
        <f t="shared" si="33"/>
        <v>N/A</v>
      </c>
      <c r="J369">
        <f t="shared" si="34"/>
        <v>5.62</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1058</v>
      </c>
      <c r="I374" t="str">
        <f t="shared" si="33"/>
        <v>N/A</v>
      </c>
      <c r="J374">
        <f t="shared" si="34"/>
        <v>1160000000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1059</v>
      </c>
      <c r="I376" t="str">
        <f t="shared" si="33"/>
        <v>N/A</v>
      </c>
      <c r="J376">
        <f t="shared" si="34"/>
        <v>-32.49</v>
      </c>
      <c r="K376" t="str">
        <f t="shared" si="35"/>
        <v>N/A</v>
      </c>
      <c r="L376" t="str">
        <f t="shared" si="36"/>
        <v>N/A</v>
      </c>
      <c r="M376" t="str">
        <f t="shared" si="37"/>
        <v>N/A</v>
      </c>
      <c r="N376" t="str">
        <f t="shared" si="38"/>
        <v>N/A</v>
      </c>
    </row>
    <row r="377" spans="1:14" x14ac:dyDescent="0.3">
      <c r="A377" s="1">
        <v>3</v>
      </c>
      <c r="B377" t="s">
        <v>124</v>
      </c>
      <c r="C377" t="s">
        <v>1060</v>
      </c>
      <c r="I377" t="str">
        <f t="shared" si="33"/>
        <v>N/A</v>
      </c>
      <c r="J377">
        <f t="shared" si="34"/>
        <v>27.09</v>
      </c>
      <c r="K377" t="str">
        <f t="shared" si="35"/>
        <v>N/A</v>
      </c>
      <c r="L377" t="str">
        <f t="shared" si="36"/>
        <v>N/A</v>
      </c>
      <c r="M377" t="str">
        <f t="shared" si="37"/>
        <v>N/A</v>
      </c>
      <c r="N377" t="str">
        <f t="shared" si="38"/>
        <v>N/A</v>
      </c>
    </row>
    <row r="378" spans="1:14" x14ac:dyDescent="0.3">
      <c r="A378" s="1">
        <v>4</v>
      </c>
      <c r="B378" t="s">
        <v>126</v>
      </c>
      <c r="C378" t="s">
        <v>1061</v>
      </c>
      <c r="I378" t="str">
        <f t="shared" si="33"/>
        <v>N/A</v>
      </c>
      <c r="J378">
        <f t="shared" si="34"/>
        <v>1.48</v>
      </c>
      <c r="K378" t="str">
        <f t="shared" si="35"/>
        <v>N/A</v>
      </c>
      <c r="L378" t="str">
        <f t="shared" si="36"/>
        <v>N/A</v>
      </c>
      <c r="M378" t="str">
        <f t="shared" si="37"/>
        <v>N/A</v>
      </c>
      <c r="N378" t="str">
        <f t="shared" si="38"/>
        <v>N/A</v>
      </c>
    </row>
    <row r="379" spans="1:14" x14ac:dyDescent="0.3">
      <c r="A379" s="1">
        <v>5</v>
      </c>
      <c r="B379" t="s">
        <v>128</v>
      </c>
      <c r="C379" t="s">
        <v>1062</v>
      </c>
      <c r="I379" t="str">
        <f t="shared" si="33"/>
        <v>N/A</v>
      </c>
      <c r="J379">
        <f t="shared" si="34"/>
        <v>3.38</v>
      </c>
      <c r="K379" t="str">
        <f t="shared" si="35"/>
        <v>N/A</v>
      </c>
      <c r="L379" t="str">
        <f t="shared" si="36"/>
        <v>N/A</v>
      </c>
      <c r="M379" t="str">
        <f t="shared" si="37"/>
        <v>N/A</v>
      </c>
      <c r="N379" t="str">
        <f t="shared" si="38"/>
        <v>N/A</v>
      </c>
    </row>
    <row r="380" spans="1:14" x14ac:dyDescent="0.3">
      <c r="A380" s="1">
        <v>6</v>
      </c>
      <c r="B380" t="s">
        <v>130</v>
      </c>
      <c r="C380" t="s">
        <v>1063</v>
      </c>
      <c r="I380" t="str">
        <f t="shared" ref="I380:I399"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4.01</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1064</v>
      </c>
      <c r="I385" t="str">
        <f t="shared" si="39"/>
        <v>N/A</v>
      </c>
      <c r="J385">
        <f t="shared" si="40"/>
        <v>4510000000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1065</v>
      </c>
      <c r="I387" t="str">
        <f t="shared" si="39"/>
        <v>N/A</v>
      </c>
      <c r="J387">
        <f t="shared" si="40"/>
        <v>36.19</v>
      </c>
      <c r="K387" t="str">
        <f t="shared" si="41"/>
        <v>N/A</v>
      </c>
      <c r="L387" t="str">
        <f t="shared" si="42"/>
        <v>N/A</v>
      </c>
      <c r="M387" t="str">
        <f t="shared" si="43"/>
        <v>N/A</v>
      </c>
      <c r="N387" t="str">
        <f t="shared" si="44"/>
        <v>N/A</v>
      </c>
    </row>
    <row r="388" spans="1:14" x14ac:dyDescent="0.3">
      <c r="A388" s="1">
        <v>3</v>
      </c>
      <c r="B388" t="s">
        <v>124</v>
      </c>
      <c r="C388" t="s">
        <v>1066</v>
      </c>
      <c r="I388" t="str">
        <f t="shared" si="39"/>
        <v>N/A</v>
      </c>
      <c r="J388">
        <f t="shared" si="40"/>
        <v>24.5</v>
      </c>
      <c r="K388" t="str">
        <f t="shared" si="41"/>
        <v>N/A</v>
      </c>
      <c r="L388" t="str">
        <f t="shared" si="42"/>
        <v>N/A</v>
      </c>
      <c r="M388" t="str">
        <f t="shared" si="43"/>
        <v>N/A</v>
      </c>
      <c r="N388" t="str">
        <f t="shared" si="44"/>
        <v>N/A</v>
      </c>
    </row>
    <row r="389" spans="1:14" x14ac:dyDescent="0.3">
      <c r="A389" s="1">
        <v>4</v>
      </c>
      <c r="B389" t="s">
        <v>126</v>
      </c>
      <c r="C389" t="s">
        <v>1067</v>
      </c>
      <c r="I389" t="str">
        <f t="shared" si="39"/>
        <v>N/A</v>
      </c>
      <c r="J389">
        <f t="shared" si="40"/>
        <v>2.78</v>
      </c>
      <c r="K389" t="str">
        <f t="shared" si="41"/>
        <v>N/A</v>
      </c>
      <c r="L389" t="str">
        <f t="shared" si="42"/>
        <v>N/A</v>
      </c>
      <c r="M389" t="str">
        <f t="shared" si="43"/>
        <v>N/A</v>
      </c>
      <c r="N389" t="str">
        <f t="shared" si="44"/>
        <v>N/A</v>
      </c>
    </row>
    <row r="390" spans="1:14" x14ac:dyDescent="0.3">
      <c r="A390" s="1">
        <v>5</v>
      </c>
      <c r="B390" t="s">
        <v>128</v>
      </c>
      <c r="C390" t="s">
        <v>1068</v>
      </c>
      <c r="I390" t="str">
        <f t="shared" si="39"/>
        <v>N/A</v>
      </c>
      <c r="J390">
        <f t="shared" si="40"/>
        <v>4.88</v>
      </c>
      <c r="K390" t="str">
        <f t="shared" si="41"/>
        <v>N/A</v>
      </c>
      <c r="L390" t="str">
        <f t="shared" si="42"/>
        <v>N/A</v>
      </c>
      <c r="M390" t="str">
        <f t="shared" si="43"/>
        <v>N/A</v>
      </c>
      <c r="N390" t="str">
        <f t="shared" si="44"/>
        <v>N/A</v>
      </c>
    </row>
    <row r="391" spans="1:14" x14ac:dyDescent="0.3">
      <c r="A391" s="1">
        <v>6</v>
      </c>
      <c r="B391" t="s">
        <v>130</v>
      </c>
      <c r="C391" t="s">
        <v>1069</v>
      </c>
      <c r="I391" t="str">
        <f t="shared" si="39"/>
        <v>N/A</v>
      </c>
      <c r="J391">
        <f t="shared" si="40"/>
        <v>10.55</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4131</v>
      </c>
      <c r="I396" t="str">
        <f t="shared" si="39"/>
        <v>N/A</v>
      </c>
      <c r="J396">
        <f t="shared" si="40"/>
        <v>2200000000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8298</v>
      </c>
      <c r="I398" t="str">
        <f t="shared" si="39"/>
        <v>N/A</v>
      </c>
      <c r="J398">
        <f t="shared" si="40"/>
        <v>24.3</v>
      </c>
      <c r="K398" t="str">
        <f t="shared" si="41"/>
        <v>N/A</v>
      </c>
      <c r="L398" t="str">
        <f t="shared" si="42"/>
        <v>N/A</v>
      </c>
      <c r="M398" t="str">
        <f t="shared" si="43"/>
        <v>N/A</v>
      </c>
      <c r="N398" t="str">
        <f t="shared" si="44"/>
        <v>N/A</v>
      </c>
    </row>
    <row r="399" spans="1:14" x14ac:dyDescent="0.3">
      <c r="A399" s="1">
        <v>3</v>
      </c>
      <c r="B399" t="s">
        <v>124</v>
      </c>
      <c r="C399" t="s">
        <v>8299</v>
      </c>
      <c r="I399" t="str">
        <f t="shared" si="39"/>
        <v>N/A</v>
      </c>
      <c r="J399">
        <f t="shared" si="40"/>
        <v>25.33</v>
      </c>
      <c r="K399" t="str">
        <f t="shared" si="41"/>
        <v>N/A</v>
      </c>
      <c r="L399" t="str">
        <f t="shared" si="42"/>
        <v>N/A</v>
      </c>
      <c r="M399" t="str">
        <f t="shared" si="43"/>
        <v>N/A</v>
      </c>
      <c r="N399" t="str">
        <f t="shared" si="44"/>
        <v>N/A</v>
      </c>
    </row>
    <row r="400" spans="1:14" x14ac:dyDescent="0.3">
      <c r="A400" s="1">
        <v>4</v>
      </c>
      <c r="B400" t="s">
        <v>126</v>
      </c>
      <c r="C400" t="s">
        <v>8300</v>
      </c>
    </row>
    <row r="401" spans="1:3" x14ac:dyDescent="0.3">
      <c r="A401" s="1">
        <v>5</v>
      </c>
      <c r="B401" t="s">
        <v>128</v>
      </c>
      <c r="C401" t="s">
        <v>8301</v>
      </c>
    </row>
    <row r="402" spans="1:3" x14ac:dyDescent="0.3">
      <c r="A402" s="1">
        <v>6</v>
      </c>
      <c r="B402" t="s">
        <v>130</v>
      </c>
      <c r="C402" t="s">
        <v>8302</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 xml:space="preserve"> 1-13</v>
      </c>
      <c r="AL453" t="str">
        <f>L476</f>
        <v>13-14</v>
      </c>
      <c r="AM453" t="str">
        <f>M476</f>
        <v>14-15</v>
      </c>
      <c r="AN453" t="str">
        <f>N476</f>
        <v>15-16</v>
      </c>
    </row>
    <row r="454" spans="2:40" x14ac:dyDescent="0.3">
      <c r="X454" t="str">
        <f>D476</f>
        <v>Unnamed: 1</v>
      </c>
      <c r="Y454" t="str">
        <f>E476</f>
        <v>2013</v>
      </c>
      <c r="Z454" t="str">
        <f>F476</f>
        <v>2014</v>
      </c>
      <c r="AA454" t="str">
        <f>G476</f>
        <v>2015</v>
      </c>
      <c r="AB454" t="str">
        <f>H476</f>
        <v>2016</v>
      </c>
      <c r="AK454" t="e">
        <f ca="1">Y455-X455</f>
        <v>#N/A</v>
      </c>
      <c r="AL454">
        <f ca="1">Z455-Y455</f>
        <v>4.6258919520408837E-2</v>
      </c>
      <c r="AM454">
        <f ca="1">AA455-Z455</f>
        <v>1.1245787897596449E-2</v>
      </c>
      <c r="AN454">
        <f ca="1">AB455-AA455</f>
        <v>-2.1579184292996878E-4</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0.77671537270217494</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0.82297429222258378</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0.83422008012018023</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0.83400428827725026</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#VALUE!</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#VALUE!</v>
      </c>
    </row>
    <row r="460" spans="2:40" x14ac:dyDescent="0.3">
      <c r="Q460" t="str">
        <f>"Operating Margin"</f>
        <v>Operating Margin</v>
      </c>
    </row>
    <row r="461" spans="2:40" x14ac:dyDescent="0.3">
      <c r="Q461" t="str">
        <f>D476</f>
        <v>Unnamed: 1</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f ca="1">Y455-Y463-Y471</f>
        <v>7.1375664938387873E-3</v>
      </c>
      <c r="S462">
        <f ca="1">Z455-Z463-Z471</f>
        <v>3.821300729859136E-2</v>
      </c>
      <c r="T462">
        <f ca="1">AA455-AA463-AA471</f>
        <v>-4.7227090635954004E-2</v>
      </c>
      <c r="U462">
        <f ca="1">AB455-AB463-AB471</f>
        <v>-6.0845403229335307E-2</v>
      </c>
      <c r="X462" t="str">
        <f>D476</f>
        <v>Unnamed: 1</v>
      </c>
      <c r="Y462" t="str">
        <f>E476</f>
        <v>2013</v>
      </c>
      <c r="Z462" t="str">
        <f>F476</f>
        <v>2014</v>
      </c>
      <c r="AA462" t="str">
        <f>G476</f>
        <v>2015</v>
      </c>
      <c r="AB462" t="str">
        <f>H476</f>
        <v>2016</v>
      </c>
      <c r="AE462" t="str">
        <f>K476</f>
        <v xml:space="preserve"> 1-13</v>
      </c>
      <c r="AF462" t="str">
        <f>L476</f>
        <v>13-14</v>
      </c>
      <c r="AG462" t="str">
        <f>M476</f>
        <v>14-15</v>
      </c>
      <c r="AH462" t="str">
        <f>N476</f>
        <v>15-16</v>
      </c>
      <c r="AK462" t="str">
        <f>K476</f>
        <v xml:space="preserve"> 1-13</v>
      </c>
      <c r="AL462" t="str">
        <f>L476</f>
        <v>13-14</v>
      </c>
      <c r="AM462" t="str">
        <f>M476</f>
        <v>14-15</v>
      </c>
      <c r="AN462" t="str">
        <f>N476</f>
        <v>15-16</v>
      </c>
    </row>
    <row r="463" spans="2:40" x14ac:dyDescent="0.3">
      <c r="Q463" t="str">
        <f>"Max " &amp; Q460</f>
        <v>Max Operating Margin</v>
      </c>
      <c r="R463" t="e">
        <f ca="1">MAX(Q462:U462)</f>
        <v>#N/A</v>
      </c>
      <c r="S463" t="str">
        <f>"GM Effect on Max"</f>
        <v>GM Effect on Max</v>
      </c>
      <c r="T463" t="e">
        <f ca="1">IF(R464=Y457,"Max OM in same year as Max GM","Inconclusive Effect")</f>
        <v>#VALUE!</v>
      </c>
      <c r="X463" t="e">
        <f ca="1">(INDIRECT("J" &amp; MATCH("SG&amp;A Expense",B145:B403,0) +144))/(INDIRECT("J" &amp; MATCH("Sales/Revenue",B145:B403,0) +144))</f>
        <v>#VALUE!</v>
      </c>
      <c r="Y463">
        <f ca="1">(INDIRECT("K" &amp; MATCH("SG&amp;A Expense",B145:B403,0) +144))/(INDIRECT("K" &amp; MATCH("Sales/Revenue",B145:B403,0) +144))</f>
        <v>0.68837115345767963</v>
      </c>
      <c r="Z463">
        <f ca="1">(INDIRECT("L" &amp; MATCH("SG&amp;A Expense",B145:B403,0) +144))/(INDIRECT("L" &amp; MATCH("Sales/Revenue",B145:B403,0) +144))</f>
        <v>0.7228394774766399</v>
      </c>
      <c r="AA463">
        <f ca="1">(INDIRECT("M" &amp; MATCH("SG&amp;A Expense",B145:B403,0) +144))/(INDIRECT("M" &amp; MATCH("Sales/Revenue",B145:B403,0) +144))</f>
        <v>0.83290560841261896</v>
      </c>
      <c r="AB463">
        <f ca="1">(INDIRECT("N" &amp; MATCH("SG&amp;A Expense",B145:B403,0) +144))/(INDIRECT("N" &amp; MATCH("Sales/Revenue",B145:B403,0) +144))</f>
        <v>0.84686912002800507</v>
      </c>
      <c r="AE463" t="e">
        <f ca="1">R462-Q462</f>
        <v>#N/A</v>
      </c>
      <c r="AF463">
        <f ca="1">S462-R462</f>
        <v>3.1075440804752573E-2</v>
      </c>
      <c r="AG463">
        <f ca="1">T462-S462</f>
        <v>-8.5440097934545364E-2</v>
      </c>
      <c r="AH463">
        <f ca="1">U462-T462</f>
        <v>-1.3618312593381303E-2</v>
      </c>
      <c r="AK463" t="e">
        <f ca="1">Y463-X463</f>
        <v>#VALUE!</v>
      </c>
      <c r="AL463">
        <f ca="1">Z463-Y463</f>
        <v>3.4468324018960272E-2</v>
      </c>
      <c r="AM463">
        <f ca="1">AA463-Z463</f>
        <v>0.11006613093597906</v>
      </c>
      <c r="AN463">
        <f ca="1">AB463-AA463</f>
        <v>1.3963511615386115E-2</v>
      </c>
    </row>
    <row r="464" spans="2:40" x14ac:dyDescent="0.3">
      <c r="Q464" t="str">
        <f>Q463 &amp; " Year"</f>
        <v>Max Operating Margin Year</v>
      </c>
      <c r="R464" t="e">
        <f ca="1">VALUE(Q461)+MATCH(R463,Q462:U462,0)-1</f>
        <v>#VALUE!</v>
      </c>
      <c r="S464" t="str">
        <f>"SGA Effect on Max"</f>
        <v>SGA Effect on Max</v>
      </c>
      <c r="T464" t="e">
        <f ca="1">IF(R464=Y467,"Max OM in same year as Min SGA","Inconclusive Effect")</f>
        <v>#VALUE!</v>
      </c>
      <c r="X464" t="str">
        <f>"Max " &amp; X461</f>
        <v>Max SGA / Sales</v>
      </c>
      <c r="Y464" t="e">
        <f ca="1">MAX(X463:AB463)</f>
        <v>#VALUE!</v>
      </c>
      <c r="AE464" t="str">
        <f>"Max " &amp; AE461</f>
        <v>Max Change in Operating Margin</v>
      </c>
      <c r="AF464" t="e">
        <f ca="1">MAX(AE463:AH463)</f>
        <v>#N/A</v>
      </c>
      <c r="AK464" t="str">
        <f>"Max " &amp; AK461</f>
        <v>Max Change in SGA / Sales</v>
      </c>
      <c r="AL464" t="e">
        <f ca="1">MAX(AK463:AN463)</f>
        <v>#VALUE!</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#VALUE!</v>
      </c>
      <c r="X465" t="str">
        <f>X464 &amp; " Year"</f>
        <v>Max SGA / Sales Year</v>
      </c>
      <c r="Y465" t="e">
        <f ca="1">VALUE(X462)+MATCH(Y464,X463:AB463,0)-1</f>
        <v>#VALUE!</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#VALUE!</v>
      </c>
    </row>
    <row r="466" spans="4:40" x14ac:dyDescent="0.3">
      <c r="J466" t="str">
        <f>D476</f>
        <v>Unnamed: 1</v>
      </c>
      <c r="K466" t="str">
        <f>E476</f>
        <v>2013</v>
      </c>
      <c r="L466" t="str">
        <f>F476</f>
        <v>2014</v>
      </c>
      <c r="M466" t="str">
        <f>G476</f>
        <v>2015</v>
      </c>
      <c r="N466" t="str">
        <f>H476</f>
        <v>2016</v>
      </c>
      <c r="Q466" t="str">
        <f>Q465 &amp; " Year"</f>
        <v>Min Operating Margin Year</v>
      </c>
      <c r="R466" t="e">
        <f ca="1">VALUE(Q461)+MATCH(R465,Q462:U462,0)-1</f>
        <v>#VALUE!</v>
      </c>
      <c r="S466" t="str">
        <f>"GM Effect on Min"</f>
        <v>GM Effect on Min</v>
      </c>
      <c r="T466" t="e">
        <f ca="1">IF(R466=Y459,"Min OM in same year as Min GM","Inconclusive Effect")</f>
        <v>#VALUE!</v>
      </c>
      <c r="X466" t="str">
        <f>"Min " &amp; X461</f>
        <v>Min SGA / Sales</v>
      </c>
      <c r="Y466" t="e">
        <f ca="1">MIN(X463:AB463)</f>
        <v>#VALUE!</v>
      </c>
      <c r="AE466" t="str">
        <f>"Min " &amp; AE461</f>
        <v>Min Change in Operating Margin</v>
      </c>
      <c r="AF466" t="e">
        <f ca="1">MIN(AE463:AH463)</f>
        <v>#N/A</v>
      </c>
      <c r="AK466" t="str">
        <f>"Min " &amp; AK461</f>
        <v>Min Change in SGA / Sales</v>
      </c>
      <c r="AL466" t="e">
        <f ca="1">MIN(AK463:AN463)</f>
        <v>#VALUE!</v>
      </c>
    </row>
    <row r="467" spans="4:40" x14ac:dyDescent="0.3">
      <c r="J467" t="e">
        <f ca="1">Q462*(1/Q490)</f>
        <v>#N/A</v>
      </c>
      <c r="K467" t="e">
        <f ca="1">R462*(1/R490)</f>
        <v>#VALUE!</v>
      </c>
      <c r="L467">
        <f ca="1">S462*(1/S490)</f>
        <v>0.10095799557848179</v>
      </c>
      <c r="M467">
        <f ca="1">T462*(1/T490)</f>
        <v>-0.12504143188597963</v>
      </c>
      <c r="N467">
        <f ca="1">U462*(1/U490)</f>
        <v>-4.4745140944780534E-2</v>
      </c>
      <c r="S467" t="str">
        <f>"SGA Effect on Min"</f>
        <v>SGA Effect on Min</v>
      </c>
      <c r="T467" t="e">
        <f ca="1">IF(R466=Y465,"Min OM in same year as Max SGA","Inconclusive Effect")</f>
        <v>#VALUE!</v>
      </c>
      <c r="X467" t="str">
        <f>X466 &amp; " Year"</f>
        <v>Min SGA / Sales Year</v>
      </c>
      <c r="Y467" t="e">
        <f ca="1">VALUE(X462)+MATCH(Y466,X463:AB463,0)-1</f>
        <v>#VALUE!</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#VALUE!</v>
      </c>
    </row>
    <row r="468" spans="4:40" x14ac:dyDescent="0.3">
      <c r="J468" t="str">
        <f>"Max " &amp; J465</f>
        <v>Max EOY Pretax ROIC</v>
      </c>
      <c r="K468" t="e">
        <f ca="1">MAX(J467:N467)</f>
        <v>#N/A</v>
      </c>
      <c r="L468" t="str">
        <f>"OM Effect on Max"</f>
        <v>OM Effect on Max</v>
      </c>
      <c r="M468" t="e">
        <f ca="1">IF(K469=R464,"Max ROIC in same year as Max OM","Inconclusive Effect")</f>
        <v>#VALUE!</v>
      </c>
      <c r="S468" t="str">
        <f>"Dep Effect on Min"</f>
        <v>Dep Effect on Min</v>
      </c>
      <c r="T468" t="e">
        <f ca="1">IF(R466=Y473,"Min OM in same year as Max Dep","Inconclusive Effect")</f>
        <v>#VALUE!</v>
      </c>
    </row>
    <row r="469" spans="4:40" x14ac:dyDescent="0.3">
      <c r="J469" t="str">
        <f>J468 &amp; " Year"</f>
        <v>Max EOY Pretax ROIC Year</v>
      </c>
      <c r="K469" t="e">
        <f ca="1">VALUE(J466)+MATCH(K468,J467:N467,0)-1</f>
        <v>#VALUE!</v>
      </c>
      <c r="L469" t="str">
        <f>"IC Effect on Max"</f>
        <v>IC Effect on Max</v>
      </c>
      <c r="M469" t="e">
        <f ca="1">IF(K469=R494,"Max ROIC in same year as Min IC","Inconclusive Effect")</f>
        <v>#VALUE!</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#VALUE!</v>
      </c>
      <c r="Q470" t="str">
        <f>"Change in EOY Pretax ROIC"</f>
        <v>Change in EOY Pretax ROIC</v>
      </c>
      <c r="X470" t="str">
        <f>D476</f>
        <v>Unnamed: 1</v>
      </c>
      <c r="Y470" t="str">
        <f>E476</f>
        <v>2013</v>
      </c>
      <c r="Z470" t="str">
        <f>F476</f>
        <v>2014</v>
      </c>
      <c r="AA470" t="str">
        <f>G476</f>
        <v>2015</v>
      </c>
      <c r="AB470" t="str">
        <f>H476</f>
        <v>2016</v>
      </c>
    </row>
    <row r="471" spans="4:40" x14ac:dyDescent="0.3">
      <c r="J471" t="str">
        <f>J470 &amp; " Year"</f>
        <v>Min EOY Pretax ROIC Year</v>
      </c>
      <c r="K471" t="e">
        <f ca="1">VALUE(J466)+MATCH(K470,J467:N467,0)-1</f>
        <v>#VALUE!</v>
      </c>
      <c r="L471" t="str">
        <f>"IC Effect on Min"</f>
        <v>IC Effect on Min</v>
      </c>
      <c r="M471" t="e">
        <f ca="1">IF(K471=R492,"Min ROIC in same year as Max IC","Inconclusive Effect")</f>
        <v>#VALUE!</v>
      </c>
      <c r="Q471" t="str">
        <f>K476</f>
        <v xml:space="preserve"> 1-13</v>
      </c>
      <c r="R471" t="str">
        <f>L476</f>
        <v>13-14</v>
      </c>
      <c r="S471" t="str">
        <f>M476</f>
        <v>14-15</v>
      </c>
      <c r="T471" t="str">
        <f>N476</f>
        <v>15-16</v>
      </c>
      <c r="X471" t="e">
        <f ca="1">(INDIRECT("J" &amp; MATCH("Depreciation &amp; Amortization Expense",B145:B403,0) +144))/(INDIRECT("J" &amp; MATCH("Sales/Revenue",B145:B403,0) +144))</f>
        <v>#VALUE!</v>
      </c>
      <c r="Y471">
        <f ca="1">(INDIRECT("K" &amp; MATCH("Depreciation &amp; Amortization Expense",B145:B403,0) +144))/(INDIRECT("K" &amp; MATCH("Sales/Revenue",B145:B403,0) +144))</f>
        <v>8.1206652750656527E-2</v>
      </c>
      <c r="Z471">
        <f ca="1">(INDIRECT("L" &amp; MATCH("Depreciation &amp; Amortization Expense",B145:B403,0) +144))/(INDIRECT("L" &amp; MATCH("Sales/Revenue",B145:B403,0) +144))</f>
        <v>6.1921807447352518E-2</v>
      </c>
      <c r="AA471">
        <f ca="1">(INDIRECT("M" &amp; MATCH("Depreciation &amp; Amortization Expense",B145:B403,0) +144))/(INDIRECT("M" &amp; MATCH("Sales/Revenue",B145:B403,0) +144))</f>
        <v>4.8541562343515275E-2</v>
      </c>
      <c r="AB471">
        <f ca="1">(INDIRECT("N" &amp; MATCH("Depreciation &amp; Amortization Expense",B145:B403,0) +144))/(INDIRECT("N" &amp; MATCH("Sales/Revenue",B145:B403,0) +144))</f>
        <v>4.7980571478580494E-2</v>
      </c>
    </row>
    <row r="472" spans="4:40" x14ac:dyDescent="0.3">
      <c r="Q472" t="e">
        <f ca="1">K467-J467</f>
        <v>#VALUE!</v>
      </c>
      <c r="R472" t="e">
        <f ca="1">L467-K467</f>
        <v>#VALUE!</v>
      </c>
      <c r="S472">
        <f ca="1">M467-L467</f>
        <v>-0.22599942746446142</v>
      </c>
      <c r="T472">
        <f ca="1">N467-M467</f>
        <v>8.0296290941199097E-2</v>
      </c>
      <c r="X472" t="str">
        <f>"Max " &amp; X469</f>
        <v>Max Depreciation / Sales</v>
      </c>
      <c r="Y472" t="e">
        <f ca="1">MAX(X471:AB471)</f>
        <v>#VALUE!</v>
      </c>
      <c r="AK472" t="str">
        <f>"Change in Depreciation / Sales"</f>
        <v>Change in Depreciation / Sales</v>
      </c>
    </row>
    <row r="473" spans="4:40" x14ac:dyDescent="0.3">
      <c r="Q473" t="str">
        <f>"Max " &amp; Q470</f>
        <v>Max Change in EOY Pretax ROIC</v>
      </c>
      <c r="R473" t="e">
        <f ca="1">MAX(Q472:T472)</f>
        <v>#VALUE!</v>
      </c>
      <c r="X473" t="str">
        <f>X472 &amp; " Year"</f>
        <v>Max Depreciation / Sales Year</v>
      </c>
      <c r="Y473" t="e">
        <f ca="1">VALUE(X470)+MATCH(Y472,X471:AB471,0)-1</f>
        <v>#VALUE!</v>
      </c>
      <c r="AK473" t="str">
        <f>K476</f>
        <v xml:space="preserve"> 1-13</v>
      </c>
      <c r="AL473" t="str">
        <f>L476</f>
        <v>13-14</v>
      </c>
      <c r="AM473" t="str">
        <f>M476</f>
        <v>14-15</v>
      </c>
      <c r="AN473" t="str">
        <f>N476</f>
        <v>15-16</v>
      </c>
    </row>
    <row r="474" spans="4:40" x14ac:dyDescent="0.3">
      <c r="Q474" t="str">
        <f>Q473 &amp; " Year"</f>
        <v>Max Change in EOY Pretax ROIC Year</v>
      </c>
      <c r="R474" t="e">
        <f ca="1">IF(MATCH(R473,Q472:T472,0)=1,Q471,IF(MATCH(R473,Q472:T472,0)=2,R471,IF(MATCH(R473,Q472:T472,0)=3,S471,T471)))</f>
        <v>#VALUE!</v>
      </c>
      <c r="X474" t="str">
        <f>"Min " &amp; X469</f>
        <v>Min Depreciation / Sales</v>
      </c>
      <c r="Y474" t="e">
        <f ca="1">MIN(X471:AB471)</f>
        <v>#VALUE!</v>
      </c>
      <c r="AK474" t="e">
        <f ca="1">Y471-X471</f>
        <v>#VALUE!</v>
      </c>
      <c r="AL474">
        <f ca="1">Z471-Y471</f>
        <v>-1.9284845303304009E-2</v>
      </c>
      <c r="AM474">
        <f ca="1">AA471-Z471</f>
        <v>-1.3380245103837243E-2</v>
      </c>
      <c r="AN474">
        <f ca="1">AB471-AA471</f>
        <v>-5.6099086493478084E-4</v>
      </c>
    </row>
    <row r="475" spans="4:40" x14ac:dyDescent="0.3">
      <c r="D475" t="str">
        <f>"EOY ROIC"</f>
        <v>EOY ROIC</v>
      </c>
      <c r="K475" t="str">
        <f>"Change in EOY ROIC"</f>
        <v>Change in EOY ROIC</v>
      </c>
      <c r="Q475" t="str">
        <f>"Min " &amp; Q470</f>
        <v>Min Change in EOY Pretax ROIC</v>
      </c>
      <c r="R475" t="e">
        <f ca="1">MIN(Q472:T472)</f>
        <v>#VALUE!</v>
      </c>
      <c r="X475" t="str">
        <f>X474 &amp; " Year"</f>
        <v>Min Depreciation / Sales Year</v>
      </c>
      <c r="Y475" t="e">
        <f ca="1">VALUE(X470)+MATCH(Y474,X471:AB471,0)-1</f>
        <v>#VALUE!</v>
      </c>
      <c r="AK475" t="str">
        <f>"Max " &amp; AK472</f>
        <v>Max Change in Depreciation / Sales</v>
      </c>
      <c r="AL475" t="e">
        <f ca="1">MAX(AK474:AN474)</f>
        <v>#VALUE!</v>
      </c>
    </row>
    <row r="476" spans="4:40" x14ac:dyDescent="0.3">
      <c r="D476" t="str">
        <f>C144</f>
        <v>Unnamed: 1</v>
      </c>
      <c r="E476" t="str">
        <f>D144</f>
        <v>2013</v>
      </c>
      <c r="F476" t="str">
        <f>E144</f>
        <v>2014</v>
      </c>
      <c r="G476" t="str">
        <f>F144</f>
        <v>2015</v>
      </c>
      <c r="H476" t="str">
        <f>G144</f>
        <v>2016</v>
      </c>
      <c r="K476" t="str">
        <f>RIGHT(D476,2) &amp; "-" &amp; RIGHT(E476,2)</f>
        <v xml:space="preserve"> 1-13</v>
      </c>
      <c r="L476" t="str">
        <f>RIGHT(E476,2) &amp; "-" &amp; RIGHT(F476,2)</f>
        <v>13-14</v>
      </c>
      <c r="M476" t="str">
        <f>RIGHT(F476,2) &amp; "-" &amp; RIGHT(G476,2)</f>
        <v>14-15</v>
      </c>
      <c r="N476" t="str">
        <f>RIGHT(G476,2) &amp; "-" &amp; RIGHT(H476,2)</f>
        <v>15-16</v>
      </c>
      <c r="Q476" t="str">
        <f>Q475 &amp; " Year"</f>
        <v>Min Change in EOY Pretax ROIC Year</v>
      </c>
      <c r="R476" t="e">
        <f ca="1">IF(MATCH(R475,Q472:T472,0)=1,Q471,IF(MATCH(R475,Q472:T472,0)=2,R471,IF(MATCH(R475,Q472:T472,0)=3,S471,T471)))</f>
        <v>#VALUE!</v>
      </c>
      <c r="AK476" t="str">
        <f>AK475 &amp; " Year"</f>
        <v>Max Change in Depreciation / Sales Year</v>
      </c>
      <c r="AL476" t="e">
        <f ca="1">IF(MATCH(AL475,AK474:AN474,0)=1,AK473,IF(MATCH(AL475,AK474:AN474,0)=2,AL473,IF(MATCH(AL475,AK474:AN474,0)=3,AM473,AN473)))</f>
        <v>#VALUE!</v>
      </c>
    </row>
    <row r="477" spans="4:40" x14ac:dyDescent="0.3">
      <c r="D477" t="e">
        <f ca="1">J467*(1-J487)</f>
        <v>#N/A</v>
      </c>
      <c r="E477" t="e">
        <f ca="1">K467*(1-K487)</f>
        <v>#VALUE!</v>
      </c>
      <c r="F477">
        <f ca="1">L467*(1-L487)</f>
        <v>8.6198054704434743E-2</v>
      </c>
      <c r="G477">
        <f ca="1">M467*(1-M487)</f>
        <v>1.1303812220293299</v>
      </c>
      <c r="H477">
        <f ca="1">N467*(1-N487)</f>
        <v>3.9824086747187563E-2</v>
      </c>
      <c r="K477" t="e">
        <f ca="1">E477-D477</f>
        <v>#VALUE!</v>
      </c>
      <c r="L477" t="e">
        <f ca="1">F477-E477</f>
        <v>#VALUE!</v>
      </c>
      <c r="M477">
        <f ca="1">G477-F477</f>
        <v>1.0441831673248951</v>
      </c>
      <c r="N477">
        <f ca="1">H477-G477</f>
        <v>-1.0905571352821424</v>
      </c>
      <c r="AK477" t="str">
        <f>"Min " &amp; AK472</f>
        <v>Min Change in Depreciation / Sales</v>
      </c>
      <c r="AL477" t="e">
        <f ca="1">MIN(AK474:AN474)</f>
        <v>#VALUE!</v>
      </c>
    </row>
    <row r="478" spans="4:40" x14ac:dyDescent="0.3">
      <c r="D478" t="str">
        <f>"Max " &amp; D475</f>
        <v>Max EOY ROIC</v>
      </c>
      <c r="E478" t="e">
        <f ca="1">MAX(D477:H477)</f>
        <v>#N/A</v>
      </c>
      <c r="F478" t="str">
        <f>"Cash Tax  Effect on Max"</f>
        <v>Cash Tax  Effect on Max</v>
      </c>
      <c r="G478" t="e">
        <f ca="1">IF(E479=K491,"Max ROIC in same year as Min Cash Tax","Inconclusive Effect")</f>
        <v>#VALUE!</v>
      </c>
      <c r="K478" t="str">
        <f>"Max " &amp; K475</f>
        <v>Max Change in EOY ROIC</v>
      </c>
      <c r="L478" t="e">
        <f ca="1">MAX(K477:N477)</f>
        <v>#VALUE!</v>
      </c>
      <c r="AK478" t="str">
        <f>AK477 &amp; " Year"</f>
        <v>Min Change in Depreciation / Sales Year</v>
      </c>
      <c r="AL478" t="e">
        <f ca="1">IF(MATCH(AL477,AK474:AN474,0)=1,AK473,IF(MATCH(AL477,AK474:AN474,0)=2,AL473,IF(MATCH(AL477,AK474:AN474,0)=3,AM473,AN473)))</f>
        <v>#VALUE!</v>
      </c>
    </row>
    <row r="479" spans="4:40" x14ac:dyDescent="0.3">
      <c r="D479" t="str">
        <f>D478 &amp; " Year"</f>
        <v>Max EOY ROIC Year</v>
      </c>
      <c r="E479" t="e">
        <f ca="1">VALUE(D476)+MATCH(E478,D477:H477,0)-1</f>
        <v>#VALUE!</v>
      </c>
      <c r="K479" t="str">
        <f>K478 &amp; " Year"</f>
        <v>Max Change in EOY ROIC Year</v>
      </c>
      <c r="L479" t="e">
        <f ca="1">IF(MATCH(L478,K477:N477,0)=1,K476,IF(MATCH(L478,K477:N477,0)=2,L476,IF(MATCH(L478,K477:N477,0)=3,M476,N476)))</f>
        <v>#VALUE!</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#VALUE!</v>
      </c>
      <c r="K480" t="str">
        <f>"Min " &amp; K475</f>
        <v>Min Change in EOY ROIC</v>
      </c>
      <c r="L480" t="e">
        <f ca="1">MIN(K477:N477)</f>
        <v>#VALUE!</v>
      </c>
      <c r="Q480" t="str">
        <f>K476</f>
        <v xml:space="preserve"> 1-13</v>
      </c>
      <c r="R480" t="str">
        <f>L476</f>
        <v>13-14</v>
      </c>
      <c r="S480" t="str">
        <f>M476</f>
        <v>14-15</v>
      </c>
      <c r="T480" t="str">
        <f>N476</f>
        <v>15-16</v>
      </c>
    </row>
    <row r="481" spans="4:40" x14ac:dyDescent="0.3">
      <c r="D481" t="str">
        <f>D480 &amp; " Year"</f>
        <v>Min EOY ROIC Year</v>
      </c>
      <c r="E481" t="e">
        <f ca="1">VALUE(D476)+MATCH(E480,D477:H477,0)-1</f>
        <v>#VALUE!</v>
      </c>
      <c r="K481" t="str">
        <f>K480 &amp; " Year"</f>
        <v>Min Change in EOY ROIC Year</v>
      </c>
      <c r="L481" t="e">
        <f ca="1">IF(MATCH(L480,K477:N477,0)=1,K476,IF(MATCH(L480,K477:N477,0)=2,L476,IF(MATCH(L480,K477:N477,0)=3,M476,N476)))</f>
        <v>#VALUE!</v>
      </c>
      <c r="Q481" t="e">
        <f ca="1">K487-J487</f>
        <v>#VALUE!</v>
      </c>
      <c r="R481">
        <f ca="1">L487-K487</f>
        <v>8.9883040935672509E-2</v>
      </c>
      <c r="S481">
        <f ca="1">M487-L487</f>
        <v>9.8938545741300281</v>
      </c>
      <c r="T481">
        <f ca="1">N487-M487</f>
        <v>-8.1500330379406076</v>
      </c>
      <c r="X481" t="str">
        <f>"Op WC / Sales"</f>
        <v>Op WC / Sales</v>
      </c>
    </row>
    <row r="482" spans="4:40" x14ac:dyDescent="0.3">
      <c r="Q482" t="str">
        <f>"Max " &amp; Q479</f>
        <v>Max Change in Cash Tax Rate</v>
      </c>
      <c r="R482" t="e">
        <f ca="1">MAX(Q481:T481)</f>
        <v>#VALUE!</v>
      </c>
      <c r="X482" t="str">
        <f>D476</f>
        <v>Unnamed: 1</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e">
        <f ca="1">IF(MATCH(R482,Q481:T481,0)=1,Q480,IF(MATCH(R482,Q481:T481,0)=2,R480,IF(MATCH(R482,Q481:T481,0)=3,S480,T480)))</f>
        <v>#VALUE!</v>
      </c>
      <c r="X483" t="e">
        <f ca="1">(INDIRECT("J" &amp; MATCH("Total Current Assets",B145:B403,0) +144) - INDIRECT("J" &amp; MATCH("Total Current Liabilities",B145:B403,0) +144))/(INDIRECT("J" &amp; MATCH("Sales/Revenue",B145:B403,0) +144))</f>
        <v>#VALUE!</v>
      </c>
      <c r="Y483" t="e">
        <f ca="1">(INDIRECT("K" &amp; MATCH("Total Current Assets",B145:B403,0) +144) - INDIRECT("K" &amp; MATCH("Total Current Liabilities",B145:B403,0) +144))/(INDIRECT("K" &amp; MATCH("Sales/Revenue",B145:B403,0) +144))</f>
        <v>#VALUE!</v>
      </c>
      <c r="Z483">
        <f ca="1">(INDIRECT("L" &amp; MATCH("Total Current Assets",B145:B403,0) +144) - INDIRECT("L" &amp; MATCH("Total Current Liabilities",B145:B403,0) +144))/(INDIRECT("L" &amp; MATCH("Sales/Revenue",B145:B403,0) +144))</f>
        <v>0.20766119659708987</v>
      </c>
      <c r="AA483">
        <f ca="1">(INDIRECT("M" &amp; MATCH("Total Current Assets",B145:B403,0) +144) - INDIRECT("M" &amp; MATCH("Total Current Liabilities",B145:B403,0) +144))/(INDIRECT("M" &amp; MATCH("Sales/Revenue",B145:B403,0) +144))</f>
        <v>0.15798698047070606</v>
      </c>
      <c r="AB483">
        <f ca="1">(INDIRECT("N" &amp; MATCH("Total Current Assets",B145:B403,0) +144) - INDIRECT("N" &amp; MATCH("Total Current Liabilities",B145:B403,0) +144))/(INDIRECT("N" &amp; MATCH("Sales/Revenue",B145:B403,0) +144))</f>
        <v>1.1859274493501948</v>
      </c>
      <c r="AK483" t="str">
        <f>K476</f>
        <v xml:space="preserve"> 1-13</v>
      </c>
      <c r="AL483" t="str">
        <f>L476</f>
        <v>13-14</v>
      </c>
      <c r="AM483" t="str">
        <f>M476</f>
        <v>14-15</v>
      </c>
      <c r="AN483" t="str">
        <f>N476</f>
        <v>15-16</v>
      </c>
    </row>
    <row r="484" spans="4:40" x14ac:dyDescent="0.3">
      <c r="Q484" t="str">
        <f>"Min " &amp; Q479</f>
        <v>Min Change in Cash Tax Rate</v>
      </c>
      <c r="R484" t="e">
        <f ca="1">MIN(Q481:T481)</f>
        <v>#VALUE!</v>
      </c>
      <c r="X484" t="str">
        <f>"Max " &amp; X481</f>
        <v>Max Op WC / Sales</v>
      </c>
      <c r="Y484" t="e">
        <f ca="1">MAX(X483:AB483)</f>
        <v>#VALUE!</v>
      </c>
      <c r="AK484" t="e">
        <f ca="1">Y483-X483</f>
        <v>#VALUE!</v>
      </c>
      <c r="AL484" t="e">
        <f ca="1">Z483-Y483</f>
        <v>#VALUE!</v>
      </c>
      <c r="AM484">
        <f ca="1">AA483-Z483</f>
        <v>-4.9674216126383813E-2</v>
      </c>
      <c r="AN484">
        <f ca="1">AB483-AA483</f>
        <v>1.0279404688794886</v>
      </c>
    </row>
    <row r="485" spans="4:40" x14ac:dyDescent="0.3">
      <c r="J485" t="str">
        <f>"Cash Tax Rate"</f>
        <v>Cash Tax Rate</v>
      </c>
      <c r="Q485" t="str">
        <f>Q484 &amp; " Year"</f>
        <v>Min Change in Cash Tax Rate Year</v>
      </c>
      <c r="R485" t="e">
        <f ca="1">IF(MATCH(R484,Q481:T481,0)=1,Q480,IF(MATCH(R484,Q481:T481,0)=2,R480,IF(MATCH(R484,Q481:T481,0)=3,S480,T480)))</f>
        <v>#VALUE!</v>
      </c>
      <c r="X485" t="str">
        <f>X484 &amp; " Year"</f>
        <v>Max Op WC / Sales Year</v>
      </c>
      <c r="Y485" t="e">
        <f ca="1">VALUE(X482)+MATCH(Y484,X483:AB483,0)-1</f>
        <v>#VALUE!</v>
      </c>
      <c r="AK485" t="str">
        <f>"Max " &amp; AK482</f>
        <v>Max Change in Op WC / Sales</v>
      </c>
      <c r="AL485" t="e">
        <f ca="1">MAX(AK484:AN484)</f>
        <v>#VALUE!</v>
      </c>
    </row>
    <row r="486" spans="4:40" x14ac:dyDescent="0.3">
      <c r="J486" t="str">
        <f>D476</f>
        <v>Unnamed: 1</v>
      </c>
      <c r="K486" t="str">
        <f>E476</f>
        <v>2013</v>
      </c>
      <c r="L486" t="str">
        <f>F476</f>
        <v>2014</v>
      </c>
      <c r="M486" t="str">
        <f>G476</f>
        <v>2015</v>
      </c>
      <c r="N486" t="str">
        <f>H476</f>
        <v>2016</v>
      </c>
      <c r="X486" t="str">
        <f>"Min " &amp; X481</f>
        <v>Min Op WC / Sales</v>
      </c>
      <c r="Y486" t="e">
        <f ca="1">MIN(X483:AB483)</f>
        <v>#VALUE!</v>
      </c>
      <c r="AK486" t="str">
        <f>AK485 &amp; " Year"</f>
        <v>Max Change in Op WC / Sales Year</v>
      </c>
      <c r="AL486" t="e">
        <f ca="1">IF(MATCH(AL485,AK484:AN484,0)=1,AK483,IF(MATCH(AL485,AK484:AN484,0)=2,AL483,IF(MATCH(AL485,AK484:AN484,0)=3,AM483,AN483)))</f>
        <v>#VALUE!</v>
      </c>
    </row>
    <row r="487" spans="4:40" x14ac:dyDescent="0.3">
      <c r="J487" t="e">
        <f ca="1">(INDIRECT("J" &amp; MATCH("Income Tax",B145:B403,0) +144))/(INDIRECT("J" &amp; MATCH("Pretax Income",B145:B403,0) +144))</f>
        <v>#VALUE!</v>
      </c>
      <c r="K487">
        <f ca="1">(INDIRECT("K" &amp; MATCH("Income Tax",B145:B403,0) +144))/(INDIRECT("K" &amp; MATCH("Pretax Income",B145:B403,0) +144))</f>
        <v>5.6315789473684208E-2</v>
      </c>
      <c r="L487">
        <f ca="1">(INDIRECT("L" &amp; MATCH("Income Tax",B145:B403,0) +144))/(INDIRECT("L" &amp; MATCH("Pretax Income",B145:B403,0) +144))</f>
        <v>0.14619883040935672</v>
      </c>
      <c r="M487">
        <f ca="1">(INDIRECT("M" &amp; MATCH("Income Tax",B145:B403,0) +144))/(INDIRECT("M" &amp; MATCH("Pretax Income",B145:B403,0) +144))</f>
        <v>10.040053404539385</v>
      </c>
      <c r="N487">
        <f ca="1">(INDIRECT("N" &amp; MATCH("Income Tax",B145:B403,0) +144))/(INDIRECT("N" &amp; MATCH("Pretax Income",B145:B403,0) +144))</f>
        <v>1.890020366598778</v>
      </c>
      <c r="X487" t="str">
        <f>X486 &amp; " Year"</f>
        <v>Min Op WC / Sales Year</v>
      </c>
      <c r="Y487" t="e">
        <f ca="1">VALUE(X482)+MATCH(Y486,X483:AB483,0)-1</f>
        <v>#VALUE!</v>
      </c>
      <c r="AK487" t="str">
        <f>"Min " &amp; AK482</f>
        <v>Min Change in Op WC / Sales</v>
      </c>
      <c r="AL487" t="e">
        <f ca="1">MIN(AK484:AN484)</f>
        <v>#VALUE!</v>
      </c>
    </row>
    <row r="488" spans="4:40" x14ac:dyDescent="0.3">
      <c r="J488" t="str">
        <f>"Max " &amp; J485</f>
        <v>Max Cash Tax Rate</v>
      </c>
      <c r="K488" t="e">
        <f ca="1">MAX(J487:N487)</f>
        <v>#VALUE!</v>
      </c>
      <c r="Q488" t="str">
        <f>"Invested Capital / Sales"</f>
        <v>Invested Capital / Sales</v>
      </c>
      <c r="AK488" t="str">
        <f>AK487 &amp; " Year"</f>
        <v>Min Change in Op WC / Sales Year</v>
      </c>
      <c r="AL488" t="e">
        <f ca="1">IF(MATCH(AL487,AK484:AN484,0)=1,AK483,IF(MATCH(AL487,AK484:AN484,0)=2,AL483,IF(MATCH(AL487,AK484:AN484,0)=3,AM483,AN483)))</f>
        <v>#VALUE!</v>
      </c>
    </row>
    <row r="489" spans="4:40" x14ac:dyDescent="0.3">
      <c r="J489" t="str">
        <f>J488 &amp; " Year"</f>
        <v>Max Cash Tax Rate Year</v>
      </c>
      <c r="K489" t="e">
        <f ca="1">VALUE(J486)+MATCH(K488,J487:N487,0)-1</f>
        <v>#VALUE!</v>
      </c>
      <c r="Q489" t="str">
        <f>D476</f>
        <v>Unnamed: 1</v>
      </c>
      <c r="R489" t="str">
        <f>E476</f>
        <v>2013</v>
      </c>
      <c r="S489" t="str">
        <f>F476</f>
        <v>2014</v>
      </c>
      <c r="T489" t="str">
        <f>G476</f>
        <v>2015</v>
      </c>
      <c r="U489" t="str">
        <f>H476</f>
        <v>2016</v>
      </c>
      <c r="X489" t="str">
        <f>"PPE / Sales"</f>
        <v>PPE / Sales</v>
      </c>
    </row>
    <row r="490" spans="4:40" x14ac:dyDescent="0.3">
      <c r="J490" t="str">
        <f>"Min " &amp; J485</f>
        <v>Min Cash Tax Rate</v>
      </c>
      <c r="K490" t="e">
        <f ca="1">MIN(J487:N487)</f>
        <v>#VALUE!</v>
      </c>
      <c r="Q490" t="e">
        <f ca="1">SUM(X483,X491,X499)</f>
        <v>#VALUE!</v>
      </c>
      <c r="R490" t="e">
        <f ca="1">SUM(Y483,Y491,Y499)</f>
        <v>#VALUE!</v>
      </c>
      <c r="S490">
        <f ca="1">SUM(Z483,Z491,Z499)</f>
        <v>0.37850402119845661</v>
      </c>
      <c r="T490">
        <f ca="1">SUM(AA483,AA491,AA499)</f>
        <v>0.37769153730595895</v>
      </c>
      <c r="U490">
        <f ca="1">SUM(AB483,AB491,AB499)</f>
        <v>1.3598214676410099</v>
      </c>
      <c r="X490" t="str">
        <f>D476</f>
        <v>Unnamed: 1</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#VALUE!</v>
      </c>
      <c r="Q491" t="str">
        <f>"Max " &amp; Q488</f>
        <v>Max Invested Capital / Sales</v>
      </c>
      <c r="R491" t="e">
        <f ca="1">MAX(Q490:U490)</f>
        <v>#VALUE!</v>
      </c>
      <c r="S491" t="str">
        <f>"Op WC Effect on Max"</f>
        <v>Op WC Effect on Max</v>
      </c>
      <c r="T491" t="e">
        <f ca="1">IF(R492=Y485,"Max IC in same year as Max Op WC","Inconclusive Effect")</f>
        <v>#VALUE!</v>
      </c>
      <c r="X491" t="e">
        <f ca="1">(INDIRECT("J" &amp; MATCH("Net Property, Plant &amp; Equipment",B145:B403,0) +144))/(INDIRECT("J" &amp; MATCH("Sales/Revenue",B145:B403,0) +144))</f>
        <v>#VALUE!</v>
      </c>
      <c r="Y491" t="e">
        <f ca="1">(INDIRECT("K" &amp; MATCH("Net Property, Plant &amp; Equipment",B145:B403,0) +144))/(INDIRECT("K" &amp; MATCH("Sales/Revenue",B145:B403,0) +144))</f>
        <v>#VALUE!</v>
      </c>
      <c r="Z491">
        <f ca="1">(INDIRECT("L" &amp; MATCH("Net Property, Plant &amp; Equipment",B145:B403,0) +144))/(INDIRECT("L" &amp; MATCH("Sales/Revenue",B145:B403,0) +144))</f>
        <v>7.4566500860025101E-2</v>
      </c>
      <c r="AA491">
        <f ca="1">(INDIRECT("M" &amp; MATCH("Net Property, Plant &amp; Equipment",B145:B403,0) +144))/(INDIRECT("M" &amp; MATCH("Sales/Revenue",B145:B403,0) +144))</f>
        <v>0.13129068602904356</v>
      </c>
      <c r="AB491">
        <f ca="1">(INDIRECT("N" &amp; MATCH("Net Property, Plant &amp; Equipment",B145:B403,0) +144))/(INDIRECT("N" &amp; MATCH("Sales/Revenue",B145:B403,0) +144))</f>
        <v>0.12856080164529821</v>
      </c>
      <c r="AE491" t="str">
        <f>K476</f>
        <v xml:space="preserve"> 1-13</v>
      </c>
      <c r="AF491" t="str">
        <f>L476</f>
        <v>13-14</v>
      </c>
      <c r="AG491" t="str">
        <f>M476</f>
        <v>14-15</v>
      </c>
      <c r="AH491" t="str">
        <f>N476</f>
        <v>15-16</v>
      </c>
      <c r="AK491" t="str">
        <f>K476</f>
        <v xml:space="preserve"> 1-13</v>
      </c>
      <c r="AL491" t="str">
        <f>L476</f>
        <v>13-14</v>
      </c>
      <c r="AM491" t="str">
        <f>M476</f>
        <v>14-15</v>
      </c>
      <c r="AN491" t="str">
        <f>N476</f>
        <v>15-16</v>
      </c>
    </row>
    <row r="492" spans="4:40" x14ac:dyDescent="0.3">
      <c r="Q492" t="str">
        <f>Q491 &amp; " Year"</f>
        <v>Max Invested Capital / Sales Year</v>
      </c>
      <c r="R492" t="e">
        <f ca="1">VALUE(Q489)+MATCH(R491,Q490:U490,0)-1</f>
        <v>#VALUE!</v>
      </c>
      <c r="S492" t="str">
        <f>"PPE Effect on Max"</f>
        <v>PPE Effect on Max</v>
      </c>
      <c r="T492" t="e">
        <f ca="1">IF(R492=Y493,"Max IC in same year as Max PPE","Inconclusive Effect")</f>
        <v>#VALUE!</v>
      </c>
      <c r="X492" t="str">
        <f>"Max " &amp; X489</f>
        <v>Max PPE / Sales</v>
      </c>
      <c r="Y492" t="e">
        <f ca="1">MAX(X491:AB491)</f>
        <v>#VALUE!</v>
      </c>
      <c r="AE492" t="e">
        <f ca="1">R490-Q490</f>
        <v>#VALUE!</v>
      </c>
      <c r="AF492" t="e">
        <f ca="1">S490-R490</f>
        <v>#VALUE!</v>
      </c>
      <c r="AG492">
        <f ca="1">T490-S490</f>
        <v>-8.1248389249766184E-4</v>
      </c>
      <c r="AH492">
        <f ca="1">U490-T490</f>
        <v>0.98212993033505092</v>
      </c>
      <c r="AK492" t="e">
        <f ca="1">Y491-X491</f>
        <v>#VALUE!</v>
      </c>
      <c r="AL492" t="e">
        <f ca="1">Z491-Y491</f>
        <v>#VALUE!</v>
      </c>
      <c r="AM492">
        <f ca="1">AA491-Z491</f>
        <v>5.6724185169018462E-2</v>
      </c>
      <c r="AN492">
        <f ca="1">AB491-AA491</f>
        <v>-2.7298843837453568E-3</v>
      </c>
    </row>
    <row r="493" spans="4:40" x14ac:dyDescent="0.3">
      <c r="Q493" t="str">
        <f>"Min " &amp; Q488</f>
        <v>Min Invested Capital / Sales</v>
      </c>
      <c r="R493" t="e">
        <f ca="1">MIN(Q490:U490)</f>
        <v>#VALUE!</v>
      </c>
      <c r="S493" t="str">
        <f>"Intangibles Effect on Max"</f>
        <v>Intangibles Effect on Max</v>
      </c>
      <c r="T493" t="e">
        <f ca="1">IF(R492=Y501,"Max IC in same year as Max Intangibles","Inconclusive Effect")</f>
        <v>#VALUE!</v>
      </c>
      <c r="X493" t="str">
        <f>X492 &amp; " Year"</f>
        <v>Max PPE / Sales Year</v>
      </c>
      <c r="Y493" t="e">
        <f ca="1">VALUE(X490)+MATCH(Y492,X491:AB491,0)-1</f>
        <v>#VALUE!</v>
      </c>
      <c r="AE493" t="str">
        <f>"Max " &amp; AE490</f>
        <v>Max Change in Invested Capital / Sales</v>
      </c>
      <c r="AF493" t="e">
        <f ca="1">MAX(AE492:AH492)</f>
        <v>#VALUE!</v>
      </c>
      <c r="AK493" t="str">
        <f>"Max " &amp; AK490</f>
        <v>Max Change in PPE / Sales</v>
      </c>
      <c r="AL493" t="e">
        <f ca="1">MAX(AK492:AN492)</f>
        <v>#VALUE!</v>
      </c>
    </row>
    <row r="494" spans="4:40" x14ac:dyDescent="0.3">
      <c r="Q494" t="str">
        <f>Q493 &amp; " Year"</f>
        <v>Min Invested Capital / Sales Year</v>
      </c>
      <c r="R494" t="e">
        <f ca="1">VALUE(Q489)+MATCH(R493,Q490:U490,0)-1</f>
        <v>#VALUE!</v>
      </c>
      <c r="S494" t="str">
        <f>"Op WC Effect on Min"</f>
        <v>Op WC Effect on Min</v>
      </c>
      <c r="T494" t="e">
        <f ca="1">IF(R494=Y487,"Min IC in same year as Min Op WC","Inconclusive Effect")</f>
        <v>#VALUE!</v>
      </c>
      <c r="X494" t="str">
        <f>"Min " &amp; X489</f>
        <v>Min PPE / Sales</v>
      </c>
      <c r="Y494" t="e">
        <f ca="1">MIN(X491:AB491)</f>
        <v>#VALUE!</v>
      </c>
      <c r="AE494" t="str">
        <f>AE493 &amp; " Year"</f>
        <v>Max Change in Invested Capital / Sales Year</v>
      </c>
      <c r="AF494" t="e">
        <f ca="1">IF(MATCH(AF493,AE492:AH492,0)=1,AE491,IF(MATCH(AF493,AE492:AH492,0)=2,AF491,IF(MATCH(AF493,AE492:AH492,0)=3,AG491,AH491)))</f>
        <v>#VALUE!</v>
      </c>
      <c r="AK494" t="str">
        <f>AK493 &amp; " Year"</f>
        <v>Max Change in PPE / Sales Year</v>
      </c>
      <c r="AL494" t="e">
        <f ca="1">IF(MATCH(AL493,AK492:AN492,0)=1,AK491,IF(MATCH(AL493,AK492:AN492,0)=2,AL491,IF(MATCH(AL493,AK492:AN492,0)=3,AM491,AN491)))</f>
        <v>#VALUE!</v>
      </c>
    </row>
    <row r="495" spans="4:40" x14ac:dyDescent="0.3">
      <c r="S495" t="str">
        <f>"PPE Effect on Min"</f>
        <v>PPE Effect on Min</v>
      </c>
      <c r="T495" t="e">
        <f ca="1">IF(R494=Y495,"Min IC in same year as Min PPE","Inconclusive Effect")</f>
        <v>#VALUE!</v>
      </c>
      <c r="X495" t="str">
        <f>X494 &amp; " Year"</f>
        <v>Min PPE / Sales Year</v>
      </c>
      <c r="Y495" t="e">
        <f ca="1">VALUE(X490)+MATCH(Y494,X491:AB491,0)-1</f>
        <v>#VALUE!</v>
      </c>
      <c r="AE495" t="str">
        <f>"Min " &amp; AE490</f>
        <v>Min Change in Invested Capital / Sales</v>
      </c>
      <c r="AF495" t="e">
        <f ca="1">MIN(AE492:AH492)</f>
        <v>#VALUE!</v>
      </c>
      <c r="AK495" t="str">
        <f>"Min " &amp; AK490</f>
        <v>Min Change in PPE / Sales</v>
      </c>
      <c r="AL495" t="e">
        <f ca="1">MIN(AK492:AN492)</f>
        <v>#VALUE!</v>
      </c>
    </row>
    <row r="496" spans="4:40" x14ac:dyDescent="0.3">
      <c r="S496" t="str">
        <f>"Intangibles Effect on Min"</f>
        <v>Intangibles Effect on Min</v>
      </c>
      <c r="T496" t="e">
        <f ca="1">IF(R494=Y503,"Min IC in same year as Min Intangibles","Inconclusive Effect")</f>
        <v>#VALUE!</v>
      </c>
      <c r="AE496" t="str">
        <f>AE495 &amp; " Year"</f>
        <v>Min Change in Invested Capital / Sales Year</v>
      </c>
      <c r="AF496" t="e">
        <f ca="1">IF(MATCH(AF495,AE492:AH492,0)=1,AE491,IF(MATCH(AF495,AE492:AH492,0)=2,AF491,IF(MATCH(AF495,AE492:AH492,0)=3,AG491,AH491)))</f>
        <v>#VALUE!</v>
      </c>
      <c r="AK496" t="str">
        <f>AK495 &amp; " Year"</f>
        <v>Min Change in PPE / Sales Year</v>
      </c>
      <c r="AL496" t="e">
        <f ca="1">IF(MATCH(AL495,AK492:AN492,0)=1,AK491,IF(MATCH(AL495,AK492:AN492,0)=2,AL491,IF(MATCH(AL495,AK492:AN492,0)=3,AM491,AN491)))</f>
        <v>#VALUE!</v>
      </c>
    </row>
    <row r="497" spans="3:40" x14ac:dyDescent="0.3">
      <c r="X497" t="str">
        <f>"Intangibles / Sales"</f>
        <v>Intangibles / Sales</v>
      </c>
    </row>
    <row r="498" spans="3:40" x14ac:dyDescent="0.3">
      <c r="X498" t="str">
        <f>D476</f>
        <v>Unnamed: 1</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f ca="1">(INDIRECT("L" &amp; MATCH("Intangible Assets",B145:B403,0) +144))/(INDIRECT("L" &amp; MATCH("Sales/Revenue",B145:B403,0) +144))</f>
        <v>9.6276323741341638E-2</v>
      </c>
      <c r="AA499">
        <f ca="1">(INDIRECT("M" &amp; MATCH("Intangible Assets",B145:B403,0) +144))/(INDIRECT("M" &amp; MATCH("Sales/Revenue",B145:B403,0) +144))</f>
        <v>8.8413870806209313E-2</v>
      </c>
      <c r="AB499">
        <f ca="1">(INDIRECT("N" &amp; MATCH("Intangible Assets",B145:B403,0) +144))/(INDIRECT("N" &amp; MATCH("Sales/Revenue",B145:B403,0) +144))</f>
        <v>4.5333216645516997E-2</v>
      </c>
      <c r="AK499" t="str">
        <f>K476</f>
        <v xml:space="preserve"> 1-13</v>
      </c>
      <c r="AL499" t="str">
        <f>L476</f>
        <v>13-14</v>
      </c>
      <c r="AM499" t="str">
        <f>M476</f>
        <v>14-15</v>
      </c>
      <c r="AN499" t="str">
        <f>N476</f>
        <v>15-16</v>
      </c>
    </row>
    <row r="500" spans="3:40" x14ac:dyDescent="0.3">
      <c r="C500" t="s">
        <v>5621</v>
      </c>
      <c r="X500" t="str">
        <f>"Max " &amp; X497</f>
        <v>Max Intangibles / Sales</v>
      </c>
      <c r="Y500" t="e">
        <f ca="1">MAX(X499:AB499)</f>
        <v>#VALUE!</v>
      </c>
      <c r="AK500" t="e">
        <f ca="1">Y499-X499</f>
        <v>#VALUE!</v>
      </c>
      <c r="AL500" t="e">
        <f ca="1">Z499-Y499</f>
        <v>#VALUE!</v>
      </c>
      <c r="AM500">
        <f ca="1">AA499-Z499</f>
        <v>-7.8624529351323247E-3</v>
      </c>
      <c r="AN500">
        <f ca="1">AB499-AA499</f>
        <v>-4.3080654160692317E-2</v>
      </c>
    </row>
    <row r="501" spans="3:40" x14ac:dyDescent="0.3">
      <c r="C501" t="s">
        <v>2493</v>
      </c>
      <c r="X501" t="str">
        <f>X500 &amp; " Year"</f>
        <v>Max Intangibles / Sales Year</v>
      </c>
      <c r="Y501" t="e">
        <f ca="1">VALUE(X498)+MATCH(Y500,X499:AB499,0)-1</f>
        <v>#VALUE!</v>
      </c>
      <c r="AK501" t="str">
        <f>"Max " &amp; AK498</f>
        <v>Max Change in Intagibles / Sales</v>
      </c>
      <c r="AL501" t="e">
        <f ca="1">MAX(AK500:AN500)</f>
        <v>#VALUE!</v>
      </c>
    </row>
    <row r="502" spans="3:40" x14ac:dyDescent="0.3">
      <c r="C502" t="s">
        <v>2493</v>
      </c>
      <c r="X502" t="str">
        <f>"Min " &amp; X497</f>
        <v>Min Intangibles / Sales</v>
      </c>
      <c r="Y502" t="e">
        <f ca="1">MIN(X499:AB499)</f>
        <v>#VALUE!</v>
      </c>
      <c r="AK502" t="str">
        <f>AK501 &amp; " Year"</f>
        <v>Max Change in Intagibles / Sales Year</v>
      </c>
      <c r="AL502" t="e">
        <f ca="1">IF(MATCH(AL501,AK500:AN500,0)=1,AK499,IF(MATCH(AL501,AK500:AN500,0)=2,AL499,IF(MATCH(AL501,AK500:AN500,0)=3,AM499,AN499)))</f>
        <v>#VALUE!</v>
      </c>
    </row>
    <row r="503" spans="3:40" x14ac:dyDescent="0.3">
      <c r="C503" t="s">
        <v>4357</v>
      </c>
      <c r="X503" t="str">
        <f>X502 &amp; " Year"</f>
        <v>Min Intangibles / Sales Year</v>
      </c>
      <c r="Y503" t="e">
        <f ca="1">VALUE(X498)+MATCH(Y502,X499:AB499,0)-1</f>
        <v>#VALUE!</v>
      </c>
      <c r="AK503" t="str">
        <f>"Min " &amp; AK498</f>
        <v>Min Change in Intagibles / Sales</v>
      </c>
      <c r="AL503" t="e">
        <f ca="1">MIN(AK500:AN500)</f>
        <v>#VALUE!</v>
      </c>
    </row>
    <row r="504" spans="3:40" x14ac:dyDescent="0.3">
      <c r="C504" t="s">
        <v>1073</v>
      </c>
      <c r="AK504" t="str">
        <f>AK503 &amp; " Year"</f>
        <v>Min Change in Intagibles / Sales Year</v>
      </c>
      <c r="AL504" t="e">
        <f ca="1">IF(MATCH(AL503,AK500:AN500,0)=1,AK499,IF(MATCH(AL503,AK500:AN500,0)=2,AL499,IF(MATCH(AL503,AK500:AN500,0)=3,AM499,AN499)))</f>
        <v>#VALUE!</v>
      </c>
    </row>
    <row r="505" spans="3:40" x14ac:dyDescent="0.3">
      <c r="C505" t="s">
        <v>1076</v>
      </c>
    </row>
    <row r="506" spans="3:40" x14ac:dyDescent="0.3">
      <c r="C506" t="s">
        <v>3153</v>
      </c>
    </row>
    <row r="507" spans="3:40" x14ac:dyDescent="0.3">
      <c r="C507" t="s">
        <v>1071</v>
      </c>
    </row>
    <row r="508" spans="3:40" x14ac:dyDescent="0.3">
      <c r="C508" t="s">
        <v>1073</v>
      </c>
    </row>
    <row r="509" spans="3:40" x14ac:dyDescent="0.3">
      <c r="C509" t="s">
        <v>8303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8304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AtriCure</v>
      </c>
    </row>
    <row r="2" spans="1:16" x14ac:dyDescent="0.3">
      <c r="B2" t="s">
        <v>2</v>
      </c>
      <c r="C2" t="s">
        <v>8305</v>
      </c>
      <c r="K2" t="str">
        <f>LEFT(C1,FIND("(",C1) - 2)</f>
        <v>AtriCure, Inc.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$23.47, down .47%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$23.47, down .47% after opening up a fraction over yesterday's closing price</v>
      </c>
    </row>
    <row r="5" spans="1:16" x14ac:dyDescent="0.3">
      <c r="J5">
        <f ca="1">RANDBETWEEN(1,2)</f>
        <v>2</v>
      </c>
      <c r="K5" t="str">
        <f>"The one year target estimate for " &amp; D1 &amp; " is " &amp; TEXT(C23,"$####.00")</f>
        <v>The one year target estimate for AtriCure is $23.50</v>
      </c>
      <c r="L5" t="str">
        <f>D1 &amp; " is expected to be trading at " &amp; TEXT(C23, "$####.00") &amp; ", based on target estimates"</f>
        <v>AtriCure is expected to be trading at $23.50, based on target estimates</v>
      </c>
    </row>
    <row r="6" spans="1:16" x14ac:dyDescent="0.3">
      <c r="K6" t="str">
        <f>" which would be " &amp; IF(OR(LEFT(ABS((C23-C2)/C2*100),1)="8",LEFT(ABS((C23-C2)/C2*100),2)="18"), "an ", "a ")  &amp;TEXT(ABS((C23-C2)/C2),"####.00%")&amp;IF((C23-C2)&gt;0," increase over"," decrease from")&amp;" the current price"</f>
        <v xml:space="preserve"> which would be a .13% increase over the current price</v>
      </c>
    </row>
    <row r="7" spans="1:16" x14ac:dyDescent="0.3">
      <c r="A7" s="1">
        <v>0</v>
      </c>
      <c r="B7" t="s">
        <v>5</v>
      </c>
      <c r="C7" t="s">
        <v>8306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-19.23% over last quarter based on the average of 9 analyst estimates (Yahoo Finance)</v>
      </c>
    </row>
    <row r="8" spans="1:16" x14ac:dyDescent="0.3">
      <c r="A8" s="1">
        <v>1</v>
      </c>
      <c r="B8" t="s">
        <v>7</v>
      </c>
      <c r="C8" t="s">
        <v>8307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8308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4965</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$0.04 in the 2 months leading up to the earnings report</v>
      </c>
    </row>
    <row r="11" spans="1:16" x14ac:dyDescent="0.3">
      <c r="A11" s="1">
        <v>4</v>
      </c>
      <c r="B11" t="s">
        <v>13</v>
      </c>
      <c r="C11" t="s">
        <v>8309</v>
      </c>
      <c r="K11" t="str">
        <f>IF(B145="Interest Income",U42, K42)</f>
        <v>AtriCure has managed to increase revenue, and gross income each year since 2012</v>
      </c>
    </row>
    <row r="12" spans="1:16" x14ac:dyDescent="0.3">
      <c r="A12" s="1">
        <v>5</v>
      </c>
      <c r="B12" t="s">
        <v>15</v>
      </c>
      <c r="C12" t="s">
        <v>8310</v>
      </c>
      <c r="D12" t="str">
        <f>LEFT(C12,FIND("-",C12)-2)</f>
        <v>13.45</v>
      </c>
      <c r="E12" t="str">
        <f>TRIM(RIGHT(C12,FIND("-",C12)-1))</f>
        <v>25.11</v>
      </c>
      <c r="K12" t="str">
        <f ca="1">D78</f>
        <v>There are some indications that AtriCure may be overvalued. The company has a higher price/sales, price/book than the comparable average</v>
      </c>
    </row>
    <row r="13" spans="1:16" x14ac:dyDescent="0.3">
      <c r="A13" s="1">
        <v>6</v>
      </c>
      <c r="B13" t="s">
        <v>17</v>
      </c>
      <c r="C13" t="s">
        <v>8311</v>
      </c>
      <c r="K13" t="str">
        <f ca="1">D89</f>
        <v>There are some indications that AtriCure may be undervalued. The company has a lower trailing p/e, and peg ratio than the comparable average</v>
      </c>
    </row>
    <row r="14" spans="1:16" x14ac:dyDescent="0.3">
      <c r="A14" s="1">
        <v>7</v>
      </c>
      <c r="B14" t="s">
        <v>19</v>
      </c>
      <c r="C14" t="s">
        <v>8312</v>
      </c>
    </row>
    <row r="16" spans="1:16" x14ac:dyDescent="0.3">
      <c r="A16" s="1">
        <v>0</v>
      </c>
      <c r="B16" t="s">
        <v>21</v>
      </c>
      <c r="C16" t="s">
        <v>8313</v>
      </c>
    </row>
    <row r="17" spans="1:23" x14ac:dyDescent="0.3">
      <c r="A17" s="1">
        <v>1</v>
      </c>
      <c r="B17" t="s">
        <v>23</v>
      </c>
      <c r="C17" t="s">
        <v>4574</v>
      </c>
      <c r="K17" t="str">
        <f ca="1">K2 &amp; IF(J3=1, K3,IF(J3=2,L3,IF(J3=3,M3,IF(J3=4,N3,IF(J3=5,O3,IF(J3=6,P3)))))) &amp; ". " &amp; IF(J4=1,K4,IF(J4=2,L4)) &amp; ". " &amp; IF(J5=1,K5,IF(J5=2,L5)) &amp; K6 &amp; ". " &amp; K7 &amp; ". " &amp; K8 &amp; ". " &amp; K9 &amp; "."</f>
        <v>AtriCure, Inc. reports earnings on Jul 27, 2017. The current stock price is $23.47, down .47% after opening up a fraction over yesterday's closing price. AtriCure is expected to be trading at $23.50, based on target estimates which would be a .13% increase over the current price. Earnings are expected to increase by -19.23% over last quarter based on the average of 9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8314</v>
      </c>
    </row>
    <row r="19" spans="1:23" x14ac:dyDescent="0.3">
      <c r="A19" s="1">
        <v>3</v>
      </c>
      <c r="B19" t="s">
        <v>27</v>
      </c>
      <c r="C19" t="s">
        <v>8315</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8316</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9</v>
      </c>
      <c r="D27">
        <v>9</v>
      </c>
      <c r="E27">
        <v>9</v>
      </c>
      <c r="F27">
        <v>9</v>
      </c>
      <c r="J27">
        <f>IF(K27 &lt;&gt; "",6, 0)</f>
        <v>0</v>
      </c>
      <c r="K27" t="str">
        <f>IF(I172="pos_trend",B172,"")</f>
        <v/>
      </c>
      <c r="L27" t="str">
        <f t="shared" si="0"/>
        <v/>
      </c>
      <c r="M27" t="str">
        <f t="shared" si="2"/>
        <v>revenue, gross income</v>
      </c>
      <c r="T27">
        <f>IF(U27 &lt;&gt; "",6, 0)</f>
        <v>0</v>
      </c>
      <c r="U27" t="str">
        <f>IF(I170="pos_trend",B170,"")</f>
        <v/>
      </c>
      <c r="V27" t="str">
        <f t="shared" si="1"/>
        <v/>
      </c>
      <c r="W27" t="str">
        <f t="shared" si="3"/>
        <v/>
      </c>
    </row>
    <row r="28" spans="1:23" x14ac:dyDescent="0.3">
      <c r="A28" s="1">
        <v>1</v>
      </c>
      <c r="B28" t="s">
        <v>42</v>
      </c>
      <c r="C28">
        <v>-0.26</v>
      </c>
      <c r="D28">
        <v>-0.21</v>
      </c>
      <c r="E28">
        <v>-0.96</v>
      </c>
      <c r="F28">
        <v>-0.66</v>
      </c>
      <c r="J28">
        <f>IF(K28 &lt;&gt; "",7, 0)</f>
        <v>0</v>
      </c>
      <c r="K28" t="str">
        <f>IF(I173="pos_trend",B173,"")</f>
        <v/>
      </c>
      <c r="L28" t="str">
        <f t="shared" si="0"/>
        <v/>
      </c>
      <c r="M28" t="str">
        <f t="shared" si="2"/>
        <v>revenue, gross income</v>
      </c>
      <c r="T28">
        <f>IF(U28 &lt;&gt; "",7, 0)</f>
        <v>0</v>
      </c>
      <c r="U28" t="str">
        <f>IF(I171="pos_trend",B171,"")</f>
        <v/>
      </c>
      <c r="V28" t="str">
        <f t="shared" si="1"/>
        <v/>
      </c>
      <c r="W28" t="str">
        <f t="shared" si="3"/>
        <v/>
      </c>
    </row>
    <row r="29" spans="1:23" x14ac:dyDescent="0.3">
      <c r="A29" s="1">
        <v>2</v>
      </c>
      <c r="B29" t="s">
        <v>43</v>
      </c>
      <c r="C29">
        <v>-0.28999999999999998</v>
      </c>
      <c r="D29">
        <v>-0.24</v>
      </c>
      <c r="E29">
        <v>-1</v>
      </c>
      <c r="F29">
        <v>-0.77</v>
      </c>
      <c r="J29">
        <f>IF(K29 &lt;&gt; "",8, 0)</f>
        <v>0</v>
      </c>
      <c r="K29" t="str">
        <f>IF(I174="pos_trend",B174,"")</f>
        <v/>
      </c>
      <c r="L29" t="str">
        <f t="shared" si="0"/>
        <v/>
      </c>
      <c r="M29" t="str">
        <f t="shared" si="2"/>
        <v>revenue, gross income</v>
      </c>
      <c r="T29">
        <f>IF(U29 &lt;&gt; "",8, 0)</f>
        <v>0</v>
      </c>
      <c r="U29" t="str">
        <f>IF(I172="pos_trend",B172,"")</f>
        <v/>
      </c>
      <c r="V29" t="str">
        <f t="shared" si="1"/>
        <v/>
      </c>
      <c r="W29" t="str">
        <f t="shared" si="3"/>
        <v/>
      </c>
    </row>
    <row r="30" spans="1:23" x14ac:dyDescent="0.3">
      <c r="A30" s="1">
        <v>3</v>
      </c>
      <c r="B30" t="s">
        <v>44</v>
      </c>
      <c r="C30">
        <v>-0.21</v>
      </c>
      <c r="D30">
        <v>-0.17</v>
      </c>
      <c r="E30">
        <v>-0.89</v>
      </c>
      <c r="F30">
        <v>-0.31</v>
      </c>
      <c r="J30">
        <f>IF(K30 &lt;&gt; "",9, 0)</f>
        <v>0</v>
      </c>
      <c r="K30" t="str">
        <f>IF(I185="pos_trend",B185,"")</f>
        <v/>
      </c>
      <c r="L30" t="str">
        <f t="shared" si="0"/>
        <v/>
      </c>
      <c r="M30" t="str">
        <f t="shared" si="2"/>
        <v>revenue, gross income</v>
      </c>
      <c r="T30">
        <f>IF(U30 &lt;&gt; "",9, 0)</f>
        <v>0</v>
      </c>
      <c r="U30" t="str">
        <f>IF(I178="pos_trend",B178,"")</f>
        <v/>
      </c>
      <c r="V30" t="str">
        <f t="shared" si="1"/>
        <v/>
      </c>
      <c r="W30" t="str">
        <f t="shared" si="3"/>
        <v/>
      </c>
    </row>
    <row r="31" spans="1:23" x14ac:dyDescent="0.3">
      <c r="A31" s="1">
        <v>4</v>
      </c>
      <c r="B31" t="s">
        <v>45</v>
      </c>
      <c r="C31">
        <v>-0.26</v>
      </c>
      <c r="D31">
        <v>-0.21</v>
      </c>
      <c r="E31">
        <v>-1.05</v>
      </c>
      <c r="F31">
        <v>-0.96</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c>
    </row>
    <row r="34" spans="1:23" x14ac:dyDescent="0.3">
      <c r="A34" s="1">
        <v>0</v>
      </c>
      <c r="B34" t="s">
        <v>41</v>
      </c>
      <c r="C34" t="s">
        <v>2513</v>
      </c>
      <c r="D34" t="s">
        <v>2513</v>
      </c>
      <c r="E34" t="s">
        <v>2513</v>
      </c>
      <c r="F34" t="s">
        <v>2513</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c>
    </row>
    <row r="35" spans="1:23" x14ac:dyDescent="0.3">
      <c r="A35" s="1">
        <v>1</v>
      </c>
      <c r="B35" t="s">
        <v>42</v>
      </c>
      <c r="C35" t="s">
        <v>8207</v>
      </c>
      <c r="D35" t="s">
        <v>8317</v>
      </c>
      <c r="E35" t="s">
        <v>8318</v>
      </c>
      <c r="F35" t="s">
        <v>4860</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c>
    </row>
    <row r="36" spans="1:23" x14ac:dyDescent="0.3">
      <c r="A36" s="1">
        <v>2</v>
      </c>
      <c r="B36" t="s">
        <v>43</v>
      </c>
      <c r="C36" t="s">
        <v>3926</v>
      </c>
      <c r="D36" t="s">
        <v>8319</v>
      </c>
      <c r="E36" t="s">
        <v>8320</v>
      </c>
      <c r="F36" t="s">
        <v>8001</v>
      </c>
      <c r="J36">
        <f>IF(K36 &lt;&gt; "",15, 0)</f>
        <v>0</v>
      </c>
      <c r="K36" t="str">
        <f>IF(I202="pos_trend",B202,"")</f>
        <v/>
      </c>
      <c r="L36" t="str">
        <f t="shared" si="0"/>
        <v/>
      </c>
      <c r="M36" t="str">
        <f t="shared" si="2"/>
        <v>revenue, gross income</v>
      </c>
      <c r="T36">
        <f>IF(U36 &lt;&gt; "",15, 0)</f>
        <v>15</v>
      </c>
      <c r="U36" t="str">
        <f>IF(I336="pos_trend",B336,"")</f>
        <v>Other Proceeds from Sale of Stock</v>
      </c>
      <c r="V36" t="str">
        <f t="shared" si="1"/>
        <v>other proceeds from sale of stock</v>
      </c>
      <c r="W36" t="str">
        <f t="shared" si="3"/>
        <v>, other proceeds from sale of stock</v>
      </c>
    </row>
    <row r="37" spans="1:23" x14ac:dyDescent="0.3">
      <c r="A37" s="1">
        <v>3</v>
      </c>
      <c r="B37" t="s">
        <v>44</v>
      </c>
      <c r="C37" t="s">
        <v>8321</v>
      </c>
      <c r="D37" t="s">
        <v>8322</v>
      </c>
      <c r="E37" t="s">
        <v>8323</v>
      </c>
      <c r="F37" t="s">
        <v>8324</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other proceeds from sale of stock</v>
      </c>
    </row>
    <row r="38" spans="1:23" x14ac:dyDescent="0.3">
      <c r="A38" s="1">
        <v>4</v>
      </c>
      <c r="B38" t="s">
        <v>60</v>
      </c>
      <c r="C38" t="s">
        <v>8325</v>
      </c>
      <c r="D38" t="s">
        <v>8326</v>
      </c>
      <c r="E38" t="s">
        <v>8327</v>
      </c>
      <c r="F38" t="s">
        <v>8318</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other proceeds from sale of stock</v>
      </c>
    </row>
    <row r="39" spans="1:23" x14ac:dyDescent="0.3">
      <c r="A39" s="1">
        <v>5</v>
      </c>
      <c r="B39" t="s">
        <v>63</v>
      </c>
      <c r="C39" t="s">
        <v>8328</v>
      </c>
      <c r="D39" t="s">
        <v>1237</v>
      </c>
      <c r="E39" t="s">
        <v>1131</v>
      </c>
      <c r="F39" t="s">
        <v>8329</v>
      </c>
      <c r="K39" t="str">
        <f>IF(I352="pos_trend",B352,"")</f>
        <v/>
      </c>
      <c r="M39" t="str">
        <f t="shared" si="2"/>
        <v>revenue, gross income</v>
      </c>
      <c r="W39" t="str">
        <f t="shared" si="3"/>
        <v>, other proceeds from sale of stock</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15</v>
      </c>
      <c r="U40" t="str">
        <f>VLOOKUP(T40,T22:U39,2,FALSE)</f>
        <v>Other Proceeds from Sale of Stock</v>
      </c>
      <c r="W40" t="str">
        <f>IF(IFERROR(FIND(",",W39),TRUE)=TRUE,W39,IF(NOT(EXACT(U40,UPPER(U40))),SUBSTITUTE(W39,LOWER(U40),"and "&amp;LOWER(U40)),SUBSTITUTE(W39,U40,"and "&amp;U40)))</f>
        <v>, and other proceeds from sale of stock</v>
      </c>
    </row>
    <row r="41" spans="1:23" x14ac:dyDescent="0.3">
      <c r="B41" s="1" t="s">
        <v>68</v>
      </c>
      <c r="C41" s="1" t="s">
        <v>69</v>
      </c>
      <c r="D41" s="1" t="s">
        <v>70</v>
      </c>
      <c r="E41" s="1" t="s">
        <v>71</v>
      </c>
      <c r="F41" s="1" t="s">
        <v>72</v>
      </c>
    </row>
    <row r="42" spans="1:23" x14ac:dyDescent="0.3">
      <c r="A42" s="1">
        <v>0</v>
      </c>
      <c r="B42" t="s">
        <v>73</v>
      </c>
      <c r="C42" t="s">
        <v>8330</v>
      </c>
      <c r="D42" t="s">
        <v>8331</v>
      </c>
      <c r="E42" t="s">
        <v>8332</v>
      </c>
      <c r="F42" t="s">
        <v>8333</v>
      </c>
      <c r="K42" t="str">
        <f>SUBSTITUTE(IF(M40&lt;&gt;"", D1 &amp; " has managed to increase " &amp; M40 &amp; " each year since " &amp; C144, "No positive trends")," , "," ")</f>
        <v>AtriCure has managed to increase revenue, and gross income each year since 2012</v>
      </c>
      <c r="U42" t="str">
        <f>SUBSTITUTE(IF(W40&lt;&gt;"", D1 &amp; " has managed to increase " &amp; W40 &amp; " each year since " &amp; C144, "No positive trends")," , "," ")</f>
        <v>AtriCure has managed to increase and other proceeds from sale of stock each year since 2012</v>
      </c>
    </row>
    <row r="43" spans="1:23" x14ac:dyDescent="0.3">
      <c r="A43" s="1">
        <v>1</v>
      </c>
      <c r="B43" t="s">
        <v>78</v>
      </c>
      <c r="C43" t="s">
        <v>8334</v>
      </c>
      <c r="D43" t="s">
        <v>8335</v>
      </c>
      <c r="E43" t="s">
        <v>1827</v>
      </c>
      <c r="F43" t="s">
        <v>8336</v>
      </c>
    </row>
    <row r="44" spans="1:23" x14ac:dyDescent="0.3">
      <c r="A44" s="1">
        <v>2</v>
      </c>
      <c r="B44" t="s">
        <v>82</v>
      </c>
      <c r="C44" t="s">
        <v>3787</v>
      </c>
      <c r="D44" t="s">
        <v>3968</v>
      </c>
      <c r="E44" t="s">
        <v>3787</v>
      </c>
      <c r="F44" t="s">
        <v>6565</v>
      </c>
    </row>
    <row r="45" spans="1:23" x14ac:dyDescent="0.3">
      <c r="A45" s="1">
        <v>3</v>
      </c>
      <c r="B45" t="s">
        <v>87</v>
      </c>
      <c r="C45" t="s">
        <v>8337</v>
      </c>
      <c r="D45" t="s">
        <v>1836</v>
      </c>
      <c r="E45" t="s">
        <v>2950</v>
      </c>
      <c r="F45" t="s">
        <v>446</v>
      </c>
    </row>
    <row r="47" spans="1:23" x14ac:dyDescent="0.3">
      <c r="B47" s="1" t="s">
        <v>92</v>
      </c>
      <c r="C47" s="1" t="s">
        <v>37</v>
      </c>
      <c r="D47" s="1" t="s">
        <v>38</v>
      </c>
      <c r="E47" s="1" t="s">
        <v>39</v>
      </c>
      <c r="F47" s="1" t="s">
        <v>40</v>
      </c>
    </row>
    <row r="48" spans="1:23" x14ac:dyDescent="0.3">
      <c r="A48" s="1">
        <v>0</v>
      </c>
      <c r="B48" t="s">
        <v>93</v>
      </c>
      <c r="C48">
        <v>-0.26</v>
      </c>
      <c r="D48">
        <v>-0.21</v>
      </c>
      <c r="E48">
        <v>-0.96</v>
      </c>
      <c r="F48">
        <v>-0.66</v>
      </c>
    </row>
    <row r="49" spans="1:14" x14ac:dyDescent="0.3">
      <c r="A49" s="1">
        <v>1</v>
      </c>
      <c r="B49" t="s">
        <v>94</v>
      </c>
      <c r="C49">
        <v>-0.26</v>
      </c>
      <c r="D49">
        <v>-0.21</v>
      </c>
      <c r="E49">
        <v>-0.96</v>
      </c>
      <c r="F49">
        <v>-0.66</v>
      </c>
    </row>
    <row r="50" spans="1:14" x14ac:dyDescent="0.3">
      <c r="A50" s="1">
        <v>2</v>
      </c>
      <c r="B50" t="s">
        <v>95</v>
      </c>
      <c r="C50">
        <v>-0.26</v>
      </c>
      <c r="D50">
        <v>-0.21</v>
      </c>
      <c r="E50">
        <v>-0.96</v>
      </c>
      <c r="F50">
        <v>-0.66</v>
      </c>
    </row>
    <row r="51" spans="1:14" x14ac:dyDescent="0.3">
      <c r="A51" s="1">
        <v>3</v>
      </c>
      <c r="B51" t="s">
        <v>96</v>
      </c>
      <c r="C51">
        <v>-0.26</v>
      </c>
      <c r="D51">
        <v>-0.21</v>
      </c>
      <c r="E51">
        <v>-0.95</v>
      </c>
      <c r="F51">
        <v>-0.66</v>
      </c>
    </row>
    <row r="52" spans="1:14" x14ac:dyDescent="0.3">
      <c r="A52" s="1">
        <v>4</v>
      </c>
      <c r="B52" t="s">
        <v>97</v>
      </c>
      <c r="C52">
        <v>-0.27</v>
      </c>
      <c r="D52">
        <v>-0.22</v>
      </c>
      <c r="E52">
        <v>-0.99</v>
      </c>
      <c r="F52">
        <v>-0.7</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8338</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F62">
        <v>0.22</v>
      </c>
      <c r="I62" t="str">
        <f t="shared" si="4"/>
        <v>N/A</v>
      </c>
      <c r="J62" t="str">
        <f t="shared" si="5"/>
        <v>N/A</v>
      </c>
      <c r="K62" t="str">
        <f t="shared" si="6"/>
        <v>N/A</v>
      </c>
      <c r="L62" t="str">
        <f t="shared" si="7"/>
        <v>N/A</v>
      </c>
      <c r="M62">
        <f t="shared" si="8"/>
        <v>0.22</v>
      </c>
      <c r="N62" t="str">
        <f t="shared" si="9"/>
        <v>N/A</v>
      </c>
    </row>
    <row r="63" spans="1:14" x14ac:dyDescent="0.3">
      <c r="A63" s="1">
        <v>2</v>
      </c>
      <c r="B63" t="s">
        <v>112</v>
      </c>
      <c r="C63" t="s">
        <v>446</v>
      </c>
      <c r="F63">
        <v>0.08</v>
      </c>
      <c r="I63" t="str">
        <f t="shared" si="4"/>
        <v>N/A</v>
      </c>
      <c r="J63">
        <f t="shared" si="5"/>
        <v>8.5999999999999993E-2</v>
      </c>
      <c r="K63" t="str">
        <f t="shared" si="6"/>
        <v>N/A</v>
      </c>
      <c r="L63" t="str">
        <f t="shared" si="7"/>
        <v>N/A</v>
      </c>
      <c r="M63">
        <f t="shared" si="8"/>
        <v>0.08</v>
      </c>
      <c r="N63" t="str">
        <f t="shared" si="9"/>
        <v>N/A</v>
      </c>
    </row>
    <row r="64" spans="1:14" x14ac:dyDescent="0.3">
      <c r="A64" s="1">
        <v>3</v>
      </c>
      <c r="B64" t="s">
        <v>114</v>
      </c>
      <c r="C64" t="s">
        <v>8339</v>
      </c>
      <c r="F64">
        <v>0.12</v>
      </c>
      <c r="I64" t="str">
        <f t="shared" si="4"/>
        <v>N/A</v>
      </c>
      <c r="J64">
        <f t="shared" si="5"/>
        <v>0.312</v>
      </c>
      <c r="K64" t="str">
        <f t="shared" si="6"/>
        <v>N/A</v>
      </c>
      <c r="L64" t="str">
        <f t="shared" si="7"/>
        <v>N/A</v>
      </c>
      <c r="M64">
        <f t="shared" si="8"/>
        <v>0.12</v>
      </c>
      <c r="N64" t="str">
        <f t="shared" si="9"/>
        <v>N/A</v>
      </c>
    </row>
    <row r="65" spans="1:14" x14ac:dyDescent="0.3">
      <c r="A65" s="1">
        <v>4</v>
      </c>
      <c r="B65" t="s">
        <v>116</v>
      </c>
      <c r="C65" t="s">
        <v>109</v>
      </c>
      <c r="F65">
        <v>0.09</v>
      </c>
      <c r="I65" t="str">
        <f t="shared" si="4"/>
        <v>N/A</v>
      </c>
      <c r="J65">
        <f t="shared" si="5"/>
        <v>0.2</v>
      </c>
      <c r="K65" t="str">
        <f t="shared" si="6"/>
        <v>N/A</v>
      </c>
      <c r="L65" t="str">
        <f t="shared" si="7"/>
        <v>N/A</v>
      </c>
      <c r="M65">
        <f t="shared" si="8"/>
        <v>0.09</v>
      </c>
      <c r="N65" t="str">
        <f t="shared" si="9"/>
        <v>N/A</v>
      </c>
    </row>
    <row r="66" spans="1:14" x14ac:dyDescent="0.3">
      <c r="A66" s="1">
        <v>5</v>
      </c>
      <c r="B66" t="s">
        <v>118</v>
      </c>
      <c r="I66" t="str">
        <f t="shared" si="4"/>
        <v>N/A</v>
      </c>
      <c r="J66" t="str">
        <f t="shared" si="5"/>
        <v>N/A</v>
      </c>
      <c r="K66" t="str">
        <f t="shared" si="6"/>
        <v>N/A</v>
      </c>
      <c r="L66" t="str">
        <f t="shared" si="7"/>
        <v>N/A</v>
      </c>
      <c r="M66" t="str">
        <f t="shared" si="8"/>
        <v>N/A</v>
      </c>
      <c r="N66" t="str">
        <f t="shared" si="9"/>
        <v>N/A</v>
      </c>
    </row>
    <row r="67" spans="1:14" x14ac:dyDescent="0.3">
      <c r="D67" t="s">
        <v>120</v>
      </c>
      <c r="E67" t="str">
        <f>C1</f>
        <v>AtriCure, Inc. (ATRC)</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8313</v>
      </c>
      <c r="D68">
        <f ca="1">IFERROR(AVERAGE(VALUE(INDIRECT("J"&amp;(MATCH(B68,B69:B500,0)+68))),VALUE(INDIRECT("J"&amp;(MATCH(B68,B69:B500,0)+79))),VALUE(INDIRECT("J"&amp;(MATCH(B68,B69:B500,0)+90))),VALUE(INDIRECT("J"&amp;(MATCH(B68,B69:B500,0)+101)))),"")</f>
        <v>364617500</v>
      </c>
      <c r="E68" t="str">
        <f t="shared" ref="E68:E76" ca="1" si="10">IFERROR(IF(AND(C68&lt;&gt;"",D68&lt;&gt;0),IF(VALUE(J68)&gt;VALUE(K68),"above average","below average"),"no data"),"no data")</f>
        <v>above average</v>
      </c>
      <c r="I68" t="str">
        <f t="shared" ca="1" si="4"/>
        <v>N/A</v>
      </c>
      <c r="J68">
        <f t="shared" si="5"/>
        <v>796720000</v>
      </c>
      <c r="K68">
        <f t="shared" ca="1" si="6"/>
        <v>364617500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8314</v>
      </c>
      <c r="D70">
        <f ca="1">IFERROR(AVERAGE(VALUE(INDIRECT("J"&amp;(MATCH(B70,B71:B502,0)+70))),VALUE(INDIRECT("J"&amp;(MATCH(B70,B71:B502,0)+81))),VALUE(INDIRECT("J"&amp;(MATCH(B70,B71:B502,0)+92))),VALUE(INDIRECT("J"&amp;(MATCH(B70,B71:B502,0)+103)))),"")</f>
        <v>-10.047500000000001</v>
      </c>
      <c r="E70" t="str">
        <f t="shared" ca="1" si="10"/>
        <v>below average</v>
      </c>
      <c r="F70" t="str">
        <f t="shared" ref="F70:F76" ca="1" si="11">IF(E70="above average",LOWER(TRIM(IF(ISNUMBER(VALUE(RIGHT(B70,1))),REPLACE(B70,LEN(B70),1,""),B70))),"")</f>
        <v/>
      </c>
      <c r="G70" t="str">
        <f ca="1">IFERROR(LEFT(F70,FIND("(",F70) - 2),F70)</f>
        <v/>
      </c>
      <c r="I70" t="str">
        <f t="shared" ca="1" si="4"/>
        <v>N/A</v>
      </c>
      <c r="J70">
        <f t="shared" si="5"/>
        <v>-22.06</v>
      </c>
      <c r="K70">
        <f t="shared" ca="1" si="6"/>
        <v>-10.047499999999999</v>
      </c>
      <c r="L70" t="str">
        <f t="shared" ca="1" si="7"/>
        <v>N/A</v>
      </c>
      <c r="M70" t="str">
        <f t="shared" ca="1" si="8"/>
        <v>N/A</v>
      </c>
      <c r="N70" t="str">
        <f t="shared" ca="1" si="9"/>
        <v>N/A</v>
      </c>
    </row>
    <row r="71" spans="1:14" x14ac:dyDescent="0.3">
      <c r="A71" s="1">
        <v>3</v>
      </c>
      <c r="B71" t="s">
        <v>124</v>
      </c>
      <c r="C71" t="s">
        <v>8340</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-35.56</v>
      </c>
      <c r="K71" t="str">
        <f t="shared" ca="1" si="6"/>
        <v>N/A</v>
      </c>
      <c r="L71" t="str">
        <f t="shared" ca="1" si="7"/>
        <v>N/A</v>
      </c>
      <c r="M71" t="str">
        <f t="shared" ca="1" si="8"/>
        <v>N/A</v>
      </c>
      <c r="N71" t="str">
        <f t="shared" ca="1" si="9"/>
        <v>N/A</v>
      </c>
    </row>
    <row r="72" spans="1:14" x14ac:dyDescent="0.3">
      <c r="A72" s="1">
        <v>4</v>
      </c>
      <c r="B72" t="s">
        <v>126</v>
      </c>
      <c r="C72" t="s">
        <v>8341</v>
      </c>
      <c r="D72">
        <f ca="1">IFERROR(AVERAGE(VALUE(INDIRECT("J"&amp;(MATCH(B72,B73:B504,0)+72))),VALUE(INDIRECT("J"&amp;(MATCH(B72,B73:B504,0)+83))),VALUE(INDIRECT("J"&amp;(MATCH(B72,B73:B504,0)+94))),VALUE(INDIRECT("J"&amp;(MATCH(B72,B73:B504,0)+105)))),"")</f>
        <v>0.44500000000000001</v>
      </c>
      <c r="E72" t="str">
        <f t="shared" ca="1" si="10"/>
        <v>below average</v>
      </c>
      <c r="F72" t="str">
        <f t="shared" ca="1" si="11"/>
        <v/>
      </c>
      <c r="G72" t="str">
        <f t="shared" ca="1" si="12"/>
        <v/>
      </c>
      <c r="I72" t="str">
        <f t="shared" ca="1" si="4"/>
        <v>N/A</v>
      </c>
      <c r="J72">
        <f t="shared" si="5"/>
        <v>-1.23</v>
      </c>
      <c r="K72">
        <f t="shared" ca="1" si="6"/>
        <v>0.44500000000000001</v>
      </c>
      <c r="L72" t="str">
        <f t="shared" ca="1" si="7"/>
        <v>N/A</v>
      </c>
      <c r="M72" t="str">
        <f t="shared" ca="1" si="8"/>
        <v>N/A</v>
      </c>
      <c r="N72" t="str">
        <f t="shared" ca="1" si="9"/>
        <v>N/A</v>
      </c>
    </row>
    <row r="73" spans="1:14" x14ac:dyDescent="0.3">
      <c r="A73" s="1">
        <v>5</v>
      </c>
      <c r="B73" t="s">
        <v>128</v>
      </c>
      <c r="C73" t="s">
        <v>1782</v>
      </c>
      <c r="D73">
        <f ca="1">IFERROR(AVERAGE(VALUE(INDIRECT("J"&amp;(MATCH(B73,B74:B505,0)+73))),VALUE(INDIRECT("J"&amp;(MATCH(B73,B74:B505,0)+84))),VALUE(INDIRECT("J"&amp;(MATCH(B73,B74:B505,0)+95))),VALUE(INDIRECT("J"&amp;(MATCH(B73,B74:B505,0)+106)))),"")</f>
        <v>1.2649999999999999</v>
      </c>
      <c r="E73" t="str">
        <f t="shared" ca="1" si="10"/>
        <v>above average</v>
      </c>
      <c r="F73" t="str">
        <f t="shared" ca="1" si="11"/>
        <v>price/sales (ttm)</v>
      </c>
      <c r="G73" t="str">
        <f t="shared" ca="1" si="12"/>
        <v>, price/sales</v>
      </c>
      <c r="I73" t="str">
        <f t="shared" ca="1" si="4"/>
        <v>N/A</v>
      </c>
      <c r="J73">
        <f t="shared" si="5"/>
        <v>4.97</v>
      </c>
      <c r="K73">
        <f t="shared" ca="1" si="6"/>
        <v>1.2649999999999999</v>
      </c>
      <c r="L73" t="str">
        <f t="shared" ca="1" si="7"/>
        <v>N/A</v>
      </c>
      <c r="M73" t="str">
        <f t="shared" ca="1" si="8"/>
        <v>N/A</v>
      </c>
      <c r="N73" t="str">
        <f t="shared" ca="1" si="9"/>
        <v>N/A</v>
      </c>
    </row>
    <row r="74" spans="1:14" x14ac:dyDescent="0.3">
      <c r="A74" s="1">
        <v>6</v>
      </c>
      <c r="B74" t="s">
        <v>130</v>
      </c>
      <c r="C74" t="s">
        <v>8342</v>
      </c>
      <c r="D74">
        <f ca="1">IFERROR(AVERAGE(VALUE(INDIRECT("J"&amp;(MATCH(B74,B75:B506,0)+74))),VALUE(INDIRECT("J"&amp;(MATCH(B74,B75:B506,0)+85))),VALUE(INDIRECT("J"&amp;(MATCH(B74,B75:B506,0)+96))),VALUE(INDIRECT("J"&amp;(MATCH(B74,B75:B506,0)+107)))),"")</f>
        <v>3.4849999999999994</v>
      </c>
      <c r="E74" t="str">
        <f t="shared" ca="1" si="10"/>
        <v>above average</v>
      </c>
      <c r="F74" t="str">
        <f t="shared" ca="1" si="11"/>
        <v>price/book (mrq)</v>
      </c>
      <c r="G74" t="str">
        <f t="shared" ca="1" si="12"/>
        <v>, price/sales, price/book</v>
      </c>
      <c r="I74" t="str">
        <f t="shared" ca="1" si="4"/>
        <v>N/A</v>
      </c>
      <c r="J74">
        <f t="shared" si="5"/>
        <v>4.95</v>
      </c>
      <c r="K74">
        <f t="shared" ca="1" si="6"/>
        <v>3.4849999999999999</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price/sales,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AtriCure may be overvalued. The company has a higher price/sales,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8343</v>
      </c>
      <c r="F81" t="str">
        <f t="shared" ref="F81:F87" ca="1" si="13">IF(E70="below average",LOWER(TRIM(IF(ISNUMBER(VALUE(RIGHT(B70,1))),REPLACE(B70,LEN(B70),1,""),B70))),"")</f>
        <v>trailing p/e</v>
      </c>
      <c r="G81" t="str">
        <f ca="1">IFERROR(LEFT(F81,FIND("(",F81) - 2),F81)</f>
        <v>trailing p/e</v>
      </c>
      <c r="I81" t="str">
        <f t="shared" ca="1" si="4"/>
        <v>N/A</v>
      </c>
      <c r="J81">
        <f t="shared" si="5"/>
        <v>-0.2107</v>
      </c>
      <c r="K81" t="str">
        <f t="shared" si="6"/>
        <v>N/A</v>
      </c>
      <c r="L81" t="str">
        <f t="shared" si="7"/>
        <v>N/A</v>
      </c>
      <c r="M81" t="str">
        <f t="shared" ca="1" si="8"/>
        <v>N/A</v>
      </c>
      <c r="N81" t="str">
        <f t="shared" ca="1" si="9"/>
        <v>N/A</v>
      </c>
    </row>
    <row r="82" spans="1:14" x14ac:dyDescent="0.3">
      <c r="A82" s="1">
        <v>1</v>
      </c>
      <c r="B82" t="s">
        <v>140</v>
      </c>
      <c r="C82" t="s">
        <v>8344</v>
      </c>
      <c r="F82" t="str">
        <f t="shared" ca="1" si="13"/>
        <v/>
      </c>
      <c r="G82" t="str">
        <f t="shared" ref="G82:G87" ca="1" si="14">IF(F82&lt;&gt;"", G81 &amp; ", " &amp; IFERROR(LEFT(F82,FIND("(",F82) - 2),F82),G81)</f>
        <v>trailing p/e</v>
      </c>
      <c r="I82" t="str">
        <f t="shared" ca="1" si="4"/>
        <v>N/A</v>
      </c>
      <c r="J82">
        <f t="shared" si="5"/>
        <v>-0.18940000000000001</v>
      </c>
      <c r="K82" t="str">
        <f t="shared" si="6"/>
        <v>N/A</v>
      </c>
      <c r="L82" t="str">
        <f t="shared" si="7"/>
        <v>N/A</v>
      </c>
      <c r="M82" t="str">
        <f t="shared" ca="1" si="8"/>
        <v>N/A</v>
      </c>
      <c r="N82" t="str">
        <f t="shared" ca="1" si="9"/>
        <v>N/A</v>
      </c>
    </row>
    <row r="83" spans="1:14" x14ac:dyDescent="0.3">
      <c r="F83" t="str">
        <f t="shared" ca="1" si="13"/>
        <v>peg ratio (5 yr expected)</v>
      </c>
      <c r="G83" t="str">
        <f t="shared" ca="1" si="14"/>
        <v>trailing p/e,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5043</v>
      </c>
      <c r="F84" t="str">
        <f t="shared" ca="1" si="13"/>
        <v/>
      </c>
      <c r="G84" t="str">
        <f t="shared" ca="1" si="14"/>
        <v>trailing p/e, peg ratio</v>
      </c>
      <c r="I84" t="str">
        <f t="shared" ca="1" si="4"/>
        <v>N/A</v>
      </c>
      <c r="J84">
        <f t="shared" si="5"/>
        <v>-7.1900000000000006E-2</v>
      </c>
      <c r="K84" t="str">
        <f t="shared" si="6"/>
        <v>N/A</v>
      </c>
      <c r="L84" t="str">
        <f t="shared" si="7"/>
        <v>N/A</v>
      </c>
      <c r="M84" t="str">
        <f t="shared" ca="1" si="8"/>
        <v>N/A</v>
      </c>
      <c r="N84" t="str">
        <f t="shared" ca="1" si="9"/>
        <v>N/A</v>
      </c>
    </row>
    <row r="85" spans="1:14" x14ac:dyDescent="0.3">
      <c r="A85" s="1">
        <v>1</v>
      </c>
      <c r="B85" t="s">
        <v>144</v>
      </c>
      <c r="C85" t="s">
        <v>8345</v>
      </c>
      <c r="F85" t="str">
        <f t="shared" ca="1" si="13"/>
        <v/>
      </c>
      <c r="G85" t="str">
        <f t="shared" ca="1" si="14"/>
        <v>trailing p/e, peg ratio</v>
      </c>
      <c r="I85" t="str">
        <f t="shared" ca="1" si="4"/>
        <v>N/A</v>
      </c>
      <c r="J85">
        <f t="shared" si="5"/>
        <v>-0.19769999999999999</v>
      </c>
      <c r="K85" t="str">
        <f t="shared" si="6"/>
        <v>N/A</v>
      </c>
      <c r="L85" t="str">
        <f t="shared" si="7"/>
        <v>N/A</v>
      </c>
      <c r="M85" t="str">
        <f t="shared" ca="1" si="8"/>
        <v>N/A</v>
      </c>
      <c r="N85" t="str">
        <f t="shared" ca="1" si="9"/>
        <v>N/A</v>
      </c>
    </row>
    <row r="86" spans="1:14" x14ac:dyDescent="0.3">
      <c r="F86" t="str">
        <f t="shared" ca="1" si="13"/>
        <v/>
      </c>
      <c r="G86" t="str">
        <f t="shared" ca="1" si="14"/>
        <v>trailing p/e, peg ratio</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8346</v>
      </c>
      <c r="F87" t="str">
        <f t="shared" ca="1" si="13"/>
        <v/>
      </c>
      <c r="G87" t="str">
        <f t="shared" ca="1" si="14"/>
        <v>trailing p/e, peg ratio</v>
      </c>
      <c r="I87" t="str">
        <f t="shared" ca="1" si="4"/>
        <v>N/A</v>
      </c>
      <c r="J87">
        <f t="shared" si="5"/>
        <v>160440000</v>
      </c>
      <c r="K87" t="str">
        <f t="shared" si="6"/>
        <v>N/A</v>
      </c>
      <c r="L87" t="str">
        <f t="shared" si="7"/>
        <v>N/A</v>
      </c>
      <c r="M87" t="str">
        <f t="shared" ca="1" si="8"/>
        <v>N/A</v>
      </c>
      <c r="N87" t="str">
        <f t="shared" ca="1" si="9"/>
        <v>N/A</v>
      </c>
    </row>
    <row r="88" spans="1:14" x14ac:dyDescent="0.3">
      <c r="A88" s="1">
        <v>1</v>
      </c>
      <c r="B88" t="s">
        <v>147</v>
      </c>
      <c r="C88" t="s">
        <v>8347</v>
      </c>
      <c r="F88" t="str">
        <f ca="1">IF(F87="",IF(F86="",IF(F85="",IF(F84="",IF(F83="",IF(F82="",IFERROR(LEFT(F81,FIND("(",F81) - 2),F81),IFERROR(LEFT(F82,FIND("(",F82) - 2),F82)),IFERROR(LEFT(F83,FIND("(",F83) - 2),F83)),IFERROR(LEFT(F84,FIND("(",F84) - 2),F84)),IFERROR(LEFT(F85,FIND("(",F85) - 2),F85)),IFERROR(LEFT(F86,FIND("(",F86) - 2),F86)),IFERROR(LEFT(F87,FIND("(",F87) - 2),F87))</f>
        <v>peg ratio</v>
      </c>
      <c r="G88" t="str">
        <f ca="1">TRIM(IF(LEFT(G87,1)=",",REPLACE(G87,1,1,""),SUBSTITUTE(G87,F88, "and " &amp; F88)))</f>
        <v>trailing p/e, and peg ratio</v>
      </c>
      <c r="I88" t="str">
        <f t="shared" ca="1" si="4"/>
        <v>N/A</v>
      </c>
      <c r="J88">
        <f t="shared" si="5"/>
        <v>5.05</v>
      </c>
      <c r="K88" t="str">
        <f t="shared" si="6"/>
        <v>N/A</v>
      </c>
      <c r="L88" t="str">
        <f t="shared" si="7"/>
        <v>N/A</v>
      </c>
      <c r="M88" t="str">
        <f t="shared" ca="1" si="8"/>
        <v>N/A</v>
      </c>
      <c r="N88" t="str">
        <f t="shared" ca="1" si="9"/>
        <v>N/A</v>
      </c>
    </row>
    <row r="89" spans="1:14" x14ac:dyDescent="0.3">
      <c r="A89" s="1">
        <v>2</v>
      </c>
      <c r="B89" t="s">
        <v>149</v>
      </c>
      <c r="C89" t="s">
        <v>8348</v>
      </c>
      <c r="D89" t="str">
        <f ca="1">IF(COUNTIF(E70:E76,"=below average")&gt;0,"There are some indications that "&amp;D1&amp;" may be undervalued. The company has a lower " &amp; G88 &amp; " than the comparable average", "Inconclusive")</f>
        <v>There are some indications that AtriCure may be undervalued. The company has a lower trailing p/e, and peg ratio than the comparable average</v>
      </c>
      <c r="I89" t="str">
        <f t="shared" ca="1" si="4"/>
        <v>N/A</v>
      </c>
      <c r="J89">
        <f t="shared" si="5"/>
        <v>0.14800000000000002</v>
      </c>
      <c r="K89" t="str">
        <f t="shared" ca="1" si="6"/>
        <v>N/A</v>
      </c>
      <c r="L89" t="str">
        <f t="shared" si="7"/>
        <v>N/A</v>
      </c>
      <c r="M89" t="str">
        <f t="shared" si="8"/>
        <v>N/A</v>
      </c>
      <c r="N89" t="str">
        <f t="shared" si="9"/>
        <v>N/A</v>
      </c>
    </row>
    <row r="90" spans="1:14" x14ac:dyDescent="0.3">
      <c r="A90" s="1">
        <v>3</v>
      </c>
      <c r="B90" t="s">
        <v>151</v>
      </c>
      <c r="C90" t="s">
        <v>8349</v>
      </c>
      <c r="I90" t="str">
        <f t="shared" si="4"/>
        <v>N/A</v>
      </c>
      <c r="J90">
        <f t="shared" si="5"/>
        <v>111100000</v>
      </c>
      <c r="K90" t="str">
        <f t="shared" si="6"/>
        <v>N/A</v>
      </c>
      <c r="L90" t="str">
        <f t="shared" si="7"/>
        <v>N/A</v>
      </c>
      <c r="M90" t="str">
        <f t="shared" si="8"/>
        <v>N/A</v>
      </c>
      <c r="N90" t="str">
        <f t="shared" si="9"/>
        <v>N/A</v>
      </c>
    </row>
    <row r="91" spans="1:14" x14ac:dyDescent="0.3">
      <c r="A91" s="1">
        <v>4</v>
      </c>
      <c r="B91" t="s">
        <v>153</v>
      </c>
      <c r="C91" t="s">
        <v>8350</v>
      </c>
      <c r="I91" t="str">
        <f t="shared" si="4"/>
        <v>N/A</v>
      </c>
      <c r="J91">
        <f t="shared" si="5"/>
        <v>-21000000</v>
      </c>
      <c r="K91" t="str">
        <f t="shared" si="6"/>
        <v>N/A</v>
      </c>
      <c r="L91" t="str">
        <f t="shared" si="7"/>
        <v>N/A</v>
      </c>
      <c r="M91" t="str">
        <f t="shared" si="8"/>
        <v>N/A</v>
      </c>
      <c r="N91" t="str">
        <f t="shared" si="9"/>
        <v>N/A</v>
      </c>
    </row>
    <row r="92" spans="1:14" x14ac:dyDescent="0.3">
      <c r="A92" s="1">
        <v>5</v>
      </c>
      <c r="B92" t="s">
        <v>155</v>
      </c>
      <c r="C92" t="s">
        <v>8351</v>
      </c>
      <c r="I92" t="str">
        <f t="shared" si="4"/>
        <v>N/A</v>
      </c>
      <c r="J92">
        <f t="shared" si="5"/>
        <v>-33800000</v>
      </c>
      <c r="K92" t="str">
        <f t="shared" si="6"/>
        <v>N/A</v>
      </c>
      <c r="L92" t="str">
        <f t="shared" si="7"/>
        <v>N/A</v>
      </c>
      <c r="M92" t="str">
        <f t="shared" si="8"/>
        <v>N/A</v>
      </c>
      <c r="N92" t="str">
        <f t="shared" si="9"/>
        <v>N/A</v>
      </c>
    </row>
    <row r="93" spans="1:14" x14ac:dyDescent="0.3">
      <c r="A93" s="1">
        <v>6</v>
      </c>
      <c r="B93" t="s">
        <v>157</v>
      </c>
      <c r="C93" t="s">
        <v>8315</v>
      </c>
      <c r="I93" t="str">
        <f t="shared" si="4"/>
        <v>N/A</v>
      </c>
      <c r="J93">
        <f t="shared" si="5"/>
        <v>-1.06</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8352</v>
      </c>
      <c r="I96" t="str">
        <f t="shared" si="4"/>
        <v>N/A</v>
      </c>
      <c r="J96">
        <f t="shared" si="5"/>
        <v>34470000</v>
      </c>
      <c r="K96" t="str">
        <f t="shared" si="6"/>
        <v>N/A</v>
      </c>
      <c r="L96" t="str">
        <f t="shared" si="7"/>
        <v>N/A</v>
      </c>
      <c r="M96" t="str">
        <f t="shared" si="8"/>
        <v>N/A</v>
      </c>
      <c r="N96" t="str">
        <f t="shared" si="9"/>
        <v>N/A</v>
      </c>
    </row>
    <row r="97" spans="1:14" x14ac:dyDescent="0.3">
      <c r="A97" s="1">
        <v>1</v>
      </c>
      <c r="B97" t="s">
        <v>161</v>
      </c>
      <c r="C97" t="s">
        <v>8353</v>
      </c>
      <c r="I97" t="str">
        <f t="shared" si="4"/>
        <v>N/A</v>
      </c>
      <c r="J97">
        <f t="shared" si="5"/>
        <v>1.01</v>
      </c>
      <c r="K97" t="str">
        <f t="shared" si="6"/>
        <v>N/A</v>
      </c>
      <c r="L97" t="str">
        <f t="shared" si="7"/>
        <v>N/A</v>
      </c>
      <c r="M97" t="str">
        <f t="shared" si="8"/>
        <v>N/A</v>
      </c>
      <c r="N97" t="str">
        <f t="shared" si="9"/>
        <v>N/A</v>
      </c>
    </row>
    <row r="98" spans="1:14" x14ac:dyDescent="0.3">
      <c r="A98" s="1">
        <v>2</v>
      </c>
      <c r="B98" t="s">
        <v>163</v>
      </c>
      <c r="C98" t="s">
        <v>8354</v>
      </c>
      <c r="I98" t="str">
        <f t="shared" si="4"/>
        <v>N/A</v>
      </c>
      <c r="J98">
        <f t="shared" si="5"/>
        <v>38830000</v>
      </c>
      <c r="K98" t="str">
        <f t="shared" si="6"/>
        <v>N/A</v>
      </c>
      <c r="L98" t="str">
        <f t="shared" si="7"/>
        <v>N/A</v>
      </c>
      <c r="M98" t="str">
        <f t="shared" si="8"/>
        <v>N/A</v>
      </c>
      <c r="N98" t="str">
        <f t="shared" si="9"/>
        <v>N/A</v>
      </c>
    </row>
    <row r="99" spans="1:14" x14ac:dyDescent="0.3">
      <c r="A99" s="1">
        <v>3</v>
      </c>
      <c r="B99" t="s">
        <v>165</v>
      </c>
      <c r="C99" t="s">
        <v>8355</v>
      </c>
      <c r="I99" t="str">
        <f t="shared" si="4"/>
        <v>N/A</v>
      </c>
      <c r="J99">
        <f t="shared" si="5"/>
        <v>24.14</v>
      </c>
      <c r="K99" t="str">
        <f t="shared" si="6"/>
        <v>N/A</v>
      </c>
      <c r="L99" t="str">
        <f t="shared" si="7"/>
        <v>N/A</v>
      </c>
      <c r="M99" t="str">
        <f t="shared" si="8"/>
        <v>N/A</v>
      </c>
      <c r="N99" t="str">
        <f t="shared" si="9"/>
        <v>N/A</v>
      </c>
    </row>
    <row r="100" spans="1:14" x14ac:dyDescent="0.3">
      <c r="A100" s="1">
        <v>4</v>
      </c>
      <c r="B100" t="s">
        <v>167</v>
      </c>
      <c r="C100" t="s">
        <v>8356</v>
      </c>
      <c r="I100" t="str">
        <f t="shared" si="4"/>
        <v>N/A</v>
      </c>
      <c r="J100">
        <f t="shared" si="5"/>
        <v>2.79</v>
      </c>
      <c r="K100" t="str">
        <f t="shared" si="6"/>
        <v>N/A</v>
      </c>
      <c r="L100" t="str">
        <f t="shared" si="7"/>
        <v>N/A</v>
      </c>
      <c r="M100" t="str">
        <f t="shared" si="8"/>
        <v>N/A</v>
      </c>
      <c r="N100" t="str">
        <f t="shared" si="9"/>
        <v>N/A</v>
      </c>
    </row>
    <row r="101" spans="1:14" x14ac:dyDescent="0.3">
      <c r="A101" s="1">
        <v>5</v>
      </c>
      <c r="B101" t="s">
        <v>169</v>
      </c>
      <c r="C101" t="s">
        <v>8357</v>
      </c>
      <c r="I101" t="str">
        <f t="shared" si="4"/>
        <v>N/A</v>
      </c>
      <c r="J101">
        <f t="shared" si="5"/>
        <v>4.74</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8358</v>
      </c>
      <c r="I103" t="str">
        <f t="shared" si="4"/>
        <v>N/A</v>
      </c>
      <c r="J103">
        <f t="shared" si="5"/>
        <v>-13730000</v>
      </c>
      <c r="K103" t="str">
        <f t="shared" si="6"/>
        <v>N/A</v>
      </c>
      <c r="L103" t="str">
        <f t="shared" si="7"/>
        <v>N/A</v>
      </c>
      <c r="M103" t="str">
        <f t="shared" si="8"/>
        <v>N/A</v>
      </c>
      <c r="N103" t="str">
        <f t="shared" si="9"/>
        <v>N/A</v>
      </c>
    </row>
    <row r="104" spans="1:14" x14ac:dyDescent="0.3">
      <c r="A104" s="1">
        <v>1</v>
      </c>
      <c r="B104" t="s">
        <v>173</v>
      </c>
      <c r="C104" t="s">
        <v>8359</v>
      </c>
      <c r="I104" t="str">
        <f t="shared" si="4"/>
        <v>N/A</v>
      </c>
      <c r="J104">
        <f t="shared" si="5"/>
        <v>-8160000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4574</v>
      </c>
      <c r="I106" t="str">
        <f t="shared" si="4"/>
        <v>N/A</v>
      </c>
      <c r="J106">
        <f t="shared" si="5"/>
        <v>0.26</v>
      </c>
      <c r="K106" t="str">
        <f t="shared" si="6"/>
        <v>N/A</v>
      </c>
      <c r="L106" t="str">
        <f t="shared" si="7"/>
        <v>N/A</v>
      </c>
      <c r="M106" t="str">
        <f t="shared" si="8"/>
        <v>N/A</v>
      </c>
      <c r="N106" t="str">
        <f t="shared" si="9"/>
        <v>N/A</v>
      </c>
    </row>
    <row r="107" spans="1:14" x14ac:dyDescent="0.3">
      <c r="A107" s="1">
        <v>1</v>
      </c>
      <c r="B107" t="s">
        <v>175</v>
      </c>
      <c r="C107" t="s">
        <v>8360</v>
      </c>
      <c r="I107" t="str">
        <f t="shared" si="4"/>
        <v>N/A</v>
      </c>
      <c r="J107">
        <f t="shared" si="5"/>
        <v>0.57730000000000004</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8361</v>
      </c>
      <c r="I109" t="str">
        <f t="shared" si="4"/>
        <v>N/A</v>
      </c>
      <c r="J109">
        <f t="shared" si="5"/>
        <v>25.11</v>
      </c>
      <c r="K109" t="str">
        <f t="shared" si="6"/>
        <v>N/A</v>
      </c>
      <c r="L109" t="str">
        <f t="shared" si="7"/>
        <v>N/A</v>
      </c>
      <c r="M109" t="str">
        <f t="shared" si="8"/>
        <v>N/A</v>
      </c>
      <c r="N109" t="str">
        <f t="shared" si="9"/>
        <v>N/A</v>
      </c>
    </row>
    <row r="110" spans="1:14" x14ac:dyDescent="0.3">
      <c r="A110" s="1">
        <v>4</v>
      </c>
      <c r="B110" t="s">
        <v>181</v>
      </c>
      <c r="C110" t="s">
        <v>8362</v>
      </c>
      <c r="I110" t="str">
        <f t="shared" si="4"/>
        <v>N/A</v>
      </c>
      <c r="J110">
        <f t="shared" si="5"/>
        <v>13.45</v>
      </c>
      <c r="K110" t="str">
        <f t="shared" si="6"/>
        <v>N/A</v>
      </c>
      <c r="L110" t="str">
        <f t="shared" si="7"/>
        <v>N/A</v>
      </c>
      <c r="M110" t="str">
        <f t="shared" si="8"/>
        <v>N/A</v>
      </c>
      <c r="N110" t="str">
        <f t="shared" si="9"/>
        <v>N/A</v>
      </c>
    </row>
    <row r="111" spans="1:14" x14ac:dyDescent="0.3">
      <c r="A111" s="1">
        <v>5</v>
      </c>
      <c r="B111" t="s">
        <v>183</v>
      </c>
      <c r="C111" t="s">
        <v>5054</v>
      </c>
      <c r="I111" t="str">
        <f t="shared" si="4"/>
        <v>N/A</v>
      </c>
      <c r="J111">
        <f t="shared" si="5"/>
        <v>23.27</v>
      </c>
      <c r="K111" t="str">
        <f t="shared" si="6"/>
        <v>N/A</v>
      </c>
      <c r="L111" t="str">
        <f t="shared" si="7"/>
        <v>N/A</v>
      </c>
      <c r="M111" t="str">
        <f t="shared" si="8"/>
        <v>N/A</v>
      </c>
      <c r="N111" t="str">
        <f t="shared" si="9"/>
        <v>N/A</v>
      </c>
    </row>
    <row r="112" spans="1:14" x14ac:dyDescent="0.3">
      <c r="A112" s="1">
        <v>6</v>
      </c>
      <c r="B112" t="s">
        <v>185</v>
      </c>
      <c r="C112" t="s">
        <v>8363</v>
      </c>
      <c r="I112" t="str">
        <f t="shared" si="4"/>
        <v>N/A</v>
      </c>
      <c r="J112">
        <f t="shared" si="5"/>
        <v>19.940000000000001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8364</v>
      </c>
      <c r="I114" t="str">
        <f t="shared" si="4"/>
        <v>N/A</v>
      </c>
      <c r="J114">
        <f t="shared" si="5"/>
        <v>171710</v>
      </c>
      <c r="K114" t="str">
        <f t="shared" si="6"/>
        <v>N/A</v>
      </c>
      <c r="L114" t="str">
        <f t="shared" si="7"/>
        <v>N/A</v>
      </c>
      <c r="M114" t="str">
        <f t="shared" si="8"/>
        <v>N/A</v>
      </c>
      <c r="N114" t="str">
        <f t="shared" si="9"/>
        <v>N/A</v>
      </c>
    </row>
    <row r="115" spans="1:14" x14ac:dyDescent="0.3">
      <c r="A115" s="1">
        <v>1</v>
      </c>
      <c r="B115" t="s">
        <v>189</v>
      </c>
      <c r="C115" t="s">
        <v>8365</v>
      </c>
      <c r="I115" t="str">
        <f t="shared" si="4"/>
        <v>N/A</v>
      </c>
      <c r="J115">
        <f t="shared" si="5"/>
        <v>148170</v>
      </c>
      <c r="K115" t="str">
        <f t="shared" si="6"/>
        <v>N/A</v>
      </c>
      <c r="L115" t="str">
        <f t="shared" si="7"/>
        <v>N/A</v>
      </c>
      <c r="M115" t="str">
        <f t="shared" si="8"/>
        <v>N/A</v>
      </c>
      <c r="N115" t="str">
        <f t="shared" si="9"/>
        <v>N/A</v>
      </c>
    </row>
    <row r="116" spans="1:14" x14ac:dyDescent="0.3">
      <c r="A116" s="1">
        <v>2</v>
      </c>
      <c r="B116" t="s">
        <v>191</v>
      </c>
      <c r="C116" t="s">
        <v>8366</v>
      </c>
      <c r="I116" t="str">
        <f t="shared" si="4"/>
        <v>N/A</v>
      </c>
      <c r="J116">
        <f t="shared" si="5"/>
        <v>33950000</v>
      </c>
      <c r="K116" t="str">
        <f t="shared" si="6"/>
        <v>N/A</v>
      </c>
      <c r="L116" t="str">
        <f t="shared" si="7"/>
        <v>N/A</v>
      </c>
      <c r="M116" t="str">
        <f t="shared" si="8"/>
        <v>N/A</v>
      </c>
      <c r="N116" t="str">
        <f t="shared" si="9"/>
        <v>N/A</v>
      </c>
    </row>
    <row r="117" spans="1:14" x14ac:dyDescent="0.3">
      <c r="A117" s="1">
        <v>3</v>
      </c>
      <c r="B117" t="s">
        <v>193</v>
      </c>
      <c r="C117" t="s">
        <v>4629</v>
      </c>
      <c r="I117" t="str">
        <f t="shared" si="4"/>
        <v>N/A</v>
      </c>
      <c r="J117">
        <f t="shared" si="5"/>
        <v>26880000</v>
      </c>
      <c r="K117" t="str">
        <f t="shared" si="6"/>
        <v>N/A</v>
      </c>
      <c r="L117" t="str">
        <f t="shared" si="7"/>
        <v>N/A</v>
      </c>
      <c r="M117" t="str">
        <f t="shared" si="8"/>
        <v>N/A</v>
      </c>
      <c r="N117" t="str">
        <f t="shared" si="9"/>
        <v>N/A</v>
      </c>
    </row>
    <row r="118" spans="1:14" x14ac:dyDescent="0.3">
      <c r="A118" s="1">
        <v>4</v>
      </c>
      <c r="B118" t="s">
        <v>195</v>
      </c>
      <c r="C118" t="s">
        <v>8367</v>
      </c>
      <c r="I118" t="str">
        <f t="shared" si="4"/>
        <v>N/A</v>
      </c>
      <c r="J118">
        <f t="shared" si="5"/>
        <v>5.4100000000000002E-2</v>
      </c>
      <c r="K118" t="str">
        <f t="shared" si="6"/>
        <v>N/A</v>
      </c>
      <c r="L118" t="str">
        <f t="shared" si="7"/>
        <v>N/A</v>
      </c>
      <c r="M118" t="str">
        <f t="shared" si="8"/>
        <v>N/A</v>
      </c>
      <c r="N118" t="str">
        <f t="shared" si="9"/>
        <v>N/A</v>
      </c>
    </row>
    <row r="119" spans="1:14" x14ac:dyDescent="0.3">
      <c r="A119" s="1">
        <v>5</v>
      </c>
      <c r="B119" t="s">
        <v>197</v>
      </c>
      <c r="C119" t="s">
        <v>8368</v>
      </c>
      <c r="I119" t="str">
        <f t="shared" si="4"/>
        <v>N/A</v>
      </c>
      <c r="J119">
        <f t="shared" si="5"/>
        <v>0.96900000000000008</v>
      </c>
      <c r="K119" t="str">
        <f t="shared" si="6"/>
        <v>N/A</v>
      </c>
      <c r="L119" t="str">
        <f t="shared" si="7"/>
        <v>N/A</v>
      </c>
      <c r="M119" t="str">
        <f t="shared" si="8"/>
        <v>N/A</v>
      </c>
      <c r="N119" t="str">
        <f t="shared" si="9"/>
        <v>N/A</v>
      </c>
    </row>
    <row r="120" spans="1:14" x14ac:dyDescent="0.3">
      <c r="A120" s="1">
        <v>6</v>
      </c>
      <c r="B120" t="s">
        <v>199</v>
      </c>
      <c r="C120" t="s">
        <v>8369</v>
      </c>
      <c r="I120" t="str">
        <f t="shared" si="4"/>
        <v>N/A</v>
      </c>
      <c r="J120">
        <f t="shared" si="5"/>
        <v>3340000</v>
      </c>
      <c r="K120" t="str">
        <f t="shared" si="6"/>
        <v>N/A</v>
      </c>
      <c r="L120" t="str">
        <f t="shared" si="7"/>
        <v>N/A</v>
      </c>
      <c r="M120" t="str">
        <f t="shared" si="8"/>
        <v>N/A</v>
      </c>
      <c r="N120" t="str">
        <f t="shared" si="9"/>
        <v>N/A</v>
      </c>
    </row>
    <row r="121" spans="1:14" x14ac:dyDescent="0.3">
      <c r="A121" s="1">
        <v>7</v>
      </c>
      <c r="B121" t="s">
        <v>201</v>
      </c>
      <c r="C121" t="s">
        <v>8370</v>
      </c>
      <c r="I121" t="str">
        <f t="shared" si="4"/>
        <v>N/A</v>
      </c>
      <c r="J121">
        <f t="shared" si="5"/>
        <v>14.02</v>
      </c>
      <c r="K121" t="str">
        <f t="shared" si="6"/>
        <v>N/A</v>
      </c>
      <c r="L121" t="str">
        <f t="shared" si="7"/>
        <v>N/A</v>
      </c>
      <c r="M121" t="str">
        <f t="shared" si="8"/>
        <v>N/A</v>
      </c>
      <c r="N121" t="str">
        <f t="shared" si="9"/>
        <v>N/A</v>
      </c>
    </row>
    <row r="122" spans="1:14" x14ac:dyDescent="0.3">
      <c r="A122" s="1">
        <v>8</v>
      </c>
      <c r="B122" t="s">
        <v>203</v>
      </c>
      <c r="C122" t="s">
        <v>8371</v>
      </c>
      <c r="I122" t="str">
        <f t="shared" si="4"/>
        <v>N/A</v>
      </c>
      <c r="J122">
        <f t="shared" si="5"/>
        <v>0.1255</v>
      </c>
      <c r="K122" t="str">
        <f t="shared" si="6"/>
        <v>N/A</v>
      </c>
      <c r="L122" t="str">
        <f t="shared" si="7"/>
        <v>N/A</v>
      </c>
      <c r="M122" t="str">
        <f t="shared" si="8"/>
        <v>N/A</v>
      </c>
      <c r="N122" t="str">
        <f t="shared" si="9"/>
        <v>N/A</v>
      </c>
    </row>
    <row r="123" spans="1:14" x14ac:dyDescent="0.3">
      <c r="A123" s="1">
        <v>9</v>
      </c>
      <c r="B123" t="s">
        <v>205</v>
      </c>
      <c r="C123" t="s">
        <v>8372</v>
      </c>
      <c r="I123" t="str">
        <f t="shared" si="4"/>
        <v>N/A</v>
      </c>
      <c r="J123">
        <f t="shared" si="5"/>
        <v>2370000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8373</v>
      </c>
      <c r="C138" t="s">
        <v>225</v>
      </c>
      <c r="D138" t="s">
        <v>8374</v>
      </c>
      <c r="F138">
        <v>46</v>
      </c>
      <c r="I138" t="str">
        <f t="shared" si="15"/>
        <v>N/A</v>
      </c>
      <c r="J138" t="str">
        <f t="shared" si="16"/>
        <v>N/A</v>
      </c>
      <c r="K138">
        <f t="shared" si="17"/>
        <v>850560</v>
      </c>
      <c r="L138" t="str">
        <f t="shared" si="18"/>
        <v>N/A</v>
      </c>
      <c r="M138">
        <f t="shared" si="19"/>
        <v>46</v>
      </c>
      <c r="N138" t="str">
        <f t="shared" si="20"/>
        <v>N/A</v>
      </c>
    </row>
    <row r="139" spans="1:14" x14ac:dyDescent="0.3">
      <c r="A139" s="1">
        <v>1</v>
      </c>
      <c r="B139" t="s">
        <v>8375</v>
      </c>
      <c r="C139" t="s">
        <v>1185</v>
      </c>
      <c r="D139" t="s">
        <v>8376</v>
      </c>
      <c r="F139">
        <v>42</v>
      </c>
      <c r="I139" t="str">
        <f t="shared" si="15"/>
        <v>N/A</v>
      </c>
      <c r="J139" t="str">
        <f t="shared" si="16"/>
        <v>N/A</v>
      </c>
      <c r="K139">
        <f t="shared" si="17"/>
        <v>392850</v>
      </c>
      <c r="L139" t="str">
        <f t="shared" si="18"/>
        <v>N/A</v>
      </c>
      <c r="M139">
        <f t="shared" si="19"/>
        <v>42</v>
      </c>
      <c r="N139" t="str">
        <f t="shared" si="20"/>
        <v>N/A</v>
      </c>
    </row>
    <row r="140" spans="1:14" x14ac:dyDescent="0.3">
      <c r="A140" s="1">
        <v>2</v>
      </c>
      <c r="B140" t="s">
        <v>8377</v>
      </c>
      <c r="C140" t="s">
        <v>3245</v>
      </c>
      <c r="D140" t="s">
        <v>8378</v>
      </c>
      <c r="E140" t="s">
        <v>8379</v>
      </c>
      <c r="F140">
        <v>51</v>
      </c>
      <c r="I140" t="str">
        <f t="shared" si="15"/>
        <v>N/A</v>
      </c>
      <c r="J140" t="str">
        <f t="shared" si="16"/>
        <v>N/A</v>
      </c>
      <c r="K140">
        <f t="shared" si="17"/>
        <v>512250</v>
      </c>
      <c r="L140">
        <f t="shared" si="18"/>
        <v>9100</v>
      </c>
      <c r="M140">
        <f t="shared" si="19"/>
        <v>51</v>
      </c>
      <c r="N140" t="str">
        <f t="shared" si="20"/>
        <v>N/A</v>
      </c>
    </row>
    <row r="141" spans="1:14" x14ac:dyDescent="0.3">
      <c r="A141" s="1">
        <v>3</v>
      </c>
      <c r="B141" t="s">
        <v>8380</v>
      </c>
      <c r="C141" t="s">
        <v>8381</v>
      </c>
      <c r="D141" t="s">
        <v>8382</v>
      </c>
      <c r="F141">
        <v>39</v>
      </c>
      <c r="I141" t="str">
        <f t="shared" si="15"/>
        <v>N/A</v>
      </c>
      <c r="J141" t="str">
        <f t="shared" si="16"/>
        <v>N/A</v>
      </c>
      <c r="K141">
        <f t="shared" si="17"/>
        <v>359530</v>
      </c>
      <c r="L141" t="str">
        <f t="shared" si="18"/>
        <v>N/A</v>
      </c>
      <c r="M141">
        <f t="shared" si="19"/>
        <v>39</v>
      </c>
      <c r="N141" t="str">
        <f t="shared" si="20"/>
        <v>N/A</v>
      </c>
    </row>
    <row r="142" spans="1:14" x14ac:dyDescent="0.3">
      <c r="A142" s="1">
        <v>4</v>
      </c>
      <c r="B142" t="s">
        <v>8383</v>
      </c>
      <c r="C142" t="s">
        <v>8384</v>
      </c>
      <c r="D142" t="s">
        <v>8385</v>
      </c>
      <c r="F142">
        <v>66</v>
      </c>
      <c r="I142" t="str">
        <f t="shared" si="15"/>
        <v>N/A</v>
      </c>
      <c r="J142" t="str">
        <f t="shared" si="16"/>
        <v>N/A</v>
      </c>
      <c r="K142">
        <f t="shared" si="17"/>
        <v>364150</v>
      </c>
      <c r="L142" t="str">
        <f t="shared" si="18"/>
        <v>N/A</v>
      </c>
      <c r="M142">
        <f t="shared" si="19"/>
        <v>66</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8386</v>
      </c>
      <c r="D145" t="s">
        <v>8387</v>
      </c>
      <c r="E145" t="s">
        <v>8388</v>
      </c>
      <c r="F145" t="s">
        <v>8389</v>
      </c>
      <c r="G145" t="s">
        <v>8327</v>
      </c>
      <c r="I145" t="str">
        <f t="shared" si="15"/>
        <v>pos_trend</v>
      </c>
      <c r="J145">
        <f t="shared" si="16"/>
        <v>70250000</v>
      </c>
      <c r="K145">
        <f t="shared" si="17"/>
        <v>81890000</v>
      </c>
      <c r="L145">
        <f t="shared" si="18"/>
        <v>107450000</v>
      </c>
      <c r="M145">
        <f t="shared" si="19"/>
        <v>129090000</v>
      </c>
      <c r="N145">
        <f t="shared" si="20"/>
        <v>155110000</v>
      </c>
    </row>
    <row r="146" spans="1:14" x14ac:dyDescent="0.3">
      <c r="A146" s="1">
        <v>1</v>
      </c>
      <c r="B146" t="s">
        <v>253</v>
      </c>
      <c r="C146" t="s">
        <v>254</v>
      </c>
      <c r="D146" t="s">
        <v>8390</v>
      </c>
      <c r="E146" t="s">
        <v>8391</v>
      </c>
      <c r="F146" t="s">
        <v>8392</v>
      </c>
      <c r="G146" t="s">
        <v>8393</v>
      </c>
      <c r="I146" t="str">
        <f t="shared" si="15"/>
        <v>N/A</v>
      </c>
      <c r="J146" t="str">
        <f t="shared" si="16"/>
        <v>N/A</v>
      </c>
      <c r="K146">
        <f t="shared" si="17"/>
        <v>0.16570000000000001</v>
      </c>
      <c r="L146">
        <f t="shared" si="18"/>
        <v>0.31219999999999998</v>
      </c>
      <c r="M146">
        <f t="shared" si="19"/>
        <v>0.20130000000000001</v>
      </c>
      <c r="N146">
        <f t="shared" si="20"/>
        <v>0.2016</v>
      </c>
    </row>
    <row r="147" spans="1:14" x14ac:dyDescent="0.3">
      <c r="A147" s="1">
        <v>2</v>
      </c>
      <c r="B147" t="s">
        <v>259</v>
      </c>
      <c r="C147" t="s">
        <v>8394</v>
      </c>
      <c r="D147" t="s">
        <v>8395</v>
      </c>
      <c r="E147" t="s">
        <v>8396</v>
      </c>
      <c r="F147" t="s">
        <v>8397</v>
      </c>
      <c r="G147" t="s">
        <v>8398</v>
      </c>
      <c r="I147" t="str">
        <f t="shared" si="15"/>
        <v>pos_trend</v>
      </c>
      <c r="J147">
        <f t="shared" si="16"/>
        <v>20230000</v>
      </c>
      <c r="K147">
        <f t="shared" si="17"/>
        <v>22330000</v>
      </c>
      <c r="L147">
        <f t="shared" si="18"/>
        <v>31700000</v>
      </c>
      <c r="M147">
        <f t="shared" si="19"/>
        <v>36880000</v>
      </c>
      <c r="N147">
        <f t="shared" si="20"/>
        <v>44010000</v>
      </c>
    </row>
    <row r="148" spans="1:14" x14ac:dyDescent="0.3">
      <c r="A148" s="1">
        <v>3</v>
      </c>
      <c r="B148" t="s">
        <v>265</v>
      </c>
      <c r="C148" t="s">
        <v>2686</v>
      </c>
      <c r="D148" t="s">
        <v>5543</v>
      </c>
      <c r="E148" t="s">
        <v>4705</v>
      </c>
      <c r="F148" t="s">
        <v>8399</v>
      </c>
      <c r="G148" t="s">
        <v>8400</v>
      </c>
      <c r="I148" t="str">
        <f t="shared" si="15"/>
        <v>pos_trend</v>
      </c>
      <c r="J148">
        <f t="shared" si="16"/>
        <v>18330000</v>
      </c>
      <c r="K148">
        <f t="shared" si="17"/>
        <v>20310000</v>
      </c>
      <c r="L148">
        <f t="shared" si="18"/>
        <v>26930000</v>
      </c>
      <c r="M148">
        <f t="shared" si="19"/>
        <v>30600000</v>
      </c>
      <c r="N148">
        <f t="shared" si="20"/>
        <v>34710000</v>
      </c>
    </row>
    <row r="149" spans="1:14" x14ac:dyDescent="0.3">
      <c r="A149" s="1">
        <v>4</v>
      </c>
      <c r="B149" t="s">
        <v>271</v>
      </c>
      <c r="C149" t="s">
        <v>5768</v>
      </c>
      <c r="D149" t="s">
        <v>3459</v>
      </c>
      <c r="E149" t="s">
        <v>6265</v>
      </c>
      <c r="F149" t="s">
        <v>2194</v>
      </c>
      <c r="G149" t="s">
        <v>6781</v>
      </c>
      <c r="I149" t="str">
        <f t="shared" si="15"/>
        <v>pos_trend</v>
      </c>
      <c r="J149">
        <f t="shared" si="16"/>
        <v>1900000</v>
      </c>
      <c r="K149">
        <f t="shared" si="17"/>
        <v>2020000</v>
      </c>
      <c r="L149">
        <f t="shared" si="18"/>
        <v>4770000</v>
      </c>
      <c r="M149">
        <f t="shared" si="19"/>
        <v>6280000</v>
      </c>
      <c r="N149">
        <f t="shared" si="20"/>
        <v>9300000</v>
      </c>
    </row>
    <row r="150" spans="1:14" x14ac:dyDescent="0.3">
      <c r="A150" s="1">
        <v>5</v>
      </c>
      <c r="B150" t="s">
        <v>277</v>
      </c>
      <c r="C150" t="s">
        <v>8401</v>
      </c>
      <c r="D150" t="s">
        <v>4701</v>
      </c>
      <c r="E150" t="s">
        <v>7622</v>
      </c>
      <c r="F150" t="s">
        <v>8402</v>
      </c>
      <c r="G150" t="s">
        <v>8403</v>
      </c>
      <c r="I150" t="str">
        <f t="shared" si="15"/>
        <v>pos_trend</v>
      </c>
      <c r="J150">
        <f t="shared" si="16"/>
        <v>1890000</v>
      </c>
      <c r="K150">
        <f t="shared" si="17"/>
        <v>2009999.9999999998</v>
      </c>
      <c r="L150">
        <f t="shared" si="18"/>
        <v>3350000</v>
      </c>
      <c r="M150">
        <f t="shared" si="19"/>
        <v>4980000</v>
      </c>
      <c r="N150">
        <f t="shared" si="20"/>
        <v>7660000</v>
      </c>
    </row>
    <row r="151" spans="1:14" x14ac:dyDescent="0.3">
      <c r="A151" s="1">
        <v>6</v>
      </c>
      <c r="B151" t="s">
        <v>283</v>
      </c>
      <c r="C151" t="s">
        <v>8404</v>
      </c>
      <c r="D151" t="s">
        <v>3074</v>
      </c>
      <c r="E151" t="s">
        <v>2365</v>
      </c>
      <c r="F151" t="s">
        <v>2671</v>
      </c>
      <c r="G151" t="s">
        <v>8405</v>
      </c>
      <c r="I151" t="str">
        <f t="shared" si="15"/>
        <v>N/A</v>
      </c>
      <c r="J151">
        <f t="shared" si="16"/>
        <v>13000</v>
      </c>
      <c r="K151">
        <f t="shared" si="17"/>
        <v>12000</v>
      </c>
      <c r="L151">
        <f t="shared" si="18"/>
        <v>1420000</v>
      </c>
      <c r="M151">
        <f t="shared" si="19"/>
        <v>1300000</v>
      </c>
      <c r="N151">
        <f t="shared" si="20"/>
        <v>1640000</v>
      </c>
    </row>
    <row r="152" spans="1:14" x14ac:dyDescent="0.3">
      <c r="A152" s="1">
        <v>7</v>
      </c>
      <c r="B152" t="s">
        <v>289</v>
      </c>
      <c r="C152" t="s">
        <v>254</v>
      </c>
      <c r="D152" t="s">
        <v>8406</v>
      </c>
      <c r="E152" t="s">
        <v>8407</v>
      </c>
      <c r="F152" t="s">
        <v>4489</v>
      </c>
      <c r="G152" t="s">
        <v>8408</v>
      </c>
      <c r="I152" t="str">
        <f t="shared" si="15"/>
        <v>N/A</v>
      </c>
      <c r="J152" t="str">
        <f t="shared" si="16"/>
        <v>N/A</v>
      </c>
      <c r="K152">
        <f t="shared" si="17"/>
        <v>0.10340000000000001</v>
      </c>
      <c r="L152">
        <f t="shared" si="18"/>
        <v>0.42</v>
      </c>
      <c r="M152">
        <f t="shared" si="19"/>
        <v>0.16329999999999997</v>
      </c>
      <c r="N152">
        <f t="shared" si="20"/>
        <v>0.1933</v>
      </c>
    </row>
    <row r="153" spans="1:14" x14ac:dyDescent="0.3">
      <c r="A153" s="1">
        <v>8</v>
      </c>
      <c r="B153" t="s">
        <v>294</v>
      </c>
      <c r="C153" t="s">
        <v>8409</v>
      </c>
      <c r="D153" t="s">
        <v>8410</v>
      </c>
      <c r="E153" t="s">
        <v>489</v>
      </c>
      <c r="F153" t="s">
        <v>8411</v>
      </c>
      <c r="G153" t="s">
        <v>8349</v>
      </c>
      <c r="I153" t="str">
        <f t="shared" si="15"/>
        <v>pos_trend</v>
      </c>
      <c r="J153">
        <f t="shared" si="16"/>
        <v>50010000</v>
      </c>
      <c r="K153">
        <f t="shared" si="17"/>
        <v>59560000</v>
      </c>
      <c r="L153">
        <f t="shared" si="18"/>
        <v>75750000</v>
      </c>
      <c r="M153">
        <f t="shared" si="19"/>
        <v>92210000</v>
      </c>
      <c r="N153">
        <f t="shared" si="20"/>
        <v>111100000</v>
      </c>
    </row>
    <row r="154" spans="1:14" x14ac:dyDescent="0.3">
      <c r="A154" s="1">
        <v>9</v>
      </c>
      <c r="B154" t="s">
        <v>300</v>
      </c>
      <c r="C154" t="s">
        <v>254</v>
      </c>
      <c r="D154" t="s">
        <v>8412</v>
      </c>
      <c r="E154" t="s">
        <v>8413</v>
      </c>
      <c r="F154" t="s">
        <v>8414</v>
      </c>
      <c r="G154" t="s">
        <v>8415</v>
      </c>
      <c r="I154" t="str">
        <f t="shared" si="15"/>
        <v>N/A</v>
      </c>
      <c r="J154" t="str">
        <f t="shared" si="16"/>
        <v>N/A</v>
      </c>
      <c r="K154">
        <f t="shared" si="17"/>
        <v>0.19090000000000001</v>
      </c>
      <c r="L154">
        <f t="shared" si="18"/>
        <v>0.27179999999999999</v>
      </c>
      <c r="M154">
        <f t="shared" si="19"/>
        <v>0.21730000000000002</v>
      </c>
      <c r="N154">
        <f t="shared" si="20"/>
        <v>0.2049</v>
      </c>
    </row>
    <row r="155" spans="1:14" x14ac:dyDescent="0.3">
      <c r="A155" s="1">
        <v>10</v>
      </c>
      <c r="B155" t="s">
        <v>305</v>
      </c>
      <c r="C155" t="s">
        <v>254</v>
      </c>
      <c r="D155" t="s">
        <v>254</v>
      </c>
      <c r="E155" t="s">
        <v>254</v>
      </c>
      <c r="F155" t="s">
        <v>254</v>
      </c>
      <c r="G155" t="s">
        <v>8416</v>
      </c>
      <c r="I155" t="str">
        <f t="shared" si="15"/>
        <v>N/A</v>
      </c>
      <c r="J155" t="str">
        <f t="shared" si="16"/>
        <v>N/A</v>
      </c>
      <c r="K155" t="str">
        <f t="shared" si="17"/>
        <v>N/A</v>
      </c>
      <c r="L155" t="str">
        <f t="shared" si="18"/>
        <v>N/A</v>
      </c>
      <c r="M155" t="str">
        <f t="shared" si="19"/>
        <v>N/A</v>
      </c>
      <c r="N155">
        <f t="shared" si="20"/>
        <v>0.71629999999999994</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8417</v>
      </c>
      <c r="D158" t="s">
        <v>3915</v>
      </c>
      <c r="E158" t="s">
        <v>8418</v>
      </c>
      <c r="F158" t="s">
        <v>8419</v>
      </c>
      <c r="G158" t="s">
        <v>8420</v>
      </c>
      <c r="I158" t="str">
        <f t="shared" si="15"/>
        <v>pos_trend</v>
      </c>
      <c r="J158">
        <f t="shared" si="16"/>
        <v>57210000</v>
      </c>
      <c r="K158">
        <f t="shared" si="17"/>
        <v>69250000</v>
      </c>
      <c r="L158">
        <f t="shared" si="18"/>
        <v>84080000</v>
      </c>
      <c r="M158">
        <f t="shared" si="19"/>
        <v>117110000</v>
      </c>
      <c r="N158">
        <f t="shared" si="20"/>
        <v>141270000</v>
      </c>
    </row>
    <row r="159" spans="1:14" x14ac:dyDescent="0.3">
      <c r="A159" s="1">
        <v>1</v>
      </c>
      <c r="B159" t="s">
        <v>314</v>
      </c>
      <c r="C159" t="s">
        <v>2000</v>
      </c>
      <c r="D159" t="s">
        <v>8421</v>
      </c>
      <c r="E159" t="s">
        <v>6003</v>
      </c>
      <c r="F159" t="s">
        <v>4656</v>
      </c>
      <c r="G159" t="s">
        <v>8422</v>
      </c>
      <c r="I159" t="str">
        <f t="shared" si="15"/>
        <v>pos_trend</v>
      </c>
      <c r="J159">
        <f t="shared" si="16"/>
        <v>12150000</v>
      </c>
      <c r="K159">
        <f t="shared" si="17"/>
        <v>13440000</v>
      </c>
      <c r="L159">
        <f t="shared" si="18"/>
        <v>18600000</v>
      </c>
      <c r="M159">
        <f t="shared" si="19"/>
        <v>25740000</v>
      </c>
      <c r="N159">
        <f t="shared" si="20"/>
        <v>35820000</v>
      </c>
    </row>
    <row r="160" spans="1:14" x14ac:dyDescent="0.3">
      <c r="A160" s="1">
        <v>2</v>
      </c>
      <c r="B160" t="s">
        <v>320</v>
      </c>
      <c r="C160" t="s">
        <v>8423</v>
      </c>
      <c r="D160" t="s">
        <v>8424</v>
      </c>
      <c r="E160" t="s">
        <v>8425</v>
      </c>
      <c r="F160" t="s">
        <v>8426</v>
      </c>
      <c r="G160" t="s">
        <v>8427</v>
      </c>
      <c r="I160" t="str">
        <f t="shared" si="15"/>
        <v>pos_trend</v>
      </c>
      <c r="J160">
        <f t="shared" si="16"/>
        <v>45070000</v>
      </c>
      <c r="K160">
        <f t="shared" si="17"/>
        <v>55810000</v>
      </c>
      <c r="L160">
        <f t="shared" si="18"/>
        <v>65480000.000000007</v>
      </c>
      <c r="M160">
        <f t="shared" si="19"/>
        <v>91360000</v>
      </c>
      <c r="N160">
        <f t="shared" si="20"/>
        <v>105450000</v>
      </c>
    </row>
    <row r="161" spans="1:14" x14ac:dyDescent="0.3">
      <c r="A161" s="1">
        <v>3</v>
      </c>
      <c r="B161" t="s">
        <v>326</v>
      </c>
      <c r="C161" t="s">
        <v>254</v>
      </c>
      <c r="D161" t="s">
        <v>8428</v>
      </c>
      <c r="E161" t="s">
        <v>3059</v>
      </c>
      <c r="F161" t="s">
        <v>8429</v>
      </c>
      <c r="G161" t="s">
        <v>8430</v>
      </c>
      <c r="I161" t="str">
        <f t="shared" si="15"/>
        <v>N/A</v>
      </c>
      <c r="J161" t="str">
        <f t="shared" si="16"/>
        <v>N/A</v>
      </c>
      <c r="K161">
        <f t="shared" si="17"/>
        <v>0.2104</v>
      </c>
      <c r="L161">
        <f t="shared" si="18"/>
        <v>0.21420000000000003</v>
      </c>
      <c r="M161">
        <f t="shared" si="19"/>
        <v>0.39280000000000004</v>
      </c>
      <c r="N161">
        <f t="shared" si="20"/>
        <v>0.20629999999999998</v>
      </c>
    </row>
    <row r="162" spans="1:14" x14ac:dyDescent="0.3">
      <c r="A162" s="1">
        <v>4</v>
      </c>
      <c r="B162" t="s">
        <v>331</v>
      </c>
      <c r="C162" t="s">
        <v>254</v>
      </c>
      <c r="D162" t="s">
        <v>254</v>
      </c>
      <c r="E162" t="s">
        <v>254</v>
      </c>
      <c r="F162" t="s">
        <v>8431</v>
      </c>
      <c r="G162" t="s">
        <v>254</v>
      </c>
      <c r="I162" t="str">
        <f t="shared" si="15"/>
        <v>N/A</v>
      </c>
      <c r="J162" t="str">
        <f t="shared" si="16"/>
        <v>N/A</v>
      </c>
      <c r="K162" t="str">
        <f t="shared" si="17"/>
        <v>N/A</v>
      </c>
      <c r="L162" t="str">
        <f t="shared" si="18"/>
        <v>N/A</v>
      </c>
      <c r="M162">
        <f t="shared" si="19"/>
        <v>-667000</v>
      </c>
      <c r="N162" t="str">
        <f t="shared" si="20"/>
        <v>N/A</v>
      </c>
    </row>
    <row r="163" spans="1:14" x14ac:dyDescent="0.3">
      <c r="A163" s="1">
        <v>5</v>
      </c>
      <c r="B163" t="s">
        <v>332</v>
      </c>
      <c r="C163" t="s">
        <v>254</v>
      </c>
      <c r="D163" t="s">
        <v>8432</v>
      </c>
      <c r="E163" t="s">
        <v>2119</v>
      </c>
      <c r="F163" t="s">
        <v>7682</v>
      </c>
      <c r="G163" t="s">
        <v>8433</v>
      </c>
      <c r="I163" t="str">
        <f t="shared" si="15"/>
        <v>N/A</v>
      </c>
      <c r="J163" t="str">
        <f t="shared" si="16"/>
        <v>N/A</v>
      </c>
      <c r="K163">
        <f t="shared" si="17"/>
        <v>935000</v>
      </c>
      <c r="L163">
        <f t="shared" si="18"/>
        <v>8220000.0000000009</v>
      </c>
      <c r="M163">
        <f t="shared" si="19"/>
        <v>2550000</v>
      </c>
      <c r="N163">
        <f t="shared" si="20"/>
        <v>969000</v>
      </c>
    </row>
    <row r="164" spans="1:14" x14ac:dyDescent="0.3">
      <c r="A164" s="1">
        <v>6</v>
      </c>
      <c r="B164" t="s">
        <v>338</v>
      </c>
      <c r="C164" t="s">
        <v>254</v>
      </c>
      <c r="D164" t="s">
        <v>8240</v>
      </c>
      <c r="E164" t="s">
        <v>8434</v>
      </c>
      <c r="F164" t="s">
        <v>7435</v>
      </c>
      <c r="G164" t="s">
        <v>8435</v>
      </c>
      <c r="I164" t="str">
        <f t="shared" si="15"/>
        <v>neg_trend</v>
      </c>
      <c r="J164" t="str">
        <f t="shared" si="16"/>
        <v>N/A</v>
      </c>
      <c r="K164">
        <f t="shared" si="17"/>
        <v>-10620000</v>
      </c>
      <c r="L164">
        <f t="shared" si="18"/>
        <v>-16540000</v>
      </c>
      <c r="M164">
        <f t="shared" si="19"/>
        <v>-26780000</v>
      </c>
      <c r="N164">
        <f t="shared" si="20"/>
        <v>-31140000</v>
      </c>
    </row>
    <row r="165" spans="1:14" x14ac:dyDescent="0.3">
      <c r="A165" s="1">
        <v>7</v>
      </c>
      <c r="B165" t="s">
        <v>344</v>
      </c>
      <c r="C165" t="s">
        <v>8436</v>
      </c>
      <c r="D165" t="s">
        <v>8437</v>
      </c>
      <c r="E165" t="s">
        <v>8438</v>
      </c>
      <c r="F165" t="s">
        <v>8439</v>
      </c>
      <c r="G165" t="s">
        <v>8440</v>
      </c>
      <c r="I165" t="str">
        <f t="shared" si="15"/>
        <v>N/A</v>
      </c>
      <c r="J165">
        <f t="shared" si="16"/>
        <v>505000</v>
      </c>
      <c r="K165">
        <f t="shared" si="17"/>
        <v>-275000</v>
      </c>
      <c r="L165">
        <f t="shared" si="18"/>
        <v>-157000</v>
      </c>
      <c r="M165">
        <f t="shared" si="19"/>
        <v>-332000</v>
      </c>
      <c r="N165">
        <f t="shared" si="20"/>
        <v>-586000</v>
      </c>
    </row>
    <row r="166" spans="1:14" x14ac:dyDescent="0.3">
      <c r="A166" s="1">
        <v>8</v>
      </c>
      <c r="B166" t="s">
        <v>350</v>
      </c>
      <c r="C166" t="s">
        <v>8441</v>
      </c>
      <c r="D166" t="s">
        <v>8442</v>
      </c>
      <c r="E166" t="s">
        <v>8443</v>
      </c>
      <c r="F166" t="s">
        <v>8444</v>
      </c>
      <c r="G166" t="s">
        <v>8445</v>
      </c>
      <c r="I166" t="str">
        <f t="shared" si="15"/>
        <v>pos_trend</v>
      </c>
      <c r="J166">
        <f t="shared" si="16"/>
        <v>11000</v>
      </c>
      <c r="K166">
        <f t="shared" si="17"/>
        <v>16000</v>
      </c>
      <c r="L166">
        <f t="shared" si="18"/>
        <v>96000</v>
      </c>
      <c r="M166">
        <f t="shared" si="19"/>
        <v>190000</v>
      </c>
      <c r="N166">
        <f t="shared" si="20"/>
        <v>227000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8446</v>
      </c>
      <c r="D168" t="s">
        <v>6698</v>
      </c>
      <c r="E168" t="s">
        <v>8447</v>
      </c>
      <c r="F168" t="s">
        <v>2305</v>
      </c>
      <c r="G168" t="s">
        <v>7148</v>
      </c>
      <c r="I168" t="str">
        <f t="shared" si="15"/>
        <v>N/A</v>
      </c>
      <c r="J168">
        <f t="shared" si="16"/>
        <v>802000</v>
      </c>
      <c r="K168">
        <f t="shared" si="17"/>
        <v>566000</v>
      </c>
      <c r="L168">
        <f t="shared" si="18"/>
        <v>305000</v>
      </c>
      <c r="M168">
        <f t="shared" si="19"/>
        <v>292000</v>
      </c>
      <c r="N168">
        <f t="shared" si="20"/>
        <v>1800000</v>
      </c>
    </row>
    <row r="169" spans="1:14" x14ac:dyDescent="0.3">
      <c r="A169" s="1">
        <v>11</v>
      </c>
      <c r="B169" t="s">
        <v>363</v>
      </c>
      <c r="C169" t="s">
        <v>254</v>
      </c>
      <c r="D169" t="s">
        <v>8448</v>
      </c>
      <c r="E169" t="s">
        <v>8449</v>
      </c>
      <c r="F169" t="s">
        <v>8450</v>
      </c>
      <c r="G169" t="s">
        <v>8451</v>
      </c>
      <c r="I169" t="str">
        <f t="shared" si="15"/>
        <v>N/A</v>
      </c>
      <c r="J169" t="str">
        <f t="shared" si="16"/>
        <v>N/A</v>
      </c>
      <c r="K169">
        <f t="shared" si="17"/>
        <v>-0.29430000000000001</v>
      </c>
      <c r="L169">
        <f t="shared" si="18"/>
        <v>-0.46110000000000001</v>
      </c>
      <c r="M169">
        <f t="shared" si="19"/>
        <v>-4.2599999999999999E-2</v>
      </c>
      <c r="N169">
        <f t="shared" si="20"/>
        <v>5.1677999999999997</v>
      </c>
    </row>
    <row r="170" spans="1:14" x14ac:dyDescent="0.3">
      <c r="A170" s="1">
        <v>12</v>
      </c>
      <c r="B170" t="s">
        <v>368</v>
      </c>
      <c r="C170" t="s">
        <v>8446</v>
      </c>
      <c r="D170" t="s">
        <v>6698</v>
      </c>
      <c r="E170" t="s">
        <v>8447</v>
      </c>
      <c r="F170" t="s">
        <v>2305</v>
      </c>
      <c r="G170" t="s">
        <v>7148</v>
      </c>
      <c r="I170" t="str">
        <f t="shared" si="15"/>
        <v>N/A</v>
      </c>
      <c r="J170">
        <f t="shared" si="16"/>
        <v>802000</v>
      </c>
      <c r="K170">
        <f t="shared" si="17"/>
        <v>566000</v>
      </c>
      <c r="L170">
        <f t="shared" si="18"/>
        <v>305000</v>
      </c>
      <c r="M170">
        <f t="shared" si="19"/>
        <v>292000</v>
      </c>
      <c r="N170">
        <f t="shared" si="20"/>
        <v>1800000</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4020</v>
      </c>
      <c r="D172" t="s">
        <v>8452</v>
      </c>
      <c r="E172" t="s">
        <v>8453</v>
      </c>
      <c r="F172" t="s">
        <v>8454</v>
      </c>
      <c r="G172" t="s">
        <v>8455</v>
      </c>
      <c r="I172" t="str">
        <f t="shared" si="15"/>
        <v>neg_trend</v>
      </c>
      <c r="J172">
        <f t="shared" si="16"/>
        <v>-7480000</v>
      </c>
      <c r="K172">
        <f t="shared" si="17"/>
        <v>-11440000</v>
      </c>
      <c r="L172">
        <f t="shared" si="18"/>
        <v>-16180000</v>
      </c>
      <c r="M172">
        <f t="shared" si="19"/>
        <v>-27180000</v>
      </c>
      <c r="N172">
        <f t="shared" si="20"/>
        <v>-33299999.999999996</v>
      </c>
    </row>
    <row r="173" spans="1:14" x14ac:dyDescent="0.3">
      <c r="A173" s="1">
        <v>15</v>
      </c>
      <c r="B173" t="s">
        <v>376</v>
      </c>
      <c r="C173" t="s">
        <v>254</v>
      </c>
      <c r="D173" t="s">
        <v>8456</v>
      </c>
      <c r="E173" t="s">
        <v>8457</v>
      </c>
      <c r="F173" t="s">
        <v>8458</v>
      </c>
      <c r="G173" t="s">
        <v>8459</v>
      </c>
      <c r="I173" t="str">
        <f t="shared" si="15"/>
        <v>N/A</v>
      </c>
      <c r="J173" t="str">
        <f t="shared" si="16"/>
        <v>N/A</v>
      </c>
      <c r="K173">
        <f t="shared" si="17"/>
        <v>-0.52910000000000001</v>
      </c>
      <c r="L173">
        <f t="shared" si="18"/>
        <v>-0.41369999999999996</v>
      </c>
      <c r="M173">
        <f t="shared" si="19"/>
        <v>-0.67980000000000007</v>
      </c>
      <c r="N173">
        <f t="shared" si="20"/>
        <v>-0.22530000000000003</v>
      </c>
    </row>
    <row r="174" spans="1:14" x14ac:dyDescent="0.3">
      <c r="A174" s="1">
        <v>16</v>
      </c>
      <c r="B174" t="s">
        <v>381</v>
      </c>
      <c r="C174" t="s">
        <v>254</v>
      </c>
      <c r="D174" t="s">
        <v>254</v>
      </c>
      <c r="E174" t="s">
        <v>254</v>
      </c>
      <c r="F174" t="s">
        <v>254</v>
      </c>
      <c r="G174" t="s">
        <v>8460</v>
      </c>
      <c r="I174" t="str">
        <f t="shared" si="15"/>
        <v>N/A</v>
      </c>
      <c r="J174" t="str">
        <f t="shared" si="16"/>
        <v>N/A</v>
      </c>
      <c r="K174" t="str">
        <f t="shared" si="17"/>
        <v>N/A</v>
      </c>
      <c r="L174" t="str">
        <f t="shared" si="18"/>
        <v>N/A</v>
      </c>
      <c r="M174" t="str">
        <f t="shared" si="19"/>
        <v>N/A</v>
      </c>
      <c r="N174">
        <f t="shared" si="20"/>
        <v>-0.2147</v>
      </c>
    </row>
    <row r="175" spans="1:14" x14ac:dyDescent="0.3">
      <c r="A175" s="1">
        <v>17</v>
      </c>
      <c r="B175" t="s">
        <v>383</v>
      </c>
      <c r="C175" t="s">
        <v>2700</v>
      </c>
      <c r="D175" t="s">
        <v>8461</v>
      </c>
      <c r="E175" t="s">
        <v>2667</v>
      </c>
      <c r="F175" t="s">
        <v>8462</v>
      </c>
      <c r="G175" t="s">
        <v>4774</v>
      </c>
      <c r="I175" t="str">
        <f t="shared" si="15"/>
        <v>N/A</v>
      </c>
      <c r="J175">
        <f t="shared" si="16"/>
        <v>50000</v>
      </c>
      <c r="K175">
        <f t="shared" si="17"/>
        <v>18000</v>
      </c>
      <c r="L175">
        <f t="shared" si="18"/>
        <v>33000</v>
      </c>
      <c r="M175">
        <f t="shared" si="19"/>
        <v>36000</v>
      </c>
      <c r="N175">
        <f t="shared" si="20"/>
        <v>40000</v>
      </c>
    </row>
    <row r="176" spans="1:14" x14ac:dyDescent="0.3">
      <c r="A176" s="1">
        <v>18</v>
      </c>
      <c r="B176" t="s">
        <v>389</v>
      </c>
      <c r="C176" t="s">
        <v>390</v>
      </c>
      <c r="D176" t="s">
        <v>5163</v>
      </c>
      <c r="E176" t="s">
        <v>8463</v>
      </c>
      <c r="F176" t="s">
        <v>8464</v>
      </c>
      <c r="G176" t="s">
        <v>8465</v>
      </c>
      <c r="I176" t="str">
        <f t="shared" si="15"/>
        <v>N/A</v>
      </c>
      <c r="J176">
        <f t="shared" si="16"/>
        <v>2390000</v>
      </c>
      <c r="K176">
        <f t="shared" si="17"/>
        <v>3750000</v>
      </c>
      <c r="L176">
        <f t="shared" si="18"/>
        <v>5340000</v>
      </c>
      <c r="M176">
        <f t="shared" si="19"/>
        <v>8540000</v>
      </c>
      <c r="N176">
        <f t="shared" si="20"/>
        <v>8330000</v>
      </c>
    </row>
    <row r="177" spans="1:14" x14ac:dyDescent="0.3">
      <c r="A177" s="1">
        <v>19</v>
      </c>
      <c r="B177" t="s">
        <v>395</v>
      </c>
      <c r="C177" t="s">
        <v>254</v>
      </c>
      <c r="D177" t="s">
        <v>254</v>
      </c>
      <c r="E177" t="s">
        <v>254</v>
      </c>
      <c r="F177" t="s">
        <v>254</v>
      </c>
      <c r="G177" t="s">
        <v>8466</v>
      </c>
      <c r="I177" t="str">
        <f t="shared" si="15"/>
        <v>N/A</v>
      </c>
      <c r="J177" t="str">
        <f t="shared" si="16"/>
        <v>N/A</v>
      </c>
      <c r="K177" t="str">
        <f t="shared" si="17"/>
        <v>N/A</v>
      </c>
      <c r="L177" t="str">
        <f t="shared" si="18"/>
        <v>N/A</v>
      </c>
      <c r="M177" t="str">
        <f t="shared" si="19"/>
        <v>N/A</v>
      </c>
      <c r="N177">
        <f t="shared" si="20"/>
        <v>8000</v>
      </c>
    </row>
    <row r="178" spans="1:14" x14ac:dyDescent="0.3">
      <c r="A178" s="1">
        <v>20</v>
      </c>
      <c r="B178" t="s">
        <v>401</v>
      </c>
      <c r="C178" t="s">
        <v>8467</v>
      </c>
      <c r="D178" t="s">
        <v>8468</v>
      </c>
      <c r="E178" t="s">
        <v>8469</v>
      </c>
      <c r="F178" t="s">
        <v>8470</v>
      </c>
      <c r="G178" t="s">
        <v>8471</v>
      </c>
      <c r="I178" t="str">
        <f t="shared" si="15"/>
        <v>N/A</v>
      </c>
      <c r="J178">
        <f t="shared" si="16"/>
        <v>-2340000</v>
      </c>
      <c r="K178">
        <f t="shared" si="17"/>
        <v>-3730000</v>
      </c>
      <c r="L178">
        <f t="shared" si="18"/>
        <v>-5310000</v>
      </c>
      <c r="M178">
        <f t="shared" si="19"/>
        <v>-8510000</v>
      </c>
      <c r="N178">
        <f t="shared" si="20"/>
        <v>-7120000</v>
      </c>
    </row>
    <row r="179" spans="1:14" x14ac:dyDescent="0.3">
      <c r="A179" s="1">
        <v>21</v>
      </c>
      <c r="B179" t="s">
        <v>407</v>
      </c>
      <c r="C179" t="s">
        <v>254</v>
      </c>
      <c r="D179" t="s">
        <v>254</v>
      </c>
      <c r="E179" t="s">
        <v>254</v>
      </c>
      <c r="F179" t="s">
        <v>254</v>
      </c>
      <c r="G179" t="s">
        <v>7835</v>
      </c>
      <c r="I179" t="str">
        <f t="shared" si="15"/>
        <v>N/A</v>
      </c>
      <c r="J179" t="str">
        <f t="shared" si="16"/>
        <v>N/A</v>
      </c>
      <c r="K179" t="str">
        <f t="shared" si="17"/>
        <v>N/A</v>
      </c>
      <c r="L179" t="str">
        <f t="shared" si="18"/>
        <v>N/A</v>
      </c>
      <c r="M179" t="str">
        <f t="shared" si="19"/>
        <v>N/A</v>
      </c>
      <c r="N179">
        <f t="shared" si="20"/>
        <v>-1180000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8472</v>
      </c>
      <c r="D183" t="s">
        <v>8473</v>
      </c>
      <c r="E183" t="s">
        <v>8474</v>
      </c>
      <c r="F183" t="s">
        <v>8475</v>
      </c>
      <c r="G183" t="s">
        <v>8476</v>
      </c>
      <c r="I183" t="str">
        <f t="shared" si="15"/>
        <v>neg_trend</v>
      </c>
      <c r="J183">
        <f t="shared" si="16"/>
        <v>-7530000</v>
      </c>
      <c r="K183">
        <f t="shared" si="17"/>
        <v>-11460000</v>
      </c>
      <c r="L183">
        <f t="shared" si="18"/>
        <v>-16210000</v>
      </c>
      <c r="M183">
        <f t="shared" si="19"/>
        <v>-27210000</v>
      </c>
      <c r="N183">
        <f t="shared" si="20"/>
        <v>-33340000.000000004</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8472</v>
      </c>
      <c r="D185" t="s">
        <v>8473</v>
      </c>
      <c r="E185" t="s">
        <v>8474</v>
      </c>
      <c r="F185" t="s">
        <v>8475</v>
      </c>
      <c r="G185" t="s">
        <v>8476</v>
      </c>
      <c r="I185" t="str">
        <f t="shared" si="15"/>
        <v>neg_trend</v>
      </c>
      <c r="J185">
        <f t="shared" si="16"/>
        <v>-7530000</v>
      </c>
      <c r="K185">
        <f t="shared" si="17"/>
        <v>-11460000</v>
      </c>
      <c r="L185">
        <f t="shared" si="18"/>
        <v>-16210000</v>
      </c>
      <c r="M185">
        <f t="shared" si="19"/>
        <v>-27210000</v>
      </c>
      <c r="N185">
        <f t="shared" si="20"/>
        <v>-33340000.000000004</v>
      </c>
    </row>
    <row r="186" spans="1:14" x14ac:dyDescent="0.3">
      <c r="A186" s="1">
        <v>28</v>
      </c>
      <c r="B186" t="s">
        <v>424</v>
      </c>
      <c r="C186" t="s">
        <v>254</v>
      </c>
      <c r="D186" t="s">
        <v>8477</v>
      </c>
      <c r="E186" t="s">
        <v>8478</v>
      </c>
      <c r="F186" t="s">
        <v>3369</v>
      </c>
      <c r="G186" t="s">
        <v>8479</v>
      </c>
      <c r="I186" t="str">
        <f t="shared" si="15"/>
        <v>N/A</v>
      </c>
      <c r="J186" t="str">
        <f t="shared" si="16"/>
        <v>N/A</v>
      </c>
      <c r="K186">
        <f t="shared" si="17"/>
        <v>-0.52139999999999997</v>
      </c>
      <c r="L186">
        <f t="shared" si="18"/>
        <v>-0.4143</v>
      </c>
      <c r="M186">
        <f t="shared" si="19"/>
        <v>-0.67859999999999998</v>
      </c>
      <c r="N186">
        <f t="shared" si="20"/>
        <v>-0.22510000000000002</v>
      </c>
    </row>
    <row r="187" spans="1:14" x14ac:dyDescent="0.3">
      <c r="A187" s="1">
        <v>29</v>
      </c>
      <c r="B187" t="s">
        <v>429</v>
      </c>
      <c r="C187" t="s">
        <v>254</v>
      </c>
      <c r="D187" t="s">
        <v>254</v>
      </c>
      <c r="E187" t="s">
        <v>254</v>
      </c>
      <c r="F187" t="s">
        <v>254</v>
      </c>
      <c r="G187" t="s">
        <v>8480</v>
      </c>
      <c r="I187" t="str">
        <f t="shared" si="15"/>
        <v>N/A</v>
      </c>
      <c r="J187" t="str">
        <f t="shared" si="16"/>
        <v>N/A</v>
      </c>
      <c r="K187" t="str">
        <f t="shared" si="17"/>
        <v>N/A</v>
      </c>
      <c r="L187" t="str">
        <f t="shared" si="18"/>
        <v>N/A</v>
      </c>
      <c r="M187" t="str">
        <f t="shared" si="19"/>
        <v>N/A</v>
      </c>
      <c r="N187">
        <f t="shared" si="20"/>
        <v>-0.21489999999999998</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8472</v>
      </c>
      <c r="D192" t="s">
        <v>8473</v>
      </c>
      <c r="E192" t="s">
        <v>8474</v>
      </c>
      <c r="F192" t="s">
        <v>8475</v>
      </c>
      <c r="G192" t="s">
        <v>8476</v>
      </c>
      <c r="I192" t="str">
        <f t="shared" si="21"/>
        <v>neg_trend</v>
      </c>
      <c r="J192">
        <f t="shared" si="22"/>
        <v>-7530000</v>
      </c>
      <c r="K192">
        <f t="shared" si="23"/>
        <v>-11460000</v>
      </c>
      <c r="L192">
        <f t="shared" si="24"/>
        <v>-16210000</v>
      </c>
      <c r="M192">
        <f t="shared" si="25"/>
        <v>-27210000</v>
      </c>
      <c r="N192">
        <f t="shared" si="26"/>
        <v>-33340000.000000004</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8472</v>
      </c>
      <c r="D194" t="s">
        <v>8473</v>
      </c>
      <c r="E194" t="s">
        <v>8474</v>
      </c>
      <c r="F194" t="s">
        <v>8475</v>
      </c>
      <c r="G194" t="s">
        <v>8476</v>
      </c>
      <c r="I194" t="str">
        <f t="shared" si="21"/>
        <v>neg_trend</v>
      </c>
      <c r="J194">
        <f t="shared" si="22"/>
        <v>-7530000</v>
      </c>
      <c r="K194">
        <f t="shared" si="23"/>
        <v>-11460000</v>
      </c>
      <c r="L194">
        <f t="shared" si="24"/>
        <v>-16210000</v>
      </c>
      <c r="M194">
        <f t="shared" si="25"/>
        <v>-27210000</v>
      </c>
      <c r="N194">
        <f t="shared" si="26"/>
        <v>-33340000.000000004</v>
      </c>
    </row>
    <row r="195" spans="1:14" x14ac:dyDescent="0.3">
      <c r="A195" s="1">
        <v>37</v>
      </c>
      <c r="B195" t="s">
        <v>438</v>
      </c>
      <c r="C195" t="s">
        <v>8481</v>
      </c>
      <c r="D195" t="s">
        <v>8482</v>
      </c>
      <c r="E195" t="s">
        <v>8483</v>
      </c>
      <c r="F195" t="s">
        <v>8484</v>
      </c>
      <c r="G195" t="s">
        <v>8485</v>
      </c>
      <c r="I195" t="str">
        <f t="shared" si="21"/>
        <v>neg_trend</v>
      </c>
      <c r="J195">
        <f t="shared" si="22"/>
        <v>-0.47</v>
      </c>
      <c r="K195">
        <f t="shared" si="23"/>
        <v>-0.56000000000000005</v>
      </c>
      <c r="L195">
        <f t="shared" si="24"/>
        <v>-0.61</v>
      </c>
      <c r="M195">
        <f t="shared" si="25"/>
        <v>-0.97</v>
      </c>
      <c r="N195">
        <f t="shared" si="26"/>
        <v>-1.05</v>
      </c>
    </row>
    <row r="196" spans="1:14" x14ac:dyDescent="0.3">
      <c r="A196" s="1">
        <v>38</v>
      </c>
      <c r="B196" t="s">
        <v>444</v>
      </c>
      <c r="C196" t="s">
        <v>254</v>
      </c>
      <c r="D196" t="s">
        <v>8486</v>
      </c>
      <c r="E196" t="s">
        <v>8487</v>
      </c>
      <c r="F196" t="s">
        <v>8488</v>
      </c>
      <c r="G196" t="s">
        <v>8489</v>
      </c>
      <c r="I196" t="str">
        <f t="shared" si="21"/>
        <v>N/A</v>
      </c>
      <c r="J196" t="str">
        <f t="shared" si="22"/>
        <v>N/A</v>
      </c>
      <c r="K196">
        <f t="shared" si="23"/>
        <v>-0.1915</v>
      </c>
      <c r="L196">
        <f t="shared" si="24"/>
        <v>-8.9300000000000004E-2</v>
      </c>
      <c r="M196">
        <f t="shared" si="25"/>
        <v>-0.59020000000000006</v>
      </c>
      <c r="N196">
        <f t="shared" si="26"/>
        <v>-8.2500000000000004E-2</v>
      </c>
    </row>
    <row r="197" spans="1:14" x14ac:dyDescent="0.3">
      <c r="A197" s="1">
        <v>39</v>
      </c>
      <c r="B197" t="s">
        <v>449</v>
      </c>
      <c r="C197" t="s">
        <v>1871</v>
      </c>
      <c r="D197" t="s">
        <v>8490</v>
      </c>
      <c r="E197" t="s">
        <v>8491</v>
      </c>
      <c r="F197" t="s">
        <v>3012</v>
      </c>
      <c r="G197" t="s">
        <v>8492</v>
      </c>
      <c r="I197" t="str">
        <f t="shared" si="21"/>
        <v>pos_trend</v>
      </c>
      <c r="J197">
        <f t="shared" si="22"/>
        <v>16190000.000000002</v>
      </c>
      <c r="K197">
        <f t="shared" si="23"/>
        <v>20430000</v>
      </c>
      <c r="L197">
        <f t="shared" si="24"/>
        <v>26370000</v>
      </c>
      <c r="M197">
        <f t="shared" si="25"/>
        <v>28060000</v>
      </c>
      <c r="N197">
        <f t="shared" si="26"/>
        <v>31610000</v>
      </c>
    </row>
    <row r="198" spans="1:14" x14ac:dyDescent="0.3">
      <c r="A198" s="1">
        <v>40</v>
      </c>
      <c r="B198" t="s">
        <v>455</v>
      </c>
      <c r="C198" t="s">
        <v>8481</v>
      </c>
      <c r="D198" t="s">
        <v>8482</v>
      </c>
      <c r="E198" t="s">
        <v>8483</v>
      </c>
      <c r="F198" t="s">
        <v>8484</v>
      </c>
      <c r="G198" t="s">
        <v>8485</v>
      </c>
      <c r="I198" t="str">
        <f t="shared" si="21"/>
        <v>neg_trend</v>
      </c>
      <c r="J198">
        <f t="shared" si="22"/>
        <v>-0.47</v>
      </c>
      <c r="K198">
        <f t="shared" si="23"/>
        <v>-0.56000000000000005</v>
      </c>
      <c r="L198">
        <f t="shared" si="24"/>
        <v>-0.61</v>
      </c>
      <c r="M198">
        <f t="shared" si="25"/>
        <v>-0.97</v>
      </c>
      <c r="N198">
        <f t="shared" si="26"/>
        <v>-1.05</v>
      </c>
    </row>
    <row r="199" spans="1:14" x14ac:dyDescent="0.3">
      <c r="A199" s="1">
        <v>41</v>
      </c>
      <c r="B199" t="s">
        <v>461</v>
      </c>
      <c r="C199" t="s">
        <v>254</v>
      </c>
      <c r="D199" t="s">
        <v>8486</v>
      </c>
      <c r="E199" t="s">
        <v>8487</v>
      </c>
      <c r="F199" t="s">
        <v>8488</v>
      </c>
      <c r="G199" t="s">
        <v>8489</v>
      </c>
      <c r="I199" t="str">
        <f t="shared" si="21"/>
        <v>N/A</v>
      </c>
      <c r="J199" t="str">
        <f t="shared" si="22"/>
        <v>N/A</v>
      </c>
      <c r="K199">
        <f t="shared" si="23"/>
        <v>-0.1915</v>
      </c>
      <c r="L199">
        <f t="shared" si="24"/>
        <v>-8.9300000000000004E-2</v>
      </c>
      <c r="M199">
        <f t="shared" si="25"/>
        <v>-0.59020000000000006</v>
      </c>
      <c r="N199">
        <f t="shared" si="26"/>
        <v>-8.2500000000000004E-2</v>
      </c>
    </row>
    <row r="200" spans="1:14" x14ac:dyDescent="0.3">
      <c r="A200" s="1">
        <v>42</v>
      </c>
      <c r="B200" t="s">
        <v>466</v>
      </c>
      <c r="C200" t="s">
        <v>1871</v>
      </c>
      <c r="D200" t="s">
        <v>8490</v>
      </c>
      <c r="E200" t="s">
        <v>8491</v>
      </c>
      <c r="F200" t="s">
        <v>3012</v>
      </c>
      <c r="G200" t="s">
        <v>8492</v>
      </c>
      <c r="I200" t="str">
        <f t="shared" si="21"/>
        <v>pos_trend</v>
      </c>
      <c r="J200">
        <f t="shared" si="22"/>
        <v>16190000.000000002</v>
      </c>
      <c r="K200">
        <f t="shared" si="23"/>
        <v>20430000</v>
      </c>
      <c r="L200">
        <f t="shared" si="24"/>
        <v>26370000</v>
      </c>
      <c r="M200">
        <f t="shared" si="25"/>
        <v>28060000</v>
      </c>
      <c r="N200">
        <f t="shared" si="26"/>
        <v>31610000</v>
      </c>
    </row>
    <row r="201" spans="1:14" x14ac:dyDescent="0.3">
      <c r="A201" s="1">
        <v>43</v>
      </c>
      <c r="B201" t="s">
        <v>153</v>
      </c>
      <c r="C201" t="s">
        <v>8493</v>
      </c>
      <c r="D201" t="s">
        <v>8494</v>
      </c>
      <c r="E201" t="s">
        <v>8495</v>
      </c>
      <c r="F201" t="s">
        <v>8496</v>
      </c>
      <c r="G201" t="s">
        <v>8497</v>
      </c>
      <c r="I201" t="str">
        <f t="shared" si="21"/>
        <v>N/A</v>
      </c>
      <c r="J201">
        <f t="shared" si="22"/>
        <v>-5300000</v>
      </c>
      <c r="K201">
        <f t="shared" si="23"/>
        <v>-7660000</v>
      </c>
      <c r="L201">
        <f t="shared" si="24"/>
        <v>-3550000</v>
      </c>
      <c r="M201">
        <f t="shared" si="25"/>
        <v>-17950000</v>
      </c>
      <c r="N201">
        <f t="shared" si="26"/>
        <v>-20870000</v>
      </c>
    </row>
    <row r="202" spans="1:14" x14ac:dyDescent="0.3">
      <c r="A202" s="1">
        <v>44</v>
      </c>
      <c r="B202" t="s">
        <v>477</v>
      </c>
      <c r="C202" t="s">
        <v>254</v>
      </c>
      <c r="D202" t="s">
        <v>8498</v>
      </c>
      <c r="E202" t="s">
        <v>8499</v>
      </c>
      <c r="F202" t="s">
        <v>8500</v>
      </c>
      <c r="G202" t="s">
        <v>8501</v>
      </c>
      <c r="I202" t="str">
        <f t="shared" si="21"/>
        <v>N/A</v>
      </c>
      <c r="J202" t="str">
        <f t="shared" si="22"/>
        <v>N/A</v>
      </c>
      <c r="K202">
        <f t="shared" si="23"/>
        <v>-0.44630000000000003</v>
      </c>
      <c r="L202">
        <f t="shared" si="24"/>
        <v>0.5363</v>
      </c>
      <c r="M202">
        <f t="shared" si="25"/>
        <v>-4.0514999999999999</v>
      </c>
      <c r="N202">
        <f t="shared" si="26"/>
        <v>-0.16250000000000001</v>
      </c>
    </row>
    <row r="203" spans="1:14" x14ac:dyDescent="0.3">
      <c r="A203" s="1">
        <v>45</v>
      </c>
      <c r="B203" t="s">
        <v>482</v>
      </c>
      <c r="C203" t="s">
        <v>254</v>
      </c>
      <c r="D203" t="s">
        <v>254</v>
      </c>
      <c r="E203" t="s">
        <v>254</v>
      </c>
      <c r="F203" t="s">
        <v>254</v>
      </c>
      <c r="G203" t="s">
        <v>8502</v>
      </c>
      <c r="I203" t="str">
        <f t="shared" si="21"/>
        <v>N/A</v>
      </c>
      <c r="J203" t="str">
        <f t="shared" si="22"/>
        <v>N/A</v>
      </c>
      <c r="K203" t="str">
        <f t="shared" si="23"/>
        <v>N/A</v>
      </c>
      <c r="L203" t="str">
        <f t="shared" si="24"/>
        <v>N/A</v>
      </c>
      <c r="M203" t="str">
        <f t="shared" si="25"/>
        <v>N/A</v>
      </c>
      <c r="N203">
        <f t="shared" si="26"/>
        <v>-0.13460000000000003</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8503</v>
      </c>
      <c r="D206" t="s">
        <v>8504</v>
      </c>
      <c r="E206" t="s">
        <v>8505</v>
      </c>
      <c r="F206" t="s">
        <v>8506</v>
      </c>
      <c r="G206" t="s">
        <v>8398</v>
      </c>
      <c r="I206" t="str">
        <f t="shared" si="21"/>
        <v>N/A</v>
      </c>
      <c r="J206">
        <f t="shared" si="22"/>
        <v>12000000</v>
      </c>
      <c r="K206">
        <f t="shared" si="23"/>
        <v>26210000</v>
      </c>
      <c r="L206">
        <f t="shared" si="24"/>
        <v>59650000</v>
      </c>
      <c r="M206">
        <f t="shared" si="25"/>
        <v>34580000</v>
      </c>
      <c r="N206">
        <f t="shared" si="26"/>
        <v>44010000</v>
      </c>
    </row>
    <row r="207" spans="1:14" x14ac:dyDescent="0.3">
      <c r="A207" s="1">
        <v>1</v>
      </c>
      <c r="B207" t="s">
        <v>490</v>
      </c>
      <c r="C207" t="s">
        <v>3513</v>
      </c>
      <c r="D207" t="s">
        <v>5168</v>
      </c>
      <c r="E207" t="s">
        <v>2123</v>
      </c>
      <c r="F207" t="s">
        <v>8507</v>
      </c>
      <c r="G207" t="s">
        <v>2017</v>
      </c>
      <c r="I207" t="str">
        <f t="shared" si="21"/>
        <v>N/A</v>
      </c>
      <c r="J207">
        <f t="shared" si="22"/>
        <v>7750000</v>
      </c>
      <c r="K207">
        <f t="shared" si="23"/>
        <v>14890000</v>
      </c>
      <c r="L207">
        <f t="shared" si="24"/>
        <v>28380000</v>
      </c>
      <c r="M207">
        <f t="shared" si="25"/>
        <v>23760000</v>
      </c>
      <c r="N207">
        <f t="shared" si="26"/>
        <v>24210000</v>
      </c>
    </row>
    <row r="208" spans="1:14" x14ac:dyDescent="0.3">
      <c r="A208" s="1">
        <v>2</v>
      </c>
      <c r="B208" t="s">
        <v>491</v>
      </c>
      <c r="C208" t="s">
        <v>7600</v>
      </c>
      <c r="D208" t="s">
        <v>8508</v>
      </c>
      <c r="E208" t="s">
        <v>8509</v>
      </c>
      <c r="F208" t="s">
        <v>8510</v>
      </c>
      <c r="G208" t="s">
        <v>2649</v>
      </c>
      <c r="I208" t="str">
        <f t="shared" si="21"/>
        <v>N/A</v>
      </c>
      <c r="J208">
        <f t="shared" si="22"/>
        <v>4250000</v>
      </c>
      <c r="K208">
        <f t="shared" si="23"/>
        <v>11320000</v>
      </c>
      <c r="L208">
        <f t="shared" si="24"/>
        <v>31270000</v>
      </c>
      <c r="M208">
        <f t="shared" si="25"/>
        <v>10810000</v>
      </c>
      <c r="N208">
        <f t="shared" si="26"/>
        <v>19800000</v>
      </c>
    </row>
    <row r="209" spans="1:14" x14ac:dyDescent="0.3">
      <c r="A209" s="1">
        <v>3</v>
      </c>
      <c r="B209" t="s">
        <v>492</v>
      </c>
      <c r="C209" t="s">
        <v>254</v>
      </c>
      <c r="D209" t="s">
        <v>8511</v>
      </c>
      <c r="E209" t="s">
        <v>8512</v>
      </c>
      <c r="F209" t="s">
        <v>8513</v>
      </c>
      <c r="G209" t="s">
        <v>8514</v>
      </c>
      <c r="I209" t="str">
        <f t="shared" si="21"/>
        <v>N/A</v>
      </c>
      <c r="J209" t="str">
        <f t="shared" si="22"/>
        <v>N/A</v>
      </c>
      <c r="K209">
        <f t="shared" si="23"/>
        <v>1.1843000000000001</v>
      </c>
      <c r="L209">
        <f t="shared" si="24"/>
        <v>1.2757000000000001</v>
      </c>
      <c r="M209">
        <f t="shared" si="25"/>
        <v>-0.42030000000000001</v>
      </c>
      <c r="N209">
        <f t="shared" si="26"/>
        <v>0.2727</v>
      </c>
    </row>
    <row r="210" spans="1:14" x14ac:dyDescent="0.3">
      <c r="A210" s="1">
        <v>4</v>
      </c>
      <c r="B210" t="s">
        <v>497</v>
      </c>
      <c r="C210" t="s">
        <v>8515</v>
      </c>
      <c r="D210" t="s">
        <v>3826</v>
      </c>
      <c r="E210" t="s">
        <v>8516</v>
      </c>
      <c r="F210" t="s">
        <v>8517</v>
      </c>
      <c r="G210" t="s">
        <v>8518</v>
      </c>
      <c r="I210" t="str">
        <f t="shared" si="21"/>
        <v>N/A</v>
      </c>
      <c r="J210">
        <f t="shared" si="22"/>
        <v>0.37</v>
      </c>
      <c r="K210">
        <f t="shared" si="23"/>
        <v>0.2341</v>
      </c>
      <c r="L210">
        <f t="shared" si="24"/>
        <v>0.37659999999999999</v>
      </c>
      <c r="M210">
        <f t="shared" si="25"/>
        <v>0.12659999999999999</v>
      </c>
      <c r="N210">
        <f t="shared" si="26"/>
        <v>0.15920000000000001</v>
      </c>
    </row>
    <row r="211" spans="1:14" x14ac:dyDescent="0.3">
      <c r="A211" s="1">
        <v>5</v>
      </c>
      <c r="B211" t="s">
        <v>503</v>
      </c>
      <c r="C211" t="s">
        <v>8519</v>
      </c>
      <c r="D211" t="s">
        <v>2646</v>
      </c>
      <c r="E211" t="s">
        <v>7911</v>
      </c>
      <c r="F211" t="s">
        <v>5287</v>
      </c>
      <c r="G211" t="s">
        <v>8520</v>
      </c>
      <c r="I211" t="str">
        <f t="shared" si="21"/>
        <v>pos_trend</v>
      </c>
      <c r="J211">
        <f t="shared" si="22"/>
        <v>9950000</v>
      </c>
      <c r="K211">
        <f t="shared" si="23"/>
        <v>13650000</v>
      </c>
      <c r="L211">
        <f t="shared" si="24"/>
        <v>17560000</v>
      </c>
      <c r="M211">
        <f t="shared" si="25"/>
        <v>19410000</v>
      </c>
      <c r="N211">
        <f t="shared" si="26"/>
        <v>21090000</v>
      </c>
    </row>
    <row r="212" spans="1:14" x14ac:dyDescent="0.3">
      <c r="A212" s="1">
        <v>6</v>
      </c>
      <c r="B212" t="s">
        <v>509</v>
      </c>
      <c r="C212" t="s">
        <v>8519</v>
      </c>
      <c r="D212" t="s">
        <v>2646</v>
      </c>
      <c r="E212" t="s">
        <v>7911</v>
      </c>
      <c r="F212" t="s">
        <v>5287</v>
      </c>
      <c r="G212" t="s">
        <v>8520</v>
      </c>
      <c r="I212" t="str">
        <f t="shared" si="21"/>
        <v>pos_trend</v>
      </c>
      <c r="J212">
        <f t="shared" si="22"/>
        <v>9950000</v>
      </c>
      <c r="K212">
        <f t="shared" si="23"/>
        <v>13650000</v>
      </c>
      <c r="L212">
        <f t="shared" si="24"/>
        <v>17560000</v>
      </c>
      <c r="M212">
        <f t="shared" si="25"/>
        <v>19410000</v>
      </c>
      <c r="N212">
        <f t="shared" si="26"/>
        <v>21090000</v>
      </c>
    </row>
    <row r="213" spans="1:14" x14ac:dyDescent="0.3">
      <c r="A213" s="1">
        <v>7</v>
      </c>
      <c r="B213" t="s">
        <v>515</v>
      </c>
      <c r="C213" t="s">
        <v>391</v>
      </c>
      <c r="D213" t="s">
        <v>8521</v>
      </c>
      <c r="E213" t="s">
        <v>8522</v>
      </c>
      <c r="F213" t="s">
        <v>8523</v>
      </c>
      <c r="G213" t="s">
        <v>8524</v>
      </c>
      <c r="I213" t="str">
        <f t="shared" si="21"/>
        <v>pos_trend</v>
      </c>
      <c r="J213">
        <f t="shared" si="22"/>
        <v>10000000</v>
      </c>
      <c r="K213">
        <f t="shared" si="23"/>
        <v>13750000</v>
      </c>
      <c r="L213">
        <f t="shared" si="24"/>
        <v>17630000</v>
      </c>
      <c r="M213">
        <f t="shared" si="25"/>
        <v>19550000</v>
      </c>
      <c r="N213">
        <f t="shared" si="26"/>
        <v>21340000</v>
      </c>
    </row>
    <row r="214" spans="1:14" x14ac:dyDescent="0.3">
      <c r="A214" s="1">
        <v>8</v>
      </c>
      <c r="B214" t="s">
        <v>521</v>
      </c>
      <c r="C214" t="s">
        <v>8525</v>
      </c>
      <c r="D214" t="s">
        <v>8526</v>
      </c>
      <c r="E214" t="s">
        <v>8527</v>
      </c>
      <c r="F214" t="s">
        <v>3429</v>
      </c>
      <c r="G214" t="s">
        <v>8528</v>
      </c>
      <c r="I214" t="str">
        <f t="shared" si="21"/>
        <v>N/A</v>
      </c>
      <c r="J214">
        <f t="shared" si="22"/>
        <v>-49000</v>
      </c>
      <c r="K214">
        <f t="shared" si="23"/>
        <v>-94000</v>
      </c>
      <c r="L214">
        <f t="shared" si="24"/>
        <v>-68000</v>
      </c>
      <c r="M214">
        <f t="shared" si="25"/>
        <v>-136000</v>
      </c>
      <c r="N214">
        <f t="shared" si="26"/>
        <v>-246000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8529</v>
      </c>
      <c r="E216" t="s">
        <v>8530</v>
      </c>
      <c r="F216" t="s">
        <v>8531</v>
      </c>
      <c r="G216" t="s">
        <v>328</v>
      </c>
      <c r="I216" t="str">
        <f t="shared" si="21"/>
        <v>neg_trend</v>
      </c>
      <c r="J216" t="str">
        <f t="shared" si="22"/>
        <v>N/A</v>
      </c>
      <c r="K216">
        <f t="shared" si="23"/>
        <v>0.37229999999999996</v>
      </c>
      <c r="L216">
        <f t="shared" si="24"/>
        <v>0.28610000000000002</v>
      </c>
      <c r="M216">
        <f t="shared" si="25"/>
        <v>0.10539999999999999</v>
      </c>
      <c r="N216">
        <f t="shared" si="26"/>
        <v>8.6800000000000002E-2</v>
      </c>
    </row>
    <row r="217" spans="1:14" x14ac:dyDescent="0.3">
      <c r="A217" s="1">
        <v>11</v>
      </c>
      <c r="B217" t="s">
        <v>538</v>
      </c>
      <c r="C217" t="s">
        <v>8532</v>
      </c>
      <c r="D217" t="s">
        <v>8533</v>
      </c>
      <c r="E217" t="s">
        <v>8534</v>
      </c>
      <c r="F217" t="s">
        <v>8535</v>
      </c>
      <c r="G217" t="s">
        <v>8536</v>
      </c>
      <c r="I217" t="str">
        <f t="shared" si="21"/>
        <v>N/A</v>
      </c>
      <c r="J217">
        <f t="shared" si="22"/>
        <v>7.06</v>
      </c>
      <c r="K217">
        <f t="shared" si="23"/>
        <v>6</v>
      </c>
      <c r="L217">
        <f t="shared" si="24"/>
        <v>6.12</v>
      </c>
      <c r="M217">
        <f t="shared" si="25"/>
        <v>6.65</v>
      </c>
      <c r="N217">
        <f t="shared" si="26"/>
        <v>7.35</v>
      </c>
    </row>
    <row r="218" spans="1:14" x14ac:dyDescent="0.3">
      <c r="A218" s="1">
        <v>12</v>
      </c>
      <c r="B218" t="s">
        <v>544</v>
      </c>
      <c r="C218" t="s">
        <v>2979</v>
      </c>
      <c r="D218" t="s">
        <v>8537</v>
      </c>
      <c r="E218" t="s">
        <v>7536</v>
      </c>
      <c r="F218" t="s">
        <v>8538</v>
      </c>
      <c r="G218" t="s">
        <v>8538</v>
      </c>
      <c r="I218" t="str">
        <f t="shared" si="21"/>
        <v>N/A</v>
      </c>
      <c r="J218">
        <f t="shared" si="22"/>
        <v>5720000</v>
      </c>
      <c r="K218">
        <f t="shared" si="23"/>
        <v>10210000</v>
      </c>
      <c r="L218">
        <f t="shared" si="24"/>
        <v>14260000</v>
      </c>
      <c r="M218">
        <f t="shared" si="25"/>
        <v>17660000</v>
      </c>
      <c r="N218">
        <f t="shared" si="26"/>
        <v>17660000</v>
      </c>
    </row>
    <row r="219" spans="1:14" x14ac:dyDescent="0.3">
      <c r="A219" s="1">
        <v>13</v>
      </c>
      <c r="B219" t="s">
        <v>545</v>
      </c>
      <c r="C219" t="s">
        <v>226</v>
      </c>
      <c r="D219" t="s">
        <v>8181</v>
      </c>
      <c r="E219" t="s">
        <v>852</v>
      </c>
      <c r="F219" t="s">
        <v>2002</v>
      </c>
      <c r="G219" t="s">
        <v>3604</v>
      </c>
      <c r="I219" t="str">
        <f t="shared" si="21"/>
        <v>pos_trend</v>
      </c>
      <c r="J219">
        <f t="shared" si="22"/>
        <v>1980000</v>
      </c>
      <c r="K219">
        <f t="shared" si="23"/>
        <v>5460000</v>
      </c>
      <c r="L219">
        <f t="shared" si="24"/>
        <v>8430000</v>
      </c>
      <c r="M219">
        <f t="shared" si="25"/>
        <v>10530000</v>
      </c>
      <c r="N219">
        <f t="shared" si="26"/>
        <v>10720000</v>
      </c>
    </row>
    <row r="220" spans="1:14" x14ac:dyDescent="0.3">
      <c r="A220" s="1">
        <v>14</v>
      </c>
      <c r="B220" t="s">
        <v>546</v>
      </c>
      <c r="C220" t="s">
        <v>8539</v>
      </c>
      <c r="D220" t="s">
        <v>8540</v>
      </c>
      <c r="E220" t="s">
        <v>4071</v>
      </c>
      <c r="F220" t="s">
        <v>8541</v>
      </c>
      <c r="G220" t="s">
        <v>1186</v>
      </c>
      <c r="I220" t="str">
        <f t="shared" si="21"/>
        <v>N/A</v>
      </c>
      <c r="J220">
        <f t="shared" si="22"/>
        <v>675000</v>
      </c>
      <c r="K220">
        <f t="shared" si="23"/>
        <v>1470000</v>
      </c>
      <c r="L220">
        <f t="shared" si="24"/>
        <v>1400000</v>
      </c>
      <c r="M220">
        <f t="shared" si="25"/>
        <v>974000</v>
      </c>
      <c r="N220">
        <f t="shared" si="26"/>
        <v>1220000</v>
      </c>
    </row>
    <row r="221" spans="1:14" x14ac:dyDescent="0.3">
      <c r="A221" s="1">
        <v>15</v>
      </c>
      <c r="B221" t="s">
        <v>547</v>
      </c>
      <c r="C221" t="s">
        <v>7210</v>
      </c>
      <c r="D221" t="s">
        <v>3275</v>
      </c>
      <c r="E221" t="s">
        <v>8542</v>
      </c>
      <c r="F221" t="s">
        <v>8119</v>
      </c>
      <c r="G221" t="s">
        <v>2979</v>
      </c>
      <c r="I221" t="str">
        <f t="shared" si="21"/>
        <v>N/A</v>
      </c>
      <c r="J221">
        <f t="shared" si="22"/>
        <v>3070000</v>
      </c>
      <c r="K221">
        <f t="shared" si="23"/>
        <v>3280000</v>
      </c>
      <c r="L221">
        <f t="shared" si="24"/>
        <v>4430000</v>
      </c>
      <c r="M221">
        <f t="shared" si="25"/>
        <v>6160000</v>
      </c>
      <c r="N221">
        <f t="shared" si="26"/>
        <v>5720000</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8543</v>
      </c>
      <c r="D223" t="s">
        <v>8544</v>
      </c>
      <c r="E223" t="s">
        <v>4317</v>
      </c>
      <c r="F223" t="s">
        <v>8545</v>
      </c>
      <c r="G223" t="s">
        <v>8546</v>
      </c>
      <c r="I223" t="str">
        <f t="shared" si="21"/>
        <v>N/A</v>
      </c>
      <c r="J223">
        <f t="shared" si="22"/>
        <v>873000</v>
      </c>
      <c r="K223">
        <f t="shared" si="23"/>
        <v>2410000</v>
      </c>
      <c r="L223">
        <f t="shared" si="24"/>
        <v>2040000</v>
      </c>
      <c r="M223">
        <f t="shared" si="25"/>
        <v>3110000</v>
      </c>
      <c r="N223">
        <f t="shared" si="26"/>
        <v>2950000</v>
      </c>
    </row>
    <row r="224" spans="1:14" x14ac:dyDescent="0.3">
      <c r="A224" s="1">
        <v>18</v>
      </c>
      <c r="B224" t="s">
        <v>555</v>
      </c>
      <c r="C224" t="s">
        <v>8543</v>
      </c>
      <c r="D224" t="s">
        <v>8544</v>
      </c>
      <c r="E224" t="s">
        <v>4317</v>
      </c>
      <c r="F224" t="s">
        <v>8545</v>
      </c>
      <c r="G224" t="s">
        <v>8546</v>
      </c>
      <c r="I224" t="str">
        <f t="shared" si="21"/>
        <v>N/A</v>
      </c>
      <c r="J224">
        <f t="shared" si="22"/>
        <v>873000</v>
      </c>
      <c r="K224">
        <f t="shared" si="23"/>
        <v>2410000</v>
      </c>
      <c r="L224">
        <f t="shared" si="24"/>
        <v>2040000</v>
      </c>
      <c r="M224">
        <f t="shared" si="25"/>
        <v>3110000</v>
      </c>
      <c r="N224">
        <f t="shared" si="26"/>
        <v>2950000</v>
      </c>
    </row>
    <row r="225" spans="1:14" x14ac:dyDescent="0.3">
      <c r="A225" s="1">
        <v>19</v>
      </c>
      <c r="B225" t="s">
        <v>561</v>
      </c>
      <c r="C225" t="s">
        <v>8547</v>
      </c>
      <c r="D225" t="s">
        <v>8548</v>
      </c>
      <c r="E225" t="s">
        <v>8549</v>
      </c>
      <c r="F225" t="s">
        <v>8550</v>
      </c>
      <c r="G225" t="s">
        <v>8551</v>
      </c>
      <c r="I225" t="str">
        <f t="shared" si="21"/>
        <v>N/A</v>
      </c>
      <c r="J225">
        <f t="shared" si="22"/>
        <v>28540000</v>
      </c>
      <c r="K225">
        <f t="shared" si="23"/>
        <v>52490000</v>
      </c>
      <c r="L225">
        <f t="shared" si="24"/>
        <v>93510000</v>
      </c>
      <c r="M225">
        <f t="shared" si="25"/>
        <v>74750000</v>
      </c>
      <c r="N225">
        <f t="shared" si="26"/>
        <v>85720000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8552</v>
      </c>
      <c r="D228" t="s">
        <v>8553</v>
      </c>
      <c r="E228" t="s">
        <v>8554</v>
      </c>
      <c r="F228" t="s">
        <v>8555</v>
      </c>
      <c r="G228" t="s">
        <v>5895</v>
      </c>
      <c r="I228" t="str">
        <f t="shared" si="21"/>
        <v>N/A</v>
      </c>
      <c r="J228">
        <f t="shared" si="22"/>
        <v>3430000</v>
      </c>
      <c r="K228">
        <f t="shared" si="23"/>
        <v>5640000</v>
      </c>
      <c r="L228">
        <f t="shared" si="24"/>
        <v>11550000</v>
      </c>
      <c r="M228">
        <f t="shared" si="25"/>
        <v>31280000</v>
      </c>
      <c r="N228">
        <f t="shared" si="26"/>
        <v>30000000</v>
      </c>
    </row>
    <row r="229" spans="1:14" x14ac:dyDescent="0.3">
      <c r="A229" s="1">
        <v>1</v>
      </c>
      <c r="B229" t="s">
        <v>573</v>
      </c>
      <c r="C229" t="s">
        <v>8556</v>
      </c>
      <c r="D229" t="s">
        <v>8557</v>
      </c>
      <c r="E229" t="s">
        <v>949</v>
      </c>
      <c r="F229" t="s">
        <v>3982</v>
      </c>
      <c r="G229" t="s">
        <v>2199</v>
      </c>
      <c r="I229" t="str">
        <f t="shared" si="21"/>
        <v>pos_trend</v>
      </c>
      <c r="J229">
        <f t="shared" si="22"/>
        <v>9700000</v>
      </c>
      <c r="K229">
        <f t="shared" si="23"/>
        <v>12470000</v>
      </c>
      <c r="L229">
        <f t="shared" si="24"/>
        <v>19240000</v>
      </c>
      <c r="M229">
        <f t="shared" si="25"/>
        <v>38700000</v>
      </c>
      <c r="N229">
        <f t="shared" si="26"/>
        <v>44140000</v>
      </c>
    </row>
    <row r="230" spans="1:14" x14ac:dyDescent="0.3">
      <c r="A230" s="1">
        <v>2</v>
      </c>
      <c r="B230" t="s">
        <v>579</v>
      </c>
      <c r="C230" t="s">
        <v>254</v>
      </c>
      <c r="D230" t="s">
        <v>254</v>
      </c>
      <c r="E230" t="s">
        <v>254</v>
      </c>
      <c r="F230" t="s">
        <v>254</v>
      </c>
      <c r="G230" t="s">
        <v>254</v>
      </c>
      <c r="I230" t="str">
        <f t="shared" si="21"/>
        <v>N/A</v>
      </c>
      <c r="J230" t="str">
        <f t="shared" si="22"/>
        <v>N/A</v>
      </c>
      <c r="K230" t="str">
        <f t="shared" si="23"/>
        <v>N/A</v>
      </c>
      <c r="L230" t="str">
        <f t="shared" si="24"/>
        <v>N/A</v>
      </c>
      <c r="M230" t="str">
        <f t="shared" si="25"/>
        <v>N/A</v>
      </c>
      <c r="N230" t="str">
        <f t="shared" si="26"/>
        <v>N/A</v>
      </c>
    </row>
    <row r="231" spans="1:14" x14ac:dyDescent="0.3">
      <c r="A231" s="1">
        <v>3</v>
      </c>
      <c r="B231" t="s">
        <v>585</v>
      </c>
      <c r="C231" t="s">
        <v>254</v>
      </c>
      <c r="D231" t="s">
        <v>254</v>
      </c>
      <c r="E231" t="s">
        <v>254</v>
      </c>
      <c r="F231" t="s">
        <v>254</v>
      </c>
      <c r="G231" t="s">
        <v>254</v>
      </c>
      <c r="I231" t="str">
        <f t="shared" si="21"/>
        <v>N/A</v>
      </c>
      <c r="J231" t="str">
        <f t="shared" si="22"/>
        <v>N/A</v>
      </c>
      <c r="K231" t="str">
        <f t="shared" si="23"/>
        <v>N/A</v>
      </c>
      <c r="L231" t="str">
        <f t="shared" si="24"/>
        <v>N/A</v>
      </c>
      <c r="M231" t="str">
        <f t="shared" si="25"/>
        <v>N/A</v>
      </c>
      <c r="N231" t="str">
        <f t="shared" si="26"/>
        <v>N/A</v>
      </c>
    </row>
    <row r="232" spans="1:14" x14ac:dyDescent="0.3">
      <c r="A232" s="1">
        <v>4</v>
      </c>
      <c r="B232" t="s">
        <v>589</v>
      </c>
      <c r="C232" t="s">
        <v>5429</v>
      </c>
      <c r="D232" t="s">
        <v>5159</v>
      </c>
      <c r="E232" t="s">
        <v>8558</v>
      </c>
      <c r="F232" t="s">
        <v>5466</v>
      </c>
      <c r="G232" t="s">
        <v>8559</v>
      </c>
      <c r="I232" t="str">
        <f t="shared" si="21"/>
        <v>N/A</v>
      </c>
      <c r="J232">
        <f t="shared" si="22"/>
        <v>1540000</v>
      </c>
      <c r="K232">
        <f t="shared" si="23"/>
        <v>1520000</v>
      </c>
      <c r="L232">
        <f t="shared" si="24"/>
        <v>2440000</v>
      </c>
      <c r="M232">
        <f t="shared" si="25"/>
        <v>4300000</v>
      </c>
      <c r="N232">
        <f t="shared" si="26"/>
        <v>5320000</v>
      </c>
    </row>
    <row r="233" spans="1:14" x14ac:dyDescent="0.3">
      <c r="A233" s="1">
        <v>5</v>
      </c>
      <c r="B233" t="s">
        <v>593</v>
      </c>
      <c r="C233" t="s">
        <v>8560</v>
      </c>
      <c r="D233" t="s">
        <v>5400</v>
      </c>
      <c r="E233" t="s">
        <v>8561</v>
      </c>
      <c r="F233" t="s">
        <v>1975</v>
      </c>
      <c r="G233" t="s">
        <v>4476</v>
      </c>
      <c r="I233" t="str">
        <f t="shared" si="21"/>
        <v>pos_trend</v>
      </c>
      <c r="J233">
        <f t="shared" si="22"/>
        <v>212000</v>
      </c>
      <c r="K233">
        <f t="shared" si="23"/>
        <v>470000</v>
      </c>
      <c r="L233">
        <f t="shared" si="24"/>
        <v>817000</v>
      </c>
      <c r="M233">
        <f t="shared" si="25"/>
        <v>5360000</v>
      </c>
      <c r="N233">
        <f t="shared" si="26"/>
        <v>7000000</v>
      </c>
    </row>
    <row r="234" spans="1:14" x14ac:dyDescent="0.3">
      <c r="A234" s="1">
        <v>6</v>
      </c>
      <c r="B234" t="s">
        <v>599</v>
      </c>
      <c r="C234" t="s">
        <v>3455</v>
      </c>
      <c r="D234" t="s">
        <v>3006</v>
      </c>
      <c r="E234" t="s">
        <v>8040</v>
      </c>
      <c r="F234" t="s">
        <v>3457</v>
      </c>
      <c r="G234" t="s">
        <v>4120</v>
      </c>
      <c r="I234" t="str">
        <f t="shared" si="21"/>
        <v>N/A</v>
      </c>
      <c r="J234">
        <f t="shared" si="22"/>
        <v>6270000</v>
      </c>
      <c r="K234">
        <f t="shared" si="23"/>
        <v>6830000</v>
      </c>
      <c r="L234">
        <f t="shared" si="24"/>
        <v>7690000</v>
      </c>
      <c r="M234">
        <f t="shared" si="25"/>
        <v>7420000</v>
      </c>
      <c r="N234">
        <f t="shared" si="26"/>
        <v>14140000</v>
      </c>
    </row>
    <row r="235" spans="1:14" x14ac:dyDescent="0.3">
      <c r="A235" s="1">
        <v>7</v>
      </c>
      <c r="B235" t="s">
        <v>605</v>
      </c>
      <c r="C235" t="s">
        <v>254</v>
      </c>
      <c r="D235" t="s">
        <v>2818</v>
      </c>
      <c r="E235" t="s">
        <v>5314</v>
      </c>
      <c r="F235" t="s">
        <v>6808</v>
      </c>
      <c r="G235" t="s">
        <v>652</v>
      </c>
      <c r="I235" t="str">
        <f t="shared" si="21"/>
        <v>N/A</v>
      </c>
      <c r="J235" t="str">
        <f t="shared" si="22"/>
        <v>N/A</v>
      </c>
      <c r="K235">
        <f t="shared" si="23"/>
        <v>7910000</v>
      </c>
      <c r="L235">
        <f t="shared" si="24"/>
        <v>8890000</v>
      </c>
      <c r="M235">
        <f t="shared" si="25"/>
        <v>7710000</v>
      </c>
      <c r="N235">
        <f t="shared" si="26"/>
        <v>3000000</v>
      </c>
    </row>
    <row r="236" spans="1:14" x14ac:dyDescent="0.3">
      <c r="A236" s="1">
        <v>8</v>
      </c>
      <c r="B236" t="s">
        <v>606</v>
      </c>
      <c r="C236" t="s">
        <v>254</v>
      </c>
      <c r="D236" t="s">
        <v>2818</v>
      </c>
      <c r="E236" t="s">
        <v>5314</v>
      </c>
      <c r="F236" t="s">
        <v>6808</v>
      </c>
      <c r="G236" t="s">
        <v>652</v>
      </c>
      <c r="I236" t="str">
        <f t="shared" si="21"/>
        <v>N/A</v>
      </c>
      <c r="J236" t="str">
        <f t="shared" si="22"/>
        <v>N/A</v>
      </c>
      <c r="K236">
        <f t="shared" si="23"/>
        <v>7910000</v>
      </c>
      <c r="L236">
        <f t="shared" si="24"/>
        <v>8890000</v>
      </c>
      <c r="M236">
        <f t="shared" si="25"/>
        <v>7710000</v>
      </c>
      <c r="N236">
        <f t="shared" si="26"/>
        <v>3000000</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8179</v>
      </c>
      <c r="D238" t="s">
        <v>8562</v>
      </c>
      <c r="E238" t="s">
        <v>8563</v>
      </c>
      <c r="F238" t="s">
        <v>8564</v>
      </c>
      <c r="G238" t="s">
        <v>8565</v>
      </c>
      <c r="I238" t="str">
        <f t="shared" si="21"/>
        <v>N/A</v>
      </c>
      <c r="J238">
        <f t="shared" si="22"/>
        <v>32000</v>
      </c>
      <c r="K238">
        <f t="shared" si="23"/>
        <v>45690000</v>
      </c>
      <c r="L238">
        <f t="shared" si="24"/>
        <v>44260000</v>
      </c>
      <c r="M238">
        <f t="shared" si="25"/>
        <v>159030000</v>
      </c>
      <c r="N238">
        <f t="shared" si="26"/>
        <v>157390000</v>
      </c>
    </row>
    <row r="239" spans="1:14" x14ac:dyDescent="0.3">
      <c r="A239" s="1">
        <v>11</v>
      </c>
      <c r="B239" t="s">
        <v>614</v>
      </c>
      <c r="C239" t="s">
        <v>254</v>
      </c>
      <c r="D239" t="s">
        <v>8566</v>
      </c>
      <c r="E239" t="s">
        <v>8566</v>
      </c>
      <c r="F239" t="s">
        <v>8567</v>
      </c>
      <c r="G239" t="s">
        <v>8567</v>
      </c>
      <c r="I239" t="str">
        <f t="shared" si="21"/>
        <v>N/A</v>
      </c>
      <c r="J239" t="str">
        <f t="shared" si="22"/>
        <v>N/A</v>
      </c>
      <c r="K239">
        <f t="shared" si="23"/>
        <v>35390000</v>
      </c>
      <c r="L239">
        <f t="shared" si="24"/>
        <v>35390000</v>
      </c>
      <c r="M239">
        <f t="shared" si="25"/>
        <v>105260000</v>
      </c>
      <c r="N239">
        <f t="shared" si="26"/>
        <v>105260000</v>
      </c>
    </row>
    <row r="240" spans="1:14" x14ac:dyDescent="0.3">
      <c r="A240" s="1">
        <v>12</v>
      </c>
      <c r="B240" t="s">
        <v>620</v>
      </c>
      <c r="C240" t="s">
        <v>254</v>
      </c>
      <c r="D240" t="s">
        <v>8568</v>
      </c>
      <c r="E240" t="s">
        <v>582</v>
      </c>
      <c r="F240" t="s">
        <v>8569</v>
      </c>
      <c r="G240" t="s">
        <v>2832</v>
      </c>
      <c r="I240" t="str">
        <f t="shared" si="21"/>
        <v>N/A</v>
      </c>
      <c r="J240" t="str">
        <f t="shared" si="22"/>
        <v>N/A</v>
      </c>
      <c r="K240">
        <f t="shared" si="23"/>
        <v>10300000</v>
      </c>
      <c r="L240">
        <f t="shared" si="24"/>
        <v>8880000</v>
      </c>
      <c r="M240">
        <f t="shared" si="25"/>
        <v>53780000</v>
      </c>
      <c r="N240">
        <f t="shared" si="26"/>
        <v>52130000</v>
      </c>
    </row>
    <row r="241" spans="1:14" x14ac:dyDescent="0.3">
      <c r="A241" s="1">
        <v>13</v>
      </c>
      <c r="B241" t="s">
        <v>626</v>
      </c>
      <c r="C241" t="s">
        <v>8570</v>
      </c>
      <c r="D241" t="s">
        <v>8571</v>
      </c>
      <c r="E241" t="s">
        <v>8572</v>
      </c>
      <c r="F241" t="s">
        <v>8573</v>
      </c>
      <c r="G241" t="s">
        <v>8574</v>
      </c>
      <c r="I241" t="str">
        <f t="shared" si="21"/>
        <v>N/A</v>
      </c>
      <c r="J241">
        <f t="shared" si="22"/>
        <v>430000</v>
      </c>
      <c r="K241">
        <f t="shared" si="23"/>
        <v>218000</v>
      </c>
      <c r="L241">
        <f t="shared" si="24"/>
        <v>186000</v>
      </c>
      <c r="M241">
        <f t="shared" si="25"/>
        <v>323000</v>
      </c>
      <c r="N241">
        <f t="shared" si="26"/>
        <v>321000</v>
      </c>
    </row>
    <row r="242" spans="1:14" x14ac:dyDescent="0.3">
      <c r="A242" s="1">
        <v>14</v>
      </c>
      <c r="B242" t="s">
        <v>632</v>
      </c>
      <c r="C242" t="s">
        <v>8570</v>
      </c>
      <c r="D242" t="s">
        <v>8571</v>
      </c>
      <c r="E242" t="s">
        <v>8572</v>
      </c>
      <c r="F242" t="s">
        <v>8573</v>
      </c>
      <c r="G242" t="s">
        <v>8574</v>
      </c>
      <c r="I242" t="str">
        <f t="shared" si="21"/>
        <v>N/A</v>
      </c>
      <c r="J242">
        <f t="shared" si="22"/>
        <v>430000</v>
      </c>
      <c r="K242">
        <f t="shared" si="23"/>
        <v>218000</v>
      </c>
      <c r="L242">
        <f t="shared" si="24"/>
        <v>186000</v>
      </c>
      <c r="M242">
        <f t="shared" si="25"/>
        <v>323000</v>
      </c>
      <c r="N242">
        <f t="shared" si="26"/>
        <v>321000</v>
      </c>
    </row>
    <row r="243" spans="1:14" x14ac:dyDescent="0.3">
      <c r="A243" s="1">
        <v>15</v>
      </c>
      <c r="B243" t="s">
        <v>635</v>
      </c>
      <c r="C243" t="s">
        <v>8575</v>
      </c>
      <c r="D243" t="s">
        <v>8576</v>
      </c>
      <c r="E243" t="s">
        <v>8577</v>
      </c>
      <c r="F243" t="s">
        <v>8578</v>
      </c>
      <c r="G243" t="s">
        <v>8579</v>
      </c>
      <c r="I243" t="str">
        <f t="shared" si="21"/>
        <v>pos_trend</v>
      </c>
      <c r="J243">
        <f t="shared" si="22"/>
        <v>32430000</v>
      </c>
      <c r="K243">
        <f t="shared" si="23"/>
        <v>111950000</v>
      </c>
      <c r="L243">
        <f t="shared" si="24"/>
        <v>158400000</v>
      </c>
      <c r="M243">
        <f t="shared" si="25"/>
        <v>273090000</v>
      </c>
      <c r="N243">
        <f t="shared" si="26"/>
        <v>276420000</v>
      </c>
    </row>
    <row r="244" spans="1:14" x14ac:dyDescent="0.3">
      <c r="A244" s="1">
        <v>16</v>
      </c>
      <c r="B244" t="s">
        <v>640</v>
      </c>
      <c r="C244" t="s">
        <v>254</v>
      </c>
      <c r="D244" t="s">
        <v>8580</v>
      </c>
      <c r="E244" t="s">
        <v>8581</v>
      </c>
      <c r="F244" t="s">
        <v>8582</v>
      </c>
      <c r="G244" t="s">
        <v>7114</v>
      </c>
      <c r="I244" t="str">
        <f t="shared" si="21"/>
        <v>N/A</v>
      </c>
      <c r="J244" t="str">
        <f t="shared" si="22"/>
        <v>N/A</v>
      </c>
      <c r="K244">
        <f t="shared" si="23"/>
        <v>2.4519000000000002</v>
      </c>
      <c r="L244">
        <f t="shared" si="24"/>
        <v>0.41500000000000004</v>
      </c>
      <c r="M244">
        <f t="shared" si="25"/>
        <v>0.72400000000000009</v>
      </c>
      <c r="N244">
        <f t="shared" si="26"/>
        <v>1.2200000000000001E-2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8583</v>
      </c>
      <c r="D247" t="s">
        <v>4317</v>
      </c>
      <c r="E247" t="s">
        <v>4774</v>
      </c>
      <c r="F247" t="s">
        <v>8584</v>
      </c>
      <c r="G247" t="s">
        <v>7108</v>
      </c>
      <c r="I247" t="str">
        <f t="shared" si="21"/>
        <v>N/A</v>
      </c>
      <c r="J247">
        <f t="shared" si="22"/>
        <v>2029999.9999999998</v>
      </c>
      <c r="K247">
        <f t="shared" si="23"/>
        <v>2040000</v>
      </c>
      <c r="L247">
        <f t="shared" si="24"/>
        <v>40000</v>
      </c>
      <c r="M247">
        <f t="shared" si="25"/>
        <v>450000</v>
      </c>
      <c r="N247">
        <f t="shared" si="26"/>
        <v>1690000</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8583</v>
      </c>
      <c r="D249" t="s">
        <v>4317</v>
      </c>
      <c r="E249" t="s">
        <v>4774</v>
      </c>
      <c r="F249" t="s">
        <v>8584</v>
      </c>
      <c r="G249" t="s">
        <v>7108</v>
      </c>
      <c r="I249" t="str">
        <f t="shared" si="21"/>
        <v>N/A</v>
      </c>
      <c r="J249">
        <f t="shared" si="22"/>
        <v>2029999.9999999998</v>
      </c>
      <c r="K249">
        <f t="shared" si="23"/>
        <v>2040000</v>
      </c>
      <c r="L249">
        <f t="shared" si="24"/>
        <v>40000</v>
      </c>
      <c r="M249">
        <f t="shared" si="25"/>
        <v>450000</v>
      </c>
      <c r="N249">
        <f t="shared" si="26"/>
        <v>1690000</v>
      </c>
    </row>
    <row r="250" spans="1:14" x14ac:dyDescent="0.3">
      <c r="A250" s="1">
        <v>3</v>
      </c>
      <c r="B250" t="s">
        <v>655</v>
      </c>
      <c r="C250" t="s">
        <v>8585</v>
      </c>
      <c r="D250" t="s">
        <v>8586</v>
      </c>
      <c r="E250" t="s">
        <v>8587</v>
      </c>
      <c r="F250" t="s">
        <v>8588</v>
      </c>
      <c r="G250" t="s">
        <v>1971</v>
      </c>
      <c r="I250" t="str">
        <f t="shared" si="21"/>
        <v>N/A</v>
      </c>
      <c r="J250">
        <f t="shared" si="22"/>
        <v>5100000</v>
      </c>
      <c r="K250">
        <f t="shared" si="23"/>
        <v>8610000</v>
      </c>
      <c r="L250">
        <f t="shared" si="24"/>
        <v>7620000</v>
      </c>
      <c r="M250">
        <f t="shared" si="25"/>
        <v>12740000</v>
      </c>
      <c r="N250">
        <f t="shared" si="26"/>
        <v>10670000</v>
      </c>
    </row>
    <row r="251" spans="1:14" x14ac:dyDescent="0.3">
      <c r="A251" s="1">
        <v>4</v>
      </c>
      <c r="B251" t="s">
        <v>661</v>
      </c>
      <c r="C251" t="s">
        <v>254</v>
      </c>
      <c r="D251" t="s">
        <v>8589</v>
      </c>
      <c r="E251" t="s">
        <v>8590</v>
      </c>
      <c r="F251" t="s">
        <v>8591</v>
      </c>
      <c r="G251" t="s">
        <v>8501</v>
      </c>
      <c r="I251" t="str">
        <f t="shared" si="21"/>
        <v>N/A</v>
      </c>
      <c r="J251" t="str">
        <f t="shared" si="22"/>
        <v>N/A</v>
      </c>
      <c r="K251">
        <f t="shared" si="23"/>
        <v>0.68630000000000002</v>
      </c>
      <c r="L251">
        <f t="shared" si="24"/>
        <v>-0.1144</v>
      </c>
      <c r="M251">
        <f t="shared" si="25"/>
        <v>0.67220000000000002</v>
      </c>
      <c r="N251">
        <f t="shared" si="26"/>
        <v>-0.16250000000000001</v>
      </c>
    </row>
    <row r="252" spans="1:14" x14ac:dyDescent="0.3">
      <c r="A252" s="1">
        <v>5</v>
      </c>
      <c r="B252" t="s">
        <v>666</v>
      </c>
      <c r="C252" t="s">
        <v>254</v>
      </c>
      <c r="D252" t="s">
        <v>8592</v>
      </c>
      <c r="E252" t="s">
        <v>254</v>
      </c>
      <c r="F252" t="s">
        <v>254</v>
      </c>
      <c r="G252" t="s">
        <v>254</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546000</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row>
    <row r="253" spans="1:14" x14ac:dyDescent="0.3">
      <c r="A253" s="1">
        <v>6</v>
      </c>
      <c r="B253" t="s">
        <v>672</v>
      </c>
      <c r="C253" t="s">
        <v>8593</v>
      </c>
      <c r="D253" t="s">
        <v>8594</v>
      </c>
      <c r="E253" t="s">
        <v>8595</v>
      </c>
      <c r="F253" t="s">
        <v>2648</v>
      </c>
      <c r="G253" t="s">
        <v>8596</v>
      </c>
      <c r="I253" t="str">
        <f t="shared" si="27"/>
        <v>N/A</v>
      </c>
      <c r="J253">
        <f t="shared" si="28"/>
        <v>5070000</v>
      </c>
      <c r="K253">
        <f t="shared" si="29"/>
        <v>15520000</v>
      </c>
      <c r="L253">
        <f t="shared" si="30"/>
        <v>17980000</v>
      </c>
      <c r="M253">
        <f t="shared" si="31"/>
        <v>18390000</v>
      </c>
      <c r="N253">
        <f t="shared" si="32"/>
        <v>16469999.999999998</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3348</v>
      </c>
      <c r="D255" t="s">
        <v>2322</v>
      </c>
      <c r="E255" t="s">
        <v>400</v>
      </c>
      <c r="F255" t="s">
        <v>8597</v>
      </c>
      <c r="G255" t="s">
        <v>2977</v>
      </c>
      <c r="I255" t="str">
        <f t="shared" si="27"/>
        <v>N/A</v>
      </c>
      <c r="J255">
        <f t="shared" si="28"/>
        <v>1070000</v>
      </c>
      <c r="K255">
        <f t="shared" si="29"/>
        <v>11740000</v>
      </c>
      <c r="L255">
        <f t="shared" si="30"/>
        <v>11670000</v>
      </c>
      <c r="M255">
        <f t="shared" si="31"/>
        <v>16170000.000000002</v>
      </c>
      <c r="N255">
        <f t="shared" si="32"/>
        <v>7200000</v>
      </c>
    </row>
    <row r="256" spans="1:14" x14ac:dyDescent="0.3">
      <c r="A256" s="1">
        <v>9</v>
      </c>
      <c r="B256" t="s">
        <v>683</v>
      </c>
      <c r="C256" t="s">
        <v>227</v>
      </c>
      <c r="D256" t="s">
        <v>8598</v>
      </c>
      <c r="E256" t="s">
        <v>8599</v>
      </c>
      <c r="F256" t="s">
        <v>8600</v>
      </c>
      <c r="G256" t="s">
        <v>8601</v>
      </c>
      <c r="I256" t="str">
        <f t="shared" si="27"/>
        <v>N/A</v>
      </c>
      <c r="J256">
        <f t="shared" si="28"/>
        <v>4010000</v>
      </c>
      <c r="K256">
        <f t="shared" si="29"/>
        <v>3790000</v>
      </c>
      <c r="L256">
        <f t="shared" si="30"/>
        <v>6310000</v>
      </c>
      <c r="M256">
        <f t="shared" si="31"/>
        <v>2220000</v>
      </c>
      <c r="N256">
        <f t="shared" si="32"/>
        <v>9270000</v>
      </c>
    </row>
    <row r="257" spans="1:14" x14ac:dyDescent="0.3">
      <c r="A257" s="1">
        <v>10</v>
      </c>
      <c r="B257" t="s">
        <v>689</v>
      </c>
      <c r="C257" t="s">
        <v>5412</v>
      </c>
      <c r="D257" t="s">
        <v>8602</v>
      </c>
      <c r="E257" t="s">
        <v>8603</v>
      </c>
      <c r="F257" t="s">
        <v>8604</v>
      </c>
      <c r="G257" t="s">
        <v>2779</v>
      </c>
      <c r="I257" t="str">
        <f t="shared" si="27"/>
        <v>N/A</v>
      </c>
      <c r="J257">
        <f t="shared" si="28"/>
        <v>12210000</v>
      </c>
      <c r="K257">
        <f t="shared" si="29"/>
        <v>26710000</v>
      </c>
      <c r="L257">
        <f t="shared" si="30"/>
        <v>25640000</v>
      </c>
      <c r="M257">
        <f t="shared" si="31"/>
        <v>31590000</v>
      </c>
      <c r="N257">
        <f t="shared" si="32"/>
        <v>28830000</v>
      </c>
    </row>
    <row r="258" spans="1:14" x14ac:dyDescent="0.3">
      <c r="A258" s="1">
        <v>11</v>
      </c>
      <c r="B258" t="s">
        <v>695</v>
      </c>
      <c r="C258" t="s">
        <v>3456</v>
      </c>
      <c r="D258" t="s">
        <v>8605</v>
      </c>
      <c r="E258" t="s">
        <v>2867</v>
      </c>
      <c r="F258" t="s">
        <v>8606</v>
      </c>
      <c r="G258" t="s">
        <v>6729</v>
      </c>
      <c r="I258" t="str">
        <f t="shared" si="27"/>
        <v>N/A</v>
      </c>
      <c r="J258">
        <f t="shared" si="28"/>
        <v>6410000</v>
      </c>
      <c r="K258">
        <f t="shared" si="29"/>
        <v>4410000</v>
      </c>
      <c r="L258">
        <f t="shared" si="30"/>
        <v>74000</v>
      </c>
      <c r="M258">
        <f t="shared" si="31"/>
        <v>13710000</v>
      </c>
      <c r="N258">
        <f t="shared" si="32"/>
        <v>37210000</v>
      </c>
    </row>
    <row r="259" spans="1:14" x14ac:dyDescent="0.3">
      <c r="A259" s="1">
        <v>12</v>
      </c>
      <c r="B259" t="s">
        <v>701</v>
      </c>
      <c r="C259" t="s">
        <v>2617</v>
      </c>
      <c r="D259" t="s">
        <v>5466</v>
      </c>
      <c r="E259" t="s">
        <v>2867</v>
      </c>
      <c r="F259" t="s">
        <v>254</v>
      </c>
      <c r="G259" t="s">
        <v>4740</v>
      </c>
      <c r="I259" t="str">
        <f t="shared" si="27"/>
        <v>N/A</v>
      </c>
      <c r="J259">
        <f t="shared" si="28"/>
        <v>6300000</v>
      </c>
      <c r="K259">
        <f t="shared" si="29"/>
        <v>4300000</v>
      </c>
      <c r="L259">
        <f t="shared" si="30"/>
        <v>74000</v>
      </c>
      <c r="M259" t="str">
        <f t="shared" si="31"/>
        <v>N/A</v>
      </c>
      <c r="N259">
        <f t="shared" si="32"/>
        <v>23890000</v>
      </c>
    </row>
    <row r="260" spans="1:14" x14ac:dyDescent="0.3">
      <c r="A260" s="1">
        <v>13</v>
      </c>
      <c r="B260" t="s">
        <v>704</v>
      </c>
      <c r="C260" t="s">
        <v>2617</v>
      </c>
      <c r="D260" t="s">
        <v>5466</v>
      </c>
      <c r="E260" t="s">
        <v>2867</v>
      </c>
      <c r="F260" t="s">
        <v>254</v>
      </c>
      <c r="G260" t="s">
        <v>4740</v>
      </c>
      <c r="I260" t="str">
        <f t="shared" si="27"/>
        <v>N/A</v>
      </c>
      <c r="J260">
        <f t="shared" si="28"/>
        <v>6300000</v>
      </c>
      <c r="K260">
        <f t="shared" si="29"/>
        <v>4300000</v>
      </c>
      <c r="L260">
        <f t="shared" si="30"/>
        <v>74000</v>
      </c>
      <c r="M260" t="str">
        <f t="shared" si="31"/>
        <v>N/A</v>
      </c>
      <c r="N260">
        <f t="shared" si="32"/>
        <v>23890000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5189</v>
      </c>
      <c r="D262" t="s">
        <v>8607</v>
      </c>
      <c r="E262" t="s">
        <v>254</v>
      </c>
      <c r="F262" t="s">
        <v>8606</v>
      </c>
      <c r="G262" t="s">
        <v>2896</v>
      </c>
      <c r="I262" t="str">
        <f t="shared" si="27"/>
        <v>N/A</v>
      </c>
      <c r="J262">
        <f t="shared" si="28"/>
        <v>103000</v>
      </c>
      <c r="K262">
        <f t="shared" si="29"/>
        <v>117000</v>
      </c>
      <c r="L262" t="str">
        <f t="shared" si="30"/>
        <v>N/A</v>
      </c>
      <c r="M262">
        <f t="shared" si="31"/>
        <v>13710000</v>
      </c>
      <c r="N262">
        <f t="shared" si="32"/>
        <v>13320000</v>
      </c>
    </row>
    <row r="263" spans="1:14" x14ac:dyDescent="0.3">
      <c r="A263" s="1">
        <v>16</v>
      </c>
      <c r="B263" t="s">
        <v>709</v>
      </c>
      <c r="C263" t="s">
        <v>254</v>
      </c>
      <c r="D263" t="s">
        <v>254</v>
      </c>
      <c r="E263" t="s">
        <v>254</v>
      </c>
      <c r="F263" t="s">
        <v>254</v>
      </c>
      <c r="G263" t="s">
        <v>254</v>
      </c>
      <c r="I263" t="str">
        <f t="shared" si="27"/>
        <v>N/A</v>
      </c>
      <c r="J263" t="str">
        <f t="shared" si="28"/>
        <v>N/A</v>
      </c>
      <c r="K263" t="str">
        <f t="shared" si="29"/>
        <v>N/A</v>
      </c>
      <c r="L263" t="str">
        <f t="shared" si="30"/>
        <v>N/A</v>
      </c>
      <c r="M263" t="str">
        <f t="shared" si="31"/>
        <v>N/A</v>
      </c>
      <c r="N263" t="str">
        <f t="shared" si="32"/>
        <v>N/A</v>
      </c>
    </row>
    <row r="264" spans="1:14" x14ac:dyDescent="0.3">
      <c r="A264" s="1">
        <v>17</v>
      </c>
      <c r="B264" t="s">
        <v>714</v>
      </c>
      <c r="C264" t="s">
        <v>254</v>
      </c>
      <c r="D264" t="s">
        <v>254</v>
      </c>
      <c r="E264" t="s">
        <v>254</v>
      </c>
      <c r="F264" t="s">
        <v>254</v>
      </c>
      <c r="G264" t="s">
        <v>254</v>
      </c>
      <c r="I264" t="str">
        <f t="shared" si="27"/>
        <v>N/A</v>
      </c>
      <c r="J264" t="str">
        <f t="shared" si="28"/>
        <v>N/A</v>
      </c>
      <c r="K264" t="str">
        <f t="shared" si="29"/>
        <v>N/A</v>
      </c>
      <c r="L264" t="str">
        <f t="shared" si="30"/>
        <v>N/A</v>
      </c>
      <c r="M264" t="str">
        <f t="shared" si="31"/>
        <v>N/A</v>
      </c>
      <c r="N264" t="str">
        <f t="shared" si="32"/>
        <v>N/A</v>
      </c>
    </row>
    <row r="265" spans="1:14" x14ac:dyDescent="0.3">
      <c r="A265" s="1">
        <v>18</v>
      </c>
      <c r="B265" t="s">
        <v>720</v>
      </c>
      <c r="C265" t="s">
        <v>254</v>
      </c>
      <c r="D265" t="s">
        <v>254</v>
      </c>
      <c r="E265" t="s">
        <v>254</v>
      </c>
      <c r="F265" t="s">
        <v>254</v>
      </c>
      <c r="G265" t="s">
        <v>254</v>
      </c>
      <c r="I265" t="str">
        <f t="shared" si="27"/>
        <v>N/A</v>
      </c>
      <c r="J265" t="str">
        <f t="shared" si="28"/>
        <v>N/A</v>
      </c>
      <c r="K265" t="str">
        <f t="shared" si="29"/>
        <v>N/A</v>
      </c>
      <c r="L265" t="str">
        <f t="shared" si="30"/>
        <v>N/A</v>
      </c>
      <c r="M265" t="str">
        <f t="shared" si="31"/>
        <v>N/A</v>
      </c>
      <c r="N265" t="str">
        <f t="shared" si="32"/>
        <v>N/A</v>
      </c>
    </row>
    <row r="266" spans="1:14" x14ac:dyDescent="0.3">
      <c r="A266" s="1">
        <v>19</v>
      </c>
      <c r="B266" t="s">
        <v>725</v>
      </c>
      <c r="C266" t="s">
        <v>254</v>
      </c>
      <c r="D266" t="s">
        <v>254</v>
      </c>
      <c r="E266" t="s">
        <v>254</v>
      </c>
      <c r="F266" t="s">
        <v>254</v>
      </c>
      <c r="G266" t="s">
        <v>254</v>
      </c>
      <c r="I266" t="str">
        <f t="shared" si="27"/>
        <v>N/A</v>
      </c>
      <c r="J266" t="str">
        <f t="shared" si="28"/>
        <v>N/A</v>
      </c>
      <c r="K266" t="str">
        <f t="shared" si="29"/>
        <v>N/A</v>
      </c>
      <c r="L266" t="str">
        <f t="shared" si="30"/>
        <v>N/A</v>
      </c>
      <c r="M266" t="str">
        <f t="shared" si="31"/>
        <v>N/A</v>
      </c>
      <c r="N266" t="str">
        <f t="shared" si="32"/>
        <v>N/A</v>
      </c>
    </row>
    <row r="267" spans="1:14" x14ac:dyDescent="0.3">
      <c r="A267" s="1">
        <v>20</v>
      </c>
      <c r="B267" t="s">
        <v>730</v>
      </c>
      <c r="C267" t="s">
        <v>2865</v>
      </c>
      <c r="D267" t="s">
        <v>2119</v>
      </c>
      <c r="E267" t="s">
        <v>8608</v>
      </c>
      <c r="F267" t="s">
        <v>7808</v>
      </c>
      <c r="G267" t="s">
        <v>8137</v>
      </c>
      <c r="I267" t="str">
        <f t="shared" si="27"/>
        <v>N/A</v>
      </c>
      <c r="J267">
        <f t="shared" si="28"/>
        <v>1320000</v>
      </c>
      <c r="K267">
        <f t="shared" si="29"/>
        <v>8220000.0000000009</v>
      </c>
      <c r="L267">
        <f t="shared" si="30"/>
        <v>149000</v>
      </c>
      <c r="M267">
        <f t="shared" si="31"/>
        <v>41110000</v>
      </c>
      <c r="N267">
        <f t="shared" si="32"/>
        <v>41950000</v>
      </c>
    </row>
    <row r="268" spans="1:14" x14ac:dyDescent="0.3">
      <c r="A268" s="1">
        <v>21</v>
      </c>
      <c r="B268" t="s">
        <v>735</v>
      </c>
      <c r="C268" t="s">
        <v>2865</v>
      </c>
      <c r="D268" t="s">
        <v>2119</v>
      </c>
      <c r="E268" t="s">
        <v>8608</v>
      </c>
      <c r="F268" t="s">
        <v>7808</v>
      </c>
      <c r="G268" t="s">
        <v>8137</v>
      </c>
      <c r="I268" t="str">
        <f t="shared" si="27"/>
        <v>N/A</v>
      </c>
      <c r="J268">
        <f t="shared" si="28"/>
        <v>1320000</v>
      </c>
      <c r="K268">
        <f t="shared" si="29"/>
        <v>8220000.0000000009</v>
      </c>
      <c r="L268">
        <f t="shared" si="30"/>
        <v>149000</v>
      </c>
      <c r="M268">
        <f t="shared" si="31"/>
        <v>41110000</v>
      </c>
      <c r="N268">
        <f t="shared" si="32"/>
        <v>41950000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8609</v>
      </c>
      <c r="D270" t="s">
        <v>8610</v>
      </c>
      <c r="E270" t="s">
        <v>8611</v>
      </c>
      <c r="F270" t="s">
        <v>8612</v>
      </c>
      <c r="G270" t="s">
        <v>8613</v>
      </c>
      <c r="I270" t="str">
        <f t="shared" si="27"/>
        <v>N/A</v>
      </c>
      <c r="J270">
        <f t="shared" si="28"/>
        <v>19930000</v>
      </c>
      <c r="K270">
        <f t="shared" si="29"/>
        <v>39340000</v>
      </c>
      <c r="L270">
        <f t="shared" si="30"/>
        <v>25870000</v>
      </c>
      <c r="M270">
        <f t="shared" si="31"/>
        <v>86410000</v>
      </c>
      <c r="N270">
        <f t="shared" si="32"/>
        <v>107980000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8614</v>
      </c>
      <c r="D272" t="s">
        <v>8615</v>
      </c>
      <c r="E272" t="s">
        <v>4489</v>
      </c>
      <c r="F272" t="s">
        <v>8616</v>
      </c>
      <c r="G272" t="s">
        <v>8617</v>
      </c>
      <c r="I272" t="str">
        <f t="shared" si="27"/>
        <v>N/A</v>
      </c>
      <c r="J272">
        <f t="shared" si="28"/>
        <v>0.61460000000000004</v>
      </c>
      <c r="K272">
        <f t="shared" si="29"/>
        <v>0.35139999999999999</v>
      </c>
      <c r="L272">
        <f t="shared" si="30"/>
        <v>0.16329999999999997</v>
      </c>
      <c r="M272">
        <f t="shared" si="31"/>
        <v>0.31640000000000001</v>
      </c>
      <c r="N272">
        <f t="shared" si="32"/>
        <v>0.39060000000000006</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5807</v>
      </c>
      <c r="D276" t="s">
        <v>8618</v>
      </c>
      <c r="E276" t="s">
        <v>8619</v>
      </c>
      <c r="F276" t="s">
        <v>8620</v>
      </c>
      <c r="G276" t="s">
        <v>8621</v>
      </c>
      <c r="I276" t="str">
        <f t="shared" si="27"/>
        <v>N/A</v>
      </c>
      <c r="J276">
        <f t="shared" si="28"/>
        <v>12500000</v>
      </c>
      <c r="K276">
        <f t="shared" si="29"/>
        <v>72600000</v>
      </c>
      <c r="L276">
        <f t="shared" si="30"/>
        <v>132539999.99999999</v>
      </c>
      <c r="M276">
        <f t="shared" si="31"/>
        <v>186690000</v>
      </c>
      <c r="N276">
        <f t="shared" si="32"/>
        <v>168440000</v>
      </c>
    </row>
    <row r="277" spans="1:14" x14ac:dyDescent="0.3">
      <c r="A277" s="1">
        <v>30</v>
      </c>
      <c r="B277" t="s">
        <v>769</v>
      </c>
      <c r="C277" t="s">
        <v>8622</v>
      </c>
      <c r="D277" t="s">
        <v>8623</v>
      </c>
      <c r="E277" t="s">
        <v>5185</v>
      </c>
      <c r="F277" t="s">
        <v>8179</v>
      </c>
      <c r="G277" t="s">
        <v>2667</v>
      </c>
      <c r="I277" t="str">
        <f t="shared" si="27"/>
        <v>pos_trend</v>
      </c>
      <c r="J277">
        <f t="shared" si="28"/>
        <v>17000</v>
      </c>
      <c r="K277">
        <f t="shared" si="29"/>
        <v>23000</v>
      </c>
      <c r="L277">
        <f t="shared" si="30"/>
        <v>28000</v>
      </c>
      <c r="M277">
        <f t="shared" si="31"/>
        <v>32000</v>
      </c>
      <c r="N277">
        <f t="shared" si="32"/>
        <v>33000</v>
      </c>
    </row>
    <row r="278" spans="1:14" x14ac:dyDescent="0.3">
      <c r="A278" s="1">
        <v>31</v>
      </c>
      <c r="B278" t="s">
        <v>773</v>
      </c>
      <c r="C278" t="s">
        <v>8624</v>
      </c>
      <c r="D278" t="s">
        <v>8625</v>
      </c>
      <c r="E278" t="s">
        <v>8626</v>
      </c>
      <c r="F278" t="s">
        <v>8627</v>
      </c>
      <c r="G278" t="s">
        <v>8628</v>
      </c>
      <c r="I278" t="str">
        <f t="shared" si="27"/>
        <v>neg_trend</v>
      </c>
      <c r="J278">
        <f t="shared" si="28"/>
        <v>-110750000</v>
      </c>
      <c r="K278">
        <f t="shared" si="29"/>
        <v>-122210000</v>
      </c>
      <c r="L278">
        <f t="shared" si="30"/>
        <v>-138420000</v>
      </c>
      <c r="M278">
        <f t="shared" si="31"/>
        <v>-165640000</v>
      </c>
      <c r="N278">
        <f t="shared" si="32"/>
        <v>-198970000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8629</v>
      </c>
      <c r="D280" t="s">
        <v>8630</v>
      </c>
      <c r="E280" t="s">
        <v>8631</v>
      </c>
      <c r="F280" t="s">
        <v>3627</v>
      </c>
      <c r="G280" t="s">
        <v>8632</v>
      </c>
      <c r="I280" t="str">
        <f t="shared" si="27"/>
        <v>N/A</v>
      </c>
      <c r="J280">
        <f t="shared" si="28"/>
        <v>76000</v>
      </c>
      <c r="K280">
        <f t="shared" si="29"/>
        <v>-133000</v>
      </c>
      <c r="L280">
        <f t="shared" si="30"/>
        <v>-294000</v>
      </c>
      <c r="M280">
        <f t="shared" si="31"/>
        <v>-572000</v>
      </c>
      <c r="N280">
        <f t="shared" si="32"/>
        <v>-447000</v>
      </c>
    </row>
    <row r="281" spans="1:14" x14ac:dyDescent="0.3">
      <c r="A281" s="1">
        <v>34</v>
      </c>
      <c r="B281" t="s">
        <v>786</v>
      </c>
      <c r="C281" t="s">
        <v>4912</v>
      </c>
      <c r="D281" t="s">
        <v>8633</v>
      </c>
      <c r="E281" t="s">
        <v>3621</v>
      </c>
      <c r="F281" t="s">
        <v>8634</v>
      </c>
      <c r="G281" t="s">
        <v>8635</v>
      </c>
      <c r="I281" t="str">
        <f t="shared" si="27"/>
        <v>N/A</v>
      </c>
      <c r="J281">
        <f t="shared" si="28"/>
        <v>1000</v>
      </c>
      <c r="K281">
        <f t="shared" si="29"/>
        <v>-6000</v>
      </c>
      <c r="L281">
        <f t="shared" si="30"/>
        <v>-54000</v>
      </c>
      <c r="M281">
        <f t="shared" si="31"/>
        <v>-39000</v>
      </c>
      <c r="N281">
        <f t="shared" si="32"/>
        <v>-21000</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795</v>
      </c>
      <c r="C284" t="s">
        <v>8636</v>
      </c>
      <c r="D284" t="s">
        <v>8637</v>
      </c>
      <c r="E284" t="s">
        <v>8638</v>
      </c>
      <c r="F284" t="s">
        <v>8639</v>
      </c>
      <c r="G284" t="s">
        <v>8640</v>
      </c>
      <c r="I284" t="str">
        <f t="shared" si="27"/>
        <v>N/A</v>
      </c>
      <c r="J284">
        <f t="shared" si="28"/>
        <v>0.38540000000000002</v>
      </c>
      <c r="K284">
        <f t="shared" si="29"/>
        <v>0.64859999999999995</v>
      </c>
      <c r="L284">
        <f t="shared" si="30"/>
        <v>0.8367</v>
      </c>
      <c r="M284">
        <f t="shared" si="31"/>
        <v>0.68359999999999999</v>
      </c>
      <c r="N284">
        <f t="shared" si="32"/>
        <v>0.60939999999999994</v>
      </c>
    </row>
    <row r="285" spans="1:14" x14ac:dyDescent="0.3">
      <c r="A285" s="1">
        <v>38</v>
      </c>
      <c r="B285" t="s">
        <v>801</v>
      </c>
      <c r="C285" t="s">
        <v>5807</v>
      </c>
      <c r="D285" t="s">
        <v>8618</v>
      </c>
      <c r="E285" t="s">
        <v>8619</v>
      </c>
      <c r="F285" t="s">
        <v>8620</v>
      </c>
      <c r="G285" t="s">
        <v>8621</v>
      </c>
      <c r="I285" t="str">
        <f t="shared" si="27"/>
        <v>N/A</v>
      </c>
      <c r="J285">
        <f t="shared" si="28"/>
        <v>12500000</v>
      </c>
      <c r="K285">
        <f t="shared" si="29"/>
        <v>72600000</v>
      </c>
      <c r="L285">
        <f t="shared" si="30"/>
        <v>132539999.99999999</v>
      </c>
      <c r="M285">
        <f t="shared" si="31"/>
        <v>186690000</v>
      </c>
      <c r="N285">
        <f t="shared" si="32"/>
        <v>168440000</v>
      </c>
    </row>
    <row r="286" spans="1:14" x14ac:dyDescent="0.3">
      <c r="A286" s="1">
        <v>39</v>
      </c>
      <c r="B286" t="s">
        <v>802</v>
      </c>
      <c r="C286" t="s">
        <v>8636</v>
      </c>
      <c r="D286" t="s">
        <v>8637</v>
      </c>
      <c r="E286" t="s">
        <v>8638</v>
      </c>
      <c r="F286" t="s">
        <v>8639</v>
      </c>
      <c r="G286" t="s">
        <v>8640</v>
      </c>
      <c r="I286" t="str">
        <f t="shared" si="27"/>
        <v>N/A</v>
      </c>
      <c r="J286">
        <f t="shared" si="28"/>
        <v>0.38540000000000002</v>
      </c>
      <c r="K286">
        <f t="shared" si="29"/>
        <v>0.64859999999999995</v>
      </c>
      <c r="L286">
        <f t="shared" si="30"/>
        <v>0.8367</v>
      </c>
      <c r="M286">
        <f t="shared" si="31"/>
        <v>0.68359999999999999</v>
      </c>
      <c r="N286">
        <f t="shared" si="32"/>
        <v>0.60939999999999994</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5807</v>
      </c>
      <c r="D288" t="s">
        <v>8618</v>
      </c>
      <c r="E288" t="s">
        <v>8619</v>
      </c>
      <c r="F288" t="s">
        <v>8620</v>
      </c>
      <c r="G288" t="s">
        <v>8621</v>
      </c>
      <c r="I288" t="str">
        <f t="shared" si="27"/>
        <v>N/A</v>
      </c>
      <c r="J288">
        <f t="shared" si="28"/>
        <v>12500000</v>
      </c>
      <c r="K288">
        <f t="shared" si="29"/>
        <v>72600000</v>
      </c>
      <c r="L288">
        <f t="shared" si="30"/>
        <v>132539999.99999999</v>
      </c>
      <c r="M288">
        <f t="shared" si="31"/>
        <v>186690000</v>
      </c>
      <c r="N288">
        <f t="shared" si="32"/>
        <v>168440000</v>
      </c>
    </row>
    <row r="289" spans="1:14" x14ac:dyDescent="0.3">
      <c r="A289" s="1">
        <v>42</v>
      </c>
      <c r="B289" t="s">
        <v>805</v>
      </c>
      <c r="C289" t="s">
        <v>8575</v>
      </c>
      <c r="D289" t="s">
        <v>8576</v>
      </c>
      <c r="E289" t="s">
        <v>8577</v>
      </c>
      <c r="F289" t="s">
        <v>8578</v>
      </c>
      <c r="G289" t="s">
        <v>8579</v>
      </c>
      <c r="I289" t="str">
        <f t="shared" si="27"/>
        <v>pos_trend</v>
      </c>
      <c r="J289">
        <f t="shared" si="28"/>
        <v>32430000</v>
      </c>
      <c r="K289">
        <f t="shared" si="29"/>
        <v>111950000</v>
      </c>
      <c r="L289">
        <f t="shared" si="30"/>
        <v>158400000</v>
      </c>
      <c r="M289">
        <f t="shared" si="31"/>
        <v>273090000</v>
      </c>
      <c r="N289">
        <f t="shared" si="32"/>
        <v>276420000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8472</v>
      </c>
      <c r="D292" t="s">
        <v>8473</v>
      </c>
      <c r="E292" t="s">
        <v>8474</v>
      </c>
      <c r="F292" t="s">
        <v>8475</v>
      </c>
      <c r="G292" t="s">
        <v>8476</v>
      </c>
      <c r="I292" t="str">
        <f t="shared" si="27"/>
        <v>neg_trend</v>
      </c>
      <c r="J292">
        <f t="shared" si="28"/>
        <v>-7530000</v>
      </c>
      <c r="K292">
        <f t="shared" si="29"/>
        <v>-11460000</v>
      </c>
      <c r="L292">
        <f t="shared" si="30"/>
        <v>-16210000</v>
      </c>
      <c r="M292">
        <f t="shared" si="31"/>
        <v>-27210000</v>
      </c>
      <c r="N292">
        <f t="shared" si="32"/>
        <v>-33340000.000000004</v>
      </c>
    </row>
    <row r="293" spans="1:14" x14ac:dyDescent="0.3">
      <c r="A293" s="1">
        <v>1</v>
      </c>
      <c r="B293" t="s">
        <v>424</v>
      </c>
      <c r="C293" t="s">
        <v>254</v>
      </c>
      <c r="D293" t="s">
        <v>8477</v>
      </c>
      <c r="E293" t="s">
        <v>8478</v>
      </c>
      <c r="F293" t="s">
        <v>3369</v>
      </c>
      <c r="G293" t="s">
        <v>8479</v>
      </c>
      <c r="I293" t="str">
        <f t="shared" si="27"/>
        <v>N/A</v>
      </c>
      <c r="J293" t="str">
        <f t="shared" si="28"/>
        <v>N/A</v>
      </c>
      <c r="K293">
        <f t="shared" si="29"/>
        <v>-0.52139999999999997</v>
      </c>
      <c r="L293">
        <f t="shared" si="30"/>
        <v>-0.4143</v>
      </c>
      <c r="M293">
        <f t="shared" si="31"/>
        <v>-0.67859999999999998</v>
      </c>
      <c r="N293">
        <f t="shared" si="32"/>
        <v>-0.22510000000000002</v>
      </c>
    </row>
    <row r="294" spans="1:14" x14ac:dyDescent="0.3">
      <c r="A294" s="1">
        <v>2</v>
      </c>
      <c r="B294" t="s">
        <v>807</v>
      </c>
      <c r="C294" t="s">
        <v>5768</v>
      </c>
      <c r="D294" t="s">
        <v>3459</v>
      </c>
      <c r="E294" t="s">
        <v>6265</v>
      </c>
      <c r="F294" t="s">
        <v>2194</v>
      </c>
      <c r="G294" t="s">
        <v>6781</v>
      </c>
      <c r="I294" t="str">
        <f t="shared" si="27"/>
        <v>pos_trend</v>
      </c>
      <c r="J294">
        <f t="shared" si="28"/>
        <v>1900000</v>
      </c>
      <c r="K294">
        <f t="shared" si="29"/>
        <v>2020000</v>
      </c>
      <c r="L294">
        <f t="shared" si="30"/>
        <v>4770000</v>
      </c>
      <c r="M294">
        <f t="shared" si="31"/>
        <v>6280000</v>
      </c>
      <c r="N294">
        <f t="shared" si="32"/>
        <v>9300000</v>
      </c>
    </row>
    <row r="295" spans="1:14" x14ac:dyDescent="0.3">
      <c r="A295" s="1">
        <v>3</v>
      </c>
      <c r="B295" t="s">
        <v>808</v>
      </c>
      <c r="C295" t="s">
        <v>8401</v>
      </c>
      <c r="D295" t="s">
        <v>4701</v>
      </c>
      <c r="E295" t="s">
        <v>7622</v>
      </c>
      <c r="F295" t="s">
        <v>8402</v>
      </c>
      <c r="G295" t="s">
        <v>8403</v>
      </c>
      <c r="I295" t="str">
        <f t="shared" si="27"/>
        <v>pos_trend</v>
      </c>
      <c r="J295">
        <f t="shared" si="28"/>
        <v>1890000</v>
      </c>
      <c r="K295">
        <f t="shared" si="29"/>
        <v>2009999.9999999998</v>
      </c>
      <c r="L295">
        <f t="shared" si="30"/>
        <v>3350000</v>
      </c>
      <c r="M295">
        <f t="shared" si="31"/>
        <v>4980000</v>
      </c>
      <c r="N295">
        <f t="shared" si="32"/>
        <v>7660000</v>
      </c>
    </row>
    <row r="296" spans="1:14" x14ac:dyDescent="0.3">
      <c r="A296" s="1">
        <v>4</v>
      </c>
      <c r="B296" t="s">
        <v>809</v>
      </c>
      <c r="C296" t="s">
        <v>8404</v>
      </c>
      <c r="D296" t="s">
        <v>3074</v>
      </c>
      <c r="E296" t="s">
        <v>2365</v>
      </c>
      <c r="F296" t="s">
        <v>2671</v>
      </c>
      <c r="G296" t="s">
        <v>8405</v>
      </c>
      <c r="I296" t="str">
        <f t="shared" si="27"/>
        <v>N/A</v>
      </c>
      <c r="J296">
        <f t="shared" si="28"/>
        <v>13000</v>
      </c>
      <c r="K296">
        <f t="shared" si="29"/>
        <v>12000</v>
      </c>
      <c r="L296">
        <f t="shared" si="30"/>
        <v>1420000</v>
      </c>
      <c r="M296">
        <f t="shared" si="31"/>
        <v>1300000</v>
      </c>
      <c r="N296">
        <f t="shared" si="32"/>
        <v>1640000</v>
      </c>
    </row>
    <row r="297" spans="1:14" x14ac:dyDescent="0.3">
      <c r="A297" s="1">
        <v>5</v>
      </c>
      <c r="B297" t="s">
        <v>810</v>
      </c>
      <c r="C297" t="s">
        <v>254</v>
      </c>
      <c r="D297" t="s">
        <v>254</v>
      </c>
      <c r="E297" t="s">
        <v>254</v>
      </c>
      <c r="F297" t="s">
        <v>254</v>
      </c>
      <c r="G297" t="s">
        <v>254</v>
      </c>
      <c r="I297" t="str">
        <f t="shared" si="27"/>
        <v>N/A</v>
      </c>
      <c r="J297" t="str">
        <f t="shared" si="28"/>
        <v>N/A</v>
      </c>
      <c r="K297" t="str">
        <f t="shared" si="29"/>
        <v>N/A</v>
      </c>
      <c r="L297" t="str">
        <f t="shared" si="30"/>
        <v>N/A</v>
      </c>
      <c r="M297" t="str">
        <f t="shared" si="31"/>
        <v>N/A</v>
      </c>
      <c r="N297" t="str">
        <f t="shared" si="32"/>
        <v>N/A</v>
      </c>
    </row>
    <row r="298" spans="1:14" x14ac:dyDescent="0.3">
      <c r="A298" s="1">
        <v>6</v>
      </c>
      <c r="B298" t="s">
        <v>714</v>
      </c>
      <c r="C298" t="s">
        <v>254</v>
      </c>
      <c r="D298" t="s">
        <v>254</v>
      </c>
      <c r="E298" t="s">
        <v>254</v>
      </c>
      <c r="F298" t="s">
        <v>254</v>
      </c>
      <c r="G298" t="s">
        <v>254</v>
      </c>
      <c r="I298" t="str">
        <f t="shared" si="27"/>
        <v>N/A</v>
      </c>
      <c r="J298" t="str">
        <f t="shared" si="28"/>
        <v>N/A</v>
      </c>
      <c r="K298" t="str">
        <f t="shared" si="29"/>
        <v>N/A</v>
      </c>
      <c r="L298" t="str">
        <f t="shared" si="30"/>
        <v>N/A</v>
      </c>
      <c r="M298" t="str">
        <f t="shared" si="31"/>
        <v>N/A</v>
      </c>
      <c r="N298" t="str">
        <f t="shared" si="32"/>
        <v>N/A</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8641</v>
      </c>
      <c r="D300" t="s">
        <v>8642</v>
      </c>
      <c r="E300" t="s">
        <v>8643</v>
      </c>
      <c r="F300" t="s">
        <v>8644</v>
      </c>
      <c r="G300" t="s">
        <v>3490</v>
      </c>
      <c r="I300" t="str">
        <f t="shared" si="27"/>
        <v>N/A</v>
      </c>
      <c r="J300">
        <f t="shared" si="28"/>
        <v>3620000</v>
      </c>
      <c r="K300">
        <f t="shared" si="29"/>
        <v>3450000</v>
      </c>
      <c r="L300">
        <f t="shared" si="30"/>
        <v>875000</v>
      </c>
      <c r="M300">
        <f t="shared" si="31"/>
        <v>10490000</v>
      </c>
      <c r="N300">
        <f t="shared" si="32"/>
        <v>14000000</v>
      </c>
    </row>
    <row r="301" spans="1:14" x14ac:dyDescent="0.3">
      <c r="A301" s="1">
        <v>9</v>
      </c>
      <c r="B301" t="s">
        <v>823</v>
      </c>
      <c r="C301" t="s">
        <v>8645</v>
      </c>
      <c r="D301" t="s">
        <v>8646</v>
      </c>
      <c r="E301" t="s">
        <v>7183</v>
      </c>
      <c r="F301" t="s">
        <v>8647</v>
      </c>
      <c r="G301" t="s">
        <v>8648</v>
      </c>
      <c r="I301" t="str">
        <f t="shared" si="27"/>
        <v>N/A</v>
      </c>
      <c r="J301">
        <f t="shared" si="28"/>
        <v>-2009999.9999999998</v>
      </c>
      <c r="K301">
        <f t="shared" si="29"/>
        <v>-5990000</v>
      </c>
      <c r="L301">
        <f t="shared" si="30"/>
        <v>-10560000</v>
      </c>
      <c r="M301">
        <f t="shared" si="31"/>
        <v>-10450000</v>
      </c>
      <c r="N301">
        <f t="shared" si="32"/>
        <v>-10040000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8649</v>
      </c>
      <c r="D303" t="s">
        <v>8650</v>
      </c>
      <c r="E303" t="s">
        <v>8651</v>
      </c>
      <c r="F303" t="s">
        <v>1664</v>
      </c>
      <c r="G303" t="s">
        <v>4838</v>
      </c>
      <c r="I303" t="str">
        <f t="shared" si="27"/>
        <v>N/A</v>
      </c>
      <c r="J303">
        <f t="shared" si="28"/>
        <v>78000</v>
      </c>
      <c r="K303">
        <f t="shared" si="29"/>
        <v>766000</v>
      </c>
      <c r="L303">
        <f t="shared" si="30"/>
        <v>-11040000</v>
      </c>
      <c r="M303">
        <f t="shared" si="31"/>
        <v>2600000</v>
      </c>
      <c r="N303">
        <f t="shared" si="32"/>
        <v>-5080000</v>
      </c>
    </row>
    <row r="304" spans="1:14" x14ac:dyDescent="0.3">
      <c r="A304" s="1">
        <v>12</v>
      </c>
      <c r="B304" t="s">
        <v>836</v>
      </c>
      <c r="C304" t="s">
        <v>4250</v>
      </c>
      <c r="D304" t="s">
        <v>4889</v>
      </c>
      <c r="E304" t="s">
        <v>8652</v>
      </c>
      <c r="F304" t="s">
        <v>8233</v>
      </c>
      <c r="G304" t="s">
        <v>8653</v>
      </c>
      <c r="I304" t="str">
        <f t="shared" si="27"/>
        <v>N/A</v>
      </c>
      <c r="J304">
        <f t="shared" si="28"/>
        <v>-417000</v>
      </c>
      <c r="K304">
        <f t="shared" si="29"/>
        <v>-1250000</v>
      </c>
      <c r="L304">
        <f t="shared" si="30"/>
        <v>-4170000</v>
      </c>
      <c r="M304">
        <f t="shared" si="31"/>
        <v>-900000</v>
      </c>
      <c r="N304">
        <f t="shared" si="32"/>
        <v>-1980000</v>
      </c>
    </row>
    <row r="305" spans="1:14" x14ac:dyDescent="0.3">
      <c r="A305" s="1">
        <v>13</v>
      </c>
      <c r="B305" t="s">
        <v>655</v>
      </c>
      <c r="C305" t="s">
        <v>8654</v>
      </c>
      <c r="D305" t="s">
        <v>1197</v>
      </c>
      <c r="E305" t="s">
        <v>8655</v>
      </c>
      <c r="F305" t="s">
        <v>227</v>
      </c>
      <c r="G305" t="s">
        <v>8656</v>
      </c>
      <c r="I305" t="str">
        <f t="shared" si="27"/>
        <v>N/A</v>
      </c>
      <c r="J305">
        <f t="shared" si="28"/>
        <v>-132000</v>
      </c>
      <c r="K305">
        <f t="shared" si="29"/>
        <v>1450000</v>
      </c>
      <c r="L305">
        <f t="shared" si="30"/>
        <v>-944000</v>
      </c>
      <c r="M305">
        <f t="shared" si="31"/>
        <v>4010000</v>
      </c>
      <c r="N305">
        <f t="shared" si="32"/>
        <v>-1070000</v>
      </c>
    </row>
    <row r="306" spans="1:14" x14ac:dyDescent="0.3">
      <c r="A306" s="1">
        <v>14</v>
      </c>
      <c r="B306" t="s">
        <v>847</v>
      </c>
      <c r="C306" t="s">
        <v>8657</v>
      </c>
      <c r="D306" t="s">
        <v>8658</v>
      </c>
      <c r="E306" t="s">
        <v>8659</v>
      </c>
      <c r="F306" t="s">
        <v>8660</v>
      </c>
      <c r="G306" t="s">
        <v>8661</v>
      </c>
      <c r="I306" t="str">
        <f t="shared" si="27"/>
        <v>N/A</v>
      </c>
      <c r="J306">
        <f t="shared" si="28"/>
        <v>-141000</v>
      </c>
      <c r="K306">
        <f t="shared" si="29"/>
        <v>-1260000</v>
      </c>
      <c r="L306">
        <f t="shared" si="30"/>
        <v>264000</v>
      </c>
      <c r="M306">
        <f t="shared" si="31"/>
        <v>-630000</v>
      </c>
      <c r="N306">
        <f t="shared" si="32"/>
        <v>-31000</v>
      </c>
    </row>
    <row r="307" spans="1:14" x14ac:dyDescent="0.3">
      <c r="A307" s="1">
        <v>15</v>
      </c>
      <c r="B307" t="s">
        <v>853</v>
      </c>
      <c r="C307" t="s">
        <v>8662</v>
      </c>
      <c r="D307" t="s">
        <v>8663</v>
      </c>
      <c r="E307" t="s">
        <v>8664</v>
      </c>
      <c r="F307" t="s">
        <v>8665</v>
      </c>
      <c r="G307" t="s">
        <v>8666</v>
      </c>
      <c r="I307" t="str">
        <f t="shared" si="27"/>
        <v>N/A</v>
      </c>
      <c r="J307">
        <f t="shared" si="28"/>
        <v>-1940000</v>
      </c>
      <c r="K307">
        <f t="shared" si="29"/>
        <v>-5220000</v>
      </c>
      <c r="L307">
        <f t="shared" si="30"/>
        <v>-21600000</v>
      </c>
      <c r="M307">
        <f t="shared" si="31"/>
        <v>-7840000</v>
      </c>
      <c r="N307">
        <f t="shared" si="32"/>
        <v>-15120000</v>
      </c>
    </row>
    <row r="308" spans="1:14" x14ac:dyDescent="0.3">
      <c r="A308" s="1">
        <v>16</v>
      </c>
      <c r="B308" t="s">
        <v>859</v>
      </c>
      <c r="C308" t="s">
        <v>254</v>
      </c>
      <c r="D308" t="s">
        <v>8667</v>
      </c>
      <c r="E308" t="s">
        <v>8668</v>
      </c>
      <c r="F308" t="s">
        <v>380</v>
      </c>
      <c r="G308" t="s">
        <v>8669</v>
      </c>
      <c r="I308" t="str">
        <f t="shared" si="27"/>
        <v>N/A</v>
      </c>
      <c r="J308" t="str">
        <f t="shared" si="28"/>
        <v>N/A</v>
      </c>
      <c r="K308">
        <f t="shared" si="29"/>
        <v>-1.6973</v>
      </c>
      <c r="L308">
        <f t="shared" si="30"/>
        <v>-3.1362999999999999</v>
      </c>
      <c r="M308">
        <f t="shared" si="31"/>
        <v>0.63690000000000002</v>
      </c>
      <c r="N308">
        <f t="shared" si="32"/>
        <v>-0.92799999999999994</v>
      </c>
    </row>
    <row r="309" spans="1:14" x14ac:dyDescent="0.3">
      <c r="A309" s="1">
        <v>17</v>
      </c>
      <c r="B309" t="s">
        <v>864</v>
      </c>
      <c r="C309" t="s">
        <v>8670</v>
      </c>
      <c r="D309" t="s">
        <v>8671</v>
      </c>
      <c r="E309" t="s">
        <v>8672</v>
      </c>
      <c r="F309" t="s">
        <v>8673</v>
      </c>
      <c r="G309" t="s">
        <v>8674</v>
      </c>
      <c r="I309" t="str">
        <f t="shared" si="27"/>
        <v>N/A</v>
      </c>
      <c r="J309">
        <f t="shared" si="28"/>
        <v>-2.76E-2</v>
      </c>
      <c r="K309">
        <f t="shared" si="29"/>
        <v>-6.3799999999999996E-2</v>
      </c>
      <c r="L309">
        <f t="shared" si="30"/>
        <v>-0.20100000000000001</v>
      </c>
      <c r="M309">
        <f t="shared" si="31"/>
        <v>-6.0700000000000004E-2</v>
      </c>
      <c r="N309">
        <f t="shared" si="32"/>
        <v>-9.7500000000000003E-2</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8675</v>
      </c>
      <c r="D312" t="s">
        <v>8676</v>
      </c>
      <c r="E312" t="s">
        <v>8677</v>
      </c>
      <c r="F312" t="s">
        <v>8678</v>
      </c>
      <c r="G312" t="s">
        <v>8679</v>
      </c>
      <c r="I312" t="str">
        <f t="shared" si="27"/>
        <v>N/A</v>
      </c>
      <c r="J312">
        <f t="shared" si="28"/>
        <v>-2990000</v>
      </c>
      <c r="K312">
        <f t="shared" si="29"/>
        <v>-2860000</v>
      </c>
      <c r="L312">
        <f t="shared" si="30"/>
        <v>-9210000</v>
      </c>
      <c r="M312">
        <f t="shared" si="31"/>
        <v>-13450000</v>
      </c>
      <c r="N312">
        <f t="shared" si="32"/>
        <v>-7690000</v>
      </c>
    </row>
    <row r="313" spans="1:14" x14ac:dyDescent="0.3">
      <c r="A313" s="1">
        <v>1</v>
      </c>
      <c r="B313" t="s">
        <v>876</v>
      </c>
      <c r="C313" t="s">
        <v>8675</v>
      </c>
      <c r="D313" t="s">
        <v>8676</v>
      </c>
      <c r="E313" t="s">
        <v>8677</v>
      </c>
      <c r="F313" t="s">
        <v>8678</v>
      </c>
      <c r="G313" t="s">
        <v>8679</v>
      </c>
      <c r="I313" t="str">
        <f t="shared" si="27"/>
        <v>N/A</v>
      </c>
      <c r="J313">
        <f t="shared" si="28"/>
        <v>-2990000</v>
      </c>
      <c r="K313">
        <f t="shared" si="29"/>
        <v>-2860000</v>
      </c>
      <c r="L313">
        <f t="shared" si="30"/>
        <v>-9210000</v>
      </c>
      <c r="M313">
        <f t="shared" si="31"/>
        <v>-13450000</v>
      </c>
      <c r="N313">
        <f t="shared" si="32"/>
        <v>-7690000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8680</v>
      </c>
      <c r="E315" t="s">
        <v>8681</v>
      </c>
      <c r="F315" t="s">
        <v>8682</v>
      </c>
      <c r="G315" t="s">
        <v>8683</v>
      </c>
      <c r="I315" t="str">
        <f t="shared" si="27"/>
        <v>N/A</v>
      </c>
      <c r="J315" t="str">
        <f t="shared" si="28"/>
        <v>N/A</v>
      </c>
      <c r="K315">
        <f t="shared" si="29"/>
        <v>4.0500000000000001E-2</v>
      </c>
      <c r="L315">
        <f t="shared" si="30"/>
        <v>-2.2147000000000001</v>
      </c>
      <c r="M315">
        <f t="shared" si="31"/>
        <v>-0.46030000000000004</v>
      </c>
      <c r="N315">
        <f t="shared" si="32"/>
        <v>0.4279</v>
      </c>
    </row>
    <row r="316" spans="1:14" x14ac:dyDescent="0.3">
      <c r="A316" s="1">
        <v>4</v>
      </c>
      <c r="B316" t="s">
        <v>893</v>
      </c>
      <c r="C316" t="s">
        <v>8684</v>
      </c>
      <c r="D316" t="s">
        <v>8685</v>
      </c>
      <c r="E316" t="s">
        <v>6592</v>
      </c>
      <c r="F316" t="s">
        <v>8686</v>
      </c>
      <c r="G316" t="s">
        <v>8687</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-4.2500000000000003E-2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-3.5000000000000003E-2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-8.5699999999999998E-2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-0.1042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-4.9599999999999998E-2</v>
      </c>
    </row>
    <row r="317" spans="1:14" x14ac:dyDescent="0.3">
      <c r="A317" s="1">
        <v>5</v>
      </c>
      <c r="B317" t="s">
        <v>899</v>
      </c>
      <c r="C317" t="s">
        <v>254</v>
      </c>
      <c r="D317" t="s">
        <v>254</v>
      </c>
      <c r="E317" t="s">
        <v>254</v>
      </c>
      <c r="F317" t="s">
        <v>8688</v>
      </c>
      <c r="G317" t="s">
        <v>254</v>
      </c>
      <c r="I317" t="str">
        <f t="shared" si="33"/>
        <v>N/A</v>
      </c>
      <c r="J317" t="str">
        <f t="shared" si="34"/>
        <v>N/A</v>
      </c>
      <c r="K317" t="str">
        <f t="shared" si="35"/>
        <v>N/A</v>
      </c>
      <c r="L317" t="str">
        <f t="shared" si="36"/>
        <v>N/A</v>
      </c>
      <c r="M317">
        <f t="shared" si="37"/>
        <v>-7580000</v>
      </c>
      <c r="N317" t="str">
        <f t="shared" si="38"/>
        <v>N/A</v>
      </c>
    </row>
    <row r="318" spans="1:14" x14ac:dyDescent="0.3">
      <c r="A318" s="1">
        <v>6</v>
      </c>
      <c r="B318" t="s">
        <v>904</v>
      </c>
      <c r="C318" t="s">
        <v>8689</v>
      </c>
      <c r="D318" t="s">
        <v>8690</v>
      </c>
      <c r="E318" t="s">
        <v>8691</v>
      </c>
      <c r="F318" t="s">
        <v>254</v>
      </c>
      <c r="G318" t="s">
        <v>8692</v>
      </c>
      <c r="I318" t="str">
        <f t="shared" si="33"/>
        <v>N/A</v>
      </c>
      <c r="J318">
        <f t="shared" si="34"/>
        <v>24000</v>
      </c>
      <c r="K318">
        <f t="shared" si="35"/>
        <v>3760000</v>
      </c>
      <c r="L318">
        <f t="shared" si="36"/>
        <v>77000</v>
      </c>
      <c r="M318" t="str">
        <f t="shared" si="37"/>
        <v>N/A</v>
      </c>
      <c r="N318">
        <f t="shared" si="38"/>
        <v>3000</v>
      </c>
    </row>
    <row r="319" spans="1:14" x14ac:dyDescent="0.3">
      <c r="A319" s="1">
        <v>7</v>
      </c>
      <c r="B319" t="s">
        <v>906</v>
      </c>
      <c r="C319" t="s">
        <v>2257</v>
      </c>
      <c r="D319" t="s">
        <v>8693</v>
      </c>
      <c r="E319" t="s">
        <v>8694</v>
      </c>
      <c r="F319" t="s">
        <v>8695</v>
      </c>
      <c r="G319" t="s">
        <v>8696</v>
      </c>
      <c r="I319" t="str">
        <f t="shared" si="33"/>
        <v>N/A</v>
      </c>
      <c r="J319">
        <f t="shared" si="34"/>
        <v>164000</v>
      </c>
      <c r="K319">
        <f t="shared" si="35"/>
        <v>-15040000</v>
      </c>
      <c r="L319">
        <f t="shared" si="36"/>
        <v>-21490000</v>
      </c>
      <c r="M319">
        <f t="shared" si="37"/>
        <v>21080000</v>
      </c>
      <c r="N319">
        <f t="shared" si="38"/>
        <v>-4390000</v>
      </c>
    </row>
    <row r="320" spans="1:14" x14ac:dyDescent="0.3">
      <c r="A320" s="1">
        <v>8</v>
      </c>
      <c r="B320" t="s">
        <v>908</v>
      </c>
      <c r="C320" t="s">
        <v>5558</v>
      </c>
      <c r="D320" t="s">
        <v>4200</v>
      </c>
      <c r="E320" t="s">
        <v>5514</v>
      </c>
      <c r="F320" t="s">
        <v>8697</v>
      </c>
      <c r="G320" t="s">
        <v>8698</v>
      </c>
      <c r="I320" t="str">
        <f t="shared" si="33"/>
        <v>N/A</v>
      </c>
      <c r="J320">
        <f t="shared" si="34"/>
        <v>-9240000</v>
      </c>
      <c r="K320">
        <f t="shared" si="35"/>
        <v>-21240000</v>
      </c>
      <c r="L320">
        <f t="shared" si="36"/>
        <v>-41110000</v>
      </c>
      <c r="M320">
        <f t="shared" si="37"/>
        <v>-19530000</v>
      </c>
      <c r="N320">
        <f t="shared" si="38"/>
        <v>-28590000</v>
      </c>
    </row>
    <row r="321" spans="1:14" x14ac:dyDescent="0.3">
      <c r="A321" s="1">
        <v>9</v>
      </c>
      <c r="B321" t="s">
        <v>909</v>
      </c>
      <c r="C321" t="s">
        <v>8699</v>
      </c>
      <c r="D321" t="s">
        <v>3276</v>
      </c>
      <c r="E321" t="s">
        <v>2852</v>
      </c>
      <c r="F321" t="s">
        <v>1617</v>
      </c>
      <c r="G321" t="s">
        <v>8700</v>
      </c>
      <c r="I321" t="str">
        <f t="shared" si="33"/>
        <v>N/A</v>
      </c>
      <c r="J321">
        <f t="shared" si="34"/>
        <v>9400000</v>
      </c>
      <c r="K321">
        <f t="shared" si="35"/>
        <v>6200000</v>
      </c>
      <c r="L321">
        <f t="shared" si="36"/>
        <v>19610000</v>
      </c>
      <c r="M321">
        <f t="shared" si="37"/>
        <v>40600000</v>
      </c>
      <c r="N321">
        <f t="shared" si="38"/>
        <v>24200000</v>
      </c>
    </row>
    <row r="322" spans="1:14" x14ac:dyDescent="0.3">
      <c r="A322" s="1">
        <v>10</v>
      </c>
      <c r="B322" t="s">
        <v>910</v>
      </c>
      <c r="C322" t="s">
        <v>254</v>
      </c>
      <c r="D322" t="s">
        <v>254</v>
      </c>
      <c r="E322" t="s">
        <v>254</v>
      </c>
      <c r="F322" t="s">
        <v>6971</v>
      </c>
      <c r="G322" t="s">
        <v>254</v>
      </c>
      <c r="I322" t="str">
        <f t="shared" si="33"/>
        <v>N/A</v>
      </c>
      <c r="J322" t="str">
        <f t="shared" si="34"/>
        <v>N/A</v>
      </c>
      <c r="K322" t="str">
        <f t="shared" si="35"/>
        <v>N/A</v>
      </c>
      <c r="L322" t="str">
        <f t="shared" si="36"/>
        <v>N/A</v>
      </c>
      <c r="M322">
        <f t="shared" si="37"/>
        <v>-10550000</v>
      </c>
      <c r="N322" t="str">
        <f t="shared" si="38"/>
        <v>N/A</v>
      </c>
    </row>
    <row r="323" spans="1:14" x14ac:dyDescent="0.3">
      <c r="A323" s="1">
        <v>11</v>
      </c>
      <c r="B323" t="s">
        <v>914</v>
      </c>
      <c r="C323" t="s">
        <v>254</v>
      </c>
      <c r="D323" t="s">
        <v>254</v>
      </c>
      <c r="E323" t="s">
        <v>254</v>
      </c>
      <c r="F323" t="s">
        <v>254</v>
      </c>
      <c r="G323" t="s">
        <v>254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915</v>
      </c>
      <c r="C324" t="s">
        <v>7385</v>
      </c>
      <c r="D324" t="s">
        <v>8701</v>
      </c>
      <c r="E324" t="s">
        <v>8702</v>
      </c>
      <c r="F324" t="s">
        <v>8703</v>
      </c>
      <c r="G324" t="s">
        <v>8704</v>
      </c>
      <c r="I324" t="str">
        <f t="shared" si="33"/>
        <v>N/A</v>
      </c>
      <c r="J324">
        <f t="shared" si="34"/>
        <v>-2800000</v>
      </c>
      <c r="K324">
        <f t="shared" si="35"/>
        <v>-14150000</v>
      </c>
      <c r="L324">
        <f t="shared" si="36"/>
        <v>-30620000</v>
      </c>
      <c r="M324">
        <f t="shared" si="37"/>
        <v>-10500000</v>
      </c>
      <c r="N324">
        <f t="shared" si="38"/>
        <v>-12080000</v>
      </c>
    </row>
    <row r="325" spans="1:14" x14ac:dyDescent="0.3">
      <c r="A325" s="1">
        <v>13</v>
      </c>
      <c r="B325" t="s">
        <v>921</v>
      </c>
      <c r="C325" t="s">
        <v>254</v>
      </c>
      <c r="D325" t="s">
        <v>8705</v>
      </c>
      <c r="E325" t="s">
        <v>8706</v>
      </c>
      <c r="F325" t="s">
        <v>8707</v>
      </c>
      <c r="G325" t="s">
        <v>8708</v>
      </c>
      <c r="I325" t="str">
        <f t="shared" si="33"/>
        <v>N/A</v>
      </c>
      <c r="J325" t="str">
        <f t="shared" si="34"/>
        <v>N/A</v>
      </c>
      <c r="K325">
        <f t="shared" si="35"/>
        <v>-4.0593000000000004</v>
      </c>
      <c r="L325">
        <f t="shared" si="36"/>
        <v>-1.1640000000000001</v>
      </c>
      <c r="M325">
        <f t="shared" si="37"/>
        <v>0.65709999999999991</v>
      </c>
      <c r="N325">
        <f t="shared" si="38"/>
        <v>-0.15029999999999999</v>
      </c>
    </row>
    <row r="326" spans="1:14" x14ac:dyDescent="0.3">
      <c r="A326" s="1">
        <v>14</v>
      </c>
      <c r="B326" t="s">
        <v>926</v>
      </c>
      <c r="C326" t="s">
        <v>8709</v>
      </c>
      <c r="D326" t="s">
        <v>8710</v>
      </c>
      <c r="E326" t="s">
        <v>1352</v>
      </c>
      <c r="F326" t="s">
        <v>4546</v>
      </c>
      <c r="G326" t="s">
        <v>8711</v>
      </c>
      <c r="I326" t="str">
        <f t="shared" si="33"/>
        <v>N/A</v>
      </c>
      <c r="J326">
        <f t="shared" si="34"/>
        <v>-3.9800000000000002E-2</v>
      </c>
      <c r="K326">
        <f t="shared" si="35"/>
        <v>-0.17280000000000001</v>
      </c>
      <c r="L326">
        <f t="shared" si="36"/>
        <v>-0.28500000000000003</v>
      </c>
      <c r="M326">
        <f t="shared" si="37"/>
        <v>-8.1300000000000011E-2</v>
      </c>
      <c r="N326">
        <f t="shared" si="38"/>
        <v>-7.7899999999999997E-2</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8712</v>
      </c>
      <c r="D332" t="s">
        <v>3520</v>
      </c>
      <c r="E332" t="s">
        <v>8713</v>
      </c>
      <c r="F332" t="s">
        <v>7756</v>
      </c>
      <c r="G332" t="s">
        <v>3562</v>
      </c>
      <c r="I332" t="str">
        <f t="shared" si="33"/>
        <v>N/A</v>
      </c>
      <c r="J332">
        <f t="shared" si="34"/>
        <v>885000</v>
      </c>
      <c r="K332">
        <f t="shared" si="35"/>
        <v>2110000</v>
      </c>
      <c r="L332">
        <f t="shared" si="36"/>
        <v>68740000</v>
      </c>
      <c r="M332">
        <f t="shared" si="37"/>
        <v>3390000</v>
      </c>
      <c r="N332">
        <f t="shared" si="38"/>
        <v>3250000</v>
      </c>
    </row>
    <row r="333" spans="1:14" x14ac:dyDescent="0.3">
      <c r="A333" s="1">
        <v>4</v>
      </c>
      <c r="B333" t="s">
        <v>940</v>
      </c>
      <c r="C333" t="s">
        <v>8714</v>
      </c>
      <c r="D333" t="s">
        <v>8715</v>
      </c>
      <c r="E333" t="s">
        <v>8716</v>
      </c>
      <c r="F333" t="s">
        <v>8717</v>
      </c>
      <c r="G333" t="s">
        <v>1670</v>
      </c>
      <c r="I333" t="str">
        <f t="shared" si="33"/>
        <v>N/A</v>
      </c>
      <c r="J333">
        <f t="shared" si="34"/>
        <v>-401000</v>
      </c>
      <c r="K333">
        <f t="shared" si="35"/>
        <v>-398000</v>
      </c>
      <c r="L333">
        <f t="shared" si="36"/>
        <v>-331000</v>
      </c>
      <c r="M333">
        <f t="shared" si="37"/>
        <v>-782000</v>
      </c>
      <c r="N333">
        <f t="shared" si="38"/>
        <v>-1700000</v>
      </c>
    </row>
    <row r="334" spans="1:14" x14ac:dyDescent="0.3">
      <c r="A334" s="1">
        <v>5</v>
      </c>
      <c r="B334" t="s">
        <v>946</v>
      </c>
      <c r="C334" t="s">
        <v>2695</v>
      </c>
      <c r="D334" t="s">
        <v>3274</v>
      </c>
      <c r="E334" t="s">
        <v>8718</v>
      </c>
      <c r="F334" t="s">
        <v>3949</v>
      </c>
      <c r="G334" t="s">
        <v>8719</v>
      </c>
      <c r="I334" t="str">
        <f t="shared" si="33"/>
        <v>N/A</v>
      </c>
      <c r="J334">
        <f t="shared" si="34"/>
        <v>1290000</v>
      </c>
      <c r="K334">
        <f t="shared" si="35"/>
        <v>2510000</v>
      </c>
      <c r="L334">
        <f t="shared" si="36"/>
        <v>69070000</v>
      </c>
      <c r="M334">
        <f t="shared" si="37"/>
        <v>4179999.9999999995</v>
      </c>
      <c r="N334">
        <f t="shared" si="38"/>
        <v>4960000</v>
      </c>
    </row>
    <row r="335" spans="1:14" x14ac:dyDescent="0.3">
      <c r="A335" s="1">
        <v>6</v>
      </c>
      <c r="B335" t="s">
        <v>952</v>
      </c>
      <c r="C335" t="s">
        <v>254</v>
      </c>
      <c r="D335" t="s">
        <v>8720</v>
      </c>
      <c r="E335" t="s">
        <v>8721</v>
      </c>
      <c r="F335" t="s">
        <v>8540</v>
      </c>
      <c r="G335" t="s">
        <v>2659</v>
      </c>
      <c r="I335" t="str">
        <f t="shared" si="33"/>
        <v>N/A</v>
      </c>
      <c r="J335" t="str">
        <f t="shared" si="34"/>
        <v>N/A</v>
      </c>
      <c r="K335">
        <f t="shared" si="35"/>
        <v>790000</v>
      </c>
      <c r="L335">
        <f t="shared" si="36"/>
        <v>67150000</v>
      </c>
      <c r="M335">
        <f t="shared" si="37"/>
        <v>1470000</v>
      </c>
      <c r="N335">
        <f t="shared" si="38"/>
        <v>1620000</v>
      </c>
    </row>
    <row r="336" spans="1:14" x14ac:dyDescent="0.3">
      <c r="A336" s="1">
        <v>7</v>
      </c>
      <c r="B336" t="s">
        <v>958</v>
      </c>
      <c r="C336" t="s">
        <v>2695</v>
      </c>
      <c r="D336" t="s">
        <v>3689</v>
      </c>
      <c r="E336" t="s">
        <v>8722</v>
      </c>
      <c r="F336" t="s">
        <v>2916</v>
      </c>
      <c r="G336" t="s">
        <v>8369</v>
      </c>
      <c r="I336" t="str">
        <f t="shared" si="33"/>
        <v>pos_trend</v>
      </c>
      <c r="J336">
        <f t="shared" si="34"/>
        <v>1290000</v>
      </c>
      <c r="K336">
        <f t="shared" si="35"/>
        <v>1720000</v>
      </c>
      <c r="L336">
        <f t="shared" si="36"/>
        <v>1920000</v>
      </c>
      <c r="M336">
        <f t="shared" si="37"/>
        <v>2700000</v>
      </c>
      <c r="N336">
        <f t="shared" si="38"/>
        <v>3340000</v>
      </c>
    </row>
    <row r="337" spans="1:14" x14ac:dyDescent="0.3">
      <c r="A337" s="1">
        <v>8</v>
      </c>
      <c r="B337" t="s">
        <v>964</v>
      </c>
      <c r="C337" t="s">
        <v>4295</v>
      </c>
      <c r="D337" t="s">
        <v>8232</v>
      </c>
      <c r="E337" t="s">
        <v>8676</v>
      </c>
      <c r="F337" t="s">
        <v>8723</v>
      </c>
      <c r="G337" t="s">
        <v>6682</v>
      </c>
      <c r="I337" t="str">
        <f t="shared" si="33"/>
        <v>N/A</v>
      </c>
      <c r="J337">
        <f t="shared" si="34"/>
        <v>1780000</v>
      </c>
      <c r="K337">
        <f t="shared" si="35"/>
        <v>-2150000</v>
      </c>
      <c r="L337">
        <f t="shared" si="36"/>
        <v>-2860000</v>
      </c>
      <c r="M337">
        <f t="shared" si="37"/>
        <v>-325000</v>
      </c>
      <c r="N337">
        <f t="shared" si="38"/>
        <v>24440000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4295</v>
      </c>
      <c r="D339" t="s">
        <v>8232</v>
      </c>
      <c r="E339" t="s">
        <v>8676</v>
      </c>
      <c r="F339" t="s">
        <v>8723</v>
      </c>
      <c r="G339" t="s">
        <v>6682</v>
      </c>
      <c r="I339" t="str">
        <f t="shared" si="33"/>
        <v>N/A</v>
      </c>
      <c r="J339">
        <f t="shared" si="34"/>
        <v>1780000</v>
      </c>
      <c r="K339">
        <f t="shared" si="35"/>
        <v>-2150000</v>
      </c>
      <c r="L339">
        <f t="shared" si="36"/>
        <v>-2860000</v>
      </c>
      <c r="M339">
        <f t="shared" si="37"/>
        <v>-325000</v>
      </c>
      <c r="N339">
        <f t="shared" si="38"/>
        <v>24440000</v>
      </c>
    </row>
    <row r="340" spans="1:14" x14ac:dyDescent="0.3">
      <c r="A340" s="1">
        <v>11</v>
      </c>
      <c r="B340" t="s">
        <v>972</v>
      </c>
      <c r="C340" t="s">
        <v>8724</v>
      </c>
      <c r="D340" t="s">
        <v>8725</v>
      </c>
      <c r="E340" t="s">
        <v>8726</v>
      </c>
      <c r="F340" t="s">
        <v>8727</v>
      </c>
      <c r="G340" t="s">
        <v>6683</v>
      </c>
      <c r="I340" t="str">
        <f t="shared" si="33"/>
        <v>N/A</v>
      </c>
      <c r="J340">
        <f t="shared" si="34"/>
        <v>9870000</v>
      </c>
      <c r="K340">
        <f t="shared" si="35"/>
        <v>-99000</v>
      </c>
      <c r="L340">
        <f t="shared" si="36"/>
        <v>3520000</v>
      </c>
      <c r="M340">
        <f t="shared" si="37"/>
        <v>-62000</v>
      </c>
      <c r="N340">
        <f t="shared" si="38"/>
        <v>24880000</v>
      </c>
    </row>
    <row r="341" spans="1:14" x14ac:dyDescent="0.3">
      <c r="A341" s="1">
        <v>12</v>
      </c>
      <c r="B341" t="s">
        <v>978</v>
      </c>
      <c r="C341" t="s">
        <v>8728</v>
      </c>
      <c r="D341" t="s">
        <v>8086</v>
      </c>
      <c r="E341" t="s">
        <v>8729</v>
      </c>
      <c r="F341" t="s">
        <v>8730</v>
      </c>
      <c r="G341" t="s">
        <v>8731</v>
      </c>
      <c r="I341" t="str">
        <f t="shared" si="33"/>
        <v>N/A</v>
      </c>
      <c r="J341">
        <f t="shared" si="34"/>
        <v>-8100000</v>
      </c>
      <c r="K341">
        <f t="shared" si="35"/>
        <v>-2060000</v>
      </c>
      <c r="L341">
        <f t="shared" si="36"/>
        <v>-6380000</v>
      </c>
      <c r="M341">
        <f t="shared" si="37"/>
        <v>-263000</v>
      </c>
      <c r="N341">
        <f t="shared" si="38"/>
        <v>-439000</v>
      </c>
    </row>
    <row r="342" spans="1:14" x14ac:dyDescent="0.3">
      <c r="A342" s="1">
        <v>13</v>
      </c>
      <c r="B342" t="s">
        <v>817</v>
      </c>
      <c r="C342" t="s">
        <v>254</v>
      </c>
      <c r="D342" t="s">
        <v>8732</v>
      </c>
      <c r="E342" t="s">
        <v>254</v>
      </c>
      <c r="F342" t="s">
        <v>8733</v>
      </c>
      <c r="G342" t="s">
        <v>254</v>
      </c>
      <c r="I342" t="str">
        <f t="shared" si="33"/>
        <v>N/A</v>
      </c>
      <c r="J342" t="str">
        <f t="shared" si="34"/>
        <v>N/A</v>
      </c>
      <c r="K342">
        <f t="shared" si="35"/>
        <v>26870000</v>
      </c>
      <c r="L342" t="str">
        <f t="shared" si="36"/>
        <v>N/A</v>
      </c>
      <c r="M342">
        <f t="shared" si="37"/>
        <v>10890000</v>
      </c>
      <c r="N342" t="str">
        <f t="shared" si="38"/>
        <v>N/A</v>
      </c>
    </row>
    <row r="343" spans="1:14" x14ac:dyDescent="0.3">
      <c r="A343" s="1">
        <v>14</v>
      </c>
      <c r="B343" t="s">
        <v>910</v>
      </c>
      <c r="C343" t="s">
        <v>254</v>
      </c>
      <c r="D343" t="s">
        <v>254</v>
      </c>
      <c r="E343" t="s">
        <v>254</v>
      </c>
      <c r="F343" t="s">
        <v>254</v>
      </c>
      <c r="G343" t="s">
        <v>254</v>
      </c>
      <c r="I343" t="str">
        <f t="shared" si="33"/>
        <v>N/A</v>
      </c>
      <c r="J343" t="str">
        <f t="shared" si="34"/>
        <v>N/A</v>
      </c>
      <c r="K343" t="str">
        <f t="shared" si="35"/>
        <v>N/A</v>
      </c>
      <c r="L343" t="str">
        <f t="shared" si="36"/>
        <v>N/A</v>
      </c>
      <c r="M343" t="str">
        <f t="shared" si="37"/>
        <v>N/A</v>
      </c>
      <c r="N343" t="str">
        <f t="shared" si="38"/>
        <v>N/A</v>
      </c>
    </row>
    <row r="344" spans="1:14" x14ac:dyDescent="0.3">
      <c r="A344" s="1">
        <v>15</v>
      </c>
      <c r="B344" t="s">
        <v>914</v>
      </c>
      <c r="C344" t="s">
        <v>254</v>
      </c>
      <c r="D344" t="s">
        <v>8732</v>
      </c>
      <c r="E344" t="s">
        <v>254</v>
      </c>
      <c r="F344" t="s">
        <v>8733</v>
      </c>
      <c r="G344" t="s">
        <v>254</v>
      </c>
      <c r="I344" t="str">
        <f t="shared" si="33"/>
        <v>N/A</v>
      </c>
      <c r="J344" t="str">
        <f t="shared" si="34"/>
        <v>N/A</v>
      </c>
      <c r="K344">
        <f t="shared" si="35"/>
        <v>26870000</v>
      </c>
      <c r="L344" t="str">
        <f t="shared" si="36"/>
        <v>N/A</v>
      </c>
      <c r="M344">
        <f t="shared" si="37"/>
        <v>10890000</v>
      </c>
      <c r="N344" t="str">
        <f t="shared" si="38"/>
        <v>N/A</v>
      </c>
    </row>
    <row r="345" spans="1:14" x14ac:dyDescent="0.3">
      <c r="A345" s="1">
        <v>16</v>
      </c>
      <c r="B345" t="s">
        <v>990</v>
      </c>
      <c r="C345" t="s">
        <v>8734</v>
      </c>
      <c r="D345" t="s">
        <v>8735</v>
      </c>
      <c r="E345" t="s">
        <v>8736</v>
      </c>
      <c r="F345" t="s">
        <v>8737</v>
      </c>
      <c r="G345" t="s">
        <v>8738</v>
      </c>
      <c r="I345" t="str">
        <f t="shared" si="33"/>
        <v>N/A</v>
      </c>
      <c r="J345">
        <f t="shared" si="34"/>
        <v>2660000</v>
      </c>
      <c r="K345">
        <f t="shared" si="35"/>
        <v>26830000</v>
      </c>
      <c r="L345">
        <f t="shared" si="36"/>
        <v>65870000.000000007</v>
      </c>
      <c r="M345">
        <f t="shared" si="37"/>
        <v>13960000</v>
      </c>
      <c r="N345">
        <f t="shared" si="38"/>
        <v>27700000</v>
      </c>
    </row>
    <row r="346" spans="1:14" x14ac:dyDescent="0.3">
      <c r="A346" s="1">
        <v>17</v>
      </c>
      <c r="B346" t="s">
        <v>996</v>
      </c>
      <c r="C346" t="s">
        <v>254</v>
      </c>
      <c r="D346" t="s">
        <v>8739</v>
      </c>
      <c r="E346" t="s">
        <v>8740</v>
      </c>
      <c r="F346" t="s">
        <v>8741</v>
      </c>
      <c r="G346" t="s">
        <v>8742</v>
      </c>
      <c r="I346" t="str">
        <f t="shared" si="33"/>
        <v>N/A</v>
      </c>
      <c r="J346" t="str">
        <f t="shared" si="34"/>
        <v>N/A</v>
      </c>
      <c r="K346">
        <f t="shared" si="35"/>
        <v>9.0780999999999992</v>
      </c>
      <c r="L346">
        <f t="shared" si="36"/>
        <v>1.4553</v>
      </c>
      <c r="M346">
        <f t="shared" si="37"/>
        <v>-0.78810000000000002</v>
      </c>
      <c r="N346">
        <f t="shared" si="38"/>
        <v>0.98370000000000002</v>
      </c>
    </row>
    <row r="347" spans="1:14" x14ac:dyDescent="0.3">
      <c r="A347" s="1">
        <v>18</v>
      </c>
      <c r="B347" t="s">
        <v>1001</v>
      </c>
      <c r="C347" t="s">
        <v>5875</v>
      </c>
      <c r="D347" t="s">
        <v>8743</v>
      </c>
      <c r="E347" t="s">
        <v>8744</v>
      </c>
      <c r="F347" t="s">
        <v>8745</v>
      </c>
      <c r="G347" t="s">
        <v>8746</v>
      </c>
      <c r="I347" t="str">
        <f t="shared" si="33"/>
        <v>N/A</v>
      </c>
      <c r="J347">
        <f t="shared" si="34"/>
        <v>3.7900000000000003E-2</v>
      </c>
      <c r="K347">
        <f t="shared" si="35"/>
        <v>0.3276</v>
      </c>
      <c r="L347">
        <f t="shared" si="36"/>
        <v>0.61299999999999999</v>
      </c>
      <c r="M347">
        <f t="shared" si="37"/>
        <v>0.1082</v>
      </c>
      <c r="N347">
        <f t="shared" si="38"/>
        <v>0.17860000000000001</v>
      </c>
    </row>
    <row r="348" spans="1:14" x14ac:dyDescent="0.3">
      <c r="A348" s="1">
        <v>19</v>
      </c>
      <c r="B348" t="s">
        <v>1007</v>
      </c>
      <c r="C348" t="s">
        <v>8747</v>
      </c>
      <c r="D348" t="s">
        <v>8748</v>
      </c>
      <c r="E348" t="s">
        <v>8749</v>
      </c>
      <c r="F348" t="s">
        <v>8750</v>
      </c>
      <c r="G348" t="s">
        <v>8751</v>
      </c>
      <c r="I348" t="str">
        <f t="shared" si="33"/>
        <v>N/A</v>
      </c>
      <c r="J348">
        <f t="shared" si="34"/>
        <v>65000</v>
      </c>
      <c r="K348">
        <f t="shared" si="35"/>
        <v>-316000</v>
      </c>
      <c r="L348">
        <f t="shared" si="36"/>
        <v>-156000</v>
      </c>
      <c r="M348">
        <f t="shared" si="37"/>
        <v>-238000</v>
      </c>
      <c r="N348">
        <f t="shared" si="38"/>
        <v>-53000</v>
      </c>
    </row>
    <row r="349" spans="1:14" x14ac:dyDescent="0.3">
      <c r="A349" s="1">
        <v>20</v>
      </c>
      <c r="B349" t="s">
        <v>1013</v>
      </c>
      <c r="C349" t="s">
        <v>1014</v>
      </c>
      <c r="D349" t="s">
        <v>1014</v>
      </c>
      <c r="E349" t="s">
        <v>1014</v>
      </c>
      <c r="F349" t="s">
        <v>1014</v>
      </c>
      <c r="G349" t="s">
        <v>1014</v>
      </c>
      <c r="I349" t="str">
        <f t="shared" si="33"/>
        <v>N/A</v>
      </c>
      <c r="J349">
        <f t="shared" si="34"/>
        <v>0</v>
      </c>
      <c r="K349">
        <f t="shared" si="35"/>
        <v>0</v>
      </c>
      <c r="L349">
        <f t="shared" si="36"/>
        <v>0</v>
      </c>
      <c r="M349">
        <f t="shared" si="37"/>
        <v>0</v>
      </c>
      <c r="N349">
        <f t="shared" si="38"/>
        <v>0</v>
      </c>
    </row>
    <row r="350" spans="1:14" x14ac:dyDescent="0.3">
      <c r="A350" s="1">
        <v>21</v>
      </c>
      <c r="B350" t="s">
        <v>1015</v>
      </c>
      <c r="C350" t="s">
        <v>8645</v>
      </c>
      <c r="D350" t="s">
        <v>2623</v>
      </c>
      <c r="E350" t="s">
        <v>8752</v>
      </c>
      <c r="F350" t="s">
        <v>8753</v>
      </c>
      <c r="G350" t="s">
        <v>8754</v>
      </c>
      <c r="I350" t="str">
        <f t="shared" si="33"/>
        <v>N/A</v>
      </c>
      <c r="J350">
        <f t="shared" si="34"/>
        <v>-2009999.9999999998</v>
      </c>
      <c r="K350">
        <f t="shared" si="35"/>
        <v>7140000</v>
      </c>
      <c r="L350">
        <f t="shared" si="36"/>
        <v>13490000</v>
      </c>
      <c r="M350">
        <f t="shared" si="37"/>
        <v>-4620000</v>
      </c>
      <c r="N350">
        <f t="shared" si="38"/>
        <v>444000</v>
      </c>
    </row>
    <row r="351" spans="1:14" x14ac:dyDescent="0.3">
      <c r="A351" s="1">
        <v>22</v>
      </c>
      <c r="B351" t="s">
        <v>1021</v>
      </c>
      <c r="C351" t="s">
        <v>8755</v>
      </c>
      <c r="D351" t="s">
        <v>4246</v>
      </c>
      <c r="E351" t="s">
        <v>8756</v>
      </c>
      <c r="F351" t="s">
        <v>8757</v>
      </c>
      <c r="G351" t="s">
        <v>8758</v>
      </c>
      <c r="I351" t="str">
        <f t="shared" si="33"/>
        <v>N/A</v>
      </c>
      <c r="J351">
        <f t="shared" si="34"/>
        <v>-4920000</v>
      </c>
      <c r="K351">
        <f t="shared" si="35"/>
        <v>-8090000</v>
      </c>
      <c r="L351">
        <f t="shared" si="36"/>
        <v>-30810000</v>
      </c>
      <c r="M351">
        <f t="shared" si="37"/>
        <v>-21290000</v>
      </c>
      <c r="N351">
        <f t="shared" si="38"/>
        <v>-22810000</v>
      </c>
    </row>
    <row r="352" spans="1:14" x14ac:dyDescent="0.3">
      <c r="A352" s="1">
        <v>23</v>
      </c>
      <c r="B352" t="s">
        <v>1027</v>
      </c>
      <c r="C352" t="s">
        <v>254</v>
      </c>
      <c r="D352" t="s">
        <v>8759</v>
      </c>
      <c r="E352" t="s">
        <v>8760</v>
      </c>
      <c r="F352" t="s">
        <v>6910</v>
      </c>
      <c r="G352" t="s">
        <v>8761</v>
      </c>
      <c r="I352" t="str">
        <f t="shared" si="33"/>
        <v>N/A</v>
      </c>
      <c r="J352" t="str">
        <f t="shared" si="34"/>
        <v>N/A</v>
      </c>
      <c r="K352">
        <f t="shared" si="35"/>
        <v>-0.64319999999999999</v>
      </c>
      <c r="L352">
        <f t="shared" si="36"/>
        <v>-2.8099000000000003</v>
      </c>
      <c r="M352">
        <f t="shared" si="37"/>
        <v>0.309</v>
      </c>
      <c r="N352">
        <f t="shared" si="38"/>
        <v>-7.1599999999999997E-2</v>
      </c>
    </row>
    <row r="353" spans="1:14" x14ac:dyDescent="0.3">
      <c r="A353" s="1">
        <v>24</v>
      </c>
      <c r="B353" t="s">
        <v>1032</v>
      </c>
      <c r="C353" t="s">
        <v>254</v>
      </c>
      <c r="D353" t="s">
        <v>254</v>
      </c>
      <c r="E353" t="s">
        <v>254</v>
      </c>
      <c r="F353" t="s">
        <v>254</v>
      </c>
      <c r="G353" t="s">
        <v>8762</v>
      </c>
      <c r="I353" t="str">
        <f t="shared" si="33"/>
        <v>N/A</v>
      </c>
      <c r="J353" t="str">
        <f t="shared" si="34"/>
        <v>N/A</v>
      </c>
      <c r="K353" t="str">
        <f t="shared" si="35"/>
        <v>N/A</v>
      </c>
      <c r="L353" t="str">
        <f t="shared" si="36"/>
        <v>N/A</v>
      </c>
      <c r="M353" t="str">
        <f t="shared" si="37"/>
        <v>N/A</v>
      </c>
      <c r="N353">
        <f t="shared" si="38"/>
        <v>-3.6900000000000002E-2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8763</v>
      </c>
      <c r="C355" t="s">
        <v>8764</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4936</v>
      </c>
      <c r="C356" t="s">
        <v>4937</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8765</v>
      </c>
      <c r="C357" t="s">
        <v>8766</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8767</v>
      </c>
      <c r="C358" t="s">
        <v>8768</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8769</v>
      </c>
      <c r="C359" t="s">
        <v>8770</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4938</v>
      </c>
      <c r="C360" t="s">
        <v>4939</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8771</v>
      </c>
      <c r="I363" t="str">
        <f t="shared" si="33"/>
        <v>N/A</v>
      </c>
      <c r="J363">
        <f t="shared" si="34"/>
        <v>440600000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8772</v>
      </c>
      <c r="I365" t="str">
        <f t="shared" si="33"/>
        <v>N/A</v>
      </c>
      <c r="J365">
        <f t="shared" si="34"/>
        <v>-3.41</v>
      </c>
      <c r="K365" t="str">
        <f t="shared" si="35"/>
        <v>N/A</v>
      </c>
      <c r="L365" t="str">
        <f t="shared" si="36"/>
        <v>N/A</v>
      </c>
      <c r="M365" t="str">
        <f t="shared" si="37"/>
        <v>N/A</v>
      </c>
      <c r="N365" t="str">
        <f t="shared" si="38"/>
        <v>N/A</v>
      </c>
    </row>
    <row r="366" spans="1:14" x14ac:dyDescent="0.3">
      <c r="A366" s="1">
        <v>3</v>
      </c>
      <c r="B366" t="s">
        <v>124</v>
      </c>
      <c r="C366" t="s">
        <v>8773</v>
      </c>
      <c r="I366" t="str">
        <f t="shared" si="33"/>
        <v>N/A</v>
      </c>
      <c r="J366">
        <f t="shared" si="34"/>
        <v>-11.3</v>
      </c>
      <c r="K366" t="str">
        <f t="shared" si="35"/>
        <v>N/A</v>
      </c>
      <c r="L366" t="str">
        <f t="shared" si="36"/>
        <v>N/A</v>
      </c>
      <c r="M366" t="str">
        <f t="shared" si="37"/>
        <v>N/A</v>
      </c>
      <c r="N366" t="str">
        <f t="shared" si="38"/>
        <v>N/A</v>
      </c>
    </row>
    <row r="367" spans="1:14" x14ac:dyDescent="0.3">
      <c r="A367" s="1">
        <v>4</v>
      </c>
      <c r="B367" t="s">
        <v>126</v>
      </c>
      <c r="C367" t="s">
        <v>8774</v>
      </c>
      <c r="I367" t="str">
        <f t="shared" si="33"/>
        <v>N/A</v>
      </c>
      <c r="J367">
        <f t="shared" si="34"/>
        <v>-0.22</v>
      </c>
      <c r="K367" t="str">
        <f t="shared" si="35"/>
        <v>N/A</v>
      </c>
      <c r="L367" t="str">
        <f t="shared" si="36"/>
        <v>N/A</v>
      </c>
      <c r="M367" t="str">
        <f t="shared" si="37"/>
        <v>N/A</v>
      </c>
      <c r="N367" t="str">
        <f t="shared" si="38"/>
        <v>N/A</v>
      </c>
    </row>
    <row r="368" spans="1:14" x14ac:dyDescent="0.3">
      <c r="A368" s="1">
        <v>5</v>
      </c>
      <c r="B368" t="s">
        <v>128</v>
      </c>
      <c r="C368" t="s">
        <v>8775</v>
      </c>
      <c r="I368" t="str">
        <f t="shared" si="33"/>
        <v>N/A</v>
      </c>
      <c r="J368">
        <f t="shared" si="34"/>
        <v>2.2799999999999998</v>
      </c>
      <c r="K368" t="str">
        <f t="shared" si="35"/>
        <v>N/A</v>
      </c>
      <c r="L368" t="str">
        <f t="shared" si="36"/>
        <v>N/A</v>
      </c>
      <c r="M368" t="str">
        <f t="shared" si="37"/>
        <v>N/A</v>
      </c>
      <c r="N368" t="str">
        <f t="shared" si="38"/>
        <v>N/A</v>
      </c>
    </row>
    <row r="369" spans="1:14" x14ac:dyDescent="0.3">
      <c r="A369" s="1">
        <v>6</v>
      </c>
      <c r="B369" t="s">
        <v>130</v>
      </c>
      <c r="C369" t="s">
        <v>8776</v>
      </c>
      <c r="I369" t="str">
        <f t="shared" si="33"/>
        <v>N/A</v>
      </c>
      <c r="J369">
        <f t="shared" si="34"/>
        <v>4.6399999999999997</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8777</v>
      </c>
      <c r="I374" t="str">
        <f t="shared" si="33"/>
        <v>N/A</v>
      </c>
      <c r="J374">
        <f t="shared" si="34"/>
        <v>629840000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8778</v>
      </c>
      <c r="I376" t="str">
        <f t="shared" si="33"/>
        <v>N/A</v>
      </c>
      <c r="J376">
        <f t="shared" si="34"/>
        <v>-24.42</v>
      </c>
      <c r="K376" t="str">
        <f t="shared" si="35"/>
        <v>N/A</v>
      </c>
      <c r="L376" t="str">
        <f t="shared" si="36"/>
        <v>N/A</v>
      </c>
      <c r="M376" t="str">
        <f t="shared" si="37"/>
        <v>N/A</v>
      </c>
      <c r="N376" t="str">
        <f t="shared" si="38"/>
        <v>N/A</v>
      </c>
    </row>
    <row r="377" spans="1:14" x14ac:dyDescent="0.3">
      <c r="A377" s="1">
        <v>3</v>
      </c>
      <c r="B377" t="s">
        <v>124</v>
      </c>
      <c r="C377" t="s">
        <v>8779</v>
      </c>
      <c r="I377" t="str">
        <f t="shared" si="33"/>
        <v>N/A</v>
      </c>
      <c r="J377">
        <f t="shared" si="34"/>
        <v>23.14</v>
      </c>
      <c r="K377" t="str">
        <f t="shared" si="35"/>
        <v>N/A</v>
      </c>
      <c r="L377" t="str">
        <f t="shared" si="36"/>
        <v>N/A</v>
      </c>
      <c r="M377" t="str">
        <f t="shared" si="37"/>
        <v>N/A</v>
      </c>
      <c r="N377" t="str">
        <f t="shared" si="38"/>
        <v>N/A</v>
      </c>
    </row>
    <row r="378" spans="1:14" x14ac:dyDescent="0.3">
      <c r="A378" s="1">
        <v>4</v>
      </c>
      <c r="B378" t="s">
        <v>126</v>
      </c>
      <c r="C378" t="s">
        <v>8780</v>
      </c>
      <c r="I378" t="str">
        <f t="shared" si="33"/>
        <v>N/A</v>
      </c>
      <c r="J378">
        <f t="shared" si="34"/>
        <v>1.94</v>
      </c>
      <c r="K378" t="str">
        <f t="shared" si="35"/>
        <v>N/A</v>
      </c>
      <c r="L378" t="str">
        <f t="shared" si="36"/>
        <v>N/A</v>
      </c>
      <c r="M378" t="str">
        <f t="shared" si="37"/>
        <v>N/A</v>
      </c>
      <c r="N378" t="str">
        <f t="shared" si="38"/>
        <v>N/A</v>
      </c>
    </row>
    <row r="379" spans="1:14" x14ac:dyDescent="0.3">
      <c r="A379" s="1">
        <v>5</v>
      </c>
      <c r="B379" t="s">
        <v>128</v>
      </c>
      <c r="C379" t="s">
        <v>8781</v>
      </c>
      <c r="I379" t="str">
        <f t="shared" si="33"/>
        <v>N/A</v>
      </c>
      <c r="J379">
        <f t="shared" si="34"/>
        <v>1.77</v>
      </c>
      <c r="K379" t="str">
        <f t="shared" si="35"/>
        <v>N/A</v>
      </c>
      <c r="L379" t="str">
        <f t="shared" si="36"/>
        <v>N/A</v>
      </c>
      <c r="M379" t="str">
        <f t="shared" si="37"/>
        <v>N/A</v>
      </c>
      <c r="N379" t="str">
        <f t="shared" si="38"/>
        <v>N/A</v>
      </c>
    </row>
    <row r="380" spans="1:14" x14ac:dyDescent="0.3">
      <c r="A380" s="1">
        <v>6</v>
      </c>
      <c r="B380" t="s">
        <v>130</v>
      </c>
      <c r="C380" t="s">
        <v>5606</v>
      </c>
      <c r="I380" t="str">
        <f t="shared" ref="I380:I399"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1.18</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8782</v>
      </c>
      <c r="I385" t="str">
        <f t="shared" si="39"/>
        <v>N/A</v>
      </c>
      <c r="J385">
        <f t="shared" si="40"/>
        <v>369350000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8783</v>
      </c>
      <c r="I387" t="str">
        <f t="shared" si="39"/>
        <v>N/A</v>
      </c>
      <c r="J387">
        <f t="shared" si="40"/>
        <v>-11.41</v>
      </c>
      <c r="K387" t="str">
        <f t="shared" si="41"/>
        <v>N/A</v>
      </c>
      <c r="L387" t="str">
        <f t="shared" si="42"/>
        <v>N/A</v>
      </c>
      <c r="M387" t="str">
        <f t="shared" si="43"/>
        <v>N/A</v>
      </c>
      <c r="N387" t="str">
        <f t="shared" si="44"/>
        <v>N/A</v>
      </c>
    </row>
    <row r="388" spans="1:14" x14ac:dyDescent="0.3">
      <c r="A388" s="1">
        <v>3</v>
      </c>
      <c r="B388" t="s">
        <v>124</v>
      </c>
      <c r="C388" t="s">
        <v>8784</v>
      </c>
      <c r="I388" t="str">
        <f t="shared" si="39"/>
        <v>N/A</v>
      </c>
      <c r="J388">
        <f t="shared" si="40"/>
        <v>-27.81</v>
      </c>
      <c r="K388" t="str">
        <f t="shared" si="41"/>
        <v>N/A</v>
      </c>
      <c r="L388" t="str">
        <f t="shared" si="42"/>
        <v>N/A</v>
      </c>
      <c r="M388" t="str">
        <f t="shared" si="43"/>
        <v>N/A</v>
      </c>
      <c r="N388" t="str">
        <f t="shared" si="44"/>
        <v>N/A</v>
      </c>
    </row>
    <row r="389" spans="1:14" x14ac:dyDescent="0.3">
      <c r="A389" s="1">
        <v>4</v>
      </c>
      <c r="B389" t="s">
        <v>126</v>
      </c>
      <c r="C389" t="s">
        <v>3192</v>
      </c>
      <c r="I389" t="str">
        <f t="shared" si="39"/>
        <v>N/A</v>
      </c>
      <c r="J389">
        <f t="shared" si="40"/>
        <v>0.06</v>
      </c>
      <c r="K389" t="str">
        <f t="shared" si="41"/>
        <v>N/A</v>
      </c>
      <c r="L389" t="str">
        <f t="shared" si="42"/>
        <v>N/A</v>
      </c>
      <c r="M389" t="str">
        <f t="shared" si="43"/>
        <v>N/A</v>
      </c>
      <c r="N389" t="str">
        <f t="shared" si="44"/>
        <v>N/A</v>
      </c>
    </row>
    <row r="390" spans="1:14" x14ac:dyDescent="0.3">
      <c r="A390" s="1">
        <v>5</v>
      </c>
      <c r="B390" t="s">
        <v>128</v>
      </c>
      <c r="C390" t="s">
        <v>8353</v>
      </c>
      <c r="I390" t="str">
        <f t="shared" si="39"/>
        <v>N/A</v>
      </c>
      <c r="J390">
        <f t="shared" si="40"/>
        <v>1.01</v>
      </c>
      <c r="K390" t="str">
        <f t="shared" si="41"/>
        <v>N/A</v>
      </c>
      <c r="L390" t="str">
        <f t="shared" si="42"/>
        <v>N/A</v>
      </c>
      <c r="M390" t="str">
        <f t="shared" si="43"/>
        <v>N/A</v>
      </c>
      <c r="N390" t="str">
        <f t="shared" si="44"/>
        <v>N/A</v>
      </c>
    </row>
    <row r="391" spans="1:14" x14ac:dyDescent="0.3">
      <c r="A391" s="1">
        <v>6</v>
      </c>
      <c r="B391" t="s">
        <v>130</v>
      </c>
      <c r="C391" t="s">
        <v>8785</v>
      </c>
      <c r="I391" t="str">
        <f t="shared" si="39"/>
        <v>N/A</v>
      </c>
      <c r="J391">
        <f t="shared" si="40"/>
        <v>8.1199999999999992</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3106</v>
      </c>
      <c r="I396" t="str">
        <f t="shared" si="39"/>
        <v>N/A</v>
      </c>
      <c r="J396">
        <f t="shared" si="40"/>
        <v>18680000</v>
      </c>
      <c r="K396" t="str">
        <f t="shared" si="41"/>
        <v>N/A</v>
      </c>
      <c r="L396" t="str">
        <f t="shared" si="42"/>
        <v>N/A</v>
      </c>
      <c r="M396" t="str">
        <f t="shared" si="43"/>
        <v>N/A</v>
      </c>
      <c r="N396" t="str">
        <f t="shared" si="44"/>
        <v>N/A</v>
      </c>
    </row>
    <row r="397" spans="1:14" x14ac:dyDescent="0.3">
      <c r="A397" s="1">
        <v>1</v>
      </c>
      <c r="B397" t="s">
        <v>122</v>
      </c>
      <c r="C397" t="s">
        <v>8786</v>
      </c>
      <c r="I397" t="str">
        <f t="shared" si="39"/>
        <v>N/A</v>
      </c>
      <c r="J397">
        <f t="shared" si="40"/>
        <v>432920000</v>
      </c>
      <c r="K397" t="str">
        <f t="shared" si="41"/>
        <v>N/A</v>
      </c>
      <c r="L397" t="str">
        <f t="shared" si="42"/>
        <v>N/A</v>
      </c>
      <c r="M397" t="str">
        <f t="shared" si="43"/>
        <v>N/A</v>
      </c>
      <c r="N397" t="str">
        <f t="shared" si="44"/>
        <v>N/A</v>
      </c>
    </row>
    <row r="398" spans="1:14" x14ac:dyDescent="0.3">
      <c r="A398" s="1">
        <v>2</v>
      </c>
      <c r="B398" t="s">
        <v>123</v>
      </c>
      <c r="C398" t="s">
        <v>8787</v>
      </c>
      <c r="I398" t="str">
        <f t="shared" si="39"/>
        <v>N/A</v>
      </c>
      <c r="J398">
        <f t="shared" si="40"/>
        <v>-0.95</v>
      </c>
      <c r="K398" t="str">
        <f t="shared" si="41"/>
        <v>N/A</v>
      </c>
      <c r="L398" t="str">
        <f t="shared" si="42"/>
        <v>N/A</v>
      </c>
      <c r="M398" t="str">
        <f t="shared" si="43"/>
        <v>N/A</v>
      </c>
      <c r="N398" t="str">
        <f t="shared" si="44"/>
        <v>N/A</v>
      </c>
    </row>
    <row r="399" spans="1:14" x14ac:dyDescent="0.3">
      <c r="A399" s="1">
        <v>3</v>
      </c>
      <c r="B399" t="s">
        <v>124</v>
      </c>
      <c r="I399" t="str">
        <f t="shared" si="39"/>
        <v>N/A</v>
      </c>
      <c r="J399" t="str">
        <f t="shared" si="40"/>
        <v>N/A</v>
      </c>
      <c r="K399" t="str">
        <f t="shared" si="41"/>
        <v>N/A</v>
      </c>
      <c r="L399" t="str">
        <f t="shared" si="42"/>
        <v>N/A</v>
      </c>
      <c r="M399" t="str">
        <f t="shared" si="43"/>
        <v>N/A</v>
      </c>
      <c r="N399" t="str">
        <f t="shared" si="44"/>
        <v>N/A</v>
      </c>
    </row>
    <row r="400" spans="1:14" x14ac:dyDescent="0.3">
      <c r="A400" s="1">
        <v>4</v>
      </c>
      <c r="B400" t="s">
        <v>126</v>
      </c>
    </row>
    <row r="401" spans="1:3" x14ac:dyDescent="0.3">
      <c r="A401" s="1">
        <v>5</v>
      </c>
      <c r="B401" t="s">
        <v>128</v>
      </c>
      <c r="C401" t="s">
        <v>4344</v>
      </c>
    </row>
    <row r="402" spans="1:3" x14ac:dyDescent="0.3">
      <c r="A402" s="1">
        <v>6</v>
      </c>
      <c r="B402" t="s">
        <v>130</v>
      </c>
    </row>
    <row r="403" spans="1:3" x14ac:dyDescent="0.3">
      <c r="A403" s="1">
        <v>7</v>
      </c>
      <c r="B403" t="s">
        <v>132</v>
      </c>
      <c r="C403" t="s">
        <v>8788</v>
      </c>
    </row>
    <row r="404" spans="1:3" x14ac:dyDescent="0.3">
      <c r="A404" s="1">
        <v>8</v>
      </c>
      <c r="B404" t="s">
        <v>133</v>
      </c>
      <c r="C404" t="s">
        <v>8789</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1.5431011742598866E-2</v>
      </c>
      <c r="AL454">
        <f ca="1">Z455-Y455</f>
        <v>-2.2338072711120205E-2</v>
      </c>
      <c r="AM454">
        <f ca="1">AA455-Z455</f>
        <v>9.3287872104408365E-3</v>
      </c>
      <c r="AN454">
        <f ca="1">AB455-AA455</f>
        <v>1.9580285916952489E-3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0.71188612099644133</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0.7273171327390402</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0.70497906002791999</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0.71430784723836083</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0.71626587583005608</v>
      </c>
      <c r="AK455" t="str">
        <f>"Max " &amp; AK452</f>
        <v>Max Change in Gross Margin / Sales</v>
      </c>
      <c r="AL455">
        <f ca="1">MAX(AK454:AN454)</f>
        <v>1.5431011742598866E-2</v>
      </c>
    </row>
    <row r="456" spans="2:40" x14ac:dyDescent="0.3">
      <c r="X456" t="str">
        <f>"Max " &amp; X453</f>
        <v>Max Gross Margin</v>
      </c>
      <c r="Y456">
        <f ca="1">MAX(X455:AB455)</f>
        <v>0.7273171327390402</v>
      </c>
      <c r="AK456" t="str">
        <f>AK455 &amp; " Year"</f>
        <v>Max Change in Gross Margin / Sales Year</v>
      </c>
      <c r="AL456" t="str">
        <f ca="1">IF(MATCH(AL455,AK454:AN454,0)=1,AK453,IF(MATCH(AL455,AK454:AN454,0)=2,AL453,IF(MATCH(AL455,AK454:AN454,0)=3,AM453,AN453)))</f>
        <v>12-13</v>
      </c>
    </row>
    <row r="457" spans="2:40" x14ac:dyDescent="0.3">
      <c r="X457" t="str">
        <f>X456 &amp; " Year"</f>
        <v>Max Gross Margin Year</v>
      </c>
      <c r="Y457">
        <f ca="1">VALUE(X454)+MATCH(Y456,X455:AB455,0)-1</f>
        <v>2013</v>
      </c>
      <c r="AK457" t="str">
        <f>"Min " &amp; AK452</f>
        <v>Min Change in Gross Margin / Sales</v>
      </c>
      <c r="AL457">
        <f ca="1">MIN(AK454:AN454)</f>
        <v>-2.2338072711120205E-2</v>
      </c>
    </row>
    <row r="458" spans="2:40" x14ac:dyDescent="0.3">
      <c r="X458" t="str">
        <f>"Min " &amp; X453</f>
        <v>Min Gross Margin</v>
      </c>
      <c r="Y458">
        <f ca="1">MIN(X455:AB455)</f>
        <v>0.70497906002791999</v>
      </c>
      <c r="AK458" t="str">
        <f>AK457 &amp; " Year"</f>
        <v>Min Change in Gross Margin / Sales Year</v>
      </c>
      <c r="AL458" t="str">
        <f ca="1">IF(MATCH(AL457,AK454:AN454,0)=1,AK453,IF(MATCH(AL457,AK454:AN454,0)=2,AL453,IF(MATCH(AL457,AK454:AN454,0)=3,AM453,AN453)))</f>
        <v>13-14</v>
      </c>
    </row>
    <row r="459" spans="2:40" x14ac:dyDescent="0.3">
      <c r="X459" t="str">
        <f>X458 &amp; " Year"</f>
        <v>Min Gross Margin Year</v>
      </c>
      <c r="Y459">
        <f ca="1">VALUE(X454)+MATCH(Y458,X455:AB455,0)-1</f>
        <v>2014</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-0.12953736654804265</v>
      </c>
      <c r="R462">
        <f ca="1">Y455-Y463-Y471</f>
        <v>-0.14299670289412625</v>
      </c>
      <c r="S462">
        <f ca="1">Z455-Z463-Z471</f>
        <v>-0.12191717077710562</v>
      </c>
      <c r="T462">
        <f ca="1">AA455-AA463-AA471</f>
        <v>-0.24153691223177626</v>
      </c>
      <c r="U462">
        <f ca="1">AB455-AB463-AB471</f>
        <v>-0.25446457352846369</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-0.12191717077710562</v>
      </c>
      <c r="S463" t="str">
        <f>"GM Effect on Max"</f>
        <v>GM Effect on Max</v>
      </c>
      <c r="T463" t="str">
        <f ca="1">IF(R464=Y457,"Max OM in same year as Max GM","Inconclusive Effect")</f>
        <v>Inconclusive Effect</v>
      </c>
      <c r="X463">
        <f ca="1">(INDIRECT("J" &amp; MATCH("SG&amp;A Expense",B145:B403,0) +144))/(INDIRECT("J" &amp; MATCH("Sales/Revenue",B145:B403,0) +144))</f>
        <v>0.81437722419928826</v>
      </c>
      <c r="Y463">
        <f ca="1">(INDIRECT("K" &amp; MATCH("SG&amp;A Expense",B145:B403,0) +144))/(INDIRECT("K" &amp; MATCH("Sales/Revenue",B145:B403,0) +144))</f>
        <v>0.84564659909634876</v>
      </c>
      <c r="Z463">
        <f ca="1">(INDIRECT("L" &amp; MATCH("SG&amp;A Expense",B145:B403,0) +144))/(INDIRECT("L" &amp; MATCH("Sales/Revenue",B145:B403,0) +144))</f>
        <v>0.78250348999534669</v>
      </c>
      <c r="AA463">
        <f ca="1">(INDIRECT("M" &amp; MATCH("SG&amp;A Expense",B145:B403,0) +144))/(INDIRECT("M" &amp; MATCH("Sales/Revenue",B145:B403,0) +144))</f>
        <v>0.90719652955302499</v>
      </c>
      <c r="AB463">
        <f ca="1">(INDIRECT("N" &amp; MATCH("SG&amp;A Expense",B145:B403,0) +144))/(INDIRECT("N" &amp; MATCH("Sales/Revenue",B145:B403,0) +144))</f>
        <v>0.91077299980658888</v>
      </c>
      <c r="AE463">
        <f ca="1">R462-Q462</f>
        <v>-1.3459336346083595E-2</v>
      </c>
      <c r="AF463">
        <f ca="1">S462-R462</f>
        <v>2.1079532117020627E-2</v>
      </c>
      <c r="AG463">
        <f ca="1">T462-S462</f>
        <v>-0.11961974145467064</v>
      </c>
      <c r="AH463">
        <f ca="1">U462-T462</f>
        <v>-1.2927661296687432E-2</v>
      </c>
      <c r="AK463">
        <f ca="1">Y463-X463</f>
        <v>3.1269374897060498E-2</v>
      </c>
      <c r="AL463">
        <f ca="1">Z463-Y463</f>
        <v>-6.3143109101002071E-2</v>
      </c>
      <c r="AM463">
        <f ca="1">AA463-Z463</f>
        <v>0.1246930395576783</v>
      </c>
      <c r="AN463">
        <f ca="1">AB463-AA463</f>
        <v>3.5764702535638904E-3</v>
      </c>
    </row>
    <row r="464" spans="2:40" x14ac:dyDescent="0.3">
      <c r="Q464" t="str">
        <f>Q463 &amp; " Year"</f>
        <v>Max Operating Margin Year</v>
      </c>
      <c r="R464">
        <f ca="1">VALUE(Q461)+MATCH(R463,Q462:U462,0)-1</f>
        <v>2014</v>
      </c>
      <c r="S464" t="str">
        <f>"SGA Effect on Max"</f>
        <v>SGA Effect on Max</v>
      </c>
      <c r="T464" t="str">
        <f ca="1">IF(R464=Y467,"Max OM in same year as Min SGA","Inconclusive Effect")</f>
        <v>Max OM in same year as Min SGA</v>
      </c>
      <c r="X464" t="str">
        <f>"Max " &amp; X461</f>
        <v>Max SGA / Sales</v>
      </c>
      <c r="Y464">
        <f ca="1">MAX(X463:AB463)</f>
        <v>0.91077299980658888</v>
      </c>
      <c r="AE464" t="str">
        <f>"Max " &amp; AE461</f>
        <v>Max Change in Operating Margin</v>
      </c>
      <c r="AF464">
        <f ca="1">MAX(AE463:AH463)</f>
        <v>2.1079532117020627E-2</v>
      </c>
      <c r="AK464" t="str">
        <f>"Max " &amp; AK461</f>
        <v>Max Change in SGA / Sales</v>
      </c>
      <c r="AL464">
        <f ca="1">MAX(AK463:AN463)</f>
        <v>0.1246930395576783</v>
      </c>
    </row>
    <row r="465" spans="4:40" x14ac:dyDescent="0.3">
      <c r="J465" t="str">
        <f>"EOY Pretax ROIC"</f>
        <v>EOY Pretax ROIC</v>
      </c>
      <c r="Q465" t="str">
        <f>"Min " &amp; Q460</f>
        <v>Min Operating Margin</v>
      </c>
      <c r="R465">
        <f ca="1">MIN(Q462:U462)</f>
        <v>-0.25446457352846369</v>
      </c>
      <c r="S465" t="str">
        <f>"Dep Effect on Max"</f>
        <v>Dep Effect on Max</v>
      </c>
      <c r="T465" t="str">
        <f ca="1">IF(R464=Y475,"Max OM in same year as Min Depr","Inconclusive Effect")</f>
        <v>Inconclusive Effect</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13-14</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Inconclusive Effect</v>
      </c>
      <c r="X466" t="str">
        <f>"Min " &amp; X461</f>
        <v>Min SGA / Sales</v>
      </c>
      <c r="Y466">
        <f ca="1">MIN(X463:AB463)</f>
        <v>0.78250348999534669</v>
      </c>
      <c r="AE466" t="str">
        <f>"Min " &amp; AE461</f>
        <v>Min Change in Operating Margin</v>
      </c>
      <c r="AF466">
        <f ca="1">MIN(AE463:AH463)</f>
        <v>-0.11961974145467064</v>
      </c>
      <c r="AK466" t="str">
        <f>"Min " &amp; AK461</f>
        <v>Min Change in SGA / Sales</v>
      </c>
      <c r="AL466">
        <f ca="1">MIN(AK463:AN463)</f>
        <v>-6.3143109101002071E-2</v>
      </c>
    </row>
    <row r="467" spans="4:40" x14ac:dyDescent="0.3">
      <c r="J467">
        <f ca="1">Q462*(1/Q490)</f>
        <v>-0.45978172999191574</v>
      </c>
      <c r="K467">
        <f ca="1">R462*(1/R490)</f>
        <v>-0.15186097782388794</v>
      </c>
      <c r="L467">
        <f ca="1">S462*(1/S490)</f>
        <v>-0.10591849935316945</v>
      </c>
      <c r="M467">
        <f ca="1">T462*(1/T490)</f>
        <v>-0.13355034908125238</v>
      </c>
      <c r="N467">
        <f ca="1">U462*(1/U490)</f>
        <v>-0.16157687899132142</v>
      </c>
      <c r="S467" t="str">
        <f>"SGA Effect on Min"</f>
        <v>SGA Effect on Min</v>
      </c>
      <c r="T467" t="str">
        <f ca="1">IF(R466=Y465,"Min OM in same year as Max SGA","Inconclusive Effect")</f>
        <v>Min OM in same year as Max SGA</v>
      </c>
      <c r="X467" t="str">
        <f>X466 &amp; " Year"</f>
        <v>Min SGA / Sales Year</v>
      </c>
      <c r="Y467">
        <f ca="1">VALUE(X462)+MATCH(Y466,X463:AB463,0)-1</f>
        <v>2014</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-0.10591849935316945</v>
      </c>
      <c r="L468" t="str">
        <f>"OM Effect on Max"</f>
        <v>OM Effect on Max</v>
      </c>
      <c r="M468" t="str">
        <f ca="1">IF(K469=R464,"Max ROIC in same year as Max OM","Inconclusive Effect")</f>
        <v>Max ROIC in same year as Max OM</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2014</v>
      </c>
      <c r="L469" t="str">
        <f>"IC Effect on Max"</f>
        <v>IC Effect on Max</v>
      </c>
      <c r="M469" t="str">
        <f ca="1">IF(K469=R494,"Max ROIC in same year as Min IC","Inconclusive Effect")</f>
        <v>Inconclusive Effect</v>
      </c>
      <c r="X469" t="str">
        <f>"Depreciation / Sales"</f>
        <v>Depreciation / Sales</v>
      </c>
    </row>
    <row r="470" spans="4:40" x14ac:dyDescent="0.3">
      <c r="J470" t="str">
        <f>"Min " &amp; J465</f>
        <v>Min EOY Pretax ROIC</v>
      </c>
      <c r="K470">
        <f ca="1">MIN(J467:N467)</f>
        <v>-0.45978172999191574</v>
      </c>
      <c r="L470" t="str">
        <f>"OM Effect on Min"</f>
        <v>OM Effect on Min</v>
      </c>
      <c r="M470" t="str">
        <f ca="1">IF(K471=R466,"Min ROIC in same year as Min OM","Inconclusive Effect")</f>
        <v>Inconclusive Effect</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2012</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2.7046263345195731E-2</v>
      </c>
      <c r="Y471">
        <f ca="1">(INDIRECT("K" &amp; MATCH("Depreciation &amp; Amortization Expense",B145:B403,0) +144))/(INDIRECT("K" &amp; MATCH("Sales/Revenue",B145:B403,0) +144))</f>
        <v>2.4667236536817683E-2</v>
      </c>
      <c r="Z471">
        <f ca="1">(INDIRECT("L" &amp; MATCH("Depreciation &amp; Amortization Expense",B145:B403,0) +144))/(INDIRECT("L" &amp; MATCH("Sales/Revenue",B145:B403,0) +144))</f>
        <v>4.4392740809678921E-2</v>
      </c>
      <c r="AA471">
        <f ca="1">(INDIRECT("M" &amp; MATCH("Depreciation &amp; Amortization Expense",B145:B403,0) +144))/(INDIRECT("M" &amp; MATCH("Sales/Revenue",B145:B403,0) +144))</f>
        <v>4.8648229917112096E-2</v>
      </c>
      <c r="AB471">
        <f ca="1">(INDIRECT("N" &amp; MATCH("Depreciation &amp; Amortization Expense",B145:B403,0) +144))/(INDIRECT("N" &amp; MATCH("Sales/Revenue",B145:B403,0) +144))</f>
        <v>5.9957449551930886E-2</v>
      </c>
    </row>
    <row r="472" spans="4:40" x14ac:dyDescent="0.3">
      <c r="Q472">
        <f ca="1">K467-J467</f>
        <v>0.30792075216802783</v>
      </c>
      <c r="R472">
        <f ca="1">L467-K467</f>
        <v>4.5942478470718487E-2</v>
      </c>
      <c r="S472">
        <f ca="1">M467-L467</f>
        <v>-2.7631849728082927E-2</v>
      </c>
      <c r="T472">
        <f ca="1">N467-M467</f>
        <v>-2.8026529910069042E-2</v>
      </c>
      <c r="X472" t="str">
        <f>"Max " &amp; X469</f>
        <v>Max Depreciation / Sales</v>
      </c>
      <c r="Y472">
        <f ca="1">MAX(X471:AB471)</f>
        <v>5.9957449551930886E-2</v>
      </c>
      <c r="AK472" t="str">
        <f>"Change in Depreciation / Sales"</f>
        <v>Change in Depreciation / Sales</v>
      </c>
    </row>
    <row r="473" spans="4:40" x14ac:dyDescent="0.3">
      <c r="Q473" t="str">
        <f>"Max " &amp; Q470</f>
        <v>Max Change in EOY Pretax ROIC</v>
      </c>
      <c r="R473">
        <f ca="1">MAX(Q472:T472)</f>
        <v>0.30792075216802783</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2.4667236536817683E-2</v>
      </c>
      <c r="AK474">
        <f ca="1">Y471-X471</f>
        <v>-2.3790268083780479E-3</v>
      </c>
      <c r="AL474">
        <f ca="1">Z471-Y471</f>
        <v>1.9725504272861238E-2</v>
      </c>
      <c r="AM474">
        <f ca="1">AA471-Z471</f>
        <v>4.2554891074331747E-3</v>
      </c>
      <c r="AN474">
        <f ca="1">AB471-AA471</f>
        <v>1.130921963481879E-2</v>
      </c>
    </row>
    <row r="475" spans="4:40" x14ac:dyDescent="0.3">
      <c r="D475" t="str">
        <f>"EOY ROIC"</f>
        <v>EOY ROIC</v>
      </c>
      <c r="K475" t="str">
        <f>"Change in EOY ROIC"</f>
        <v>Change in EOY ROIC</v>
      </c>
      <c r="Q475" t="str">
        <f>"Min " &amp; Q470</f>
        <v>Min Change in EOY Pretax ROIC</v>
      </c>
      <c r="R475">
        <f ca="1">MIN(Q472:T472)</f>
        <v>-2.8026529910069042E-2</v>
      </c>
      <c r="X475" t="str">
        <f>X474 &amp; " Year"</f>
        <v>Min Depreciation / Sales Year</v>
      </c>
      <c r="Y475">
        <f ca="1">VALUE(X470)+MATCH(Y474,X471:AB471,0)-1</f>
        <v>2013</v>
      </c>
      <c r="AK475" t="str">
        <f>"Max " &amp; AK472</f>
        <v>Max Change in Depreciation / Sales</v>
      </c>
      <c r="AL475">
        <f ca="1">MAX(AK474:AN474)</f>
        <v>1.9725504272861238E-2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15-16</v>
      </c>
      <c r="AK476" t="str">
        <f>AK475 &amp; " Year"</f>
        <v>Max Change in Depreciation / Sales Year</v>
      </c>
      <c r="AL476" t="str">
        <f ca="1">IF(MATCH(AL475,AK474:AN474,0)=1,AK473,IF(MATCH(AL475,AK474:AN474,0)=2,AL473,IF(MATCH(AL475,AK474:AN474,0)=3,AM473,AN473)))</f>
        <v>13-14</v>
      </c>
    </row>
    <row r="477" spans="4:40" x14ac:dyDescent="0.3">
      <c r="D477">
        <f ca="1">J467*(1-J487)</f>
        <v>-0.46285513727795791</v>
      </c>
      <c r="E477">
        <f ca="1">K467*(1-K487)</f>
        <v>-0.15209991992186259</v>
      </c>
      <c r="F477">
        <f ca="1">L467*(1-L487)</f>
        <v>-0.10613452595877233</v>
      </c>
      <c r="G477">
        <f ca="1">M467*(1-M487)</f>
        <v>-0.13372723696083019</v>
      </c>
      <c r="H477">
        <f ca="1">N467*(1-N487)</f>
        <v>-0.16177096533245214</v>
      </c>
      <c r="K477">
        <f ca="1">E477-D477</f>
        <v>0.31075521735609535</v>
      </c>
      <c r="L477">
        <f ca="1">F477-E477</f>
        <v>4.5965393963090254E-2</v>
      </c>
      <c r="M477">
        <f ca="1">G477-F477</f>
        <v>-2.759271100205786E-2</v>
      </c>
      <c r="N477">
        <f ca="1">H477-G477</f>
        <v>-2.8043728371621945E-2</v>
      </c>
      <c r="AK477" t="str">
        <f>"Min " &amp; AK472</f>
        <v>Min Change in Depreciation / Sales</v>
      </c>
      <c r="AL477">
        <f ca="1">MIN(AK474:AN474)</f>
        <v>-2.3790268083780479E-3</v>
      </c>
    </row>
    <row r="478" spans="4:40" x14ac:dyDescent="0.3">
      <c r="D478" t="str">
        <f>"Max " &amp; D475</f>
        <v>Max EOY ROIC</v>
      </c>
      <c r="E478">
        <f ca="1">MAX(D477:H477)</f>
        <v>-0.10613452595877233</v>
      </c>
      <c r="F478" t="str">
        <f>"Cash Tax  Effect on Max"</f>
        <v>Cash Tax  Effect on Max</v>
      </c>
      <c r="G478" t="str">
        <f ca="1">IF(E479=K491,"Max ROIC in same year as Min Cash Tax","Inconclusive Effect")</f>
        <v>Inconclusive Effect</v>
      </c>
      <c r="K478" t="str">
        <f>"Max " &amp; K475</f>
        <v>Max Change in EOY ROIC</v>
      </c>
      <c r="L478">
        <f ca="1">MAX(K477:N477)</f>
        <v>0.31075521735609535</v>
      </c>
      <c r="AK478" t="str">
        <f>AK477 &amp; " Year"</f>
        <v>Min Change in Depreciation / Sales Year</v>
      </c>
      <c r="AL478" t="str">
        <f ca="1">IF(MATCH(AL477,AK474:AN474,0)=1,AK473,IF(MATCH(AL477,AK474:AN474,0)=2,AL473,IF(MATCH(AL477,AK474:AN474,0)=3,AM473,AN473)))</f>
        <v>12-13</v>
      </c>
    </row>
    <row r="479" spans="4:40" x14ac:dyDescent="0.3">
      <c r="D479" t="str">
        <f>D478 &amp; " Year"</f>
        <v>Max EOY ROIC Year</v>
      </c>
      <c r="E479">
        <f ca="1">VALUE(D476)+MATCH(E478,D477:H477,0)-1</f>
        <v>2014</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-0.46285513727795791</v>
      </c>
      <c r="F480" t="str">
        <f>"Cash Tax  Effect on Min"</f>
        <v>Cash Tax  Effect on Min</v>
      </c>
      <c r="G480" t="str">
        <f ca="1">IF(E481=K489,"Min ROIC in same year as Max Cash Tax","Inconclusive Effect")</f>
        <v>Inconclusive Effect</v>
      </c>
      <c r="K480" t="str">
        <f>"Min " &amp; K475</f>
        <v>Min Change in EOY ROIC</v>
      </c>
      <c r="L480">
        <f ca="1">MIN(K477:N477)</f>
        <v>-2.8043728371621945E-2</v>
      </c>
      <c r="Q480" t="str">
        <f>K476</f>
        <v>12-13</v>
      </c>
      <c r="R480" t="str">
        <f>L476</f>
        <v>13-14</v>
      </c>
      <c r="S480" t="str">
        <f>M476</f>
        <v>14-15</v>
      </c>
      <c r="T480" t="str">
        <f>N476</f>
        <v>15-16</v>
      </c>
    </row>
    <row r="481" spans="4:40" x14ac:dyDescent="0.3">
      <c r="D481" t="str">
        <f>D480 &amp; " Year"</f>
        <v>Min EOY ROIC Year</v>
      </c>
      <c r="E481">
        <f ca="1">VALUE(D476)+MATCH(E480,D477:H477,0)-1</f>
        <v>2012</v>
      </c>
      <c r="K481" t="str">
        <f>K480 &amp; " Year"</f>
        <v>Min Change in EOY ROIC Year</v>
      </c>
      <c r="L481" t="str">
        <f ca="1">IF(MATCH(L480,K477:N477,0)=1,K476,IF(MATCH(L480,K477:N477,0)=2,L476,IF(MATCH(L480,K477:N477,0)=3,M476,N476)))</f>
        <v>15-16</v>
      </c>
      <c r="Q481">
        <f ca="1">K487-J487</f>
        <v>5.1110654051830517E-3</v>
      </c>
      <c r="R481">
        <f ca="1">L487-K487</f>
        <v>-4.6612843275389598E-4</v>
      </c>
      <c r="S481">
        <f ca="1">M487-L487</f>
        <v>7.1505169492219137E-4</v>
      </c>
      <c r="T481">
        <f ca="1">N487-M487</f>
        <v>1.2330211005707678E-4</v>
      </c>
      <c r="X481" t="str">
        <f>"Op WC / Sales"</f>
        <v>Op WC / Sales</v>
      </c>
    </row>
    <row r="482" spans="4:40" x14ac:dyDescent="0.3">
      <c r="Q482" t="str">
        <f>"Max " &amp; Q479</f>
        <v>Max Change in Cash Tax Rate</v>
      </c>
      <c r="R482">
        <f ca="1">MAX(Q481:T481)</f>
        <v>5.1110654051830517E-3</v>
      </c>
      <c r="X482" t="str">
        <f>D476</f>
        <v>2012</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str">
        <f ca="1">IF(MATCH(R482,Q481:T481,0)=1,Q480,IF(MATCH(R482,Q481:T481,0)=2,R480,IF(MATCH(R482,Q481:T481,0)=3,S480,T480)))</f>
        <v>12-13</v>
      </c>
      <c r="X483">
        <f ca="1">(INDIRECT("J" &amp; MATCH("Total Current Assets",B145:B403,0) +144) - INDIRECT("J" &amp; MATCH("Total Current Liabilities",B145:B403,0) +144))/(INDIRECT("J" &amp; MATCH("Sales/Revenue",B145:B403,0) +144))</f>
        <v>0.23245551601423486</v>
      </c>
      <c r="Y483">
        <f ca="1">(INDIRECT("K" &amp; MATCH("Total Current Assets",B145:B403,0) +144) - INDIRECT("K" &amp; MATCH("Total Current Liabilities",B145:B403,0) +144))/(INDIRECT("K" &amp; MATCH("Sales/Revenue",B145:B403,0) +144))</f>
        <v>0.31481255342532666</v>
      </c>
      <c r="Z483">
        <f ca="1">(INDIRECT("L" &amp; MATCH("Total Current Assets",B145:B403,0) +144) - INDIRECT("L" &amp; MATCH("Total Current Liabilities",B145:B403,0) +144))/(INDIRECT("L" &amp; MATCH("Sales/Revenue",B145:B403,0) +144))</f>
        <v>0.63164262447650066</v>
      </c>
      <c r="AA483">
        <f ca="1">(INDIRECT("M" &amp; MATCH("Total Current Assets",B145:B403,0) +144) - INDIRECT("M" &amp; MATCH("Total Current Liabilities",B145:B403,0) +144))/(INDIRECT("M" &amp; MATCH("Sales/Revenue",B145:B403,0) +144))</f>
        <v>0.33434038267875127</v>
      </c>
      <c r="AB483">
        <f ca="1">(INDIRECT("N" &amp; MATCH("Total Current Assets",B145:B403,0) +144) - INDIRECT("N" &amp; MATCH("Total Current Liabilities",B145:B403,0) +144))/(INDIRECT("N" &amp; MATCH("Sales/Revenue",B145:B403,0) +144))</f>
        <v>0.36677196828057507</v>
      </c>
      <c r="AK483" t="str">
        <f>K476</f>
        <v>12-13</v>
      </c>
      <c r="AL483" t="str">
        <f>L476</f>
        <v>13-14</v>
      </c>
      <c r="AM483" t="str">
        <f>M476</f>
        <v>14-15</v>
      </c>
      <c r="AN483" t="str">
        <f>N476</f>
        <v>15-16</v>
      </c>
    </row>
    <row r="484" spans="4:40" x14ac:dyDescent="0.3">
      <c r="Q484" t="str">
        <f>"Min " &amp; Q479</f>
        <v>Min Change in Cash Tax Rate</v>
      </c>
      <c r="R484">
        <f ca="1">MIN(Q481:T481)</f>
        <v>-4.6612843275389598E-4</v>
      </c>
      <c r="X484" t="str">
        <f>"Max " &amp; X481</f>
        <v>Max Op WC / Sales</v>
      </c>
      <c r="Y484">
        <f ca="1">MAX(X483:AB483)</f>
        <v>0.63164262447650066</v>
      </c>
      <c r="AK484">
        <f ca="1">Y483-X483</f>
        <v>8.2357037411091794E-2</v>
      </c>
      <c r="AL484">
        <f ca="1">Z483-Y483</f>
        <v>0.316830071051174</v>
      </c>
      <c r="AM484">
        <f ca="1">AA483-Z483</f>
        <v>-0.29730224179774939</v>
      </c>
      <c r="AN484">
        <f ca="1">AB483-AA483</f>
        <v>3.2431585601823798E-2</v>
      </c>
    </row>
    <row r="485" spans="4:40" x14ac:dyDescent="0.3">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2014</v>
      </c>
      <c r="AK485" t="str">
        <f>"Max " &amp; AK482</f>
        <v>Max Change in Op WC / Sales</v>
      </c>
      <c r="AL485">
        <f ca="1">MAX(AK484:AN484)</f>
        <v>0.316830071051174</v>
      </c>
    </row>
    <row r="486" spans="4:40" x14ac:dyDescent="0.3">
      <c r="J486" t="str">
        <f>D476</f>
        <v>2012</v>
      </c>
      <c r="K486" t="str">
        <f>E476</f>
        <v>2013</v>
      </c>
      <c r="L486" t="str">
        <f>F476</f>
        <v>2014</v>
      </c>
      <c r="M486" t="str">
        <f>G476</f>
        <v>2015</v>
      </c>
      <c r="N486" t="str">
        <f>H476</f>
        <v>2016</v>
      </c>
      <c r="X486" t="str">
        <f>"Min " &amp; X481</f>
        <v>Min Op WC / Sales</v>
      </c>
      <c r="Y486">
        <f ca="1">MIN(X483:AB483)</f>
        <v>0.23245551601423486</v>
      </c>
      <c r="AK486" t="str">
        <f>AK485 &amp; " Year"</f>
        <v>Max Change in Op WC / Sales Year</v>
      </c>
      <c r="AL486" t="str">
        <f ca="1">IF(MATCH(AL485,AK484:AN484,0)=1,AK483,IF(MATCH(AL485,AK484:AN484,0)=2,AL483,IF(MATCH(AL485,AK484:AN484,0)=3,AM483,AN483)))</f>
        <v>13-14</v>
      </c>
    </row>
    <row r="487" spans="4:40" x14ac:dyDescent="0.3">
      <c r="J487">
        <f ca="1">(INDIRECT("J" &amp; MATCH("Income Tax",B145:B403,0) +144))/(INDIRECT("J" &amp; MATCH("Pretax Income",B145:B403,0) +144))</f>
        <v>-6.6844919786096255E-3</v>
      </c>
      <c r="K487">
        <f ca="1">(INDIRECT("K" &amp; MATCH("Income Tax",B145:B403,0) +144))/(INDIRECT("K" &amp; MATCH("Pretax Income",B145:B403,0) +144))</f>
        <v>-1.5734265734265735E-3</v>
      </c>
      <c r="L487">
        <f ca="1">(INDIRECT("L" &amp; MATCH("Income Tax",B145:B403,0) +144))/(INDIRECT("L" &amp; MATCH("Pretax Income",B145:B403,0) +144))</f>
        <v>-2.0395550061804695E-3</v>
      </c>
      <c r="M487">
        <f ca="1">(INDIRECT("M" &amp; MATCH("Income Tax",B145:B403,0) +144))/(INDIRECT("M" &amp; MATCH("Pretax Income",B145:B403,0) +144))</f>
        <v>-1.3245033112582781E-3</v>
      </c>
      <c r="N487">
        <f ca="1">(INDIRECT("N" &amp; MATCH("Income Tax",B145:B403,0) +144))/(INDIRECT("N" &amp; MATCH("Pretax Income",B145:B403,0) +144))</f>
        <v>-1.2012012012012014E-3</v>
      </c>
      <c r="X487" t="str">
        <f>X486 &amp; " Year"</f>
        <v>Min Op WC / Sales Year</v>
      </c>
      <c r="Y487">
        <f ca="1">VALUE(X482)+MATCH(Y486,X483:AB483,0)-1</f>
        <v>2012</v>
      </c>
      <c r="AK487" t="str">
        <f>"Min " &amp; AK482</f>
        <v>Min Change in Op WC / Sales</v>
      </c>
      <c r="AL487">
        <f ca="1">MIN(AK484:AN484)</f>
        <v>-0.29730224179774939</v>
      </c>
    </row>
    <row r="488" spans="4:40" x14ac:dyDescent="0.3">
      <c r="J488" t="str">
        <f>"Max " &amp; J485</f>
        <v>Max Cash Tax Rate</v>
      </c>
      <c r="K488">
        <f ca="1">MAX(J487:N487)</f>
        <v>-1.2012012012012014E-3</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-6.6844919786096255E-3</v>
      </c>
      <c r="Q490">
        <f ca="1">SUM(X483,X491,X499)</f>
        <v>0.28173665480427046</v>
      </c>
      <c r="R490">
        <f ca="1">SUM(Y483,Y491,Y499)</f>
        <v>0.94162901453168879</v>
      </c>
      <c r="S490">
        <f ca="1">SUM(Z483,Z491,Z499)</f>
        <v>1.1510469986040019</v>
      </c>
      <c r="T490">
        <f ca="1">SUM(AA483,AA491,AA499)</f>
        <v>1.8085831590363313</v>
      </c>
      <c r="U490">
        <f ca="1">SUM(AB483,AB491,AB499)</f>
        <v>1.5748823415640514</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2012</v>
      </c>
      <c r="Q491" t="str">
        <f>"Max " &amp; Q488</f>
        <v>Max Invested Capital / Sales</v>
      </c>
      <c r="R491">
        <f ca="1">MAX(Q490:U490)</f>
        <v>1.8085831590363313</v>
      </c>
      <c r="S491" t="str">
        <f>"Op WC Effect on Max"</f>
        <v>Op WC Effect on Max</v>
      </c>
      <c r="T491" t="str">
        <f ca="1">IF(R492=Y485,"Max IC in same year as Max Op WC","Inconclusive Effect")</f>
        <v>Inconclusive Effect</v>
      </c>
      <c r="X491">
        <f ca="1">(INDIRECT("J" &amp; MATCH("Net Property, Plant &amp; Equipment",B145:B403,0) +144))/(INDIRECT("J" &amp; MATCH("Sales/Revenue",B145:B403,0) +144))</f>
        <v>4.8825622775800714E-2</v>
      </c>
      <c r="Y491">
        <f ca="1">(INDIRECT("K" &amp; MATCH("Net Property, Plant &amp; Equipment",B145:B403,0) +144))/(INDIRECT("K" &amp; MATCH("Sales/Revenue",B145:B403,0) +144))</f>
        <v>6.8872878251312733E-2</v>
      </c>
      <c r="Z491">
        <f ca="1">(INDIRECT("L" &amp; MATCH("Net Property, Plant &amp; Equipment",B145:B403,0) +144))/(INDIRECT("L" &amp; MATCH("Sales/Revenue",B145:B403,0) +144))</f>
        <v>0.10749185667752444</v>
      </c>
      <c r="AA491">
        <f ca="1">(INDIRECT("M" &amp; MATCH("Net Property, Plant &amp; Equipment",B145:B403,0) +144))/(INDIRECT("M" &amp; MATCH("Sales/Revenue",B145:B403,0) +144))</f>
        <v>0.24231156557440545</v>
      </c>
      <c r="AB491">
        <f ca="1">(INDIRECT("N" &amp; MATCH("Net Property, Plant &amp; Equipment",B145:B403,0) +144))/(INDIRECT("N" &amp; MATCH("Sales/Revenue",B145:B403,0) +144))</f>
        <v>0.19341112758687384</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Max IC in same year as Max PPE</v>
      </c>
      <c r="X492" t="str">
        <f>"Max " &amp; X489</f>
        <v>Max PPE / Sales</v>
      </c>
      <c r="Y492">
        <f ca="1">MAX(X491:AB491)</f>
        <v>0.24231156557440545</v>
      </c>
      <c r="AE492">
        <f ca="1">R490-Q490</f>
        <v>0.65989235972741833</v>
      </c>
      <c r="AF492">
        <f ca="1">S490-R490</f>
        <v>0.20941798407231316</v>
      </c>
      <c r="AG492">
        <f ca="1">T490-S490</f>
        <v>0.65753616043232932</v>
      </c>
      <c r="AH492">
        <f ca="1">U490-T490</f>
        <v>-0.23370081747227989</v>
      </c>
      <c r="AK492">
        <f ca="1">Y491-X491</f>
        <v>2.0047255475512019E-2</v>
      </c>
      <c r="AL492">
        <f ca="1">Z491-Y491</f>
        <v>3.8618978426211703E-2</v>
      </c>
      <c r="AM492">
        <f ca="1">AA491-Z491</f>
        <v>0.134819708896881</v>
      </c>
      <c r="AN492">
        <f ca="1">AB491-AA491</f>
        <v>-4.8900437987531603E-2</v>
      </c>
    </row>
    <row r="493" spans="4:40" x14ac:dyDescent="0.3">
      <c r="Q493" t="str">
        <f>"Min " &amp; Q488</f>
        <v>Min Invested Capital / Sales</v>
      </c>
      <c r="R493">
        <f ca="1">MIN(Q490:U490)</f>
        <v>0.28173665480427046</v>
      </c>
      <c r="S493" t="str">
        <f>"Intangibles Effect on Max"</f>
        <v>Intangibles Effect on Max</v>
      </c>
      <c r="T493" t="str">
        <f ca="1">IF(R492=Y501,"Max IC in same year as Max Intangibles","Inconclusive Effect")</f>
        <v>Max IC in same year as Max Intangibles</v>
      </c>
      <c r="X493" t="str">
        <f>X492 &amp; " Year"</f>
        <v>Max PPE / Sales Year</v>
      </c>
      <c r="Y493">
        <f ca="1">VALUE(X490)+MATCH(Y492,X491:AB491,0)-1</f>
        <v>2015</v>
      </c>
      <c r="AE493" t="str">
        <f>"Max " &amp; AE490</f>
        <v>Max Change in Invested Capital / Sales</v>
      </c>
      <c r="AF493">
        <f ca="1">MAX(AE492:AH492)</f>
        <v>0.65989235972741833</v>
      </c>
      <c r="AK493" t="str">
        <f>"Max " &amp; AK490</f>
        <v>Max Change in PPE / Sales</v>
      </c>
      <c r="AL493">
        <f ca="1">MAX(AK492:AN492)</f>
        <v>0.134819708896881</v>
      </c>
    </row>
    <row r="494" spans="4:40" x14ac:dyDescent="0.3">
      <c r="Q494" t="str">
        <f>Q493 &amp; " Year"</f>
        <v>Min Invested Capital / Sales Year</v>
      </c>
      <c r="R494">
        <f ca="1">VALUE(Q489)+MATCH(R493,Q490:U490,0)-1</f>
        <v>2012</v>
      </c>
      <c r="S494" t="str">
        <f>"Op WC Effect on Min"</f>
        <v>Op WC Effect on Min</v>
      </c>
      <c r="T494" t="str">
        <f ca="1">IF(R494=Y487,"Min IC in same year as Min Op WC","Inconclusive Effect")</f>
        <v>Min IC in same year as Min Op WC</v>
      </c>
      <c r="X494" t="str">
        <f>"Min " &amp; X489</f>
        <v>Min PPE / Sales</v>
      </c>
      <c r="Y494">
        <f ca="1">MIN(X491:AB491)</f>
        <v>4.8825622775800714E-2</v>
      </c>
      <c r="AE494" t="str">
        <f>AE493 &amp; " Year"</f>
        <v>Max Change in Invested Capital / Sales Year</v>
      </c>
      <c r="AF494" t="str">
        <f ca="1">IF(MATCH(AF493,AE492:AH492,0)=1,AE491,IF(MATCH(AF493,AE492:AH492,0)=2,AF491,IF(MATCH(AF493,AE492:AH492,0)=3,AG491,AH491)))</f>
        <v>12-13</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2012</v>
      </c>
      <c r="AE495" t="str">
        <f>"Min " &amp; AE490</f>
        <v>Min Change in Invested Capital / Sales</v>
      </c>
      <c r="AF495">
        <f ca="1">MIN(AE492:AH492)</f>
        <v>-0.23370081747227989</v>
      </c>
      <c r="AK495" t="str">
        <f>"Min " &amp; AK490</f>
        <v>Min Change in PPE / Sales</v>
      </c>
      <c r="AL495">
        <f ca="1">MIN(AK492:AN492)</f>
        <v>-4.8900437987531603E-2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15-16</v>
      </c>
      <c r="AK496" t="str">
        <f>AK495 &amp; " Year"</f>
        <v>Min Change in PPE / Sales Year</v>
      </c>
      <c r="AL496" t="str">
        <f ca="1">IF(MATCH(AL495,AK492:AN492,0)=1,AK491,IF(MATCH(AL495,AK492:AN492,0)=2,AL491,IF(MATCH(AL495,AK492:AN492,0)=3,AM491,AN491)))</f>
        <v>15-16</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4.5551601423487542E-4</v>
      </c>
      <c r="Y499">
        <f ca="1">(INDIRECT("K" &amp; MATCH("Intangible Assets",B145:B403,0) +144))/(INDIRECT("K" &amp; MATCH("Sales/Revenue",B145:B403,0) +144))</f>
        <v>0.55794358285504941</v>
      </c>
      <c r="Z499">
        <f ca="1">(INDIRECT("L" &amp; MATCH("Intangible Assets",B145:B403,0) +144))/(INDIRECT("L" &amp; MATCH("Sales/Revenue",B145:B403,0) +144))</f>
        <v>0.41191251744997676</v>
      </c>
      <c r="AA499">
        <f ca="1">(INDIRECT("M" &amp; MATCH("Intangible Assets",B145:B403,0) +144))/(INDIRECT("M" &amp; MATCH("Sales/Revenue",B145:B403,0) +144))</f>
        <v>1.2319312107831746</v>
      </c>
      <c r="AB499">
        <f ca="1">(INDIRECT("N" &amp; MATCH("Intangible Assets",B145:B403,0) +144))/(INDIRECT("N" &amp; MATCH("Sales/Revenue",B145:B403,0) +144))</f>
        <v>1.0146992456966024</v>
      </c>
      <c r="AK499" t="str">
        <f>K476</f>
        <v>12-13</v>
      </c>
      <c r="AL499" t="str">
        <f>L476</f>
        <v>13-14</v>
      </c>
      <c r="AM499" t="str">
        <f>M476</f>
        <v>14-15</v>
      </c>
      <c r="AN499" t="str">
        <f>N476</f>
        <v>15-16</v>
      </c>
    </row>
    <row r="500" spans="3:40" x14ac:dyDescent="0.3">
      <c r="C500" t="s">
        <v>5621</v>
      </c>
      <c r="X500" t="str">
        <f>"Max " &amp; X497</f>
        <v>Max Intangibles / Sales</v>
      </c>
      <c r="Y500">
        <f ca="1">MAX(X499:AB499)</f>
        <v>1.2319312107831746</v>
      </c>
      <c r="AK500">
        <f ca="1">Y499-X499</f>
        <v>0.55748806684081453</v>
      </c>
      <c r="AL500">
        <f ca="1">Z499-Y499</f>
        <v>-0.14603106540507266</v>
      </c>
      <c r="AM500">
        <f ca="1">AA499-Z499</f>
        <v>0.82001869333319788</v>
      </c>
      <c r="AN500">
        <f ca="1">AB499-AA499</f>
        <v>-0.21723196508657217</v>
      </c>
    </row>
    <row r="501" spans="3:40" x14ac:dyDescent="0.3">
      <c r="C501" t="s">
        <v>1074</v>
      </c>
      <c r="X501" t="str">
        <f>X500 &amp; " Year"</f>
        <v>Max Intangibles / Sales Year</v>
      </c>
      <c r="Y501">
        <f ca="1">VALUE(X498)+MATCH(Y500,X499:AB499,0)-1</f>
        <v>2015</v>
      </c>
      <c r="AK501" t="str">
        <f>"Max " &amp; AK498</f>
        <v>Max Change in Intagibles / Sales</v>
      </c>
      <c r="AL501">
        <f ca="1">MAX(AK500:AN500)</f>
        <v>0.82001869333319788</v>
      </c>
    </row>
    <row r="502" spans="3:40" x14ac:dyDescent="0.3">
      <c r="C502" t="s">
        <v>1072</v>
      </c>
      <c r="X502" t="str">
        <f>"Min " &amp; X497</f>
        <v>Min Intangibles / Sales</v>
      </c>
      <c r="Y502">
        <f ca="1">MIN(X499:AB499)</f>
        <v>4.5551601423487542E-4</v>
      </c>
      <c r="AK502" t="str">
        <f>AK501 &amp; " Year"</f>
        <v>Max Change in Intagibles / Sales Year</v>
      </c>
      <c r="AL502" t="str">
        <f ca="1">IF(MATCH(AL501,AK500:AN500,0)=1,AK499,IF(MATCH(AL501,AK500:AN500,0)=2,AL499,IF(MATCH(AL501,AK500:AN500,0)=3,AM499,AN499)))</f>
        <v>14-15</v>
      </c>
    </row>
    <row r="503" spans="3:40" x14ac:dyDescent="0.3">
      <c r="C503" t="s">
        <v>1785</v>
      </c>
      <c r="X503" t="str">
        <f>X502 &amp; " Year"</f>
        <v>Min Intangibles / Sales Year</v>
      </c>
      <c r="Y503">
        <f ca="1">VALUE(X498)+MATCH(Y502,X499:AB499,0)-1</f>
        <v>2012</v>
      </c>
      <c r="AK503" t="str">
        <f>"Min " &amp; AK498</f>
        <v>Min Change in Intagibles / Sales</v>
      </c>
      <c r="AL503">
        <f ca="1">MIN(AK500:AN500)</f>
        <v>-0.21723196508657217</v>
      </c>
    </row>
    <row r="504" spans="3:40" x14ac:dyDescent="0.3">
      <c r="C504" t="s">
        <v>2493</v>
      </c>
      <c r="AK504" t="str">
        <f>AK503 &amp; " Year"</f>
        <v>Min Change in Intagibles / Sales Year</v>
      </c>
      <c r="AL504" t="str">
        <f ca="1">IF(MATCH(AL503,AK500:AN500,0)=1,AK499,IF(MATCH(AL503,AK500:AN500,0)=2,AL499,IF(MATCH(AL503,AK500:AN500,0)=3,AM499,AN499)))</f>
        <v>15-16</v>
      </c>
    </row>
    <row r="505" spans="3:40" x14ac:dyDescent="0.3">
      <c r="C505" t="s">
        <v>1785</v>
      </c>
    </row>
    <row r="506" spans="3:40" x14ac:dyDescent="0.3">
      <c r="C506" t="s">
        <v>4960</v>
      </c>
    </row>
    <row r="507" spans="3:40" x14ac:dyDescent="0.3">
      <c r="C507" t="s">
        <v>4357</v>
      </c>
    </row>
    <row r="508" spans="3:40" x14ac:dyDescent="0.3">
      <c r="C508" t="s">
        <v>3752</v>
      </c>
    </row>
    <row r="509" spans="3:40" x14ac:dyDescent="0.3">
      <c r="C509" t="s">
        <v>8303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8790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BJ's Restaurants</v>
      </c>
    </row>
    <row r="2" spans="1:16" x14ac:dyDescent="0.3">
      <c r="B2" t="s">
        <v>2</v>
      </c>
      <c r="C2" t="s">
        <v>8791</v>
      </c>
      <c r="K2" t="str">
        <f>LEFT(C1,FIND("(",C1) - 2)</f>
        <v>BJ's Restaurants, Inc.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$35.68, down 1.59% after opening at the same price as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$35.68, down 1.59% after opening at yesterday's closing price</v>
      </c>
    </row>
    <row r="5" spans="1:16" x14ac:dyDescent="0.3">
      <c r="J5">
        <f ca="1">RANDBETWEEN(1,2)</f>
        <v>2</v>
      </c>
      <c r="K5" t="str">
        <f>"The one year target estimate for " &amp; D1 &amp; " is " &amp; TEXT(C23,"$####.00")</f>
        <v>The one year target estimate for BJ's Restaurants is $43.80</v>
      </c>
      <c r="L5" t="str">
        <f>D1 &amp; " is expected to be trading at " &amp; TEXT(C23, "$####.00") &amp; ", based on target estimates"</f>
        <v>BJ's Restaurants is expected to be trading at $43.80, based on target estimates</v>
      </c>
    </row>
    <row r="6" spans="1:16" x14ac:dyDescent="0.3">
      <c r="K6" t="str">
        <f>" which would be " &amp; IF(OR(LEFT(ABS((C23-C2)/C2*100),1)="8",LEFT(ABS((C23-C2)/C2*100),2)="18"), "an ", "a ")  &amp;TEXT(ABS((C23-C2)/C2),"####.00%")&amp;IF((C23-C2)&gt;0," increase over"," decrease from")&amp;" the current price"</f>
        <v xml:space="preserve"> which would be a 22.78% increase over the current price</v>
      </c>
    </row>
    <row r="7" spans="1:16" x14ac:dyDescent="0.3">
      <c r="A7" s="1">
        <v>0</v>
      </c>
      <c r="B7" t="s">
        <v>5</v>
      </c>
      <c r="C7" t="s">
        <v>8792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25.49% from last quarter based on the average of 12 analyst estimates (Yahoo Finance)</v>
      </c>
    </row>
    <row r="8" spans="1:16" x14ac:dyDescent="0.3">
      <c r="A8" s="1">
        <v>1</v>
      </c>
      <c r="B8" t="s">
        <v>7</v>
      </c>
      <c r="C8" t="s">
        <v>8792</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8793</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8794</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$0.04 in the 2 months leading up to the earnings report</v>
      </c>
    </row>
    <row r="11" spans="1:16" x14ac:dyDescent="0.3">
      <c r="A11" s="1">
        <v>4</v>
      </c>
      <c r="B11" t="s">
        <v>13</v>
      </c>
      <c r="C11" t="s">
        <v>8795</v>
      </c>
      <c r="K11" t="str">
        <f>IF(B145="Interest Income",U42, K42)</f>
        <v>BJ's Restaurants has managed to increase revenue each year since 2012</v>
      </c>
    </row>
    <row r="12" spans="1:16" x14ac:dyDescent="0.3">
      <c r="A12" s="1">
        <v>5</v>
      </c>
      <c r="B12" t="s">
        <v>15</v>
      </c>
      <c r="C12" t="s">
        <v>8796</v>
      </c>
      <c r="D12" t="str">
        <f>LEFT(C12,FIND("-",C12)-2)</f>
        <v>32.240</v>
      </c>
      <c r="E12" t="str">
        <f>TRIM(RIGHT(C12,FIND("-",C12)-1))</f>
        <v>47.550</v>
      </c>
      <c r="K12" t="str">
        <f ca="1">D78</f>
        <v>There are some indications that BJ's Restaurants may be overvalued. The company has a higher forward p/e, peg ratio, price/sales, price/book than the comparable average</v>
      </c>
    </row>
    <row r="13" spans="1:16" x14ac:dyDescent="0.3">
      <c r="A13" s="1">
        <v>6</v>
      </c>
      <c r="B13" t="s">
        <v>17</v>
      </c>
      <c r="C13" t="s">
        <v>8797</v>
      </c>
      <c r="K13" t="str">
        <f ca="1">D89</f>
        <v>There are some indications that BJ's Restaurants may be undervalued. The company has a lower and trailing p/e than the comparable average</v>
      </c>
    </row>
    <row r="14" spans="1:16" x14ac:dyDescent="0.3">
      <c r="A14" s="1">
        <v>7</v>
      </c>
      <c r="B14" t="s">
        <v>19</v>
      </c>
      <c r="C14" t="s">
        <v>8798</v>
      </c>
    </row>
    <row r="16" spans="1:16" x14ac:dyDescent="0.3">
      <c r="A16" s="1">
        <v>0</v>
      </c>
      <c r="B16" t="s">
        <v>21</v>
      </c>
      <c r="C16" t="s">
        <v>8799</v>
      </c>
    </row>
    <row r="17" spans="1:23" x14ac:dyDescent="0.3">
      <c r="A17" s="1">
        <v>1</v>
      </c>
      <c r="B17" t="s">
        <v>23</v>
      </c>
      <c r="C17" t="s">
        <v>8800</v>
      </c>
      <c r="K17" t="str">
        <f ca="1">K2 &amp; IF(J3=1, K3,IF(J3=2,L3,IF(J3=3,M3,IF(J3=4,N3,IF(J3=5,O3,IF(J3=6,P3)))))) &amp; ". " &amp; IF(J4=1,K4,IF(J4=2,L4)) &amp; ". " &amp; IF(J5=1,K5,IF(J5=2,L5)) &amp; K6 &amp; ". " &amp; K7 &amp; ". " &amp; K8 &amp; ". " &amp; K9 &amp; "."</f>
        <v>BJ's Restaurants, Inc. reports earnings on Jul 27, 2017. The stock is currently trading at $35.68, down 1.59% after opening at the same price as yesterday's close. BJ's Restaurants is expected to be trading at $43.80, based on target estimates which would be a 22.78% increase over the current price. Earnings are expected to decrease by 25.49% from last quarter based on the average of 12 analyst estimates (Yahoo Finance). The stock is trading in the low end of its 52-week range. Over the last 4 quarters, there have been positive earnings surprises 3 times, and a negative earnings surprise 1 time.</v>
      </c>
    </row>
    <row r="18" spans="1:23" x14ac:dyDescent="0.3">
      <c r="A18" s="1">
        <v>2</v>
      </c>
      <c r="B18" t="s">
        <v>25</v>
      </c>
      <c r="C18" t="s">
        <v>8801</v>
      </c>
    </row>
    <row r="19" spans="1:23" x14ac:dyDescent="0.3">
      <c r="A19" s="1">
        <v>3</v>
      </c>
      <c r="B19" t="s">
        <v>27</v>
      </c>
      <c r="C19" t="s">
        <v>4957</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8802</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revenue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v>
      </c>
      <c r="T26">
        <f>IF(U26 &lt;&gt; "",5, 0)</f>
        <v>0</v>
      </c>
      <c r="U26" t="str">
        <f>IF(I167="pos_trend",B167,"")</f>
        <v/>
      </c>
      <c r="V26" t="str">
        <f t="shared" si="1"/>
        <v/>
      </c>
      <c r="W26" t="str">
        <f t="shared" si="3"/>
        <v/>
      </c>
    </row>
    <row r="27" spans="1:23" x14ac:dyDescent="0.3">
      <c r="A27" s="1">
        <v>0</v>
      </c>
      <c r="B27" t="s">
        <v>41</v>
      </c>
      <c r="C27">
        <v>12</v>
      </c>
      <c r="D27">
        <v>12</v>
      </c>
      <c r="E27">
        <v>12</v>
      </c>
      <c r="F27">
        <v>12</v>
      </c>
      <c r="J27">
        <f>IF(K27 &lt;&gt; "",6, 0)</f>
        <v>0</v>
      </c>
      <c r="K27" t="str">
        <f>IF(I172="pos_trend",B172,"")</f>
        <v/>
      </c>
      <c r="L27" t="str">
        <f t="shared" si="0"/>
        <v/>
      </c>
      <c r="M27" t="str">
        <f t="shared" si="2"/>
        <v>revenue</v>
      </c>
      <c r="T27">
        <f>IF(U27 &lt;&gt; "",6, 0)</f>
        <v>0</v>
      </c>
      <c r="U27" t="str">
        <f>IF(I170="pos_trend",B170,"")</f>
        <v/>
      </c>
      <c r="V27" t="str">
        <f t="shared" si="1"/>
        <v/>
      </c>
      <c r="W27" t="str">
        <f t="shared" si="3"/>
        <v/>
      </c>
    </row>
    <row r="28" spans="1:23" x14ac:dyDescent="0.3">
      <c r="A28" s="1">
        <v>1</v>
      </c>
      <c r="B28" t="s">
        <v>42</v>
      </c>
      <c r="C28">
        <v>0.51</v>
      </c>
      <c r="D28">
        <v>0.38</v>
      </c>
      <c r="E28">
        <v>1.8</v>
      </c>
      <c r="F28">
        <v>2</v>
      </c>
      <c r="J28">
        <f>IF(K28 &lt;&gt; "",7, 0)</f>
        <v>0</v>
      </c>
      <c r="K28" t="str">
        <f>IF(I173="pos_trend",B173,"")</f>
        <v/>
      </c>
      <c r="L28" t="str">
        <f t="shared" si="0"/>
        <v/>
      </c>
      <c r="M28" t="str">
        <f t="shared" si="2"/>
        <v>revenue</v>
      </c>
      <c r="T28">
        <f>IF(U28 &lt;&gt; "",7, 0)</f>
        <v>0</v>
      </c>
      <c r="U28" t="str">
        <f>IF(I171="pos_trend",B171,"")</f>
        <v/>
      </c>
      <c r="V28" t="str">
        <f t="shared" si="1"/>
        <v/>
      </c>
      <c r="W28" t="str">
        <f t="shared" si="3"/>
        <v/>
      </c>
    </row>
    <row r="29" spans="1:23" x14ac:dyDescent="0.3">
      <c r="A29" s="1">
        <v>2</v>
      </c>
      <c r="B29" t="s">
        <v>43</v>
      </c>
      <c r="C29">
        <v>0.48</v>
      </c>
      <c r="D29">
        <v>0.28999999999999998</v>
      </c>
      <c r="E29">
        <v>1.68</v>
      </c>
      <c r="F29">
        <v>1.77</v>
      </c>
      <c r="J29">
        <f>IF(K29 &lt;&gt; "",8, 0)</f>
        <v>0</v>
      </c>
      <c r="K29" t="str">
        <f>IF(I174="pos_trend",B174,"")</f>
        <v/>
      </c>
      <c r="L29" t="str">
        <f t="shared" si="0"/>
        <v/>
      </c>
      <c r="M29" t="str">
        <f t="shared" si="2"/>
        <v>revenue</v>
      </c>
      <c r="T29">
        <f>IF(U29 &lt;&gt; "",8, 0)</f>
        <v>0</v>
      </c>
      <c r="U29" t="str">
        <f>IF(I172="pos_trend",B172,"")</f>
        <v/>
      </c>
      <c r="V29" t="str">
        <f t="shared" si="1"/>
        <v/>
      </c>
      <c r="W29" t="str">
        <f t="shared" si="3"/>
        <v/>
      </c>
    </row>
    <row r="30" spans="1:23" x14ac:dyDescent="0.3">
      <c r="A30" s="1">
        <v>3</v>
      </c>
      <c r="B30" t="s">
        <v>44</v>
      </c>
      <c r="C30">
        <v>0.55000000000000004</v>
      </c>
      <c r="D30">
        <v>0.45</v>
      </c>
      <c r="E30">
        <v>1.94</v>
      </c>
      <c r="F30">
        <v>2.2000000000000002</v>
      </c>
      <c r="J30">
        <f>IF(K30 &lt;&gt; "",9, 0)</f>
        <v>0</v>
      </c>
      <c r="K30" t="str">
        <f>IF(I185="pos_trend",B185,"")</f>
        <v/>
      </c>
      <c r="L30" t="str">
        <f t="shared" si="0"/>
        <v/>
      </c>
      <c r="M30" t="str">
        <f t="shared" si="2"/>
        <v>revenue</v>
      </c>
      <c r="T30">
        <f>IF(U30 &lt;&gt; "",9, 0)</f>
        <v>0</v>
      </c>
      <c r="U30" t="str">
        <f>IF(I178="pos_trend",B178,"")</f>
        <v/>
      </c>
      <c r="V30" t="str">
        <f t="shared" si="1"/>
        <v/>
      </c>
      <c r="W30" t="str">
        <f t="shared" si="3"/>
        <v/>
      </c>
    </row>
    <row r="31" spans="1:23" x14ac:dyDescent="0.3">
      <c r="A31" s="1">
        <v>4</v>
      </c>
      <c r="B31" t="s">
        <v>45</v>
      </c>
      <c r="C31">
        <v>0.56000000000000005</v>
      </c>
      <c r="D31">
        <v>0.3</v>
      </c>
      <c r="E31">
        <v>1.88</v>
      </c>
      <c r="F31">
        <v>1.8</v>
      </c>
      <c r="J31">
        <f>IF(K31 &lt;&gt; "",10, 0)</f>
        <v>0</v>
      </c>
      <c r="K31" t="str">
        <f>IF(I186="pos_trend",B186,"")</f>
        <v/>
      </c>
      <c r="L31" t="str">
        <f t="shared" si="0"/>
        <v/>
      </c>
      <c r="M31" t="str">
        <f t="shared" si="2"/>
        <v>revenue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revenue</v>
      </c>
      <c r="T33">
        <f>IF(U33 &lt;&gt; "",12, 0)</f>
        <v>0</v>
      </c>
      <c r="U33" t="str">
        <f>IF(I231="pos_trend",B231,"")</f>
        <v/>
      </c>
      <c r="V33" t="str">
        <f t="shared" si="1"/>
        <v/>
      </c>
      <c r="W33" t="str">
        <f t="shared" si="3"/>
        <v/>
      </c>
    </row>
    <row r="34" spans="1:23" x14ac:dyDescent="0.3">
      <c r="A34" s="1">
        <v>0</v>
      </c>
      <c r="B34" t="s">
        <v>41</v>
      </c>
      <c r="C34" t="s">
        <v>5011</v>
      </c>
      <c r="D34" t="s">
        <v>5011</v>
      </c>
      <c r="E34" t="s">
        <v>7025</v>
      </c>
      <c r="F34" t="s">
        <v>7025</v>
      </c>
      <c r="J34">
        <f>IF(K34 &lt;&gt; "",13, 0)</f>
        <v>0</v>
      </c>
      <c r="K34" t="str">
        <f>IF(I196="pos_trend",B196,"")</f>
        <v/>
      </c>
      <c r="L34" t="str">
        <f t="shared" si="0"/>
        <v/>
      </c>
      <c r="M34" t="str">
        <f t="shared" si="2"/>
        <v>revenue</v>
      </c>
      <c r="T34">
        <f>IF(U34 &lt;&gt; "",13, 0)</f>
        <v>0</v>
      </c>
      <c r="U34" t="str">
        <f>IF(I251="pos_trend",B251,"")</f>
        <v/>
      </c>
      <c r="V34" t="str">
        <f t="shared" si="1"/>
        <v/>
      </c>
      <c r="W34" t="str">
        <f t="shared" si="3"/>
        <v/>
      </c>
    </row>
    <row r="35" spans="1:23" x14ac:dyDescent="0.3">
      <c r="A35" s="1">
        <v>1</v>
      </c>
      <c r="B35" t="s">
        <v>42</v>
      </c>
      <c r="C35" t="s">
        <v>8803</v>
      </c>
      <c r="D35" t="s">
        <v>8804</v>
      </c>
      <c r="E35" t="s">
        <v>252</v>
      </c>
      <c r="F35" t="s">
        <v>610</v>
      </c>
      <c r="J35">
        <f>IF(K35 &lt;&gt; "",14, 0)</f>
        <v>0</v>
      </c>
      <c r="K35" t="str">
        <f>IF(I201="pos_trend",B201,"")</f>
        <v/>
      </c>
      <c r="L35" t="str">
        <f t="shared" si="0"/>
        <v/>
      </c>
      <c r="M35" t="str">
        <f t="shared" si="2"/>
        <v>revenue</v>
      </c>
      <c r="T35">
        <f>IF(U35 &lt;&gt; "",14, 0)</f>
        <v>0</v>
      </c>
      <c r="U35" t="str">
        <f>IF(I279="pos_trend",B279,"")</f>
        <v/>
      </c>
      <c r="V35" t="str">
        <f t="shared" si="1"/>
        <v/>
      </c>
      <c r="W35" t="str">
        <f t="shared" si="3"/>
        <v/>
      </c>
    </row>
    <row r="36" spans="1:23" x14ac:dyDescent="0.3">
      <c r="A36" s="1">
        <v>2</v>
      </c>
      <c r="B36" t="s">
        <v>43</v>
      </c>
      <c r="C36" t="s">
        <v>8805</v>
      </c>
      <c r="D36" t="s">
        <v>8806</v>
      </c>
      <c r="E36" t="s">
        <v>251</v>
      </c>
      <c r="F36" t="s">
        <v>4696</v>
      </c>
      <c r="J36">
        <f>IF(K36 &lt;&gt; "",15, 0)</f>
        <v>0</v>
      </c>
      <c r="K36" t="str">
        <f>IF(I202="pos_trend",B202,"")</f>
        <v/>
      </c>
      <c r="L36" t="str">
        <f t="shared" si="0"/>
        <v/>
      </c>
      <c r="M36" t="str">
        <f t="shared" si="2"/>
        <v>revenue</v>
      </c>
      <c r="T36">
        <f>IF(U36 &lt;&gt; "",15, 0)</f>
        <v>0</v>
      </c>
      <c r="U36" t="str">
        <f>IF(I336="pos_trend",B336,"")</f>
        <v/>
      </c>
      <c r="V36" t="str">
        <f t="shared" si="1"/>
        <v/>
      </c>
      <c r="W36" t="str">
        <f t="shared" si="3"/>
        <v/>
      </c>
    </row>
    <row r="37" spans="1:23" x14ac:dyDescent="0.3">
      <c r="A37" s="1">
        <v>3</v>
      </c>
      <c r="B37" t="s">
        <v>44</v>
      </c>
      <c r="C37" t="s">
        <v>8807</v>
      </c>
      <c r="D37" t="s">
        <v>8808</v>
      </c>
      <c r="E37" t="s">
        <v>52</v>
      </c>
      <c r="F37" t="s">
        <v>4697</v>
      </c>
      <c r="J37">
        <f>IF(K37 &lt;&gt; "",16, 0)</f>
        <v>0</v>
      </c>
      <c r="K37" t="str">
        <f>IF(I203="pos_trend",B203,"")</f>
        <v/>
      </c>
      <c r="L37" t="str">
        <f t="shared" si="0"/>
        <v/>
      </c>
      <c r="M37" t="str">
        <f t="shared" si="2"/>
        <v>revenue</v>
      </c>
      <c r="T37">
        <f>IF(U37 &lt;&gt; "",16, 0)</f>
        <v>0</v>
      </c>
      <c r="U37" t="str">
        <f>IF(I235="pos_trend",B235,"")</f>
        <v/>
      </c>
      <c r="V37" t="str">
        <f t="shared" si="1"/>
        <v/>
      </c>
      <c r="W37" t="str">
        <f t="shared" si="3"/>
        <v/>
      </c>
    </row>
    <row r="38" spans="1:23" x14ac:dyDescent="0.3">
      <c r="A38" s="1">
        <v>4</v>
      </c>
      <c r="B38" t="s">
        <v>60</v>
      </c>
      <c r="C38" t="s">
        <v>8809</v>
      </c>
      <c r="D38" t="s">
        <v>8810</v>
      </c>
      <c r="E38" t="s">
        <v>8811</v>
      </c>
      <c r="F38" t="s">
        <v>252</v>
      </c>
      <c r="J38">
        <f>IF(K38 &lt;&gt; "",17, 0)</f>
        <v>0</v>
      </c>
      <c r="K38" t="str">
        <f>IF(I351="pos_trend",B351,"")</f>
        <v/>
      </c>
      <c r="L38" t="str">
        <f t="shared" si="0"/>
        <v/>
      </c>
      <c r="M38" t="str">
        <f t="shared" si="2"/>
        <v>revenue</v>
      </c>
      <c r="T38">
        <f>IF(U38 &lt;&gt; "",17, 0)</f>
        <v>0</v>
      </c>
      <c r="U38" t="str">
        <f>IF(I236="pos_trend",B236,"")</f>
        <v/>
      </c>
      <c r="V38" t="str">
        <f t="shared" si="1"/>
        <v/>
      </c>
      <c r="W38" t="str">
        <f t="shared" si="3"/>
        <v/>
      </c>
    </row>
    <row r="39" spans="1:23" x14ac:dyDescent="0.3">
      <c r="A39" s="1">
        <v>5</v>
      </c>
      <c r="B39" t="s">
        <v>63</v>
      </c>
      <c r="C39" t="s">
        <v>3783</v>
      </c>
      <c r="D39" t="s">
        <v>330</v>
      </c>
      <c r="E39" t="s">
        <v>8812</v>
      </c>
      <c r="F39" t="s">
        <v>8812</v>
      </c>
      <c r="K39" t="str">
        <f>IF(I352="pos_trend",B352,"")</f>
        <v/>
      </c>
      <c r="M39" t="str">
        <f t="shared" si="2"/>
        <v>revenue</v>
      </c>
      <c r="W39" t="str">
        <f t="shared" si="3"/>
        <v/>
      </c>
    </row>
    <row r="40" spans="1:23" x14ac:dyDescent="0.3">
      <c r="J40">
        <f>MAX(J22:J39)</f>
        <v>1</v>
      </c>
      <c r="K40" t="str">
        <f>VLOOKUP(J40,J22:K39,2,FALSE)</f>
        <v>Revenue</v>
      </c>
      <c r="M40" t="str">
        <f>IF(IFERROR(FIND(",",M39),TRUE)=TRUE,M39,IF(NOT(EXACT(K40,UPPER(K40))),SUBSTITUTE(M39,LOWER(K40),"and "&amp;LOWER(K40)),SUBSTITUTE(M39,K40,"and "&amp;K40)))</f>
        <v>revenue</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v>0.56000000000000005</v>
      </c>
      <c r="D42" t="s">
        <v>28</v>
      </c>
      <c r="E42" t="s">
        <v>6224</v>
      </c>
      <c r="F42" t="s">
        <v>2535</v>
      </c>
      <c r="K42" t="str">
        <f>SUBSTITUTE(IF(M40&lt;&gt;"", D1 &amp; " has managed to increase " &amp; M40 &amp; " each year since " &amp; C144, "No positive trends")," , "," ")</f>
        <v>BJ's Restaurants has managed to increase revenue each year since 2012</v>
      </c>
      <c r="U42" t="str">
        <f>SUBSTITUTE(IF(W40&lt;&gt;"", D1 &amp; " has managed to increase " &amp; W40 &amp; " each year since " &amp; C144, "No positive trends")," , "," ")</f>
        <v>No positive trends</v>
      </c>
    </row>
    <row r="43" spans="1:23" x14ac:dyDescent="0.3">
      <c r="A43" s="1">
        <v>1</v>
      </c>
      <c r="B43" t="s">
        <v>78</v>
      </c>
      <c r="C43">
        <v>0.56000000000000005</v>
      </c>
      <c r="D43" t="s">
        <v>2537</v>
      </c>
      <c r="E43" t="s">
        <v>3785</v>
      </c>
      <c r="F43" t="s">
        <v>439</v>
      </c>
    </row>
    <row r="44" spans="1:23" x14ac:dyDescent="0.3">
      <c r="A44" s="1">
        <v>2</v>
      </c>
      <c r="B44" t="s">
        <v>82</v>
      </c>
      <c r="D44" t="s">
        <v>3786</v>
      </c>
      <c r="E44" t="s">
        <v>1123</v>
      </c>
      <c r="F44" t="s">
        <v>3968</v>
      </c>
    </row>
    <row r="45" spans="1:23" x14ac:dyDescent="0.3">
      <c r="A45" s="1">
        <v>3</v>
      </c>
      <c r="B45" t="s">
        <v>87</v>
      </c>
      <c r="D45" t="s">
        <v>6227</v>
      </c>
      <c r="E45" t="s">
        <v>8813</v>
      </c>
      <c r="F45" t="s">
        <v>109</v>
      </c>
    </row>
    <row r="47" spans="1:23" x14ac:dyDescent="0.3">
      <c r="B47" s="1" t="s">
        <v>92</v>
      </c>
      <c r="C47" s="1" t="s">
        <v>37</v>
      </c>
      <c r="D47" s="1" t="s">
        <v>38</v>
      </c>
      <c r="E47" s="1" t="s">
        <v>39</v>
      </c>
      <c r="F47" s="1" t="s">
        <v>40</v>
      </c>
    </row>
    <row r="48" spans="1:23" x14ac:dyDescent="0.3">
      <c r="A48" s="1">
        <v>0</v>
      </c>
      <c r="B48" t="s">
        <v>93</v>
      </c>
      <c r="C48">
        <v>0.51</v>
      </c>
      <c r="D48">
        <v>0.38</v>
      </c>
      <c r="E48">
        <v>1.8</v>
      </c>
      <c r="F48">
        <v>2</v>
      </c>
    </row>
    <row r="49" spans="1:14" x14ac:dyDescent="0.3">
      <c r="A49" s="1">
        <v>1</v>
      </c>
      <c r="B49" t="s">
        <v>94</v>
      </c>
      <c r="C49">
        <v>0.52</v>
      </c>
      <c r="D49">
        <v>0.39</v>
      </c>
      <c r="E49">
        <v>1.8</v>
      </c>
      <c r="F49">
        <v>2.02</v>
      </c>
    </row>
    <row r="50" spans="1:14" x14ac:dyDescent="0.3">
      <c r="A50" s="1">
        <v>2</v>
      </c>
      <c r="B50" t="s">
        <v>95</v>
      </c>
      <c r="C50">
        <v>0.52</v>
      </c>
      <c r="D50">
        <v>0.39</v>
      </c>
      <c r="E50">
        <v>1.81</v>
      </c>
      <c r="F50">
        <v>2.04</v>
      </c>
    </row>
    <row r="51" spans="1:14" x14ac:dyDescent="0.3">
      <c r="A51" s="1">
        <v>3</v>
      </c>
      <c r="B51" t="s">
        <v>96</v>
      </c>
      <c r="C51">
        <v>0.52</v>
      </c>
      <c r="D51">
        <v>0.38</v>
      </c>
      <c r="E51">
        <v>1.81</v>
      </c>
      <c r="F51">
        <v>2.0499999999999998</v>
      </c>
    </row>
    <row r="52" spans="1:14" x14ac:dyDescent="0.3">
      <c r="A52" s="1">
        <v>4</v>
      </c>
      <c r="B52" t="s">
        <v>97</v>
      </c>
      <c r="C52">
        <v>0.56000000000000005</v>
      </c>
      <c r="D52">
        <v>0.38</v>
      </c>
      <c r="E52">
        <v>1.77</v>
      </c>
      <c r="F52">
        <v>2.04</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c r="C56">
        <v>2</v>
      </c>
      <c r="D56">
        <v>1</v>
      </c>
      <c r="E56">
        <v>1</v>
      </c>
      <c r="F56">
        <v>1</v>
      </c>
    </row>
    <row r="57" spans="1:14" x14ac:dyDescent="0.3">
      <c r="A57" s="1">
        <v>2</v>
      </c>
      <c r="B57" t="s">
        <v>101</v>
      </c>
      <c r="C57">
        <v>1</v>
      </c>
      <c r="D57">
        <v>1</v>
      </c>
      <c r="E57">
        <v>1</v>
      </c>
      <c r="F57">
        <v>1</v>
      </c>
    </row>
    <row r="58" spans="1:14" x14ac:dyDescent="0.3">
      <c r="A58" s="1">
        <v>3</v>
      </c>
      <c r="B58" t="s">
        <v>102</v>
      </c>
    </row>
    <row r="60" spans="1:14" x14ac:dyDescent="0.3">
      <c r="B60" s="1" t="s">
        <v>103</v>
      </c>
      <c r="C60" s="1" t="s">
        <v>8814</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8815</v>
      </c>
      <c r="F61">
        <v>0.19</v>
      </c>
      <c r="I61" t="str">
        <f t="shared" si="4"/>
        <v>N/A</v>
      </c>
      <c r="J61">
        <f t="shared" si="5"/>
        <v>-8.900000000000001E-2</v>
      </c>
      <c r="K61" t="str">
        <f t="shared" si="6"/>
        <v>N/A</v>
      </c>
      <c r="L61" t="str">
        <f t="shared" si="7"/>
        <v>N/A</v>
      </c>
      <c r="M61">
        <f t="shared" si="8"/>
        <v>0.19</v>
      </c>
      <c r="N61" t="str">
        <f t="shared" si="9"/>
        <v>N/A</v>
      </c>
    </row>
    <row r="62" spans="1:14" x14ac:dyDescent="0.3">
      <c r="A62" s="1">
        <v>1</v>
      </c>
      <c r="B62" t="s">
        <v>110</v>
      </c>
      <c r="C62" t="s">
        <v>8816</v>
      </c>
      <c r="F62">
        <v>0.22</v>
      </c>
      <c r="I62" t="str">
        <f t="shared" si="4"/>
        <v>N/A</v>
      </c>
      <c r="J62">
        <f t="shared" si="5"/>
        <v>0.26700000000000002</v>
      </c>
      <c r="K62" t="str">
        <f t="shared" si="6"/>
        <v>N/A</v>
      </c>
      <c r="L62" t="str">
        <f t="shared" si="7"/>
        <v>N/A</v>
      </c>
      <c r="M62">
        <f t="shared" si="8"/>
        <v>0.22</v>
      </c>
      <c r="N62" t="str">
        <f t="shared" si="9"/>
        <v>N/A</v>
      </c>
    </row>
    <row r="63" spans="1:14" x14ac:dyDescent="0.3">
      <c r="A63" s="1">
        <v>2</v>
      </c>
      <c r="B63" t="s">
        <v>112</v>
      </c>
      <c r="C63" t="s">
        <v>8817</v>
      </c>
      <c r="F63">
        <v>0.08</v>
      </c>
      <c r="I63" t="str">
        <f t="shared" si="4"/>
        <v>N/A</v>
      </c>
      <c r="J63">
        <f t="shared" si="5"/>
        <v>-4.2999999999999997E-2</v>
      </c>
      <c r="K63" t="str">
        <f t="shared" si="6"/>
        <v>N/A</v>
      </c>
      <c r="L63" t="str">
        <f t="shared" si="7"/>
        <v>N/A</v>
      </c>
      <c r="M63">
        <f t="shared" si="8"/>
        <v>0.08</v>
      </c>
      <c r="N63" t="str">
        <f t="shared" si="9"/>
        <v>N/A</v>
      </c>
    </row>
    <row r="64" spans="1:14" x14ac:dyDescent="0.3">
      <c r="A64" s="1">
        <v>3</v>
      </c>
      <c r="B64" t="s">
        <v>114</v>
      </c>
      <c r="C64" t="s">
        <v>5025</v>
      </c>
      <c r="F64">
        <v>0.12</v>
      </c>
      <c r="I64" t="str">
        <f t="shared" si="4"/>
        <v>N/A</v>
      </c>
      <c r="J64">
        <f t="shared" si="5"/>
        <v>0.111</v>
      </c>
      <c r="K64" t="str">
        <f t="shared" si="6"/>
        <v>N/A</v>
      </c>
      <c r="L64" t="str">
        <f t="shared" si="7"/>
        <v>N/A</v>
      </c>
      <c r="M64">
        <f t="shared" si="8"/>
        <v>0.12</v>
      </c>
      <c r="N64" t="str">
        <f t="shared" si="9"/>
        <v>N/A</v>
      </c>
    </row>
    <row r="65" spans="1:14" x14ac:dyDescent="0.3">
      <c r="A65" s="1">
        <v>4</v>
      </c>
      <c r="B65" t="s">
        <v>116</v>
      </c>
      <c r="C65" t="s">
        <v>8818</v>
      </c>
      <c r="F65">
        <v>0.09</v>
      </c>
      <c r="I65" t="str">
        <f t="shared" si="4"/>
        <v>N/A</v>
      </c>
      <c r="J65">
        <f t="shared" si="5"/>
        <v>0.14199999999999999</v>
      </c>
      <c r="K65" t="str">
        <f t="shared" si="6"/>
        <v>N/A</v>
      </c>
      <c r="L65" t="str">
        <f t="shared" si="7"/>
        <v>N/A</v>
      </c>
      <c r="M65">
        <f t="shared" si="8"/>
        <v>0.09</v>
      </c>
      <c r="N65" t="str">
        <f t="shared" si="9"/>
        <v>N/A</v>
      </c>
    </row>
    <row r="66" spans="1:14" x14ac:dyDescent="0.3">
      <c r="A66" s="1">
        <v>5</v>
      </c>
      <c r="B66" t="s">
        <v>118</v>
      </c>
      <c r="C66" t="s">
        <v>8819</v>
      </c>
      <c r="I66" t="str">
        <f t="shared" si="4"/>
        <v>N/A</v>
      </c>
      <c r="J66">
        <f t="shared" si="5"/>
        <v>0.17800000000000002</v>
      </c>
      <c r="K66" t="str">
        <f t="shared" si="6"/>
        <v>N/A</v>
      </c>
      <c r="L66" t="str">
        <f t="shared" si="7"/>
        <v>N/A</v>
      </c>
      <c r="M66" t="str">
        <f t="shared" si="8"/>
        <v>N/A</v>
      </c>
      <c r="N66" t="str">
        <f t="shared" si="9"/>
        <v>N/A</v>
      </c>
    </row>
    <row r="67" spans="1:14" x14ac:dyDescent="0.3">
      <c r="D67" t="s">
        <v>120</v>
      </c>
      <c r="E67" t="str">
        <f>C1</f>
        <v>BJ's Restaurants, Inc. (BJRI)</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8799</v>
      </c>
      <c r="D68">
        <f ca="1">IFERROR(AVERAGE(VALUE(INDIRECT("J"&amp;(MATCH(B68,B69:B500,0)+68))),VALUE(INDIRECT("J"&amp;(MATCH(B68,B69:B500,0)+79))),VALUE(INDIRECT("J"&amp;(MATCH(B68,B69:B500,0)+90))),VALUE(INDIRECT("J"&amp;(MATCH(B68,B69:B500,0)+101)))),"")</f>
        <v>486707500</v>
      </c>
      <c r="E68" t="str">
        <f t="shared" ref="E68:E76" ca="1" si="10">IFERROR(IF(AND(C68&lt;&gt;"",D68&lt;&gt;0),IF(VALUE(J68)&gt;VALUE(K68),"above average","below average"),"no data"),"no data")</f>
        <v>above average</v>
      </c>
      <c r="I68" t="str">
        <f t="shared" ca="1" si="4"/>
        <v>N/A</v>
      </c>
      <c r="J68">
        <f t="shared" si="5"/>
        <v>769100000</v>
      </c>
      <c r="K68">
        <f t="shared" ca="1" si="6"/>
        <v>486707500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8801</v>
      </c>
      <c r="D70">
        <f ca="1">IFERROR(AVERAGE(VALUE(INDIRECT("J"&amp;(MATCH(B70,B71:B502,0)+70))),VALUE(INDIRECT("J"&amp;(MATCH(B70,B71:B502,0)+81))),VALUE(INDIRECT("J"&amp;(MATCH(B70,B71:B502,0)+92))),VALUE(INDIRECT("J"&amp;(MATCH(B70,B71:B502,0)+103)))),"")</f>
        <v>35.200000000000003</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19.46</v>
      </c>
      <c r="K70">
        <f t="shared" ca="1" si="6"/>
        <v>35.200000000000003</v>
      </c>
      <c r="L70" t="str">
        <f t="shared" ca="1" si="7"/>
        <v>N/A</v>
      </c>
      <c r="M70" t="str">
        <f t="shared" ca="1" si="8"/>
        <v>N/A</v>
      </c>
      <c r="N70" t="str">
        <f t="shared" ca="1" si="9"/>
        <v>N/A</v>
      </c>
    </row>
    <row r="71" spans="1:14" x14ac:dyDescent="0.3">
      <c r="A71" s="1">
        <v>3</v>
      </c>
      <c r="B71" t="s">
        <v>124</v>
      </c>
      <c r="C71" t="s">
        <v>8820</v>
      </c>
      <c r="D71">
        <f ca="1">IFERROR(AVERAGE(VALUE(INDIRECT("J"&amp;(MATCH(B71,B72:B503,0)+71))),VALUE(INDIRECT("J"&amp;(MATCH(B71,B72:B503,0)+82))),VALUE(INDIRECT("J"&amp;(MATCH(B71,B72:B503,0)+93))),VALUE(INDIRECT("J"&amp;(MATCH(B71,B72:B503,0)+104)))),"")</f>
        <v>14.967499999999999</v>
      </c>
      <c r="E71" t="str">
        <f t="shared" ca="1" si="10"/>
        <v>above average</v>
      </c>
      <c r="F71" t="str">
        <f t="shared" ca="1" si="11"/>
        <v>forward p/e</v>
      </c>
      <c r="G71" t="str">
        <f t="shared" ref="G71:G76" ca="1" si="12">IF(F71&lt;&gt;"", G70 &amp; ", " &amp; IFERROR(LEFT(F71,FIND("(",F71) - 2),F71),G70)</f>
        <v>, forward p/e</v>
      </c>
      <c r="I71" t="str">
        <f t="shared" ca="1" si="4"/>
        <v>N/A</v>
      </c>
      <c r="J71">
        <f t="shared" si="5"/>
        <v>17.84</v>
      </c>
      <c r="K71">
        <f t="shared" ca="1" si="6"/>
        <v>14.967499999999999</v>
      </c>
      <c r="L71" t="str">
        <f t="shared" ca="1" si="7"/>
        <v>N/A</v>
      </c>
      <c r="M71" t="str">
        <f t="shared" ca="1" si="8"/>
        <v>N/A</v>
      </c>
      <c r="N71" t="str">
        <f t="shared" ca="1" si="9"/>
        <v>N/A</v>
      </c>
    </row>
    <row r="72" spans="1:14" x14ac:dyDescent="0.3">
      <c r="A72" s="1">
        <v>4</v>
      </c>
      <c r="B72" t="s">
        <v>126</v>
      </c>
      <c r="C72" t="s">
        <v>8821</v>
      </c>
      <c r="D72">
        <f ca="1">IFERROR(AVERAGE(VALUE(INDIRECT("J"&amp;(MATCH(B72,B73:B504,0)+72))),VALUE(INDIRECT("J"&amp;(MATCH(B72,B73:B504,0)+83))),VALUE(INDIRECT("J"&amp;(MATCH(B72,B73:B504,0)+94))),VALUE(INDIRECT("J"&amp;(MATCH(B72,B73:B504,0)+105)))),"")</f>
        <v>0.72</v>
      </c>
      <c r="E72" t="str">
        <f t="shared" ca="1" si="10"/>
        <v>above average</v>
      </c>
      <c r="F72" t="str">
        <f t="shared" ca="1" si="11"/>
        <v>peg ratio (5 yr expected)</v>
      </c>
      <c r="G72" t="str">
        <f t="shared" ca="1" si="12"/>
        <v>, forward p/e, peg ratio</v>
      </c>
      <c r="I72" t="str">
        <f t="shared" ca="1" si="4"/>
        <v>N/A</v>
      </c>
      <c r="J72">
        <f t="shared" si="5"/>
        <v>1.42</v>
      </c>
      <c r="K72">
        <f t="shared" ca="1" si="6"/>
        <v>0.72</v>
      </c>
      <c r="L72" t="str">
        <f t="shared" ca="1" si="7"/>
        <v>N/A</v>
      </c>
      <c r="M72" t="str">
        <f t="shared" ca="1" si="8"/>
        <v>N/A</v>
      </c>
      <c r="N72" t="str">
        <f t="shared" ca="1" si="9"/>
        <v>N/A</v>
      </c>
    </row>
    <row r="73" spans="1:14" x14ac:dyDescent="0.3">
      <c r="A73" s="1">
        <v>5</v>
      </c>
      <c r="B73" t="s">
        <v>128</v>
      </c>
      <c r="C73" t="s">
        <v>1137</v>
      </c>
      <c r="D73">
        <f ca="1">IFERROR(AVERAGE(VALUE(INDIRECT("J"&amp;(MATCH(B73,B74:B505,0)+73))),VALUE(INDIRECT("J"&amp;(MATCH(B73,B74:B505,0)+84))),VALUE(INDIRECT("J"&amp;(MATCH(B73,B74:B505,0)+95))),VALUE(INDIRECT("J"&amp;(MATCH(B73,B74:B505,0)+106)))),"")</f>
        <v>0.64250000000000007</v>
      </c>
      <c r="E73" t="str">
        <f t="shared" ca="1" si="10"/>
        <v>above average</v>
      </c>
      <c r="F73" t="str">
        <f t="shared" ca="1" si="11"/>
        <v>price/sales (ttm)</v>
      </c>
      <c r="G73" t="str">
        <f t="shared" ca="1" si="12"/>
        <v>, forward p/e, peg ratio, price/sales</v>
      </c>
      <c r="I73" t="str">
        <f t="shared" ca="1" si="4"/>
        <v>N/A</v>
      </c>
      <c r="J73">
        <f t="shared" si="5"/>
        <v>0.76</v>
      </c>
      <c r="K73">
        <f t="shared" ca="1" si="6"/>
        <v>0.64249999999999996</v>
      </c>
      <c r="L73" t="str">
        <f t="shared" ca="1" si="7"/>
        <v>N/A</v>
      </c>
      <c r="M73" t="str">
        <f t="shared" ca="1" si="8"/>
        <v>N/A</v>
      </c>
      <c r="N73" t="str">
        <f t="shared" ca="1" si="9"/>
        <v>N/A</v>
      </c>
    </row>
    <row r="74" spans="1:14" x14ac:dyDescent="0.3">
      <c r="A74" s="1">
        <v>6</v>
      </c>
      <c r="B74" t="s">
        <v>130</v>
      </c>
      <c r="C74" t="s">
        <v>8822</v>
      </c>
      <c r="D74">
        <f ca="1">IFERROR(AVERAGE(VALUE(INDIRECT("J"&amp;(MATCH(B74,B75:B506,0)+74))),VALUE(INDIRECT("J"&amp;(MATCH(B74,B75:B506,0)+85))),VALUE(INDIRECT("J"&amp;(MATCH(B74,B75:B506,0)+96))),VALUE(INDIRECT("J"&amp;(MATCH(B74,B75:B506,0)+107)))),"")</f>
        <v>1.3474999999999999</v>
      </c>
      <c r="E74" t="str">
        <f t="shared" ca="1" si="10"/>
        <v>above average</v>
      </c>
      <c r="F74" t="str">
        <f t="shared" ca="1" si="11"/>
        <v>price/book (mrq)</v>
      </c>
      <c r="G74" t="str">
        <f t="shared" ca="1" si="12"/>
        <v>, forward p/e, peg ratio, price/sales, price/book</v>
      </c>
      <c r="I74" t="str">
        <f t="shared" ca="1" si="4"/>
        <v>N/A</v>
      </c>
      <c r="J74">
        <f t="shared" si="5"/>
        <v>3</v>
      </c>
      <c r="K74">
        <f t="shared" ca="1" si="6"/>
        <v>1.3474999999999999</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forward p/e, peg ratio,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forward p/e, peg ratio,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forward p/e, peg ratio, price/sales,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8823</v>
      </c>
      <c r="D78" t="str">
        <f ca="1">IF(COUNTIF(E70:E76,"=above average")&gt;0,"There are some indications that "&amp;D1&amp;" may be overvalued. The company has a higher " &amp; G77 &amp; " than the comparable average", "Inconclusive")</f>
        <v>There are some indications that BJ's Restaurants may be overvalued. The company has a higher forward p/e, peg ratio, price/sales,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8824</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2573</v>
      </c>
      <c r="F81" t="str">
        <f t="shared" ref="F81:F87" ca="1" si="13">IF(E70="below average",LOWER(TRIM(IF(ISNUMBER(VALUE(RIGHT(B70,1))),REPLACE(B70,LEN(B70),1,""),B70))),"")</f>
        <v>trailing p/e</v>
      </c>
      <c r="G81" t="str">
        <f ca="1">IFERROR(LEFT(F81,FIND("(",F81) - 2),F81)</f>
        <v>trailing p/e</v>
      </c>
      <c r="I81" t="str">
        <f t="shared" ca="1" si="4"/>
        <v>N/A</v>
      </c>
      <c r="J81">
        <f t="shared" si="5"/>
        <v>4.2900000000000001E-2</v>
      </c>
      <c r="K81" t="str">
        <f t="shared" si="6"/>
        <v>N/A</v>
      </c>
      <c r="L81" t="str">
        <f t="shared" si="7"/>
        <v>N/A</v>
      </c>
      <c r="M81" t="str">
        <f t="shared" ca="1" si="8"/>
        <v>N/A</v>
      </c>
      <c r="N81" t="str">
        <f t="shared" ca="1" si="9"/>
        <v>N/A</v>
      </c>
    </row>
    <row r="82" spans="1:14" x14ac:dyDescent="0.3">
      <c r="A82" s="1">
        <v>1</v>
      </c>
      <c r="B82" t="s">
        <v>140</v>
      </c>
      <c r="C82" t="s">
        <v>8825</v>
      </c>
      <c r="F82" t="str">
        <f t="shared" ca="1" si="13"/>
        <v/>
      </c>
      <c r="G82" t="str">
        <f t="shared" ref="G82:G87" ca="1" si="14">IF(F82&lt;&gt;"", G81 &amp; ", " &amp; IFERROR(LEFT(F82,FIND("(",F82) - 2),F82),G81)</f>
        <v>trailing p/e</v>
      </c>
      <c r="I82" t="str">
        <f t="shared" ca="1" si="4"/>
        <v>N/A</v>
      </c>
      <c r="J82">
        <f t="shared" si="5"/>
        <v>6.0700000000000004E-2</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8826</v>
      </c>
      <c r="F84" t="str">
        <f t="shared" ca="1" si="13"/>
        <v/>
      </c>
      <c r="G84" t="str">
        <f t="shared" ca="1" si="14"/>
        <v>trailing p/e</v>
      </c>
      <c r="I84" t="str">
        <f t="shared" ca="1" si="4"/>
        <v>N/A</v>
      </c>
      <c r="J84">
        <f t="shared" si="5"/>
        <v>5.5700000000000006E-2</v>
      </c>
      <c r="K84" t="str">
        <f t="shared" si="6"/>
        <v>N/A</v>
      </c>
      <c r="L84" t="str">
        <f t="shared" si="7"/>
        <v>N/A</v>
      </c>
      <c r="M84" t="str">
        <f t="shared" ca="1" si="8"/>
        <v>N/A</v>
      </c>
      <c r="N84" t="str">
        <f t="shared" ca="1" si="9"/>
        <v>N/A</v>
      </c>
    </row>
    <row r="85" spans="1:14" x14ac:dyDescent="0.3">
      <c r="A85" s="1">
        <v>1</v>
      </c>
      <c r="B85" t="s">
        <v>144</v>
      </c>
      <c r="C85" t="s">
        <v>8827</v>
      </c>
      <c r="F85" t="str">
        <f t="shared" ca="1" si="13"/>
        <v/>
      </c>
      <c r="G85" t="str">
        <f t="shared" ca="1" si="14"/>
        <v>trailing p/e</v>
      </c>
      <c r="I85" t="str">
        <f t="shared" ca="1" si="4"/>
        <v>N/A</v>
      </c>
      <c r="J85">
        <f t="shared" si="5"/>
        <v>0.1535</v>
      </c>
      <c r="K85" t="str">
        <f t="shared" si="6"/>
        <v>N/A</v>
      </c>
      <c r="L85" t="str">
        <f t="shared" si="7"/>
        <v>N/A</v>
      </c>
      <c r="M85" t="str">
        <f t="shared" ca="1" si="8"/>
        <v>N/A</v>
      </c>
      <c r="N85" t="str">
        <f t="shared" ca="1" si="9"/>
        <v>N/A</v>
      </c>
    </row>
    <row r="86" spans="1:14" x14ac:dyDescent="0.3">
      <c r="F86" t="str">
        <f t="shared" ca="1" si="13"/>
        <v/>
      </c>
      <c r="G86" t="str">
        <f t="shared" ca="1" si="14"/>
        <v>trailing p/e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55</v>
      </c>
      <c r="F87" t="str">
        <f t="shared" ca="1" si="13"/>
        <v/>
      </c>
      <c r="G87" t="str">
        <f t="shared" ca="1" si="14"/>
        <v>trailing p/e</v>
      </c>
      <c r="I87" t="str">
        <f t="shared" ca="1" si="4"/>
        <v>N/A</v>
      </c>
      <c r="J87">
        <f t="shared" si="5"/>
        <v>1010000000</v>
      </c>
      <c r="K87" t="str">
        <f t="shared" si="6"/>
        <v>N/A</v>
      </c>
      <c r="L87" t="str">
        <f t="shared" si="7"/>
        <v>N/A</v>
      </c>
      <c r="M87" t="str">
        <f t="shared" ca="1" si="8"/>
        <v>N/A</v>
      </c>
      <c r="N87" t="str">
        <f t="shared" ca="1" si="9"/>
        <v>N/A</v>
      </c>
    </row>
    <row r="88" spans="1:14" x14ac:dyDescent="0.3">
      <c r="A88" s="1">
        <v>1</v>
      </c>
      <c r="B88" t="s">
        <v>147</v>
      </c>
      <c r="C88" t="s">
        <v>8828</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f t="shared" si="5"/>
        <v>43.35</v>
      </c>
      <c r="K88" t="str">
        <f t="shared" si="6"/>
        <v>N/A</v>
      </c>
      <c r="L88" t="str">
        <f t="shared" si="7"/>
        <v>N/A</v>
      </c>
      <c r="M88" t="str">
        <f t="shared" ca="1" si="8"/>
        <v>N/A</v>
      </c>
      <c r="N88" t="str">
        <f t="shared" ca="1" si="9"/>
        <v>N/A</v>
      </c>
    </row>
    <row r="89" spans="1:14" x14ac:dyDescent="0.3">
      <c r="A89" s="1">
        <v>2</v>
      </c>
      <c r="B89" t="s">
        <v>149</v>
      </c>
      <c r="C89" t="s">
        <v>8829</v>
      </c>
      <c r="D89" t="str">
        <f ca="1">IF(COUNTIF(E70:E76,"=below average")&gt;0,"There are some indications that "&amp;D1&amp;" may be undervalued. The company has a lower " &amp; G88 &amp; " than the comparable average", "Inconclusive")</f>
        <v>There are some indications that BJ's Restaurants may be undervalued. The company has a lower and trailing p/e than the comparable average</v>
      </c>
      <c r="I89" t="str">
        <f t="shared" ca="1" si="4"/>
        <v>N/A</v>
      </c>
      <c r="J89">
        <f t="shared" si="5"/>
        <v>5.9000000000000004E-2</v>
      </c>
      <c r="K89" t="str">
        <f t="shared" ca="1" si="6"/>
        <v>N/A</v>
      </c>
      <c r="L89" t="str">
        <f t="shared" si="7"/>
        <v>N/A</v>
      </c>
      <c r="M89" t="str">
        <f t="shared" si="8"/>
        <v>N/A</v>
      </c>
      <c r="N89" t="str">
        <f t="shared" si="9"/>
        <v>N/A</v>
      </c>
    </row>
    <row r="90" spans="1:14" x14ac:dyDescent="0.3">
      <c r="A90" s="1">
        <v>3</v>
      </c>
      <c r="B90" t="s">
        <v>151</v>
      </c>
      <c r="C90" t="s">
        <v>8830</v>
      </c>
      <c r="I90" t="str">
        <f t="shared" si="4"/>
        <v>N/A</v>
      </c>
      <c r="J90">
        <f t="shared" si="5"/>
        <v>537010000</v>
      </c>
      <c r="K90" t="str">
        <f t="shared" si="6"/>
        <v>N/A</v>
      </c>
      <c r="L90" t="str">
        <f t="shared" si="7"/>
        <v>N/A</v>
      </c>
      <c r="M90" t="str">
        <f t="shared" si="8"/>
        <v>N/A</v>
      </c>
      <c r="N90" t="str">
        <f t="shared" si="9"/>
        <v>N/A</v>
      </c>
    </row>
    <row r="91" spans="1:14" x14ac:dyDescent="0.3">
      <c r="A91" s="1">
        <v>4</v>
      </c>
      <c r="B91" t="s">
        <v>153</v>
      </c>
      <c r="C91" t="s">
        <v>8831</v>
      </c>
      <c r="I91" t="str">
        <f t="shared" si="4"/>
        <v>N/A</v>
      </c>
      <c r="J91">
        <f t="shared" si="5"/>
        <v>126560000</v>
      </c>
      <c r="K91" t="str">
        <f t="shared" si="6"/>
        <v>N/A</v>
      </c>
      <c r="L91" t="str">
        <f t="shared" si="7"/>
        <v>N/A</v>
      </c>
      <c r="M91" t="str">
        <f t="shared" si="8"/>
        <v>N/A</v>
      </c>
      <c r="N91" t="str">
        <f t="shared" si="9"/>
        <v>N/A</v>
      </c>
    </row>
    <row r="92" spans="1:14" x14ac:dyDescent="0.3">
      <c r="A92" s="1">
        <v>5</v>
      </c>
      <c r="B92" t="s">
        <v>155</v>
      </c>
      <c r="C92" t="s">
        <v>8832</v>
      </c>
      <c r="I92" t="str">
        <f t="shared" si="4"/>
        <v>N/A</v>
      </c>
      <c r="J92">
        <f t="shared" si="5"/>
        <v>43180000</v>
      </c>
      <c r="K92" t="str">
        <f t="shared" si="6"/>
        <v>N/A</v>
      </c>
      <c r="L92" t="str">
        <f t="shared" si="7"/>
        <v>N/A</v>
      </c>
      <c r="M92" t="str">
        <f t="shared" si="8"/>
        <v>N/A</v>
      </c>
      <c r="N92" t="str">
        <f t="shared" si="9"/>
        <v>N/A</v>
      </c>
    </row>
    <row r="93" spans="1:14" x14ac:dyDescent="0.3">
      <c r="A93" s="1">
        <v>6</v>
      </c>
      <c r="B93" t="s">
        <v>157</v>
      </c>
      <c r="C93" t="s">
        <v>4957</v>
      </c>
      <c r="I93" t="str">
        <f t="shared" si="4"/>
        <v>N/A</v>
      </c>
      <c r="J93">
        <f t="shared" si="5"/>
        <v>1.83</v>
      </c>
      <c r="K93" t="str">
        <f t="shared" si="6"/>
        <v>N/A</v>
      </c>
      <c r="L93" t="str">
        <f t="shared" si="7"/>
        <v>N/A</v>
      </c>
      <c r="M93" t="str">
        <f t="shared" si="8"/>
        <v>N/A</v>
      </c>
      <c r="N93" t="str">
        <f t="shared" si="9"/>
        <v>N/A</v>
      </c>
    </row>
    <row r="94" spans="1:14" x14ac:dyDescent="0.3">
      <c r="A94" s="1">
        <v>7</v>
      </c>
      <c r="B94" t="s">
        <v>158</v>
      </c>
      <c r="C94" t="s">
        <v>8833</v>
      </c>
      <c r="I94" t="str">
        <f t="shared" si="4"/>
        <v>N/A</v>
      </c>
      <c r="J94">
        <f t="shared" si="5"/>
        <v>-0.20399999999999999</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3110</v>
      </c>
      <c r="I96" t="str">
        <f t="shared" si="4"/>
        <v>N/A</v>
      </c>
      <c r="J96">
        <f t="shared" si="5"/>
        <v>23560000</v>
      </c>
      <c r="K96" t="str">
        <f t="shared" si="6"/>
        <v>N/A</v>
      </c>
      <c r="L96" t="str">
        <f t="shared" si="7"/>
        <v>N/A</v>
      </c>
      <c r="M96" t="str">
        <f t="shared" si="8"/>
        <v>N/A</v>
      </c>
      <c r="N96" t="str">
        <f t="shared" si="9"/>
        <v>N/A</v>
      </c>
    </row>
    <row r="97" spans="1:14" x14ac:dyDescent="0.3">
      <c r="A97" s="1">
        <v>1</v>
      </c>
      <c r="B97" t="s">
        <v>161</v>
      </c>
      <c r="C97" t="s">
        <v>460</v>
      </c>
      <c r="I97" t="str">
        <f t="shared" si="4"/>
        <v>N/A</v>
      </c>
      <c r="J97">
        <f t="shared" si="5"/>
        <v>1.0900000000000001</v>
      </c>
      <c r="K97" t="str">
        <f t="shared" si="6"/>
        <v>N/A</v>
      </c>
      <c r="L97" t="str">
        <f t="shared" si="7"/>
        <v>N/A</v>
      </c>
      <c r="M97" t="str">
        <f t="shared" si="8"/>
        <v>N/A</v>
      </c>
      <c r="N97" t="str">
        <f t="shared" si="9"/>
        <v>N/A</v>
      </c>
    </row>
    <row r="98" spans="1:14" x14ac:dyDescent="0.3">
      <c r="A98" s="1">
        <v>2</v>
      </c>
      <c r="B98" t="s">
        <v>163</v>
      </c>
      <c r="C98" t="s">
        <v>8834</v>
      </c>
      <c r="I98" t="str">
        <f t="shared" si="4"/>
        <v>N/A</v>
      </c>
      <c r="J98">
        <f t="shared" si="5"/>
        <v>182700000</v>
      </c>
      <c r="K98" t="str">
        <f t="shared" si="6"/>
        <v>N/A</v>
      </c>
      <c r="L98" t="str">
        <f t="shared" si="7"/>
        <v>N/A</v>
      </c>
      <c r="M98" t="str">
        <f t="shared" si="8"/>
        <v>N/A</v>
      </c>
      <c r="N98" t="str">
        <f t="shared" si="9"/>
        <v>N/A</v>
      </c>
    </row>
    <row r="99" spans="1:14" x14ac:dyDescent="0.3">
      <c r="A99" s="1">
        <v>3</v>
      </c>
      <c r="B99" t="s">
        <v>165</v>
      </c>
      <c r="C99" t="s">
        <v>8835</v>
      </c>
      <c r="I99" t="str">
        <f t="shared" si="4"/>
        <v>N/A</v>
      </c>
      <c r="J99">
        <f t="shared" si="5"/>
        <v>71.150000000000006</v>
      </c>
      <c r="K99" t="str">
        <f t="shared" si="6"/>
        <v>N/A</v>
      </c>
      <c r="L99" t="str">
        <f t="shared" si="7"/>
        <v>N/A</v>
      </c>
      <c r="M99" t="str">
        <f t="shared" si="8"/>
        <v>N/A</v>
      </c>
      <c r="N99" t="str">
        <f t="shared" si="9"/>
        <v>N/A</v>
      </c>
    </row>
    <row r="100" spans="1:14" x14ac:dyDescent="0.3">
      <c r="A100" s="1">
        <v>4</v>
      </c>
      <c r="B100" t="s">
        <v>167</v>
      </c>
      <c r="C100" t="s">
        <v>8836</v>
      </c>
      <c r="I100" t="str">
        <f t="shared" si="4"/>
        <v>N/A</v>
      </c>
      <c r="J100">
        <f t="shared" si="5"/>
        <v>0.5</v>
      </c>
      <c r="K100" t="str">
        <f t="shared" si="6"/>
        <v>N/A</v>
      </c>
      <c r="L100" t="str">
        <f t="shared" si="7"/>
        <v>N/A</v>
      </c>
      <c r="M100" t="str">
        <f t="shared" si="8"/>
        <v>N/A</v>
      </c>
      <c r="N100" t="str">
        <f t="shared" si="9"/>
        <v>N/A</v>
      </c>
    </row>
    <row r="101" spans="1:14" x14ac:dyDescent="0.3">
      <c r="A101" s="1">
        <v>5</v>
      </c>
      <c r="B101" t="s">
        <v>169</v>
      </c>
      <c r="C101" t="s">
        <v>8837</v>
      </c>
      <c r="I101" t="str">
        <f t="shared" si="4"/>
        <v>N/A</v>
      </c>
      <c r="J101">
        <f t="shared" si="5"/>
        <v>11.9</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8838</v>
      </c>
      <c r="I103" t="str">
        <f t="shared" si="4"/>
        <v>N/A</v>
      </c>
      <c r="J103">
        <f t="shared" si="5"/>
        <v>112970000</v>
      </c>
      <c r="K103" t="str">
        <f t="shared" si="6"/>
        <v>N/A</v>
      </c>
      <c r="L103" t="str">
        <f t="shared" si="7"/>
        <v>N/A</v>
      </c>
      <c r="M103" t="str">
        <f t="shared" si="8"/>
        <v>N/A</v>
      </c>
      <c r="N103" t="str">
        <f t="shared" si="9"/>
        <v>N/A</v>
      </c>
    </row>
    <row r="104" spans="1:14" x14ac:dyDescent="0.3">
      <c r="A104" s="1">
        <v>1</v>
      </c>
      <c r="B104" t="s">
        <v>173</v>
      </c>
      <c r="C104" t="s">
        <v>8839</v>
      </c>
      <c r="I104" t="str">
        <f t="shared" si="4"/>
        <v>N/A</v>
      </c>
      <c r="J104">
        <f t="shared" si="5"/>
        <v>3830000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8800</v>
      </c>
      <c r="I106" t="str">
        <f t="shared" si="4"/>
        <v>N/A</v>
      </c>
      <c r="J106">
        <f t="shared" si="5"/>
        <v>0.94</v>
      </c>
      <c r="K106" t="str">
        <f t="shared" si="6"/>
        <v>N/A</v>
      </c>
      <c r="L106" t="str">
        <f t="shared" si="7"/>
        <v>N/A</v>
      </c>
      <c r="M106" t="str">
        <f t="shared" si="8"/>
        <v>N/A</v>
      </c>
      <c r="N106" t="str">
        <f t="shared" si="9"/>
        <v>N/A</v>
      </c>
    </row>
    <row r="107" spans="1:14" x14ac:dyDescent="0.3">
      <c r="A107" s="1">
        <v>1</v>
      </c>
      <c r="B107" t="s">
        <v>175</v>
      </c>
      <c r="C107" t="s">
        <v>8840</v>
      </c>
      <c r="I107" t="str">
        <f t="shared" si="4"/>
        <v>N/A</v>
      </c>
      <c r="J107">
        <f t="shared" si="5"/>
        <v>-0.1497</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8841</v>
      </c>
      <c r="I109" t="str">
        <f t="shared" si="4"/>
        <v>N/A</v>
      </c>
      <c r="J109">
        <f t="shared" si="5"/>
        <v>47.55</v>
      </c>
      <c r="K109" t="str">
        <f t="shared" si="6"/>
        <v>N/A</v>
      </c>
      <c r="L109" t="str">
        <f t="shared" si="7"/>
        <v>N/A</v>
      </c>
      <c r="M109" t="str">
        <f t="shared" si="8"/>
        <v>N/A</v>
      </c>
      <c r="N109" t="str">
        <f t="shared" si="9"/>
        <v>N/A</v>
      </c>
    </row>
    <row r="110" spans="1:14" x14ac:dyDescent="0.3">
      <c r="A110" s="1">
        <v>4</v>
      </c>
      <c r="B110" t="s">
        <v>181</v>
      </c>
      <c r="C110" t="s">
        <v>8842</v>
      </c>
      <c r="I110" t="str">
        <f t="shared" si="4"/>
        <v>N/A</v>
      </c>
      <c r="J110">
        <f t="shared" si="5"/>
        <v>32.24</v>
      </c>
      <c r="K110" t="str">
        <f t="shared" si="6"/>
        <v>N/A</v>
      </c>
      <c r="L110" t="str">
        <f t="shared" si="7"/>
        <v>N/A</v>
      </c>
      <c r="M110" t="str">
        <f t="shared" si="8"/>
        <v>N/A</v>
      </c>
      <c r="N110" t="str">
        <f t="shared" si="9"/>
        <v>N/A</v>
      </c>
    </row>
    <row r="111" spans="1:14" x14ac:dyDescent="0.3">
      <c r="A111" s="1">
        <v>5</v>
      </c>
      <c r="B111" t="s">
        <v>183</v>
      </c>
      <c r="C111" t="s">
        <v>8843</v>
      </c>
      <c r="I111" t="str">
        <f t="shared" si="4"/>
        <v>N/A</v>
      </c>
      <c r="J111">
        <f t="shared" si="5"/>
        <v>37.887</v>
      </c>
      <c r="K111" t="str">
        <f t="shared" si="6"/>
        <v>N/A</v>
      </c>
      <c r="L111" t="str">
        <f t="shared" si="7"/>
        <v>N/A</v>
      </c>
      <c r="M111" t="str">
        <f t="shared" si="8"/>
        <v>N/A</v>
      </c>
      <c r="N111" t="str">
        <f t="shared" si="9"/>
        <v>N/A</v>
      </c>
    </row>
    <row r="112" spans="1:14" x14ac:dyDescent="0.3">
      <c r="A112" s="1">
        <v>6</v>
      </c>
      <c r="B112" t="s">
        <v>185</v>
      </c>
      <c r="C112" t="s">
        <v>8844</v>
      </c>
      <c r="I112" t="str">
        <f t="shared" si="4"/>
        <v>N/A</v>
      </c>
      <c r="J112">
        <f t="shared" si="5"/>
        <v>39.307000000000002</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8845</v>
      </c>
      <c r="I114" t="str">
        <f t="shared" si="4"/>
        <v>N/A</v>
      </c>
      <c r="J114">
        <f t="shared" si="5"/>
        <v>503300</v>
      </c>
      <c r="K114" t="str">
        <f t="shared" si="6"/>
        <v>N/A</v>
      </c>
      <c r="L114" t="str">
        <f t="shared" si="7"/>
        <v>N/A</v>
      </c>
      <c r="M114" t="str">
        <f t="shared" si="8"/>
        <v>N/A</v>
      </c>
      <c r="N114" t="str">
        <f t="shared" si="9"/>
        <v>N/A</v>
      </c>
    </row>
    <row r="115" spans="1:14" x14ac:dyDescent="0.3">
      <c r="A115" s="1">
        <v>1</v>
      </c>
      <c r="B115" t="s">
        <v>189</v>
      </c>
      <c r="C115" t="s">
        <v>8846</v>
      </c>
      <c r="I115" t="str">
        <f t="shared" si="4"/>
        <v>N/A</v>
      </c>
      <c r="J115">
        <f t="shared" si="5"/>
        <v>755070</v>
      </c>
      <c r="K115" t="str">
        <f t="shared" si="6"/>
        <v>N/A</v>
      </c>
      <c r="L115" t="str">
        <f t="shared" si="7"/>
        <v>N/A</v>
      </c>
      <c r="M115" t="str">
        <f t="shared" si="8"/>
        <v>N/A</v>
      </c>
      <c r="N115" t="str">
        <f t="shared" si="9"/>
        <v>N/A</v>
      </c>
    </row>
    <row r="116" spans="1:14" x14ac:dyDescent="0.3">
      <c r="A116" s="1">
        <v>2</v>
      </c>
      <c r="B116" t="s">
        <v>191</v>
      </c>
      <c r="C116" t="s">
        <v>8847</v>
      </c>
      <c r="I116" t="str">
        <f t="shared" si="4"/>
        <v>N/A</v>
      </c>
      <c r="J116">
        <f t="shared" si="5"/>
        <v>21560000</v>
      </c>
      <c r="K116" t="str">
        <f t="shared" si="6"/>
        <v>N/A</v>
      </c>
      <c r="L116" t="str">
        <f t="shared" si="7"/>
        <v>N/A</v>
      </c>
      <c r="M116" t="str">
        <f t="shared" si="8"/>
        <v>N/A</v>
      </c>
      <c r="N116" t="str">
        <f t="shared" si="9"/>
        <v>N/A</v>
      </c>
    </row>
    <row r="117" spans="1:14" x14ac:dyDescent="0.3">
      <c r="A117" s="1">
        <v>3</v>
      </c>
      <c r="B117" t="s">
        <v>193</v>
      </c>
      <c r="C117" t="s">
        <v>3525</v>
      </c>
      <c r="I117" t="str">
        <f t="shared" si="4"/>
        <v>N/A</v>
      </c>
      <c r="J117">
        <f t="shared" si="5"/>
        <v>21220000</v>
      </c>
      <c r="K117" t="str">
        <f t="shared" si="6"/>
        <v>N/A</v>
      </c>
      <c r="L117" t="str">
        <f t="shared" si="7"/>
        <v>N/A</v>
      </c>
      <c r="M117" t="str">
        <f t="shared" si="8"/>
        <v>N/A</v>
      </c>
      <c r="N117" t="str">
        <f t="shared" si="9"/>
        <v>N/A</v>
      </c>
    </row>
    <row r="118" spans="1:14" x14ac:dyDescent="0.3">
      <c r="A118" s="1">
        <v>4</v>
      </c>
      <c r="B118" t="s">
        <v>195</v>
      </c>
      <c r="C118" t="s">
        <v>8848</v>
      </c>
      <c r="I118" t="str">
        <f t="shared" si="4"/>
        <v>N/A</v>
      </c>
      <c r="J118">
        <f t="shared" si="5"/>
        <v>0.20149999999999998</v>
      </c>
      <c r="K118" t="str">
        <f t="shared" si="6"/>
        <v>N/A</v>
      </c>
      <c r="L118" t="str">
        <f t="shared" si="7"/>
        <v>N/A</v>
      </c>
      <c r="M118" t="str">
        <f t="shared" si="8"/>
        <v>N/A</v>
      </c>
      <c r="N118" t="str">
        <f t="shared" si="9"/>
        <v>N/A</v>
      </c>
    </row>
    <row r="119" spans="1:14" x14ac:dyDescent="0.3">
      <c r="A119" s="1">
        <v>5</v>
      </c>
      <c r="B119" t="s">
        <v>197</v>
      </c>
      <c r="C119" t="s">
        <v>8849</v>
      </c>
      <c r="I119" t="str">
        <f t="shared" si="4"/>
        <v>N/A</v>
      </c>
      <c r="J119">
        <f t="shared" si="5"/>
        <v>0.751</v>
      </c>
      <c r="K119" t="str">
        <f t="shared" si="6"/>
        <v>N/A</v>
      </c>
      <c r="L119" t="str">
        <f t="shared" si="7"/>
        <v>N/A</v>
      </c>
      <c r="M119" t="str">
        <f t="shared" si="8"/>
        <v>N/A</v>
      </c>
      <c r="N119" t="str">
        <f t="shared" si="9"/>
        <v>N/A</v>
      </c>
    </row>
    <row r="120" spans="1:14" x14ac:dyDescent="0.3">
      <c r="A120" s="1">
        <v>6</v>
      </c>
      <c r="B120" t="s">
        <v>199</v>
      </c>
      <c r="C120" t="s">
        <v>8850</v>
      </c>
      <c r="I120" t="str">
        <f t="shared" si="4"/>
        <v>N/A</v>
      </c>
      <c r="J120">
        <f t="shared" si="5"/>
        <v>43000</v>
      </c>
      <c r="K120" t="str">
        <f t="shared" si="6"/>
        <v>N/A</v>
      </c>
      <c r="L120" t="str">
        <f t="shared" si="7"/>
        <v>N/A</v>
      </c>
      <c r="M120" t="str">
        <f t="shared" si="8"/>
        <v>N/A</v>
      </c>
      <c r="N120" t="str">
        <f t="shared" si="9"/>
        <v>N/A</v>
      </c>
    </row>
    <row r="121" spans="1:14" x14ac:dyDescent="0.3">
      <c r="A121" s="1">
        <v>7</v>
      </c>
      <c r="B121" t="s">
        <v>201</v>
      </c>
      <c r="C121" t="s">
        <v>8851</v>
      </c>
      <c r="I121" t="str">
        <f t="shared" si="4"/>
        <v>N/A</v>
      </c>
      <c r="J121">
        <f t="shared" si="5"/>
        <v>4.4000000000000004</v>
      </c>
      <c r="K121" t="str">
        <f t="shared" si="6"/>
        <v>N/A</v>
      </c>
      <c r="L121" t="str">
        <f t="shared" si="7"/>
        <v>N/A</v>
      </c>
      <c r="M121" t="str">
        <f t="shared" si="8"/>
        <v>N/A</v>
      </c>
      <c r="N121" t="str">
        <f t="shared" si="9"/>
        <v>N/A</v>
      </c>
    </row>
    <row r="122" spans="1:14" x14ac:dyDescent="0.3">
      <c r="A122" s="1">
        <v>8</v>
      </c>
      <c r="B122" t="s">
        <v>203</v>
      </c>
      <c r="C122" t="s">
        <v>8852</v>
      </c>
      <c r="I122" t="str">
        <f t="shared" si="4"/>
        <v>N/A</v>
      </c>
      <c r="J122">
        <f t="shared" si="5"/>
        <v>9.9499999999999991E-2</v>
      </c>
      <c r="K122" t="str">
        <f t="shared" si="6"/>
        <v>N/A</v>
      </c>
      <c r="L122" t="str">
        <f t="shared" si="7"/>
        <v>N/A</v>
      </c>
      <c r="M122" t="str">
        <f t="shared" si="8"/>
        <v>N/A</v>
      </c>
      <c r="N122" t="str">
        <f t="shared" si="9"/>
        <v>N/A</v>
      </c>
    </row>
    <row r="123" spans="1:14" x14ac:dyDescent="0.3">
      <c r="A123" s="1">
        <v>9</v>
      </c>
      <c r="B123" t="s">
        <v>205</v>
      </c>
      <c r="C123" t="s">
        <v>8853</v>
      </c>
      <c r="I123" t="str">
        <f t="shared" si="4"/>
        <v>N/A</v>
      </c>
      <c r="J123">
        <f t="shared" si="5"/>
        <v>1830000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8854</v>
      </c>
      <c r="C138" t="s">
        <v>225</v>
      </c>
      <c r="D138" t="s">
        <v>5428</v>
      </c>
      <c r="F138">
        <v>57</v>
      </c>
      <c r="I138" t="str">
        <f t="shared" si="15"/>
        <v>N/A</v>
      </c>
      <c r="J138" t="str">
        <f t="shared" si="16"/>
        <v>N/A</v>
      </c>
      <c r="K138">
        <f t="shared" si="17"/>
        <v>1380000</v>
      </c>
      <c r="L138" t="str">
        <f t="shared" si="18"/>
        <v>N/A</v>
      </c>
      <c r="M138">
        <f t="shared" si="19"/>
        <v>57</v>
      </c>
      <c r="N138" t="str">
        <f t="shared" si="20"/>
        <v>N/A</v>
      </c>
    </row>
    <row r="139" spans="1:14" x14ac:dyDescent="0.3">
      <c r="A139" s="1">
        <v>1</v>
      </c>
      <c r="B139" t="s">
        <v>8855</v>
      </c>
      <c r="C139" t="s">
        <v>8856</v>
      </c>
      <c r="D139" t="s">
        <v>8857</v>
      </c>
      <c r="F139">
        <v>49</v>
      </c>
      <c r="I139" t="str">
        <f t="shared" si="15"/>
        <v>N/A</v>
      </c>
      <c r="J139" t="str">
        <f t="shared" si="16"/>
        <v>N/A</v>
      </c>
      <c r="K139">
        <f t="shared" si="17"/>
        <v>571410</v>
      </c>
      <c r="L139" t="str">
        <f t="shared" si="18"/>
        <v>N/A</v>
      </c>
      <c r="M139">
        <f t="shared" si="19"/>
        <v>49</v>
      </c>
      <c r="N139" t="str">
        <f t="shared" si="20"/>
        <v>N/A</v>
      </c>
    </row>
    <row r="140" spans="1:14" x14ac:dyDescent="0.3">
      <c r="A140" s="1">
        <v>2</v>
      </c>
      <c r="B140" t="s">
        <v>8858</v>
      </c>
      <c r="C140" t="s">
        <v>8859</v>
      </c>
      <c r="D140" t="s">
        <v>8860</v>
      </c>
      <c r="E140" t="s">
        <v>8861</v>
      </c>
      <c r="F140">
        <v>59</v>
      </c>
      <c r="I140" t="str">
        <f t="shared" si="15"/>
        <v>N/A</v>
      </c>
      <c r="J140" t="str">
        <f t="shared" si="16"/>
        <v>N/A</v>
      </c>
      <c r="K140">
        <f t="shared" si="17"/>
        <v>408680</v>
      </c>
      <c r="L140">
        <f t="shared" si="18"/>
        <v>141300</v>
      </c>
      <c r="M140">
        <f t="shared" si="19"/>
        <v>59</v>
      </c>
      <c r="N140" t="str">
        <f t="shared" si="20"/>
        <v>N/A</v>
      </c>
    </row>
    <row r="141" spans="1:14" x14ac:dyDescent="0.3">
      <c r="A141" s="1">
        <v>3</v>
      </c>
      <c r="B141" t="s">
        <v>8862</v>
      </c>
      <c r="C141" t="s">
        <v>8863</v>
      </c>
      <c r="D141" t="s">
        <v>8864</v>
      </c>
      <c r="E141" t="s">
        <v>8865</v>
      </c>
      <c r="F141">
        <v>47</v>
      </c>
      <c r="I141" t="str">
        <f t="shared" si="15"/>
        <v>N/A</v>
      </c>
      <c r="J141" t="str">
        <f t="shared" si="16"/>
        <v>N/A</v>
      </c>
      <c r="K141">
        <f t="shared" si="17"/>
        <v>484570</v>
      </c>
      <c r="L141">
        <f t="shared" si="18"/>
        <v>25170</v>
      </c>
      <c r="M141">
        <f t="shared" si="19"/>
        <v>47</v>
      </c>
      <c r="N141" t="str">
        <f t="shared" si="20"/>
        <v>N/A</v>
      </c>
    </row>
    <row r="142" spans="1:14" x14ac:dyDescent="0.3">
      <c r="A142" s="1">
        <v>4</v>
      </c>
      <c r="B142" t="s">
        <v>8866</v>
      </c>
      <c r="C142" t="s">
        <v>8867</v>
      </c>
      <c r="D142" t="s">
        <v>8868</v>
      </c>
      <c r="F142">
        <v>56</v>
      </c>
      <c r="I142" t="str">
        <f t="shared" si="15"/>
        <v>N/A</v>
      </c>
      <c r="J142" t="str">
        <f t="shared" si="16"/>
        <v>N/A</v>
      </c>
      <c r="K142">
        <f t="shared" si="17"/>
        <v>518549.99999999994</v>
      </c>
      <c r="L142" t="str">
        <f t="shared" si="18"/>
        <v>N/A</v>
      </c>
      <c r="M142">
        <f t="shared" si="19"/>
        <v>56</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8869</v>
      </c>
      <c r="D145" t="s">
        <v>8870</v>
      </c>
      <c r="E145" t="s">
        <v>8871</v>
      </c>
      <c r="F145" t="s">
        <v>8872</v>
      </c>
      <c r="G145" t="s">
        <v>8811</v>
      </c>
      <c r="I145" t="str">
        <f t="shared" si="15"/>
        <v>pos_trend</v>
      </c>
      <c r="J145">
        <f t="shared" si="16"/>
        <v>708330000</v>
      </c>
      <c r="K145">
        <f t="shared" si="17"/>
        <v>775130000</v>
      </c>
      <c r="L145">
        <f t="shared" si="18"/>
        <v>845570000</v>
      </c>
      <c r="M145">
        <f t="shared" si="19"/>
        <v>919600000</v>
      </c>
      <c r="N145">
        <f t="shared" si="20"/>
        <v>993050000</v>
      </c>
    </row>
    <row r="146" spans="1:14" x14ac:dyDescent="0.3">
      <c r="A146" s="1">
        <v>1</v>
      </c>
      <c r="B146" t="s">
        <v>253</v>
      </c>
      <c r="C146" t="s">
        <v>254</v>
      </c>
      <c r="D146" t="s">
        <v>6143</v>
      </c>
      <c r="E146" t="s">
        <v>8873</v>
      </c>
      <c r="F146" t="s">
        <v>8874</v>
      </c>
      <c r="G146" t="s">
        <v>8875</v>
      </c>
      <c r="I146" t="str">
        <f t="shared" si="15"/>
        <v>neg_trend</v>
      </c>
      <c r="J146" t="str">
        <f t="shared" si="16"/>
        <v>N/A</v>
      </c>
      <c r="K146">
        <f t="shared" si="17"/>
        <v>9.4299999999999995E-2</v>
      </c>
      <c r="L146">
        <f t="shared" si="18"/>
        <v>9.0899999999999995E-2</v>
      </c>
      <c r="M146">
        <f t="shared" si="19"/>
        <v>8.7500000000000008E-2</v>
      </c>
      <c r="N146">
        <f t="shared" si="20"/>
        <v>7.9899999999999999E-2</v>
      </c>
    </row>
    <row r="147" spans="1:14" x14ac:dyDescent="0.3">
      <c r="A147" s="1">
        <v>2</v>
      </c>
      <c r="B147" t="s">
        <v>259</v>
      </c>
      <c r="C147" t="s">
        <v>8876</v>
      </c>
      <c r="D147" t="s">
        <v>8877</v>
      </c>
      <c r="E147" t="s">
        <v>8878</v>
      </c>
      <c r="F147" t="s">
        <v>8879</v>
      </c>
      <c r="G147" t="s">
        <v>8880</v>
      </c>
      <c r="I147" t="str">
        <f t="shared" si="15"/>
        <v>pos_trend</v>
      </c>
      <c r="J147">
        <f t="shared" si="16"/>
        <v>612370000</v>
      </c>
      <c r="K147">
        <f t="shared" si="17"/>
        <v>688340000</v>
      </c>
      <c r="L147">
        <f t="shared" si="18"/>
        <v>749220000</v>
      </c>
      <c r="M147">
        <f t="shared" si="19"/>
        <v>796150000</v>
      </c>
      <c r="N147">
        <f t="shared" si="20"/>
        <v>865690000</v>
      </c>
    </row>
    <row r="148" spans="1:14" x14ac:dyDescent="0.3">
      <c r="A148" s="1">
        <v>3</v>
      </c>
      <c r="B148" t="s">
        <v>265</v>
      </c>
      <c r="C148" t="s">
        <v>8881</v>
      </c>
      <c r="D148" t="s">
        <v>8882</v>
      </c>
      <c r="E148" t="s">
        <v>8883</v>
      </c>
      <c r="F148" t="s">
        <v>8884</v>
      </c>
      <c r="G148" t="s">
        <v>8885</v>
      </c>
      <c r="I148" t="str">
        <f t="shared" si="15"/>
        <v>pos_trend</v>
      </c>
      <c r="J148">
        <f t="shared" si="16"/>
        <v>571030000</v>
      </c>
      <c r="K148">
        <f t="shared" si="17"/>
        <v>639330000</v>
      </c>
      <c r="L148">
        <f t="shared" si="18"/>
        <v>693830000</v>
      </c>
      <c r="M148">
        <f t="shared" si="19"/>
        <v>736730000</v>
      </c>
      <c r="N148">
        <f t="shared" si="20"/>
        <v>801410000</v>
      </c>
    </row>
    <row r="149" spans="1:14" x14ac:dyDescent="0.3">
      <c r="A149" s="1">
        <v>4</v>
      </c>
      <c r="B149" t="s">
        <v>271</v>
      </c>
      <c r="C149" t="s">
        <v>8886</v>
      </c>
      <c r="D149" t="s">
        <v>8887</v>
      </c>
      <c r="E149" t="s">
        <v>8888</v>
      </c>
      <c r="F149" t="s">
        <v>8889</v>
      </c>
      <c r="G149" t="s">
        <v>7160</v>
      </c>
      <c r="I149" t="str">
        <f t="shared" si="15"/>
        <v>pos_trend</v>
      </c>
      <c r="J149">
        <f t="shared" si="16"/>
        <v>41350000</v>
      </c>
      <c r="K149">
        <f t="shared" si="17"/>
        <v>49010000</v>
      </c>
      <c r="L149">
        <f t="shared" si="18"/>
        <v>55390000</v>
      </c>
      <c r="M149">
        <f t="shared" si="19"/>
        <v>59420000</v>
      </c>
      <c r="N149">
        <f t="shared" si="20"/>
        <v>64280000</v>
      </c>
    </row>
    <row r="150" spans="1:14" x14ac:dyDescent="0.3">
      <c r="A150" s="1">
        <v>5</v>
      </c>
      <c r="B150" t="s">
        <v>277</v>
      </c>
      <c r="C150" t="s">
        <v>8886</v>
      </c>
      <c r="D150" t="s">
        <v>8887</v>
      </c>
      <c r="E150" t="s">
        <v>8888</v>
      </c>
      <c r="F150" t="s">
        <v>254</v>
      </c>
      <c r="G150" t="s">
        <v>254</v>
      </c>
      <c r="I150" t="str">
        <f t="shared" si="15"/>
        <v>N/A</v>
      </c>
      <c r="J150">
        <f t="shared" si="16"/>
        <v>41350000</v>
      </c>
      <c r="K150">
        <f t="shared" si="17"/>
        <v>49010000</v>
      </c>
      <c r="L150">
        <f t="shared" si="18"/>
        <v>55390000</v>
      </c>
      <c r="M150" t="str">
        <f t="shared" si="19"/>
        <v>N/A</v>
      </c>
      <c r="N150" t="str">
        <f t="shared" si="20"/>
        <v>N/A</v>
      </c>
    </row>
    <row r="151" spans="1:14" x14ac:dyDescent="0.3">
      <c r="A151" s="1">
        <v>6</v>
      </c>
      <c r="B151" t="s">
        <v>283</v>
      </c>
      <c r="C151" t="s">
        <v>254</v>
      </c>
      <c r="D151" t="s">
        <v>254</v>
      </c>
      <c r="E151" t="s">
        <v>254</v>
      </c>
      <c r="F151" t="s">
        <v>254</v>
      </c>
      <c r="G151" t="s">
        <v>254</v>
      </c>
      <c r="I151" t="str">
        <f t="shared" si="15"/>
        <v>N/A</v>
      </c>
      <c r="J151" t="str">
        <f t="shared" si="16"/>
        <v>N/A</v>
      </c>
      <c r="K151" t="str">
        <f t="shared" si="17"/>
        <v>N/A</v>
      </c>
      <c r="L151" t="str">
        <f t="shared" si="18"/>
        <v>N/A</v>
      </c>
      <c r="M151" t="str">
        <f t="shared" si="19"/>
        <v>N/A</v>
      </c>
      <c r="N151" t="str">
        <f t="shared" si="20"/>
        <v>N/A</v>
      </c>
    </row>
    <row r="152" spans="1:14" x14ac:dyDescent="0.3">
      <c r="A152" s="1">
        <v>7</v>
      </c>
      <c r="B152" t="s">
        <v>289</v>
      </c>
      <c r="C152" t="s">
        <v>254</v>
      </c>
      <c r="D152" t="s">
        <v>5171</v>
      </c>
      <c r="E152" t="s">
        <v>8890</v>
      </c>
      <c r="F152" t="s">
        <v>8891</v>
      </c>
      <c r="G152" t="s">
        <v>8892</v>
      </c>
      <c r="I152" t="str">
        <f t="shared" si="15"/>
        <v>N/A</v>
      </c>
      <c r="J152" t="str">
        <f t="shared" si="16"/>
        <v>N/A</v>
      </c>
      <c r="K152">
        <f t="shared" si="17"/>
        <v>0.12400000000000001</v>
      </c>
      <c r="L152">
        <f t="shared" si="18"/>
        <v>8.8400000000000006E-2</v>
      </c>
      <c r="M152">
        <f t="shared" si="19"/>
        <v>6.2600000000000003E-2</v>
      </c>
      <c r="N152">
        <f t="shared" si="20"/>
        <v>8.7300000000000003E-2</v>
      </c>
    </row>
    <row r="153" spans="1:14" x14ac:dyDescent="0.3">
      <c r="A153" s="1">
        <v>8</v>
      </c>
      <c r="B153" t="s">
        <v>294</v>
      </c>
      <c r="C153" t="s">
        <v>8893</v>
      </c>
      <c r="D153" t="s">
        <v>8894</v>
      </c>
      <c r="E153" t="s">
        <v>8895</v>
      </c>
      <c r="F153" t="s">
        <v>8896</v>
      </c>
      <c r="G153" t="s">
        <v>8897</v>
      </c>
      <c r="I153" t="str">
        <f t="shared" si="15"/>
        <v>N/A</v>
      </c>
      <c r="J153">
        <f t="shared" si="16"/>
        <v>95950000</v>
      </c>
      <c r="K153">
        <f t="shared" si="17"/>
        <v>86790000</v>
      </c>
      <c r="L153">
        <f t="shared" si="18"/>
        <v>96350000</v>
      </c>
      <c r="M153">
        <f t="shared" si="19"/>
        <v>123450000</v>
      </c>
      <c r="N153">
        <f t="shared" si="20"/>
        <v>127360000</v>
      </c>
    </row>
    <row r="154" spans="1:14" x14ac:dyDescent="0.3">
      <c r="A154" s="1">
        <v>9</v>
      </c>
      <c r="B154" t="s">
        <v>300</v>
      </c>
      <c r="C154" t="s">
        <v>254</v>
      </c>
      <c r="D154" t="s">
        <v>8898</v>
      </c>
      <c r="E154" t="s">
        <v>8899</v>
      </c>
      <c r="F154" t="s">
        <v>2753</v>
      </c>
      <c r="G154" t="s">
        <v>1848</v>
      </c>
      <c r="I154" t="str">
        <f t="shared" si="15"/>
        <v>N/A</v>
      </c>
      <c r="J154" t="str">
        <f t="shared" si="16"/>
        <v>N/A</v>
      </c>
      <c r="K154">
        <f t="shared" si="17"/>
        <v>-9.5500000000000015E-2</v>
      </c>
      <c r="L154">
        <f t="shared" si="18"/>
        <v>0.11019999999999999</v>
      </c>
      <c r="M154">
        <f t="shared" si="19"/>
        <v>0.28120000000000001</v>
      </c>
      <c r="N154">
        <f t="shared" si="20"/>
        <v>3.1699999999999999E-2</v>
      </c>
    </row>
    <row r="155" spans="1:14" x14ac:dyDescent="0.3">
      <c r="A155" s="1">
        <v>10</v>
      </c>
      <c r="B155" t="s">
        <v>305</v>
      </c>
      <c r="C155" t="s">
        <v>254</v>
      </c>
      <c r="D155" t="s">
        <v>254</v>
      </c>
      <c r="E155" t="s">
        <v>254</v>
      </c>
      <c r="F155" t="s">
        <v>254</v>
      </c>
      <c r="G155" t="s">
        <v>8900</v>
      </c>
      <c r="I155" t="str">
        <f t="shared" si="15"/>
        <v>N/A</v>
      </c>
      <c r="J155" t="str">
        <f t="shared" si="16"/>
        <v>N/A</v>
      </c>
      <c r="K155" t="str">
        <f t="shared" si="17"/>
        <v>N/A</v>
      </c>
      <c r="L155" t="str">
        <f t="shared" si="18"/>
        <v>N/A</v>
      </c>
      <c r="M155" t="str">
        <f t="shared" si="19"/>
        <v>N/A</v>
      </c>
      <c r="N155">
        <f t="shared" si="20"/>
        <v>0.1283</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8901</v>
      </c>
      <c r="D158" t="s">
        <v>8902</v>
      </c>
      <c r="E158" t="s">
        <v>2282</v>
      </c>
      <c r="F158" t="s">
        <v>8903</v>
      </c>
      <c r="G158" t="s">
        <v>8904</v>
      </c>
      <c r="I158" t="str">
        <f t="shared" si="15"/>
        <v>N/A</v>
      </c>
      <c r="J158">
        <f t="shared" si="16"/>
        <v>53570000</v>
      </c>
      <c r="K158">
        <f t="shared" si="17"/>
        <v>58240000</v>
      </c>
      <c r="L158">
        <f t="shared" si="18"/>
        <v>56530000</v>
      </c>
      <c r="M158">
        <f t="shared" si="19"/>
        <v>60390000</v>
      </c>
      <c r="N158">
        <f t="shared" si="20"/>
        <v>62350000</v>
      </c>
    </row>
    <row r="159" spans="1:14" x14ac:dyDescent="0.3">
      <c r="A159" s="1">
        <v>1</v>
      </c>
      <c r="B159" t="s">
        <v>314</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row>
    <row r="160" spans="1:14" x14ac:dyDescent="0.3">
      <c r="A160" s="1">
        <v>2</v>
      </c>
      <c r="B160" t="s">
        <v>320</v>
      </c>
      <c r="C160" t="s">
        <v>8901</v>
      </c>
      <c r="D160" t="s">
        <v>8902</v>
      </c>
      <c r="E160" t="s">
        <v>2282</v>
      </c>
      <c r="F160" t="s">
        <v>8903</v>
      </c>
      <c r="G160" t="s">
        <v>8904</v>
      </c>
      <c r="I160" t="str">
        <f t="shared" si="15"/>
        <v>N/A</v>
      </c>
      <c r="J160">
        <f t="shared" si="16"/>
        <v>53570000</v>
      </c>
      <c r="K160">
        <f t="shared" si="17"/>
        <v>58240000</v>
      </c>
      <c r="L160">
        <f t="shared" si="18"/>
        <v>56530000</v>
      </c>
      <c r="M160">
        <f t="shared" si="19"/>
        <v>60390000</v>
      </c>
      <c r="N160">
        <f t="shared" si="20"/>
        <v>62350000</v>
      </c>
    </row>
    <row r="161" spans="1:14" x14ac:dyDescent="0.3">
      <c r="A161" s="1">
        <v>3</v>
      </c>
      <c r="B161" t="s">
        <v>326</v>
      </c>
      <c r="C161" t="s">
        <v>254</v>
      </c>
      <c r="D161" t="s">
        <v>4494</v>
      </c>
      <c r="E161" t="s">
        <v>8905</v>
      </c>
      <c r="F161" t="s">
        <v>4537</v>
      </c>
      <c r="G161" t="s">
        <v>8906</v>
      </c>
      <c r="I161" t="str">
        <f t="shared" si="15"/>
        <v>N/A</v>
      </c>
      <c r="J161" t="str">
        <f t="shared" si="16"/>
        <v>N/A</v>
      </c>
      <c r="K161">
        <f t="shared" si="17"/>
        <v>8.7100000000000011E-2</v>
      </c>
      <c r="L161">
        <f t="shared" si="18"/>
        <v>-2.9300000000000003E-2</v>
      </c>
      <c r="M161">
        <f t="shared" si="19"/>
        <v>6.8200000000000011E-2</v>
      </c>
      <c r="N161">
        <f t="shared" si="20"/>
        <v>3.2500000000000001E-2</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8907</v>
      </c>
      <c r="D163" t="s">
        <v>8908</v>
      </c>
      <c r="E163" t="s">
        <v>3937</v>
      </c>
      <c r="F163" t="s">
        <v>8909</v>
      </c>
      <c r="G163" t="s">
        <v>8910</v>
      </c>
      <c r="I163" t="str">
        <f t="shared" si="15"/>
        <v>N/A</v>
      </c>
      <c r="J163">
        <f t="shared" si="16"/>
        <v>162000</v>
      </c>
      <c r="K163">
        <f t="shared" si="17"/>
        <v>3910000</v>
      </c>
      <c r="L163">
        <f t="shared" si="18"/>
        <v>2730000</v>
      </c>
      <c r="M163">
        <f t="shared" si="19"/>
        <v>-2510000</v>
      </c>
      <c r="N163">
        <f t="shared" si="20"/>
        <v>402000</v>
      </c>
    </row>
    <row r="164" spans="1:14" x14ac:dyDescent="0.3">
      <c r="A164" s="1">
        <v>6</v>
      </c>
      <c r="B164" t="s">
        <v>338</v>
      </c>
      <c r="C164" t="s">
        <v>8911</v>
      </c>
      <c r="D164" t="s">
        <v>8912</v>
      </c>
      <c r="E164" t="s">
        <v>8913</v>
      </c>
      <c r="F164" t="s">
        <v>8914</v>
      </c>
      <c r="G164" t="s">
        <v>8915</v>
      </c>
      <c r="I164" t="str">
        <f t="shared" si="15"/>
        <v>N/A</v>
      </c>
      <c r="J164">
        <f t="shared" si="16"/>
        <v>42220000</v>
      </c>
      <c r="K164">
        <f t="shared" si="17"/>
        <v>24640000</v>
      </c>
      <c r="L164">
        <f t="shared" si="18"/>
        <v>37090000</v>
      </c>
      <c r="M164">
        <f t="shared" si="19"/>
        <v>65569999.999999993</v>
      </c>
      <c r="N164">
        <f t="shared" si="20"/>
        <v>64610000</v>
      </c>
    </row>
    <row r="165" spans="1:14" x14ac:dyDescent="0.3">
      <c r="A165" s="1">
        <v>7</v>
      </c>
      <c r="B165" t="s">
        <v>344</v>
      </c>
      <c r="C165" t="s">
        <v>8916</v>
      </c>
      <c r="D165" t="s">
        <v>8917</v>
      </c>
      <c r="E165" t="s">
        <v>8918</v>
      </c>
      <c r="F165" t="s">
        <v>8919</v>
      </c>
      <c r="G165" t="s">
        <v>8920</v>
      </c>
      <c r="I165" t="str">
        <f t="shared" si="15"/>
        <v>N/A</v>
      </c>
      <c r="J165">
        <f t="shared" si="16"/>
        <v>215000</v>
      </c>
      <c r="K165">
        <f t="shared" si="17"/>
        <v>240000</v>
      </c>
      <c r="L165">
        <f t="shared" si="18"/>
        <v>-528000</v>
      </c>
      <c r="M165">
        <f t="shared" si="19"/>
        <v>-2450000</v>
      </c>
      <c r="N165">
        <f t="shared" si="20"/>
        <v>-1790000</v>
      </c>
    </row>
    <row r="166" spans="1:14" x14ac:dyDescent="0.3">
      <c r="A166" s="1">
        <v>8</v>
      </c>
      <c r="B166" t="s">
        <v>350</v>
      </c>
      <c r="C166" t="s">
        <v>7794</v>
      </c>
      <c r="D166" t="s">
        <v>8921</v>
      </c>
      <c r="E166" t="s">
        <v>254</v>
      </c>
      <c r="F166" t="s">
        <v>254</v>
      </c>
      <c r="G166" t="s">
        <v>254</v>
      </c>
      <c r="I166" t="str">
        <f t="shared" si="15"/>
        <v>N/A</v>
      </c>
      <c r="J166">
        <f t="shared" si="16"/>
        <v>276000</v>
      </c>
      <c r="K166">
        <f t="shared" si="17"/>
        <v>133000</v>
      </c>
      <c r="L166" t="str">
        <f t="shared" si="18"/>
        <v>N/A</v>
      </c>
      <c r="M166" t="str">
        <f t="shared" si="19"/>
        <v>N/A</v>
      </c>
      <c r="N166" t="str">
        <f t="shared" si="20"/>
        <v>N/A</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8922</v>
      </c>
      <c r="D168" t="s">
        <v>254</v>
      </c>
      <c r="E168" t="s">
        <v>3003</v>
      </c>
      <c r="F168" t="s">
        <v>7697</v>
      </c>
      <c r="G168" t="s">
        <v>2914</v>
      </c>
      <c r="I168" t="str">
        <f t="shared" si="15"/>
        <v>N/A</v>
      </c>
      <c r="J168">
        <f t="shared" si="16"/>
        <v>54000</v>
      </c>
      <c r="K168" t="str">
        <f t="shared" si="17"/>
        <v>N/A</v>
      </c>
      <c r="L168">
        <f t="shared" si="18"/>
        <v>238000</v>
      </c>
      <c r="M168">
        <f t="shared" si="19"/>
        <v>1020000</v>
      </c>
      <c r="N168">
        <f t="shared" si="20"/>
        <v>1730000</v>
      </c>
    </row>
    <row r="169" spans="1:14" x14ac:dyDescent="0.3">
      <c r="A169" s="1">
        <v>11</v>
      </c>
      <c r="B169" t="s">
        <v>363</v>
      </c>
      <c r="C169" t="s">
        <v>254</v>
      </c>
      <c r="D169" t="s">
        <v>254</v>
      </c>
      <c r="E169" t="s">
        <v>254</v>
      </c>
      <c r="F169" t="s">
        <v>8923</v>
      </c>
      <c r="G169" t="s">
        <v>8924</v>
      </c>
      <c r="I169" t="str">
        <f t="shared" si="15"/>
        <v>N/A</v>
      </c>
      <c r="J169" t="str">
        <f t="shared" si="16"/>
        <v>N/A</v>
      </c>
      <c r="K169" t="str">
        <f t="shared" si="17"/>
        <v>N/A</v>
      </c>
      <c r="L169" t="str">
        <f t="shared" si="18"/>
        <v>N/A</v>
      </c>
      <c r="M169">
        <f t="shared" si="19"/>
        <v>3.2647000000000004</v>
      </c>
      <c r="N169">
        <f t="shared" si="20"/>
        <v>0.70440000000000003</v>
      </c>
    </row>
    <row r="170" spans="1:14" x14ac:dyDescent="0.3">
      <c r="A170" s="1">
        <v>12</v>
      </c>
      <c r="B170" t="s">
        <v>368</v>
      </c>
      <c r="C170" t="s">
        <v>8922</v>
      </c>
      <c r="D170" t="s">
        <v>254</v>
      </c>
      <c r="E170" t="s">
        <v>3003</v>
      </c>
      <c r="F170" t="s">
        <v>1186</v>
      </c>
      <c r="G170" t="s">
        <v>2915</v>
      </c>
      <c r="I170" t="str">
        <f t="shared" si="15"/>
        <v>N/A</v>
      </c>
      <c r="J170">
        <f t="shared" si="16"/>
        <v>54000</v>
      </c>
      <c r="K170" t="str">
        <f t="shared" si="17"/>
        <v>N/A</v>
      </c>
      <c r="L170">
        <f t="shared" si="18"/>
        <v>238000</v>
      </c>
      <c r="M170">
        <f t="shared" si="19"/>
        <v>1220000</v>
      </c>
      <c r="N170">
        <f t="shared" si="20"/>
        <v>1930000</v>
      </c>
    </row>
    <row r="171" spans="1:14" x14ac:dyDescent="0.3">
      <c r="A171" s="1">
        <v>13</v>
      </c>
      <c r="B171" t="s">
        <v>369</v>
      </c>
      <c r="C171" t="s">
        <v>254</v>
      </c>
      <c r="D171" t="s">
        <v>254</v>
      </c>
      <c r="E171" t="s">
        <v>254</v>
      </c>
      <c r="F171" t="s">
        <v>2626</v>
      </c>
      <c r="G171" t="s">
        <v>2626</v>
      </c>
      <c r="I171" t="str">
        <f t="shared" si="15"/>
        <v>N/A</v>
      </c>
      <c r="J171" t="str">
        <f t="shared" si="16"/>
        <v>N/A</v>
      </c>
      <c r="K171" t="str">
        <f t="shared" si="17"/>
        <v>N/A</v>
      </c>
      <c r="L171" t="str">
        <f t="shared" si="18"/>
        <v>N/A</v>
      </c>
      <c r="M171">
        <f t="shared" si="19"/>
        <v>200000</v>
      </c>
      <c r="N171">
        <f t="shared" si="20"/>
        <v>200000</v>
      </c>
    </row>
    <row r="172" spans="1:14" x14ac:dyDescent="0.3">
      <c r="A172" s="1">
        <v>14</v>
      </c>
      <c r="B172" t="s">
        <v>370</v>
      </c>
      <c r="C172" t="s">
        <v>8925</v>
      </c>
      <c r="D172" t="s">
        <v>8926</v>
      </c>
      <c r="E172" t="s">
        <v>8927</v>
      </c>
      <c r="F172" t="s">
        <v>8928</v>
      </c>
      <c r="G172" t="s">
        <v>8929</v>
      </c>
      <c r="I172" t="str">
        <f t="shared" si="15"/>
        <v>N/A</v>
      </c>
      <c r="J172">
        <f t="shared" si="16"/>
        <v>42660000</v>
      </c>
      <c r="K172">
        <f t="shared" si="17"/>
        <v>25010000</v>
      </c>
      <c r="L172">
        <f t="shared" si="18"/>
        <v>36320000</v>
      </c>
      <c r="M172">
        <f t="shared" si="19"/>
        <v>62110000</v>
      </c>
      <c r="N172">
        <f t="shared" si="20"/>
        <v>61090000</v>
      </c>
    </row>
    <row r="173" spans="1:14" x14ac:dyDescent="0.3">
      <c r="A173" s="1">
        <v>15</v>
      </c>
      <c r="B173" t="s">
        <v>376</v>
      </c>
      <c r="C173" t="s">
        <v>254</v>
      </c>
      <c r="D173" t="s">
        <v>8930</v>
      </c>
      <c r="E173" t="s">
        <v>8931</v>
      </c>
      <c r="F173" t="s">
        <v>4878</v>
      </c>
      <c r="G173" t="s">
        <v>6105</v>
      </c>
      <c r="I173" t="str">
        <f t="shared" si="15"/>
        <v>N/A</v>
      </c>
      <c r="J173" t="str">
        <f t="shared" si="16"/>
        <v>N/A</v>
      </c>
      <c r="K173">
        <f t="shared" si="17"/>
        <v>-0.41360000000000002</v>
      </c>
      <c r="L173">
        <f t="shared" si="18"/>
        <v>0.45219999999999999</v>
      </c>
      <c r="M173">
        <f t="shared" si="19"/>
        <v>0.70989999999999998</v>
      </c>
      <c r="N173">
        <f t="shared" si="20"/>
        <v>-1.6399999999999998E-2</v>
      </c>
    </row>
    <row r="174" spans="1:14" x14ac:dyDescent="0.3">
      <c r="A174" s="1">
        <v>16</v>
      </c>
      <c r="B174" t="s">
        <v>381</v>
      </c>
      <c r="C174" t="s">
        <v>254</v>
      </c>
      <c r="D174" t="s">
        <v>254</v>
      </c>
      <c r="E174" t="s">
        <v>254</v>
      </c>
      <c r="F174" t="s">
        <v>254</v>
      </c>
      <c r="G174" t="s">
        <v>3434</v>
      </c>
      <c r="I174" t="str">
        <f t="shared" si="15"/>
        <v>N/A</v>
      </c>
      <c r="J174" t="str">
        <f t="shared" si="16"/>
        <v>N/A</v>
      </c>
      <c r="K174" t="str">
        <f t="shared" si="17"/>
        <v>N/A</v>
      </c>
      <c r="L174" t="str">
        <f t="shared" si="18"/>
        <v>N/A</v>
      </c>
      <c r="M174" t="str">
        <f t="shared" si="19"/>
        <v>N/A</v>
      </c>
      <c r="N174">
        <f t="shared" si="20"/>
        <v>6.1500000000000006E-2</v>
      </c>
    </row>
    <row r="175" spans="1:14" x14ac:dyDescent="0.3">
      <c r="A175" s="1">
        <v>17</v>
      </c>
      <c r="B175" t="s">
        <v>383</v>
      </c>
      <c r="C175" t="s">
        <v>7587</v>
      </c>
      <c r="D175" t="s">
        <v>7929</v>
      </c>
      <c r="E175" t="s">
        <v>8932</v>
      </c>
      <c r="F175" t="s">
        <v>8933</v>
      </c>
      <c r="G175" t="s">
        <v>2049</v>
      </c>
      <c r="I175" t="str">
        <f t="shared" si="15"/>
        <v>N/A</v>
      </c>
      <c r="J175">
        <f t="shared" si="16"/>
        <v>11250000</v>
      </c>
      <c r="K175">
        <f t="shared" si="17"/>
        <v>3990000</v>
      </c>
      <c r="L175">
        <f t="shared" si="18"/>
        <v>8930000</v>
      </c>
      <c r="M175">
        <f t="shared" si="19"/>
        <v>16780000</v>
      </c>
      <c r="N175">
        <f t="shared" si="20"/>
        <v>15530000</v>
      </c>
    </row>
    <row r="176" spans="1:14" x14ac:dyDescent="0.3">
      <c r="A176" s="1">
        <v>18</v>
      </c>
      <c r="B176" t="s">
        <v>389</v>
      </c>
      <c r="C176" t="s">
        <v>2930</v>
      </c>
      <c r="D176" t="s">
        <v>3546</v>
      </c>
      <c r="E176" t="s">
        <v>7927</v>
      </c>
      <c r="F176" t="s">
        <v>8934</v>
      </c>
      <c r="G176" t="s">
        <v>2901</v>
      </c>
      <c r="I176" t="str">
        <f t="shared" si="15"/>
        <v>N/A</v>
      </c>
      <c r="J176">
        <f t="shared" si="16"/>
        <v>4480000</v>
      </c>
      <c r="K176">
        <f t="shared" si="17"/>
        <v>9150000</v>
      </c>
      <c r="L176">
        <f t="shared" si="18"/>
        <v>4510000</v>
      </c>
      <c r="M176">
        <f t="shared" si="19"/>
        <v>11460000</v>
      </c>
      <c r="N176">
        <f t="shared" si="20"/>
        <v>8460000</v>
      </c>
    </row>
    <row r="177" spans="1:14" x14ac:dyDescent="0.3">
      <c r="A177" s="1">
        <v>19</v>
      </c>
      <c r="B177" t="s">
        <v>395</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row>
    <row r="178" spans="1:14" x14ac:dyDescent="0.3">
      <c r="A178" s="1">
        <v>20</v>
      </c>
      <c r="B178" t="s">
        <v>401</v>
      </c>
      <c r="C178" t="s">
        <v>8935</v>
      </c>
      <c r="D178" t="s">
        <v>7894</v>
      </c>
      <c r="E178" t="s">
        <v>8936</v>
      </c>
      <c r="F178" t="s">
        <v>8559</v>
      </c>
      <c r="G178" t="s">
        <v>7614</v>
      </c>
      <c r="I178" t="str">
        <f t="shared" si="15"/>
        <v>N/A</v>
      </c>
      <c r="J178">
        <f t="shared" si="16"/>
        <v>6760000</v>
      </c>
      <c r="K178">
        <f t="shared" si="17"/>
        <v>-5160000</v>
      </c>
      <c r="L178">
        <f t="shared" si="18"/>
        <v>4420000</v>
      </c>
      <c r="M178">
        <f t="shared" si="19"/>
        <v>5320000</v>
      </c>
      <c r="N178">
        <f t="shared" si="20"/>
        <v>7070000</v>
      </c>
    </row>
    <row r="179" spans="1:14" x14ac:dyDescent="0.3">
      <c r="A179" s="1">
        <v>21</v>
      </c>
      <c r="B179" t="s">
        <v>407</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2218</v>
      </c>
      <c r="D183" t="s">
        <v>8937</v>
      </c>
      <c r="E183" t="s">
        <v>8938</v>
      </c>
      <c r="F183" t="s">
        <v>4795</v>
      </c>
      <c r="G183" t="s">
        <v>8939</v>
      </c>
      <c r="I183" t="str">
        <f t="shared" si="15"/>
        <v>N/A</v>
      </c>
      <c r="J183">
        <f t="shared" si="16"/>
        <v>31410000</v>
      </c>
      <c r="K183">
        <f t="shared" si="17"/>
        <v>21020000</v>
      </c>
      <c r="L183">
        <f t="shared" si="18"/>
        <v>27400000</v>
      </c>
      <c r="M183">
        <f t="shared" si="19"/>
        <v>45330000</v>
      </c>
      <c r="N183">
        <f t="shared" si="20"/>
        <v>45560000</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2218</v>
      </c>
      <c r="D185" t="s">
        <v>8937</v>
      </c>
      <c r="E185" t="s">
        <v>8938</v>
      </c>
      <c r="F185" t="s">
        <v>4795</v>
      </c>
      <c r="G185" t="s">
        <v>8939</v>
      </c>
      <c r="I185" t="str">
        <f t="shared" si="15"/>
        <v>N/A</v>
      </c>
      <c r="J185">
        <f t="shared" si="16"/>
        <v>31410000</v>
      </c>
      <c r="K185">
        <f t="shared" si="17"/>
        <v>21020000</v>
      </c>
      <c r="L185">
        <f t="shared" si="18"/>
        <v>27400000</v>
      </c>
      <c r="M185">
        <f t="shared" si="19"/>
        <v>45330000</v>
      </c>
      <c r="N185">
        <f t="shared" si="20"/>
        <v>45560000</v>
      </c>
    </row>
    <row r="186" spans="1:14" x14ac:dyDescent="0.3">
      <c r="A186" s="1">
        <v>28</v>
      </c>
      <c r="B186" t="s">
        <v>424</v>
      </c>
      <c r="C186" t="s">
        <v>254</v>
      </c>
      <c r="D186" t="s">
        <v>8940</v>
      </c>
      <c r="E186" t="s">
        <v>8941</v>
      </c>
      <c r="F186" t="s">
        <v>8942</v>
      </c>
      <c r="G186" t="s">
        <v>8943</v>
      </c>
      <c r="I186" t="str">
        <f t="shared" si="15"/>
        <v>N/A</v>
      </c>
      <c r="J186" t="str">
        <f t="shared" si="16"/>
        <v>N/A</v>
      </c>
      <c r="K186">
        <f t="shared" si="17"/>
        <v>-0.33069999999999999</v>
      </c>
      <c r="L186">
        <f t="shared" si="18"/>
        <v>0.30330000000000001</v>
      </c>
      <c r="M186">
        <f t="shared" si="19"/>
        <v>0.65439999999999998</v>
      </c>
      <c r="N186">
        <f t="shared" si="20"/>
        <v>5.1000000000000004E-3</v>
      </c>
    </row>
    <row r="187" spans="1:14" x14ac:dyDescent="0.3">
      <c r="A187" s="1">
        <v>29</v>
      </c>
      <c r="B187" t="s">
        <v>429</v>
      </c>
      <c r="C187" t="s">
        <v>254</v>
      </c>
      <c r="D187" t="s">
        <v>254</v>
      </c>
      <c r="E187" t="s">
        <v>254</v>
      </c>
      <c r="F187" t="s">
        <v>254</v>
      </c>
      <c r="G187" t="s">
        <v>8944</v>
      </c>
      <c r="I187" t="str">
        <f t="shared" si="15"/>
        <v>N/A</v>
      </c>
      <c r="J187" t="str">
        <f t="shared" si="16"/>
        <v>N/A</v>
      </c>
      <c r="K187" t="str">
        <f t="shared" si="17"/>
        <v>N/A</v>
      </c>
      <c r="L187" t="str">
        <f t="shared" si="18"/>
        <v>N/A</v>
      </c>
      <c r="M187" t="str">
        <f t="shared" si="19"/>
        <v>N/A</v>
      </c>
      <c r="N187">
        <f t="shared" si="20"/>
        <v>4.5899999999999996E-2</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2218</v>
      </c>
      <c r="D192" t="s">
        <v>8937</v>
      </c>
      <c r="E192" t="s">
        <v>8938</v>
      </c>
      <c r="F192" t="s">
        <v>4795</v>
      </c>
      <c r="G192" t="s">
        <v>8939</v>
      </c>
      <c r="I192" t="str">
        <f t="shared" si="21"/>
        <v>N/A</v>
      </c>
      <c r="J192">
        <f t="shared" si="22"/>
        <v>31410000</v>
      </c>
      <c r="K192">
        <f t="shared" si="23"/>
        <v>21020000</v>
      </c>
      <c r="L192">
        <f t="shared" si="24"/>
        <v>27400000</v>
      </c>
      <c r="M192">
        <f t="shared" si="25"/>
        <v>45330000</v>
      </c>
      <c r="N192">
        <f t="shared" si="26"/>
        <v>45560000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2218</v>
      </c>
      <c r="D194" t="s">
        <v>8937</v>
      </c>
      <c r="E194" t="s">
        <v>8938</v>
      </c>
      <c r="F194" t="s">
        <v>4795</v>
      </c>
      <c r="G194" t="s">
        <v>8939</v>
      </c>
      <c r="I194" t="str">
        <f t="shared" si="21"/>
        <v>N/A</v>
      </c>
      <c r="J194">
        <f t="shared" si="22"/>
        <v>31410000</v>
      </c>
      <c r="K194">
        <f t="shared" si="23"/>
        <v>21020000</v>
      </c>
      <c r="L194">
        <f t="shared" si="24"/>
        <v>27400000</v>
      </c>
      <c r="M194">
        <f t="shared" si="25"/>
        <v>45330000</v>
      </c>
      <c r="N194">
        <f t="shared" si="26"/>
        <v>45560000</v>
      </c>
    </row>
    <row r="195" spans="1:14" x14ac:dyDescent="0.3">
      <c r="A195" s="1">
        <v>37</v>
      </c>
      <c r="B195" t="s">
        <v>438</v>
      </c>
      <c r="C195" t="s">
        <v>7644</v>
      </c>
      <c r="D195" t="s">
        <v>1764</v>
      </c>
      <c r="E195" t="s">
        <v>2044</v>
      </c>
      <c r="F195" t="s">
        <v>1091</v>
      </c>
      <c r="G195" t="s">
        <v>8945</v>
      </c>
      <c r="I195" t="str">
        <f t="shared" si="21"/>
        <v>N/A</v>
      </c>
      <c r="J195">
        <f t="shared" si="22"/>
        <v>1.1200000000000001</v>
      </c>
      <c r="K195">
        <f t="shared" si="23"/>
        <v>0.75</v>
      </c>
      <c r="L195">
        <f t="shared" si="24"/>
        <v>0.99</v>
      </c>
      <c r="M195">
        <f t="shared" si="25"/>
        <v>1.76</v>
      </c>
      <c r="N195">
        <f t="shared" si="26"/>
        <v>1.91</v>
      </c>
    </row>
    <row r="196" spans="1:14" x14ac:dyDescent="0.3">
      <c r="A196" s="1">
        <v>38</v>
      </c>
      <c r="B196" t="s">
        <v>444</v>
      </c>
      <c r="C196" t="s">
        <v>254</v>
      </c>
      <c r="D196" t="s">
        <v>8946</v>
      </c>
      <c r="E196" t="s">
        <v>8947</v>
      </c>
      <c r="F196" t="s">
        <v>8948</v>
      </c>
      <c r="G196" t="s">
        <v>8949</v>
      </c>
      <c r="I196" t="str">
        <f t="shared" si="21"/>
        <v>N/A</v>
      </c>
      <c r="J196" t="str">
        <f t="shared" si="22"/>
        <v>N/A</v>
      </c>
      <c r="K196">
        <f t="shared" si="23"/>
        <v>-0.33039999999999997</v>
      </c>
      <c r="L196">
        <f t="shared" si="24"/>
        <v>0.32</v>
      </c>
      <c r="M196">
        <f t="shared" si="25"/>
        <v>0.77780000000000005</v>
      </c>
      <c r="N196">
        <f t="shared" si="26"/>
        <v>8.5199999999999998E-2</v>
      </c>
    </row>
    <row r="197" spans="1:14" x14ac:dyDescent="0.3">
      <c r="A197" s="1">
        <v>39</v>
      </c>
      <c r="B197" t="s">
        <v>449</v>
      </c>
      <c r="C197" t="s">
        <v>7720</v>
      </c>
      <c r="D197" t="s">
        <v>8950</v>
      </c>
      <c r="E197" t="s">
        <v>8951</v>
      </c>
      <c r="F197" t="s">
        <v>8952</v>
      </c>
      <c r="G197" t="s">
        <v>8953</v>
      </c>
      <c r="I197" t="str">
        <f t="shared" si="21"/>
        <v>N/A</v>
      </c>
      <c r="J197">
        <f t="shared" si="22"/>
        <v>27990000</v>
      </c>
      <c r="K197">
        <f t="shared" si="23"/>
        <v>28190000</v>
      </c>
      <c r="L197">
        <f t="shared" si="24"/>
        <v>27710000</v>
      </c>
      <c r="M197">
        <f t="shared" si="25"/>
        <v>25720000</v>
      </c>
      <c r="N197">
        <f t="shared" si="26"/>
        <v>23820000</v>
      </c>
    </row>
    <row r="198" spans="1:14" x14ac:dyDescent="0.3">
      <c r="A198" s="1">
        <v>40</v>
      </c>
      <c r="B198" t="s">
        <v>455</v>
      </c>
      <c r="C198" t="s">
        <v>460</v>
      </c>
      <c r="D198" t="s">
        <v>442</v>
      </c>
      <c r="E198" t="s">
        <v>8954</v>
      </c>
      <c r="F198" t="s">
        <v>1781</v>
      </c>
      <c r="G198" t="s">
        <v>6996</v>
      </c>
      <c r="I198" t="str">
        <f t="shared" si="21"/>
        <v>N/A</v>
      </c>
      <c r="J198">
        <f t="shared" si="22"/>
        <v>1.0900000000000001</v>
      </c>
      <c r="K198">
        <f t="shared" si="23"/>
        <v>0.73</v>
      </c>
      <c r="L198">
        <f t="shared" si="24"/>
        <v>0.97</v>
      </c>
      <c r="M198">
        <f t="shared" si="25"/>
        <v>1.73</v>
      </c>
      <c r="N198">
        <f t="shared" si="26"/>
        <v>1.88</v>
      </c>
    </row>
    <row r="199" spans="1:14" x14ac:dyDescent="0.3">
      <c r="A199" s="1">
        <v>41</v>
      </c>
      <c r="B199" t="s">
        <v>461</v>
      </c>
      <c r="C199" t="s">
        <v>254</v>
      </c>
      <c r="D199" t="s">
        <v>8955</v>
      </c>
      <c r="E199" t="s">
        <v>8956</v>
      </c>
      <c r="F199" t="s">
        <v>8957</v>
      </c>
      <c r="G199" t="s">
        <v>8958</v>
      </c>
      <c r="I199" t="str">
        <f t="shared" si="21"/>
        <v>N/A</v>
      </c>
      <c r="J199" t="str">
        <f t="shared" si="22"/>
        <v>N/A</v>
      </c>
      <c r="K199">
        <f t="shared" si="23"/>
        <v>-0.33030000000000004</v>
      </c>
      <c r="L199">
        <f t="shared" si="24"/>
        <v>0.32880000000000004</v>
      </c>
      <c r="M199">
        <f t="shared" si="25"/>
        <v>0.78349999999999997</v>
      </c>
      <c r="N199">
        <f t="shared" si="26"/>
        <v>8.6699999999999999E-2</v>
      </c>
    </row>
    <row r="200" spans="1:14" x14ac:dyDescent="0.3">
      <c r="A200" s="1">
        <v>42</v>
      </c>
      <c r="B200" t="s">
        <v>466</v>
      </c>
      <c r="C200" t="s">
        <v>4539</v>
      </c>
      <c r="D200" t="s">
        <v>8959</v>
      </c>
      <c r="E200" t="s">
        <v>8960</v>
      </c>
      <c r="F200" t="s">
        <v>6637</v>
      </c>
      <c r="G200" t="s">
        <v>8961</v>
      </c>
      <c r="I200" t="str">
        <f t="shared" si="21"/>
        <v>N/A</v>
      </c>
      <c r="J200">
        <f t="shared" si="22"/>
        <v>28860000</v>
      </c>
      <c r="K200">
        <f t="shared" si="23"/>
        <v>28900000</v>
      </c>
      <c r="L200">
        <f t="shared" si="24"/>
        <v>28320000</v>
      </c>
      <c r="M200">
        <f t="shared" si="25"/>
        <v>26230000</v>
      </c>
      <c r="N200">
        <f t="shared" si="26"/>
        <v>24230000</v>
      </c>
    </row>
    <row r="201" spans="1:14" x14ac:dyDescent="0.3">
      <c r="A201" s="1">
        <v>43</v>
      </c>
      <c r="B201" t="s">
        <v>153</v>
      </c>
      <c r="C201" t="s">
        <v>8962</v>
      </c>
      <c r="D201" t="s">
        <v>8963</v>
      </c>
      <c r="E201" t="s">
        <v>6556</v>
      </c>
      <c r="F201" t="s">
        <v>8964</v>
      </c>
      <c r="G201" t="s">
        <v>8965</v>
      </c>
      <c r="I201" t="str">
        <f t="shared" si="21"/>
        <v>N/A</v>
      </c>
      <c r="J201">
        <f t="shared" si="22"/>
        <v>83730000</v>
      </c>
      <c r="K201">
        <f t="shared" si="23"/>
        <v>77560000</v>
      </c>
      <c r="L201">
        <f t="shared" si="24"/>
        <v>95210000</v>
      </c>
      <c r="M201">
        <f t="shared" si="25"/>
        <v>122480000</v>
      </c>
      <c r="N201">
        <f t="shared" si="26"/>
        <v>129289999.99999999</v>
      </c>
    </row>
    <row r="202" spans="1:14" x14ac:dyDescent="0.3">
      <c r="A202" s="1">
        <v>44</v>
      </c>
      <c r="B202" t="s">
        <v>477</v>
      </c>
      <c r="C202" t="s">
        <v>254</v>
      </c>
      <c r="D202" t="s">
        <v>7991</v>
      </c>
      <c r="E202" t="s">
        <v>8966</v>
      </c>
      <c r="F202" t="s">
        <v>8967</v>
      </c>
      <c r="G202" t="s">
        <v>8968</v>
      </c>
      <c r="I202" t="str">
        <f t="shared" si="21"/>
        <v>N/A</v>
      </c>
      <c r="J202" t="str">
        <f t="shared" si="22"/>
        <v>N/A</v>
      </c>
      <c r="K202">
        <f t="shared" si="23"/>
        <v>-7.3700000000000002E-2</v>
      </c>
      <c r="L202">
        <f t="shared" si="24"/>
        <v>0.22760000000000002</v>
      </c>
      <c r="M202">
        <f t="shared" si="25"/>
        <v>0.28639999999999999</v>
      </c>
      <c r="N202">
        <f t="shared" si="26"/>
        <v>5.5599999999999997E-2</v>
      </c>
    </row>
    <row r="203" spans="1:14" x14ac:dyDescent="0.3">
      <c r="A203" s="1">
        <v>45</v>
      </c>
      <c r="B203" t="s">
        <v>482</v>
      </c>
      <c r="C203" t="s">
        <v>254</v>
      </c>
      <c r="D203" t="s">
        <v>254</v>
      </c>
      <c r="E203" t="s">
        <v>254</v>
      </c>
      <c r="F203" t="s">
        <v>254</v>
      </c>
      <c r="G203" t="s">
        <v>5784</v>
      </c>
      <c r="I203" t="str">
        <f t="shared" si="21"/>
        <v>N/A</v>
      </c>
      <c r="J203" t="str">
        <f t="shared" si="22"/>
        <v>N/A</v>
      </c>
      <c r="K203" t="str">
        <f t="shared" si="23"/>
        <v>N/A</v>
      </c>
      <c r="L203" t="str">
        <f t="shared" si="24"/>
        <v>N/A</v>
      </c>
      <c r="M203" t="str">
        <f t="shared" si="25"/>
        <v>N/A</v>
      </c>
      <c r="N203">
        <f t="shared" si="26"/>
        <v>0.13020000000000001</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8969</v>
      </c>
      <c r="D206" t="s">
        <v>8970</v>
      </c>
      <c r="E206" t="s">
        <v>597</v>
      </c>
      <c r="F206" t="s">
        <v>1587</v>
      </c>
      <c r="G206" t="s">
        <v>8971</v>
      </c>
      <c r="I206" t="str">
        <f t="shared" si="21"/>
        <v>N/A</v>
      </c>
      <c r="J206">
        <f t="shared" si="22"/>
        <v>33390000</v>
      </c>
      <c r="K206">
        <f t="shared" si="23"/>
        <v>30980000</v>
      </c>
      <c r="L206">
        <f t="shared" si="24"/>
        <v>30680000</v>
      </c>
      <c r="M206">
        <f t="shared" si="25"/>
        <v>34600000</v>
      </c>
      <c r="N206">
        <f t="shared" si="26"/>
        <v>22760000</v>
      </c>
    </row>
    <row r="207" spans="1:14" x14ac:dyDescent="0.3">
      <c r="A207" s="1">
        <v>1</v>
      </c>
      <c r="B207" t="s">
        <v>490</v>
      </c>
      <c r="C207" t="s">
        <v>8972</v>
      </c>
      <c r="D207" t="s">
        <v>6028</v>
      </c>
      <c r="E207" t="s">
        <v>597</v>
      </c>
      <c r="F207" t="s">
        <v>1587</v>
      </c>
      <c r="G207" t="s">
        <v>8971</v>
      </c>
      <c r="I207" t="str">
        <f t="shared" si="21"/>
        <v>N/A</v>
      </c>
      <c r="J207">
        <f t="shared" si="22"/>
        <v>15070000</v>
      </c>
      <c r="K207">
        <f t="shared" si="23"/>
        <v>23000000</v>
      </c>
      <c r="L207">
        <f t="shared" si="24"/>
        <v>30680000</v>
      </c>
      <c r="M207">
        <f t="shared" si="25"/>
        <v>34600000</v>
      </c>
      <c r="N207">
        <f t="shared" si="26"/>
        <v>22760000</v>
      </c>
    </row>
    <row r="208" spans="1:14" x14ac:dyDescent="0.3">
      <c r="A208" s="1">
        <v>2</v>
      </c>
      <c r="B208" t="s">
        <v>491</v>
      </c>
      <c r="C208" t="s">
        <v>8973</v>
      </c>
      <c r="D208" t="s">
        <v>2019</v>
      </c>
      <c r="E208" t="s">
        <v>254</v>
      </c>
      <c r="F208" t="s">
        <v>254</v>
      </c>
      <c r="G208" t="s">
        <v>254</v>
      </c>
      <c r="I208" t="str">
        <f t="shared" si="21"/>
        <v>N/A</v>
      </c>
      <c r="J208">
        <f t="shared" si="22"/>
        <v>18320000</v>
      </c>
      <c r="K208">
        <f t="shared" si="23"/>
        <v>7990000</v>
      </c>
      <c r="L208" t="str">
        <f t="shared" si="24"/>
        <v>N/A</v>
      </c>
      <c r="M208" t="str">
        <f t="shared" si="25"/>
        <v>N/A</v>
      </c>
      <c r="N208" t="str">
        <f t="shared" si="26"/>
        <v>N/A</v>
      </c>
    </row>
    <row r="209" spans="1:14" x14ac:dyDescent="0.3">
      <c r="A209" s="1">
        <v>3</v>
      </c>
      <c r="B209" t="s">
        <v>492</v>
      </c>
      <c r="C209" t="s">
        <v>254</v>
      </c>
      <c r="D209" t="s">
        <v>8974</v>
      </c>
      <c r="E209" t="s">
        <v>8975</v>
      </c>
      <c r="F209" t="s">
        <v>3637</v>
      </c>
      <c r="G209" t="s">
        <v>8976</v>
      </c>
      <c r="I209" t="str">
        <f t="shared" si="21"/>
        <v>N/A</v>
      </c>
      <c r="J209" t="str">
        <f t="shared" si="22"/>
        <v>N/A</v>
      </c>
      <c r="K209">
        <f t="shared" si="23"/>
        <v>-7.2099999999999997E-2</v>
      </c>
      <c r="L209">
        <f t="shared" si="24"/>
        <v>-9.7000000000000003E-3</v>
      </c>
      <c r="M209">
        <f t="shared" si="25"/>
        <v>0.1278</v>
      </c>
      <c r="N209">
        <f t="shared" si="26"/>
        <v>-0.3422</v>
      </c>
    </row>
    <row r="210" spans="1:14" x14ac:dyDescent="0.3">
      <c r="A210" s="1">
        <v>4</v>
      </c>
      <c r="B210" t="s">
        <v>497</v>
      </c>
      <c r="C210" t="s">
        <v>8977</v>
      </c>
      <c r="D210" t="s">
        <v>8978</v>
      </c>
      <c r="E210" t="s">
        <v>8979</v>
      </c>
      <c r="F210" t="s">
        <v>8980</v>
      </c>
      <c r="G210" t="s">
        <v>8981</v>
      </c>
      <c r="I210" t="str">
        <f t="shared" si="21"/>
        <v>N/A</v>
      </c>
      <c r="J210">
        <f t="shared" si="22"/>
        <v>5.8900000000000001E-2</v>
      </c>
      <c r="K210">
        <f t="shared" si="23"/>
        <v>5.0700000000000002E-2</v>
      </c>
      <c r="L210">
        <f t="shared" si="24"/>
        <v>4.7400000000000005E-2</v>
      </c>
      <c r="M210">
        <f t="shared" si="25"/>
        <v>5.0800000000000005E-2</v>
      </c>
      <c r="N210">
        <f t="shared" si="26"/>
        <v>3.2100000000000004E-2</v>
      </c>
    </row>
    <row r="211" spans="1:14" x14ac:dyDescent="0.3">
      <c r="A211" s="1">
        <v>5</v>
      </c>
      <c r="B211" t="s">
        <v>503</v>
      </c>
      <c r="C211" t="s">
        <v>6758</v>
      </c>
      <c r="D211" t="s">
        <v>2237</v>
      </c>
      <c r="E211" t="s">
        <v>6118</v>
      </c>
      <c r="F211" t="s">
        <v>5111</v>
      </c>
      <c r="G211" t="s">
        <v>8982</v>
      </c>
      <c r="I211" t="str">
        <f t="shared" si="21"/>
        <v>N/A</v>
      </c>
      <c r="J211">
        <f t="shared" si="22"/>
        <v>18930000</v>
      </c>
      <c r="K211">
        <f t="shared" si="23"/>
        <v>12780000</v>
      </c>
      <c r="L211">
        <f t="shared" si="24"/>
        <v>18800000</v>
      </c>
      <c r="M211">
        <f t="shared" si="25"/>
        <v>25360000</v>
      </c>
      <c r="N211">
        <f t="shared" si="26"/>
        <v>14700000</v>
      </c>
    </row>
    <row r="212" spans="1:14" x14ac:dyDescent="0.3">
      <c r="A212" s="1">
        <v>6</v>
      </c>
      <c r="B212" t="s">
        <v>509</v>
      </c>
      <c r="C212" t="s">
        <v>6758</v>
      </c>
      <c r="D212" t="s">
        <v>2237</v>
      </c>
      <c r="E212" t="s">
        <v>3457</v>
      </c>
      <c r="F212" t="s">
        <v>8983</v>
      </c>
      <c r="G212" t="s">
        <v>8984</v>
      </c>
      <c r="I212" t="str">
        <f t="shared" si="21"/>
        <v>N/A</v>
      </c>
      <c r="J212">
        <f t="shared" si="22"/>
        <v>18930000</v>
      </c>
      <c r="K212">
        <f t="shared" si="23"/>
        <v>12780000</v>
      </c>
      <c r="L212">
        <f t="shared" si="24"/>
        <v>7420000</v>
      </c>
      <c r="M212">
        <f t="shared" si="25"/>
        <v>8230000</v>
      </c>
      <c r="N212">
        <f t="shared" si="26"/>
        <v>8289999.9999999991</v>
      </c>
    </row>
    <row r="213" spans="1:14" x14ac:dyDescent="0.3">
      <c r="A213" s="1">
        <v>7</v>
      </c>
      <c r="B213" t="s">
        <v>515</v>
      </c>
      <c r="C213" t="s">
        <v>6758</v>
      </c>
      <c r="D213" t="s">
        <v>2237</v>
      </c>
      <c r="E213" t="s">
        <v>3457</v>
      </c>
      <c r="F213" t="s">
        <v>8983</v>
      </c>
      <c r="G213" t="s">
        <v>8984</v>
      </c>
      <c r="I213" t="str">
        <f t="shared" si="21"/>
        <v>N/A</v>
      </c>
      <c r="J213">
        <f t="shared" si="22"/>
        <v>18930000</v>
      </c>
      <c r="K213">
        <f t="shared" si="23"/>
        <v>12780000</v>
      </c>
      <c r="L213">
        <f t="shared" si="24"/>
        <v>7420000</v>
      </c>
      <c r="M213">
        <f t="shared" si="25"/>
        <v>8230000</v>
      </c>
      <c r="N213">
        <f t="shared" si="26"/>
        <v>8289999.9999999991</v>
      </c>
    </row>
    <row r="214" spans="1:14" x14ac:dyDescent="0.3">
      <c r="A214" s="1">
        <v>8</v>
      </c>
      <c r="B214" t="s">
        <v>521</v>
      </c>
      <c r="C214" t="s">
        <v>254</v>
      </c>
      <c r="D214" t="s">
        <v>254</v>
      </c>
      <c r="E214" t="s">
        <v>254</v>
      </c>
      <c r="F214" t="s">
        <v>254</v>
      </c>
      <c r="G214" t="s">
        <v>254</v>
      </c>
      <c r="I214" t="str">
        <f t="shared" si="21"/>
        <v>N/A</v>
      </c>
      <c r="J214" t="str">
        <f t="shared" si="22"/>
        <v>N/A</v>
      </c>
      <c r="K214" t="str">
        <f t="shared" si="23"/>
        <v>N/A</v>
      </c>
      <c r="L214" t="str">
        <f t="shared" si="24"/>
        <v>N/A</v>
      </c>
      <c r="M214" t="str">
        <f t="shared" si="25"/>
        <v>N/A</v>
      </c>
      <c r="N214" t="str">
        <f t="shared" si="26"/>
        <v>N/A</v>
      </c>
    </row>
    <row r="215" spans="1:14" x14ac:dyDescent="0.3">
      <c r="A215" s="1">
        <v>9</v>
      </c>
      <c r="B215" t="s">
        <v>527</v>
      </c>
      <c r="C215" t="s">
        <v>254</v>
      </c>
      <c r="D215" t="s">
        <v>254</v>
      </c>
      <c r="E215" t="s">
        <v>6873</v>
      </c>
      <c r="F215" t="s">
        <v>8985</v>
      </c>
      <c r="G215" t="s">
        <v>3456</v>
      </c>
      <c r="I215" t="str">
        <f t="shared" si="21"/>
        <v>N/A</v>
      </c>
      <c r="J215" t="str">
        <f t="shared" si="22"/>
        <v>N/A</v>
      </c>
      <c r="K215" t="str">
        <f t="shared" si="23"/>
        <v>N/A</v>
      </c>
      <c r="L215">
        <f t="shared" si="24"/>
        <v>11370000</v>
      </c>
      <c r="M215">
        <f t="shared" si="25"/>
        <v>17130000</v>
      </c>
      <c r="N215">
        <f t="shared" si="26"/>
        <v>6410000</v>
      </c>
    </row>
    <row r="216" spans="1:14" x14ac:dyDescent="0.3">
      <c r="A216" s="1">
        <v>10</v>
      </c>
      <c r="B216" t="s">
        <v>533</v>
      </c>
      <c r="C216" t="s">
        <v>254</v>
      </c>
      <c r="D216" t="s">
        <v>8986</v>
      </c>
      <c r="E216" t="s">
        <v>8987</v>
      </c>
      <c r="F216" t="s">
        <v>8988</v>
      </c>
      <c r="G216" t="s">
        <v>8989</v>
      </c>
      <c r="I216" t="str">
        <f t="shared" si="21"/>
        <v>N/A</v>
      </c>
      <c r="J216" t="str">
        <f t="shared" si="22"/>
        <v>N/A</v>
      </c>
      <c r="K216">
        <f t="shared" si="23"/>
        <v>-0.3251</v>
      </c>
      <c r="L216">
        <f t="shared" si="24"/>
        <v>0.47120000000000001</v>
      </c>
      <c r="M216">
        <f t="shared" si="25"/>
        <v>0.34939999999999999</v>
      </c>
      <c r="N216">
        <f t="shared" si="26"/>
        <v>-0.42049999999999998</v>
      </c>
    </row>
    <row r="217" spans="1:14" x14ac:dyDescent="0.3">
      <c r="A217" s="1">
        <v>11</v>
      </c>
      <c r="B217" t="s">
        <v>538</v>
      </c>
      <c r="C217" t="s">
        <v>8990</v>
      </c>
      <c r="D217" t="s">
        <v>8991</v>
      </c>
      <c r="E217" t="s">
        <v>8992</v>
      </c>
      <c r="F217" t="s">
        <v>8993</v>
      </c>
      <c r="G217" t="s">
        <v>8994</v>
      </c>
      <c r="I217" t="str">
        <f t="shared" si="21"/>
        <v>N/A</v>
      </c>
      <c r="J217">
        <f t="shared" si="22"/>
        <v>37.42</v>
      </c>
      <c r="K217">
        <f t="shared" si="23"/>
        <v>60.67</v>
      </c>
      <c r="L217">
        <f t="shared" si="24"/>
        <v>44.99</v>
      </c>
      <c r="M217">
        <f t="shared" si="25"/>
        <v>36.26</v>
      </c>
      <c r="N217">
        <f t="shared" si="26"/>
        <v>67.56</v>
      </c>
    </row>
    <row r="218" spans="1:14" x14ac:dyDescent="0.3">
      <c r="A218" s="1">
        <v>12</v>
      </c>
      <c r="B218" t="s">
        <v>544</v>
      </c>
      <c r="C218" t="s">
        <v>4915</v>
      </c>
      <c r="D218" t="s">
        <v>2618</v>
      </c>
      <c r="E218" t="s">
        <v>8995</v>
      </c>
      <c r="F218" t="s">
        <v>5314</v>
      </c>
      <c r="G218" t="s">
        <v>3247</v>
      </c>
      <c r="I218" t="str">
        <f t="shared" si="21"/>
        <v>pos_trend</v>
      </c>
      <c r="J218">
        <f t="shared" si="22"/>
        <v>6060000</v>
      </c>
      <c r="K218">
        <f t="shared" si="23"/>
        <v>7430000</v>
      </c>
      <c r="L218">
        <f t="shared" si="24"/>
        <v>8010000</v>
      </c>
      <c r="M218">
        <f t="shared" si="25"/>
        <v>8890000</v>
      </c>
      <c r="N218">
        <f t="shared" si="26"/>
        <v>9910000</v>
      </c>
    </row>
    <row r="219" spans="1:14" x14ac:dyDescent="0.3">
      <c r="A219" s="1">
        <v>13</v>
      </c>
      <c r="B219" t="s">
        <v>545</v>
      </c>
      <c r="C219" t="s">
        <v>4915</v>
      </c>
      <c r="D219" t="s">
        <v>2618</v>
      </c>
      <c r="E219" t="s">
        <v>8995</v>
      </c>
      <c r="F219" t="s">
        <v>5314</v>
      </c>
      <c r="G219" t="s">
        <v>3247</v>
      </c>
      <c r="I219" t="str">
        <f t="shared" si="21"/>
        <v>pos_trend</v>
      </c>
      <c r="J219">
        <f t="shared" si="22"/>
        <v>6060000</v>
      </c>
      <c r="K219">
        <f t="shared" si="23"/>
        <v>7430000</v>
      </c>
      <c r="L219">
        <f t="shared" si="24"/>
        <v>8010000</v>
      </c>
      <c r="M219">
        <f t="shared" si="25"/>
        <v>8890000</v>
      </c>
      <c r="N219">
        <f t="shared" si="26"/>
        <v>9910000</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254</v>
      </c>
      <c r="D221" t="s">
        <v>254</v>
      </c>
      <c r="E221" t="s">
        <v>254</v>
      </c>
      <c r="F221" t="s">
        <v>254</v>
      </c>
      <c r="G221" t="s">
        <v>254</v>
      </c>
      <c r="I221" t="str">
        <f t="shared" si="21"/>
        <v>N/A</v>
      </c>
      <c r="J221" t="str">
        <f t="shared" si="22"/>
        <v>N/A</v>
      </c>
      <c r="K221" t="str">
        <f t="shared" si="23"/>
        <v>N/A</v>
      </c>
      <c r="L221" t="str">
        <f t="shared" si="24"/>
        <v>N/A</v>
      </c>
      <c r="M221" t="str">
        <f t="shared" si="25"/>
        <v>N/A</v>
      </c>
      <c r="N221" t="str">
        <f t="shared" si="26"/>
        <v>N/A</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8996</v>
      </c>
      <c r="D223" t="s">
        <v>8997</v>
      </c>
      <c r="E223" t="s">
        <v>8998</v>
      </c>
      <c r="F223" t="s">
        <v>1992</v>
      </c>
      <c r="G223" t="s">
        <v>8999</v>
      </c>
      <c r="I223" t="str">
        <f t="shared" si="21"/>
        <v>N/A</v>
      </c>
      <c r="J223">
        <f t="shared" si="22"/>
        <v>24340000</v>
      </c>
      <c r="K223">
        <f t="shared" si="23"/>
        <v>19640000</v>
      </c>
      <c r="L223">
        <f t="shared" si="24"/>
        <v>23830000</v>
      </c>
      <c r="M223">
        <f t="shared" si="25"/>
        <v>24140000</v>
      </c>
      <c r="N223">
        <f t="shared" si="26"/>
        <v>29710000</v>
      </c>
    </row>
    <row r="224" spans="1:14" x14ac:dyDescent="0.3">
      <c r="A224" s="1">
        <v>18</v>
      </c>
      <c r="B224" t="s">
        <v>555</v>
      </c>
      <c r="C224" t="s">
        <v>8996</v>
      </c>
      <c r="D224" t="s">
        <v>8997</v>
      </c>
      <c r="E224" t="s">
        <v>8998</v>
      </c>
      <c r="F224" t="s">
        <v>1992</v>
      </c>
      <c r="G224" t="s">
        <v>8999</v>
      </c>
      <c r="I224" t="str">
        <f t="shared" si="21"/>
        <v>N/A</v>
      </c>
      <c r="J224">
        <f t="shared" si="22"/>
        <v>24340000</v>
      </c>
      <c r="K224">
        <f t="shared" si="23"/>
        <v>19640000</v>
      </c>
      <c r="L224">
        <f t="shared" si="24"/>
        <v>23830000</v>
      </c>
      <c r="M224">
        <f t="shared" si="25"/>
        <v>24140000</v>
      </c>
      <c r="N224">
        <f t="shared" si="26"/>
        <v>29710000</v>
      </c>
    </row>
    <row r="225" spans="1:14" x14ac:dyDescent="0.3">
      <c r="A225" s="1">
        <v>19</v>
      </c>
      <c r="B225" t="s">
        <v>561</v>
      </c>
      <c r="C225" t="s">
        <v>9000</v>
      </c>
      <c r="D225" t="s">
        <v>9001</v>
      </c>
      <c r="E225" t="s">
        <v>9002</v>
      </c>
      <c r="F225" t="s">
        <v>6048</v>
      </c>
      <c r="G225" t="s">
        <v>9003</v>
      </c>
      <c r="I225" t="str">
        <f t="shared" si="21"/>
        <v>N/A</v>
      </c>
      <c r="J225">
        <f t="shared" si="22"/>
        <v>82720000</v>
      </c>
      <c r="K225">
        <f t="shared" si="23"/>
        <v>70840000</v>
      </c>
      <c r="L225">
        <f t="shared" si="24"/>
        <v>81320000</v>
      </c>
      <c r="M225">
        <f t="shared" si="25"/>
        <v>93000000</v>
      </c>
      <c r="N225">
        <f t="shared" si="26"/>
        <v>77070000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9004</v>
      </c>
      <c r="D228" t="s">
        <v>9005</v>
      </c>
      <c r="E228" t="s">
        <v>9006</v>
      </c>
      <c r="F228" t="s">
        <v>9007</v>
      </c>
      <c r="G228" t="s">
        <v>9008</v>
      </c>
      <c r="I228" t="str">
        <f t="shared" si="21"/>
        <v>pos_trend</v>
      </c>
      <c r="J228">
        <f t="shared" si="22"/>
        <v>457500000</v>
      </c>
      <c r="K228">
        <f t="shared" si="23"/>
        <v>513600000</v>
      </c>
      <c r="L228">
        <f t="shared" si="24"/>
        <v>541350000</v>
      </c>
      <c r="M228">
        <f t="shared" si="25"/>
        <v>561830000</v>
      </c>
      <c r="N228">
        <f t="shared" si="26"/>
        <v>601320000</v>
      </c>
    </row>
    <row r="229" spans="1:14" x14ac:dyDescent="0.3">
      <c r="A229" s="1">
        <v>1</v>
      </c>
      <c r="B229" t="s">
        <v>573</v>
      </c>
      <c r="C229" t="s">
        <v>9009</v>
      </c>
      <c r="D229" t="s">
        <v>9010</v>
      </c>
      <c r="E229" t="s">
        <v>9011</v>
      </c>
      <c r="F229" t="s">
        <v>9012</v>
      </c>
      <c r="G229" t="s">
        <v>55</v>
      </c>
      <c r="I229" t="str">
        <f t="shared" si="21"/>
        <v>pos_trend</v>
      </c>
      <c r="J229">
        <f t="shared" si="22"/>
        <v>646140000</v>
      </c>
      <c r="K229">
        <f t="shared" si="23"/>
        <v>752500000</v>
      </c>
      <c r="L229">
        <f t="shared" si="24"/>
        <v>832970000</v>
      </c>
      <c r="M229">
        <f t="shared" si="25"/>
        <v>907600000</v>
      </c>
      <c r="N229">
        <f t="shared" si="26"/>
        <v>1010000000</v>
      </c>
    </row>
    <row r="230" spans="1:14" x14ac:dyDescent="0.3">
      <c r="A230" s="1">
        <v>2</v>
      </c>
      <c r="B230" t="s">
        <v>579</v>
      </c>
      <c r="C230" t="s">
        <v>9013</v>
      </c>
      <c r="D230" t="s">
        <v>9014</v>
      </c>
      <c r="E230" t="s">
        <v>9015</v>
      </c>
      <c r="F230" t="s">
        <v>9016</v>
      </c>
      <c r="G230" t="s">
        <v>9017</v>
      </c>
      <c r="I230" t="str">
        <f t="shared" si="21"/>
        <v>pos_trend</v>
      </c>
      <c r="J230">
        <f t="shared" si="22"/>
        <v>211060000</v>
      </c>
      <c r="K230">
        <f t="shared" si="23"/>
        <v>253260000</v>
      </c>
      <c r="L230">
        <f t="shared" si="24"/>
        <v>278910000</v>
      </c>
      <c r="M230">
        <f t="shared" si="25"/>
        <v>308880000</v>
      </c>
      <c r="N230">
        <f t="shared" si="26"/>
        <v>344450000</v>
      </c>
    </row>
    <row r="231" spans="1:14" x14ac:dyDescent="0.3">
      <c r="A231" s="1">
        <v>3</v>
      </c>
      <c r="B231" t="s">
        <v>585</v>
      </c>
      <c r="C231" t="s">
        <v>9018</v>
      </c>
      <c r="D231" t="s">
        <v>737</v>
      </c>
      <c r="E231" t="s">
        <v>9019</v>
      </c>
      <c r="F231" t="s">
        <v>738</v>
      </c>
      <c r="G231" t="s">
        <v>9020</v>
      </c>
      <c r="I231" t="str">
        <f t="shared" si="21"/>
        <v>N/A</v>
      </c>
      <c r="J231">
        <f t="shared" si="22"/>
        <v>7530000</v>
      </c>
      <c r="K231">
        <f t="shared" si="23"/>
        <v>6530000</v>
      </c>
      <c r="L231">
        <f t="shared" si="24"/>
        <v>10400000</v>
      </c>
      <c r="M231">
        <f t="shared" si="25"/>
        <v>8660000</v>
      </c>
      <c r="N231">
        <f t="shared" si="26"/>
        <v>10930000</v>
      </c>
    </row>
    <row r="232" spans="1:14" x14ac:dyDescent="0.3">
      <c r="A232" s="1">
        <v>4</v>
      </c>
      <c r="B232" t="s">
        <v>589</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593</v>
      </c>
      <c r="C233" t="s">
        <v>9021</v>
      </c>
      <c r="D233" t="s">
        <v>9022</v>
      </c>
      <c r="E233" t="s">
        <v>9023</v>
      </c>
      <c r="F233" t="s">
        <v>9024</v>
      </c>
      <c r="G233" t="s">
        <v>9025</v>
      </c>
      <c r="I233" t="str">
        <f t="shared" si="21"/>
        <v>pos_trend</v>
      </c>
      <c r="J233">
        <f t="shared" si="22"/>
        <v>251510000</v>
      </c>
      <c r="K233">
        <f t="shared" si="23"/>
        <v>286340000</v>
      </c>
      <c r="L233">
        <f t="shared" si="24"/>
        <v>310110000</v>
      </c>
      <c r="M233">
        <f t="shared" si="25"/>
        <v>338470000</v>
      </c>
      <c r="N233">
        <f t="shared" si="26"/>
        <v>369390000</v>
      </c>
    </row>
    <row r="234" spans="1:14" x14ac:dyDescent="0.3">
      <c r="A234" s="1">
        <v>6</v>
      </c>
      <c r="B234" t="s">
        <v>599</v>
      </c>
      <c r="C234" t="s">
        <v>9026</v>
      </c>
      <c r="D234" t="s">
        <v>9027</v>
      </c>
      <c r="E234" t="s">
        <v>9028</v>
      </c>
      <c r="F234" t="s">
        <v>9029</v>
      </c>
      <c r="G234" t="s">
        <v>9030</v>
      </c>
      <c r="I234" t="str">
        <f t="shared" si="21"/>
        <v>pos_trend</v>
      </c>
      <c r="J234">
        <f t="shared" si="22"/>
        <v>188640000</v>
      </c>
      <c r="K234">
        <f t="shared" si="23"/>
        <v>238900000</v>
      </c>
      <c r="L234">
        <f t="shared" si="24"/>
        <v>291620000</v>
      </c>
      <c r="M234">
        <f t="shared" si="25"/>
        <v>345770000</v>
      </c>
      <c r="N234">
        <f t="shared" si="26"/>
        <v>404700000</v>
      </c>
    </row>
    <row r="235" spans="1:14" x14ac:dyDescent="0.3">
      <c r="A235" s="1">
        <v>7</v>
      </c>
      <c r="B235" t="s">
        <v>605</v>
      </c>
      <c r="C235" t="s">
        <v>9018</v>
      </c>
      <c r="D235" t="s">
        <v>7148</v>
      </c>
      <c r="E235" t="s">
        <v>3943</v>
      </c>
      <c r="F235" t="s">
        <v>254</v>
      </c>
      <c r="G235" t="s">
        <v>254</v>
      </c>
      <c r="I235" t="str">
        <f t="shared" si="21"/>
        <v>N/A</v>
      </c>
      <c r="J235">
        <f t="shared" si="22"/>
        <v>7530000</v>
      </c>
      <c r="K235">
        <f t="shared" si="23"/>
        <v>1800000</v>
      </c>
      <c r="L235">
        <f t="shared" si="24"/>
        <v>4200000</v>
      </c>
      <c r="M235" t="str">
        <f t="shared" si="25"/>
        <v>N/A</v>
      </c>
      <c r="N235" t="str">
        <f t="shared" si="26"/>
        <v>N/A</v>
      </c>
    </row>
    <row r="236" spans="1:14" x14ac:dyDescent="0.3">
      <c r="A236" s="1">
        <v>8</v>
      </c>
      <c r="B236" t="s">
        <v>606</v>
      </c>
      <c r="C236" t="s">
        <v>9018</v>
      </c>
      <c r="D236" t="s">
        <v>7148</v>
      </c>
      <c r="E236" t="s">
        <v>3943</v>
      </c>
      <c r="F236" t="s">
        <v>254</v>
      </c>
      <c r="G236" t="s">
        <v>254</v>
      </c>
      <c r="I236" t="str">
        <f t="shared" si="21"/>
        <v>N/A</v>
      </c>
      <c r="J236">
        <f t="shared" si="22"/>
        <v>7530000</v>
      </c>
      <c r="K236">
        <f t="shared" si="23"/>
        <v>1800000</v>
      </c>
      <c r="L236">
        <f t="shared" si="24"/>
        <v>4200000</v>
      </c>
      <c r="M236" t="str">
        <f t="shared" si="25"/>
        <v>N/A</v>
      </c>
      <c r="N236" t="str">
        <f t="shared" si="26"/>
        <v>N/A</v>
      </c>
    </row>
    <row r="237" spans="1:14" x14ac:dyDescent="0.3">
      <c r="A237" s="1">
        <v>9</v>
      </c>
      <c r="B237" t="s">
        <v>607</v>
      </c>
      <c r="C237" t="s">
        <v>9031</v>
      </c>
      <c r="D237" t="s">
        <v>254</v>
      </c>
      <c r="E237" t="s">
        <v>254</v>
      </c>
      <c r="F237" t="s">
        <v>254</v>
      </c>
      <c r="G237" t="s">
        <v>254</v>
      </c>
      <c r="I237" t="str">
        <f t="shared" si="21"/>
        <v>N/A</v>
      </c>
      <c r="J237">
        <f t="shared" si="22"/>
        <v>110000</v>
      </c>
      <c r="K237" t="str">
        <f t="shared" si="23"/>
        <v>N/A</v>
      </c>
      <c r="L237" t="str">
        <f t="shared" si="24"/>
        <v>N/A</v>
      </c>
      <c r="M237" t="str">
        <f t="shared" si="25"/>
        <v>N/A</v>
      </c>
      <c r="N237" t="str">
        <f t="shared" si="26"/>
        <v>N/A</v>
      </c>
    </row>
    <row r="238" spans="1:14" x14ac:dyDescent="0.3">
      <c r="A238" s="1">
        <v>10</v>
      </c>
      <c r="B238" t="s">
        <v>608</v>
      </c>
      <c r="C238" t="s">
        <v>9032</v>
      </c>
      <c r="D238" t="s">
        <v>9032</v>
      </c>
      <c r="E238" t="s">
        <v>9032</v>
      </c>
      <c r="F238" t="s">
        <v>9032</v>
      </c>
      <c r="G238" t="s">
        <v>9032</v>
      </c>
      <c r="I238" t="str">
        <f t="shared" si="21"/>
        <v>N/A</v>
      </c>
      <c r="J238">
        <f t="shared" si="22"/>
        <v>4670000</v>
      </c>
      <c r="K238">
        <f t="shared" si="23"/>
        <v>4670000</v>
      </c>
      <c r="L238">
        <f t="shared" si="24"/>
        <v>4670000</v>
      </c>
      <c r="M238">
        <f t="shared" si="25"/>
        <v>4670000</v>
      </c>
      <c r="N238">
        <f t="shared" si="26"/>
        <v>4670000</v>
      </c>
    </row>
    <row r="239" spans="1:14" x14ac:dyDescent="0.3">
      <c r="A239" s="1">
        <v>11</v>
      </c>
      <c r="B239" t="s">
        <v>614</v>
      </c>
      <c r="C239" t="s">
        <v>9032</v>
      </c>
      <c r="D239" t="s">
        <v>9032</v>
      </c>
      <c r="E239" t="s">
        <v>9032</v>
      </c>
      <c r="F239" t="s">
        <v>9032</v>
      </c>
      <c r="G239" t="s">
        <v>9032</v>
      </c>
      <c r="I239" t="str">
        <f t="shared" si="21"/>
        <v>N/A</v>
      </c>
      <c r="J239">
        <f t="shared" si="22"/>
        <v>4670000</v>
      </c>
      <c r="K239">
        <f t="shared" si="23"/>
        <v>4670000</v>
      </c>
      <c r="L239">
        <f t="shared" si="24"/>
        <v>4670000</v>
      </c>
      <c r="M239">
        <f t="shared" si="25"/>
        <v>4670000</v>
      </c>
      <c r="N239">
        <f t="shared" si="26"/>
        <v>4670000</v>
      </c>
    </row>
    <row r="240" spans="1:14" x14ac:dyDescent="0.3">
      <c r="A240" s="1">
        <v>12</v>
      </c>
      <c r="B240" t="s">
        <v>620</v>
      </c>
      <c r="C240" t="s">
        <v>254</v>
      </c>
      <c r="D240" t="s">
        <v>254</v>
      </c>
      <c r="E240" t="s">
        <v>254</v>
      </c>
      <c r="F240" t="s">
        <v>254</v>
      </c>
      <c r="G240" t="s">
        <v>254</v>
      </c>
      <c r="I240" t="str">
        <f t="shared" si="21"/>
        <v>N/A</v>
      </c>
      <c r="J240" t="str">
        <f t="shared" si="22"/>
        <v>N/A</v>
      </c>
      <c r="K240" t="str">
        <f t="shared" si="23"/>
        <v>N/A</v>
      </c>
      <c r="L240" t="str">
        <f t="shared" si="24"/>
        <v>N/A</v>
      </c>
      <c r="M240" t="str">
        <f t="shared" si="25"/>
        <v>N/A</v>
      </c>
      <c r="N240" t="str">
        <f t="shared" si="26"/>
        <v>N/A</v>
      </c>
    </row>
    <row r="241" spans="1:14" x14ac:dyDescent="0.3">
      <c r="A241" s="1">
        <v>13</v>
      </c>
      <c r="B241" t="s">
        <v>626</v>
      </c>
      <c r="C241" t="s">
        <v>7133</v>
      </c>
      <c r="D241" t="s">
        <v>9033</v>
      </c>
      <c r="E241" t="s">
        <v>3543</v>
      </c>
      <c r="F241" t="s">
        <v>9034</v>
      </c>
      <c r="G241" t="s">
        <v>9035</v>
      </c>
      <c r="I241" t="str">
        <f t="shared" si="21"/>
        <v>N/A</v>
      </c>
      <c r="J241">
        <f t="shared" si="22"/>
        <v>14340000</v>
      </c>
      <c r="K241">
        <f t="shared" si="23"/>
        <v>19970000</v>
      </c>
      <c r="L241">
        <f t="shared" si="24"/>
        <v>15540000</v>
      </c>
      <c r="M241">
        <f t="shared" si="25"/>
        <v>22160000</v>
      </c>
      <c r="N241">
        <f t="shared" si="26"/>
        <v>25810000</v>
      </c>
    </row>
    <row r="242" spans="1:14" x14ac:dyDescent="0.3">
      <c r="A242" s="1">
        <v>14</v>
      </c>
      <c r="B242" t="s">
        <v>632</v>
      </c>
      <c r="C242" t="s">
        <v>7133</v>
      </c>
      <c r="D242" t="s">
        <v>9033</v>
      </c>
      <c r="E242" t="s">
        <v>3543</v>
      </c>
      <c r="F242" t="s">
        <v>9034</v>
      </c>
      <c r="G242" t="s">
        <v>9035</v>
      </c>
      <c r="I242" t="str">
        <f t="shared" si="21"/>
        <v>N/A</v>
      </c>
      <c r="J242">
        <f t="shared" si="22"/>
        <v>14340000</v>
      </c>
      <c r="K242">
        <f t="shared" si="23"/>
        <v>19970000</v>
      </c>
      <c r="L242">
        <f t="shared" si="24"/>
        <v>15540000</v>
      </c>
      <c r="M242">
        <f t="shared" si="25"/>
        <v>22160000</v>
      </c>
      <c r="N242">
        <f t="shared" si="26"/>
        <v>25810000</v>
      </c>
    </row>
    <row r="243" spans="1:14" x14ac:dyDescent="0.3">
      <c r="A243" s="1">
        <v>15</v>
      </c>
      <c r="B243" t="s">
        <v>635</v>
      </c>
      <c r="C243" t="s">
        <v>9036</v>
      </c>
      <c r="D243" t="s">
        <v>9037</v>
      </c>
      <c r="E243" t="s">
        <v>9038</v>
      </c>
      <c r="F243" t="s">
        <v>9039</v>
      </c>
      <c r="G243" t="s">
        <v>9040</v>
      </c>
      <c r="I243" t="str">
        <f t="shared" si="21"/>
        <v>pos_trend</v>
      </c>
      <c r="J243">
        <f t="shared" si="22"/>
        <v>566880000</v>
      </c>
      <c r="K243">
        <f t="shared" si="23"/>
        <v>610880000</v>
      </c>
      <c r="L243">
        <f t="shared" si="24"/>
        <v>647080000</v>
      </c>
      <c r="M243">
        <f t="shared" si="25"/>
        <v>681670000</v>
      </c>
      <c r="N243">
        <f t="shared" si="26"/>
        <v>708880000</v>
      </c>
    </row>
    <row r="244" spans="1:14" x14ac:dyDescent="0.3">
      <c r="A244" s="1">
        <v>16</v>
      </c>
      <c r="B244" t="s">
        <v>640</v>
      </c>
      <c r="C244" t="s">
        <v>254</v>
      </c>
      <c r="D244" t="s">
        <v>9041</v>
      </c>
      <c r="E244" t="s">
        <v>9042</v>
      </c>
      <c r="F244" t="s">
        <v>9043</v>
      </c>
      <c r="G244" t="s">
        <v>3236</v>
      </c>
      <c r="I244" t="str">
        <f t="shared" si="21"/>
        <v>neg_trend</v>
      </c>
      <c r="J244" t="str">
        <f t="shared" si="22"/>
        <v>N/A</v>
      </c>
      <c r="K244">
        <f t="shared" si="23"/>
        <v>7.7600000000000002E-2</v>
      </c>
      <c r="L244">
        <f t="shared" si="24"/>
        <v>5.9299999999999999E-2</v>
      </c>
      <c r="M244">
        <f t="shared" si="25"/>
        <v>5.3400000000000003E-2</v>
      </c>
      <c r="N244">
        <f t="shared" si="26"/>
        <v>3.9900000000000005E-2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254</v>
      </c>
      <c r="D247" t="s">
        <v>254</v>
      </c>
      <c r="E247" t="s">
        <v>254</v>
      </c>
      <c r="F247" t="s">
        <v>254</v>
      </c>
      <c r="G247" t="s">
        <v>254</v>
      </c>
      <c r="I247" t="str">
        <f t="shared" si="21"/>
        <v>N/A</v>
      </c>
      <c r="J247" t="str">
        <f t="shared" si="22"/>
        <v>N/A</v>
      </c>
      <c r="K247" t="str">
        <f t="shared" si="23"/>
        <v>N/A</v>
      </c>
      <c r="L247" t="str">
        <f t="shared" si="24"/>
        <v>N/A</v>
      </c>
      <c r="M247" t="str">
        <f t="shared" si="25"/>
        <v>N/A</v>
      </c>
      <c r="N247" t="str">
        <f t="shared" si="26"/>
        <v>N/A</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254</v>
      </c>
      <c r="D249" t="s">
        <v>254</v>
      </c>
      <c r="E249" t="s">
        <v>254</v>
      </c>
      <c r="F249" t="s">
        <v>254</v>
      </c>
      <c r="G249" t="s">
        <v>254</v>
      </c>
      <c r="I249" t="str">
        <f t="shared" si="21"/>
        <v>N/A</v>
      </c>
      <c r="J249" t="str">
        <f t="shared" si="22"/>
        <v>N/A</v>
      </c>
      <c r="K249" t="str">
        <f t="shared" si="23"/>
        <v>N/A</v>
      </c>
      <c r="L249" t="str">
        <f t="shared" si="24"/>
        <v>N/A</v>
      </c>
      <c r="M249" t="str">
        <f t="shared" si="25"/>
        <v>N/A</v>
      </c>
      <c r="N249" t="str">
        <f t="shared" si="26"/>
        <v>N/A</v>
      </c>
    </row>
    <row r="250" spans="1:14" x14ac:dyDescent="0.3">
      <c r="A250" s="1">
        <v>3</v>
      </c>
      <c r="B250" t="s">
        <v>655</v>
      </c>
      <c r="C250" t="s">
        <v>9044</v>
      </c>
      <c r="D250" t="s">
        <v>9045</v>
      </c>
      <c r="E250" t="s">
        <v>9046</v>
      </c>
      <c r="F250" t="s">
        <v>9047</v>
      </c>
      <c r="G250" t="s">
        <v>9048</v>
      </c>
      <c r="I250" t="str">
        <f t="shared" si="21"/>
        <v>N/A</v>
      </c>
      <c r="J250">
        <f t="shared" si="22"/>
        <v>25670000</v>
      </c>
      <c r="K250">
        <f t="shared" si="23"/>
        <v>31490000</v>
      </c>
      <c r="L250">
        <f t="shared" si="24"/>
        <v>34400000</v>
      </c>
      <c r="M250">
        <f t="shared" si="25"/>
        <v>33030000</v>
      </c>
      <c r="N250">
        <f t="shared" si="26"/>
        <v>31150000</v>
      </c>
    </row>
    <row r="251" spans="1:14" x14ac:dyDescent="0.3">
      <c r="A251" s="1">
        <v>4</v>
      </c>
      <c r="B251" t="s">
        <v>661</v>
      </c>
      <c r="C251" t="s">
        <v>254</v>
      </c>
      <c r="D251" t="s">
        <v>9049</v>
      </c>
      <c r="E251" t="s">
        <v>9050</v>
      </c>
      <c r="F251" t="s">
        <v>304</v>
      </c>
      <c r="G251" t="s">
        <v>9051</v>
      </c>
      <c r="I251" t="str">
        <f t="shared" si="21"/>
        <v>neg_trend</v>
      </c>
      <c r="J251" t="str">
        <f t="shared" si="22"/>
        <v>N/A</v>
      </c>
      <c r="K251">
        <f t="shared" si="23"/>
        <v>0.2268</v>
      </c>
      <c r="L251">
        <f t="shared" si="24"/>
        <v>9.240000000000001E-2</v>
      </c>
      <c r="M251">
        <f t="shared" si="25"/>
        <v>-3.9600000000000003E-2</v>
      </c>
      <c r="N251">
        <f t="shared" si="26"/>
        <v>-5.7200000000000001E-2</v>
      </c>
    </row>
    <row r="252" spans="1:14" x14ac:dyDescent="0.3">
      <c r="A252" s="1">
        <v>5</v>
      </c>
      <c r="B252" t="s">
        <v>666</v>
      </c>
      <c r="C252" t="s">
        <v>4437</v>
      </c>
      <c r="D252" t="s">
        <v>8011</v>
      </c>
      <c r="E252" t="s">
        <v>9052</v>
      </c>
      <c r="F252" t="s">
        <v>3616</v>
      </c>
      <c r="G252" t="s">
        <v>9053</v>
      </c>
      <c r="I252" t="str">
        <f t="shared" ref="I252:I315" si="27">IF(AND(K252&gt; J252, L252&gt; K252, M252&gt; L252, N252&gt; M252), "pos_trend", IF(AND(K252&lt; J252, L252&lt; K252, M252&lt; L252, N252&lt; M252), "neg_trend", "N/A"))</f>
        <v>N/A</v>
      </c>
      <c r="J252">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5750000</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4820000</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4930000</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5330000</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7040000</v>
      </c>
    </row>
    <row r="253" spans="1:14" x14ac:dyDescent="0.3">
      <c r="A253" s="1">
        <v>6</v>
      </c>
      <c r="B253" t="s">
        <v>672</v>
      </c>
      <c r="C253" t="s">
        <v>9054</v>
      </c>
      <c r="D253" t="s">
        <v>9055</v>
      </c>
      <c r="E253" t="s">
        <v>9056</v>
      </c>
      <c r="F253" t="s">
        <v>9057</v>
      </c>
      <c r="G253" t="s">
        <v>9058</v>
      </c>
      <c r="I253" t="str">
        <f t="shared" si="27"/>
        <v>pos_trend</v>
      </c>
      <c r="J253">
        <f t="shared" si="28"/>
        <v>51070000</v>
      </c>
      <c r="K253">
        <f t="shared" si="29"/>
        <v>55840000</v>
      </c>
      <c r="L253">
        <f t="shared" si="30"/>
        <v>67700000</v>
      </c>
      <c r="M253">
        <f t="shared" si="31"/>
        <v>78530000</v>
      </c>
      <c r="N253">
        <f t="shared" si="32"/>
        <v>87510000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6028</v>
      </c>
      <c r="D255" t="s">
        <v>2801</v>
      </c>
      <c r="E255" t="s">
        <v>9059</v>
      </c>
      <c r="F255" t="s">
        <v>9060</v>
      </c>
      <c r="G255" t="s">
        <v>9061</v>
      </c>
      <c r="I255" t="str">
        <f t="shared" si="27"/>
        <v>pos_trend</v>
      </c>
      <c r="J255">
        <f t="shared" si="28"/>
        <v>23000000</v>
      </c>
      <c r="K255">
        <f t="shared" si="29"/>
        <v>26980000</v>
      </c>
      <c r="L255">
        <f t="shared" si="30"/>
        <v>36380000</v>
      </c>
      <c r="M255">
        <f t="shared" si="31"/>
        <v>40740000</v>
      </c>
      <c r="N255">
        <f t="shared" si="32"/>
        <v>46210000</v>
      </c>
    </row>
    <row r="256" spans="1:14" x14ac:dyDescent="0.3">
      <c r="A256" s="1">
        <v>9</v>
      </c>
      <c r="B256" t="s">
        <v>683</v>
      </c>
      <c r="C256" t="s">
        <v>3012</v>
      </c>
      <c r="D256" t="s">
        <v>4539</v>
      </c>
      <c r="E256" t="s">
        <v>9062</v>
      </c>
      <c r="F256" t="s">
        <v>9063</v>
      </c>
      <c r="G256" t="s">
        <v>5724</v>
      </c>
      <c r="I256" t="str">
        <f t="shared" si="27"/>
        <v>pos_trend</v>
      </c>
      <c r="J256">
        <f t="shared" si="28"/>
        <v>28060000</v>
      </c>
      <c r="K256">
        <f t="shared" si="29"/>
        <v>28860000</v>
      </c>
      <c r="L256">
        <f t="shared" si="30"/>
        <v>31320000</v>
      </c>
      <c r="M256">
        <f t="shared" si="31"/>
        <v>37790000</v>
      </c>
      <c r="N256">
        <f t="shared" si="32"/>
        <v>41300000</v>
      </c>
    </row>
    <row r="257" spans="1:14" x14ac:dyDescent="0.3">
      <c r="A257" s="1">
        <v>10</v>
      </c>
      <c r="B257" t="s">
        <v>689</v>
      </c>
      <c r="C257" t="s">
        <v>9064</v>
      </c>
      <c r="D257" t="s">
        <v>9065</v>
      </c>
      <c r="E257" t="s">
        <v>9066</v>
      </c>
      <c r="F257" t="s">
        <v>9067</v>
      </c>
      <c r="G257" t="s">
        <v>5951</v>
      </c>
      <c r="I257" t="str">
        <f t="shared" si="27"/>
        <v>pos_trend</v>
      </c>
      <c r="J257">
        <f t="shared" si="28"/>
        <v>82480000</v>
      </c>
      <c r="K257">
        <f t="shared" si="29"/>
        <v>92140000</v>
      </c>
      <c r="L257">
        <f t="shared" si="30"/>
        <v>107030000</v>
      </c>
      <c r="M257">
        <f t="shared" si="31"/>
        <v>116890000</v>
      </c>
      <c r="N257">
        <f t="shared" si="32"/>
        <v>125700000</v>
      </c>
    </row>
    <row r="258" spans="1:14" x14ac:dyDescent="0.3">
      <c r="A258" s="1">
        <v>11</v>
      </c>
      <c r="B258" t="s">
        <v>695</v>
      </c>
      <c r="C258" t="s">
        <v>254</v>
      </c>
      <c r="D258" t="s">
        <v>254</v>
      </c>
      <c r="E258" t="s">
        <v>5999</v>
      </c>
      <c r="F258" t="s">
        <v>9068</v>
      </c>
      <c r="G258" t="s">
        <v>9069</v>
      </c>
      <c r="I258" t="str">
        <f t="shared" si="27"/>
        <v>N/A</v>
      </c>
      <c r="J258" t="str">
        <f t="shared" si="28"/>
        <v>N/A</v>
      </c>
      <c r="K258" t="str">
        <f t="shared" si="29"/>
        <v>N/A</v>
      </c>
      <c r="L258">
        <f t="shared" si="30"/>
        <v>58000000</v>
      </c>
      <c r="M258">
        <f t="shared" si="31"/>
        <v>100500000</v>
      </c>
      <c r="N258">
        <f t="shared" si="32"/>
        <v>148000000</v>
      </c>
    </row>
    <row r="259" spans="1:14" x14ac:dyDescent="0.3">
      <c r="A259" s="1">
        <v>12</v>
      </c>
      <c r="B259" t="s">
        <v>701</v>
      </c>
      <c r="C259" t="s">
        <v>254</v>
      </c>
      <c r="D259" t="s">
        <v>254</v>
      </c>
      <c r="E259" t="s">
        <v>5999</v>
      </c>
      <c r="F259" t="s">
        <v>9068</v>
      </c>
      <c r="G259" t="s">
        <v>9069</v>
      </c>
      <c r="I259" t="str">
        <f t="shared" si="27"/>
        <v>N/A</v>
      </c>
      <c r="J259" t="str">
        <f t="shared" si="28"/>
        <v>N/A</v>
      </c>
      <c r="K259" t="str">
        <f t="shared" si="29"/>
        <v>N/A</v>
      </c>
      <c r="L259">
        <f t="shared" si="30"/>
        <v>58000000</v>
      </c>
      <c r="M259">
        <f t="shared" si="31"/>
        <v>100500000</v>
      </c>
      <c r="N259">
        <f t="shared" si="32"/>
        <v>148000000</v>
      </c>
    </row>
    <row r="260" spans="1:14" x14ac:dyDescent="0.3">
      <c r="A260" s="1">
        <v>13</v>
      </c>
      <c r="B260" t="s">
        <v>704</v>
      </c>
      <c r="C260" t="s">
        <v>254</v>
      </c>
      <c r="D260" t="s">
        <v>254</v>
      </c>
      <c r="E260" t="s">
        <v>5999</v>
      </c>
      <c r="F260" t="s">
        <v>9068</v>
      </c>
      <c r="G260" t="s">
        <v>9069</v>
      </c>
      <c r="I260" t="str">
        <f t="shared" si="27"/>
        <v>N/A</v>
      </c>
      <c r="J260" t="str">
        <f t="shared" si="28"/>
        <v>N/A</v>
      </c>
      <c r="K260" t="str">
        <f t="shared" si="29"/>
        <v>N/A</v>
      </c>
      <c r="L260">
        <f t="shared" si="30"/>
        <v>58000000</v>
      </c>
      <c r="M260">
        <f t="shared" si="31"/>
        <v>100500000</v>
      </c>
      <c r="N260">
        <f t="shared" si="32"/>
        <v>148000000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254</v>
      </c>
      <c r="D263" t="s">
        <v>254</v>
      </c>
      <c r="E263" t="s">
        <v>6031</v>
      </c>
      <c r="F263" t="s">
        <v>254</v>
      </c>
      <c r="G263" t="s">
        <v>254</v>
      </c>
      <c r="I263" t="str">
        <f t="shared" si="27"/>
        <v>N/A</v>
      </c>
      <c r="J263" t="str">
        <f t="shared" si="28"/>
        <v>N/A</v>
      </c>
      <c r="K263" t="str">
        <f t="shared" si="29"/>
        <v>N/A</v>
      </c>
      <c r="L263">
        <f t="shared" si="30"/>
        <v>4099999.9999999995</v>
      </c>
      <c r="M263" t="str">
        <f t="shared" si="31"/>
        <v>N/A</v>
      </c>
      <c r="N263" t="str">
        <f t="shared" si="32"/>
        <v>N/A</v>
      </c>
    </row>
    <row r="264" spans="1:14" x14ac:dyDescent="0.3">
      <c r="A264" s="1">
        <v>17</v>
      </c>
      <c r="B264" t="s">
        <v>714</v>
      </c>
      <c r="C264" t="s">
        <v>9070</v>
      </c>
      <c r="D264" t="s">
        <v>9071</v>
      </c>
      <c r="E264" t="s">
        <v>9072</v>
      </c>
      <c r="F264" t="s">
        <v>9073</v>
      </c>
      <c r="G264" t="s">
        <v>9074</v>
      </c>
      <c r="I264" t="str">
        <f t="shared" si="27"/>
        <v>N/A</v>
      </c>
      <c r="J264">
        <f t="shared" si="28"/>
        <v>40850000</v>
      </c>
      <c r="K264">
        <f t="shared" si="29"/>
        <v>30580000</v>
      </c>
      <c r="L264">
        <f t="shared" si="30"/>
        <v>38970000</v>
      </c>
      <c r="M264">
        <f t="shared" si="31"/>
        <v>46670000</v>
      </c>
      <c r="N264">
        <f t="shared" si="32"/>
        <v>55150000</v>
      </c>
    </row>
    <row r="265" spans="1:14" x14ac:dyDescent="0.3">
      <c r="A265" s="1">
        <v>18</v>
      </c>
      <c r="B265" t="s">
        <v>720</v>
      </c>
      <c r="C265" t="s">
        <v>9070</v>
      </c>
      <c r="D265" t="s">
        <v>9071</v>
      </c>
      <c r="E265" t="s">
        <v>9072</v>
      </c>
      <c r="F265" t="s">
        <v>9073</v>
      </c>
      <c r="G265" t="s">
        <v>9074</v>
      </c>
      <c r="I265" t="str">
        <f t="shared" si="27"/>
        <v>N/A</v>
      </c>
      <c r="J265">
        <f t="shared" si="28"/>
        <v>40850000</v>
      </c>
      <c r="K265">
        <f t="shared" si="29"/>
        <v>30580000</v>
      </c>
      <c r="L265">
        <f t="shared" si="30"/>
        <v>38970000</v>
      </c>
      <c r="M265">
        <f t="shared" si="31"/>
        <v>46670000</v>
      </c>
      <c r="N265">
        <f t="shared" si="32"/>
        <v>55150000</v>
      </c>
    </row>
    <row r="266" spans="1:14" x14ac:dyDescent="0.3">
      <c r="A266" s="1">
        <v>19</v>
      </c>
      <c r="B266" t="s">
        <v>725</v>
      </c>
      <c r="C266" t="s">
        <v>254</v>
      </c>
      <c r="D266" t="s">
        <v>254</v>
      </c>
      <c r="E266" t="s">
        <v>254</v>
      </c>
      <c r="F266" t="s">
        <v>254</v>
      </c>
      <c r="G266" t="s">
        <v>254</v>
      </c>
      <c r="I266" t="str">
        <f t="shared" si="27"/>
        <v>N/A</v>
      </c>
      <c r="J266" t="str">
        <f t="shared" si="28"/>
        <v>N/A</v>
      </c>
      <c r="K266" t="str">
        <f t="shared" si="29"/>
        <v>N/A</v>
      </c>
      <c r="L266" t="str">
        <f t="shared" si="30"/>
        <v>N/A</v>
      </c>
      <c r="M266" t="str">
        <f t="shared" si="31"/>
        <v>N/A</v>
      </c>
      <c r="N266" t="str">
        <f t="shared" si="32"/>
        <v>N/A</v>
      </c>
    </row>
    <row r="267" spans="1:14" x14ac:dyDescent="0.3">
      <c r="A267" s="1">
        <v>20</v>
      </c>
      <c r="B267" t="s">
        <v>730</v>
      </c>
      <c r="C267" t="s">
        <v>9075</v>
      </c>
      <c r="D267" t="s">
        <v>9076</v>
      </c>
      <c r="E267" t="s">
        <v>9077</v>
      </c>
      <c r="F267" t="s">
        <v>9078</v>
      </c>
      <c r="G267" t="s">
        <v>9079</v>
      </c>
      <c r="I267" t="str">
        <f t="shared" si="27"/>
        <v>pos_trend</v>
      </c>
      <c r="J267">
        <f t="shared" si="28"/>
        <v>71710000</v>
      </c>
      <c r="K267">
        <f t="shared" si="29"/>
        <v>86730000</v>
      </c>
      <c r="L267">
        <f t="shared" si="30"/>
        <v>90300000</v>
      </c>
      <c r="M267">
        <f t="shared" si="31"/>
        <v>101120000</v>
      </c>
      <c r="N267">
        <f t="shared" si="32"/>
        <v>105130000</v>
      </c>
    </row>
    <row r="268" spans="1:14" x14ac:dyDescent="0.3">
      <c r="A268" s="1">
        <v>21</v>
      </c>
      <c r="B268" t="s">
        <v>735</v>
      </c>
      <c r="C268" t="s">
        <v>7800</v>
      </c>
      <c r="D268" t="s">
        <v>5807</v>
      </c>
      <c r="E268" t="s">
        <v>9080</v>
      </c>
      <c r="F268" t="s">
        <v>9081</v>
      </c>
      <c r="G268" t="s">
        <v>9079</v>
      </c>
      <c r="I268" t="str">
        <f t="shared" si="27"/>
        <v>pos_trend</v>
      </c>
      <c r="J268">
        <f t="shared" si="28"/>
        <v>4640000</v>
      </c>
      <c r="K268">
        <f t="shared" si="29"/>
        <v>12500000</v>
      </c>
      <c r="L268">
        <f t="shared" si="30"/>
        <v>13790000</v>
      </c>
      <c r="M268">
        <f t="shared" si="31"/>
        <v>19660000</v>
      </c>
      <c r="N268">
        <f t="shared" si="32"/>
        <v>105130000</v>
      </c>
    </row>
    <row r="269" spans="1:14" x14ac:dyDescent="0.3">
      <c r="A269" s="1">
        <v>22</v>
      </c>
      <c r="B269" t="s">
        <v>741</v>
      </c>
      <c r="C269" t="s">
        <v>9082</v>
      </c>
      <c r="D269" t="s">
        <v>9083</v>
      </c>
      <c r="E269" t="s">
        <v>9084</v>
      </c>
      <c r="F269" t="s">
        <v>9085</v>
      </c>
      <c r="G269" t="s">
        <v>254</v>
      </c>
      <c r="I269" t="str">
        <f t="shared" si="27"/>
        <v>pos_trend</v>
      </c>
      <c r="J269">
        <f t="shared" si="28"/>
        <v>67069999.999999993</v>
      </c>
      <c r="K269">
        <f t="shared" si="29"/>
        <v>74220000</v>
      </c>
      <c r="L269">
        <f t="shared" si="30"/>
        <v>76510000</v>
      </c>
      <c r="M269">
        <f t="shared" si="31"/>
        <v>81460000</v>
      </c>
      <c r="N269" t="str">
        <f t="shared" si="32"/>
        <v>N/A</v>
      </c>
    </row>
    <row r="270" spans="1:14" x14ac:dyDescent="0.3">
      <c r="A270" s="1">
        <v>23</v>
      </c>
      <c r="B270" t="s">
        <v>747</v>
      </c>
      <c r="C270" t="s">
        <v>9086</v>
      </c>
      <c r="D270" t="s">
        <v>9087</v>
      </c>
      <c r="E270" t="s">
        <v>9088</v>
      </c>
      <c r="F270" t="s">
        <v>9089</v>
      </c>
      <c r="G270" t="s">
        <v>9090</v>
      </c>
      <c r="I270" t="str">
        <f t="shared" si="27"/>
        <v>pos_trend</v>
      </c>
      <c r="J270">
        <f t="shared" si="28"/>
        <v>195040000</v>
      </c>
      <c r="K270">
        <f t="shared" si="29"/>
        <v>209440000</v>
      </c>
      <c r="L270">
        <f t="shared" si="30"/>
        <v>298390000</v>
      </c>
      <c r="M270">
        <f t="shared" si="31"/>
        <v>365180000</v>
      </c>
      <c r="N270">
        <f t="shared" si="32"/>
        <v>433980000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9091</v>
      </c>
      <c r="D272" t="s">
        <v>9092</v>
      </c>
      <c r="E272" t="s">
        <v>9093</v>
      </c>
      <c r="F272" t="s">
        <v>9094</v>
      </c>
      <c r="G272" t="s">
        <v>9095</v>
      </c>
      <c r="I272" t="str">
        <f t="shared" si="27"/>
        <v>N/A</v>
      </c>
      <c r="J272">
        <f t="shared" si="28"/>
        <v>0.34409999999999996</v>
      </c>
      <c r="K272">
        <f t="shared" si="29"/>
        <v>0.34289999999999998</v>
      </c>
      <c r="L272">
        <f t="shared" si="30"/>
        <v>0.46110000000000001</v>
      </c>
      <c r="M272">
        <f t="shared" si="31"/>
        <v>0.53570000000000007</v>
      </c>
      <c r="N272">
        <f t="shared" si="32"/>
        <v>0.61219999999999997</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9096</v>
      </c>
      <c r="D276" t="s">
        <v>9097</v>
      </c>
      <c r="E276" t="s">
        <v>9098</v>
      </c>
      <c r="F276" t="s">
        <v>9099</v>
      </c>
      <c r="G276" t="s">
        <v>9100</v>
      </c>
      <c r="I276" t="str">
        <f t="shared" si="27"/>
        <v>N/A</v>
      </c>
      <c r="J276">
        <f t="shared" si="28"/>
        <v>371830000</v>
      </c>
      <c r="K276">
        <f t="shared" si="29"/>
        <v>401440000</v>
      </c>
      <c r="L276">
        <f t="shared" si="30"/>
        <v>348690000</v>
      </c>
      <c r="M276">
        <f t="shared" si="31"/>
        <v>316480000</v>
      </c>
      <c r="N276">
        <f t="shared" si="32"/>
        <v>274900000</v>
      </c>
    </row>
    <row r="277" spans="1:14" x14ac:dyDescent="0.3">
      <c r="A277" s="1">
        <v>30</v>
      </c>
      <c r="B277" t="s">
        <v>769</v>
      </c>
      <c r="C277" t="s">
        <v>9101</v>
      </c>
      <c r="D277" t="s">
        <v>9102</v>
      </c>
      <c r="E277" t="s">
        <v>9103</v>
      </c>
      <c r="F277" t="s">
        <v>4108</v>
      </c>
      <c r="G277" t="s">
        <v>254</v>
      </c>
      <c r="I277" t="str">
        <f t="shared" si="27"/>
        <v>N/A</v>
      </c>
      <c r="J277">
        <f t="shared" si="28"/>
        <v>180940000</v>
      </c>
      <c r="K277">
        <f t="shared" si="29"/>
        <v>182490000</v>
      </c>
      <c r="L277">
        <f t="shared" si="30"/>
        <v>93970000</v>
      </c>
      <c r="M277">
        <f t="shared" si="31"/>
        <v>7370000</v>
      </c>
      <c r="N277" t="str">
        <f t="shared" si="32"/>
        <v>N/A</v>
      </c>
    </row>
    <row r="278" spans="1:14" x14ac:dyDescent="0.3">
      <c r="A278" s="1">
        <v>31</v>
      </c>
      <c r="B278" t="s">
        <v>773</v>
      </c>
      <c r="C278" t="s">
        <v>9104</v>
      </c>
      <c r="D278" t="s">
        <v>517</v>
      </c>
      <c r="E278" t="s">
        <v>9105</v>
      </c>
      <c r="F278" t="s">
        <v>9106</v>
      </c>
      <c r="G278" t="s">
        <v>9107</v>
      </c>
      <c r="I278" t="str">
        <f t="shared" si="27"/>
        <v>N/A</v>
      </c>
      <c r="J278">
        <f t="shared" si="28"/>
        <v>152080000</v>
      </c>
      <c r="K278">
        <f t="shared" si="29"/>
        <v>173100000</v>
      </c>
      <c r="L278">
        <f t="shared" si="30"/>
        <v>200500000</v>
      </c>
      <c r="M278">
        <f t="shared" si="31"/>
        <v>245830000</v>
      </c>
      <c r="N278">
        <f t="shared" si="32"/>
        <v>208700000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254</v>
      </c>
      <c r="E280" t="s">
        <v>254</v>
      </c>
      <c r="F280" t="s">
        <v>254</v>
      </c>
      <c r="G280" t="s">
        <v>254</v>
      </c>
      <c r="I280" t="str">
        <f t="shared" si="27"/>
        <v>N/A</v>
      </c>
      <c r="J280" t="str">
        <f t="shared" si="28"/>
        <v>N/A</v>
      </c>
      <c r="K280" t="str">
        <f t="shared" si="29"/>
        <v>N/A</v>
      </c>
      <c r="L280" t="str">
        <f t="shared" si="30"/>
        <v>N/A</v>
      </c>
      <c r="M280" t="str">
        <f t="shared" si="31"/>
        <v>N/A</v>
      </c>
      <c r="N280" t="str">
        <f t="shared" si="32"/>
        <v>N/A</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795</v>
      </c>
      <c r="C284" t="s">
        <v>9108</v>
      </c>
      <c r="D284" t="s">
        <v>8707</v>
      </c>
      <c r="E284" t="s">
        <v>9109</v>
      </c>
      <c r="F284" t="s">
        <v>9110</v>
      </c>
      <c r="G284" t="s">
        <v>9111</v>
      </c>
      <c r="I284" t="str">
        <f t="shared" si="27"/>
        <v>N/A</v>
      </c>
      <c r="J284">
        <f t="shared" si="28"/>
        <v>0.65590000000000004</v>
      </c>
      <c r="K284">
        <f t="shared" si="29"/>
        <v>0.65709999999999991</v>
      </c>
      <c r="L284">
        <f t="shared" si="30"/>
        <v>0.53890000000000005</v>
      </c>
      <c r="M284">
        <f t="shared" si="31"/>
        <v>0.46429999999999999</v>
      </c>
      <c r="N284">
        <f t="shared" si="32"/>
        <v>0.38780000000000003</v>
      </c>
    </row>
    <row r="285" spans="1:14" x14ac:dyDescent="0.3">
      <c r="A285" s="1">
        <v>38</v>
      </c>
      <c r="B285" t="s">
        <v>801</v>
      </c>
      <c r="C285" t="s">
        <v>9096</v>
      </c>
      <c r="D285" t="s">
        <v>9097</v>
      </c>
      <c r="E285" t="s">
        <v>9098</v>
      </c>
      <c r="F285" t="s">
        <v>9099</v>
      </c>
      <c r="G285" t="s">
        <v>9100</v>
      </c>
      <c r="I285" t="str">
        <f t="shared" si="27"/>
        <v>N/A</v>
      </c>
      <c r="J285">
        <f t="shared" si="28"/>
        <v>371830000</v>
      </c>
      <c r="K285">
        <f t="shared" si="29"/>
        <v>401440000</v>
      </c>
      <c r="L285">
        <f t="shared" si="30"/>
        <v>348690000</v>
      </c>
      <c r="M285">
        <f t="shared" si="31"/>
        <v>316480000</v>
      </c>
      <c r="N285">
        <f t="shared" si="32"/>
        <v>274900000</v>
      </c>
    </row>
    <row r="286" spans="1:14" x14ac:dyDescent="0.3">
      <c r="A286" s="1">
        <v>39</v>
      </c>
      <c r="B286" t="s">
        <v>802</v>
      </c>
      <c r="C286" t="s">
        <v>9108</v>
      </c>
      <c r="D286" t="s">
        <v>8707</v>
      </c>
      <c r="E286" t="s">
        <v>9109</v>
      </c>
      <c r="F286" t="s">
        <v>9110</v>
      </c>
      <c r="G286" t="s">
        <v>9111</v>
      </c>
      <c r="I286" t="str">
        <f t="shared" si="27"/>
        <v>N/A</v>
      </c>
      <c r="J286">
        <f t="shared" si="28"/>
        <v>0.65590000000000004</v>
      </c>
      <c r="K286">
        <f t="shared" si="29"/>
        <v>0.65709999999999991</v>
      </c>
      <c r="L286">
        <f t="shared" si="30"/>
        <v>0.53890000000000005</v>
      </c>
      <c r="M286">
        <f t="shared" si="31"/>
        <v>0.46429999999999999</v>
      </c>
      <c r="N286">
        <f t="shared" si="32"/>
        <v>0.38780000000000003</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9096</v>
      </c>
      <c r="D288" t="s">
        <v>9097</v>
      </c>
      <c r="E288" t="s">
        <v>9098</v>
      </c>
      <c r="F288" t="s">
        <v>9099</v>
      </c>
      <c r="G288" t="s">
        <v>9100</v>
      </c>
      <c r="I288" t="str">
        <f t="shared" si="27"/>
        <v>N/A</v>
      </c>
      <c r="J288">
        <f t="shared" si="28"/>
        <v>371830000</v>
      </c>
      <c r="K288">
        <f t="shared" si="29"/>
        <v>401440000</v>
      </c>
      <c r="L288">
        <f t="shared" si="30"/>
        <v>348690000</v>
      </c>
      <c r="M288">
        <f t="shared" si="31"/>
        <v>316480000</v>
      </c>
      <c r="N288">
        <f t="shared" si="32"/>
        <v>274900000</v>
      </c>
    </row>
    <row r="289" spans="1:14" x14ac:dyDescent="0.3">
      <c r="A289" s="1">
        <v>42</v>
      </c>
      <c r="B289" t="s">
        <v>805</v>
      </c>
      <c r="C289" t="s">
        <v>9036</v>
      </c>
      <c r="D289" t="s">
        <v>9037</v>
      </c>
      <c r="E289" t="s">
        <v>9038</v>
      </c>
      <c r="F289" t="s">
        <v>9039</v>
      </c>
      <c r="G289" t="s">
        <v>9040</v>
      </c>
      <c r="I289" t="str">
        <f t="shared" si="27"/>
        <v>pos_trend</v>
      </c>
      <c r="J289">
        <f t="shared" si="28"/>
        <v>566880000</v>
      </c>
      <c r="K289">
        <f t="shared" si="29"/>
        <v>610880000</v>
      </c>
      <c r="L289">
        <f t="shared" si="30"/>
        <v>647080000</v>
      </c>
      <c r="M289">
        <f t="shared" si="31"/>
        <v>681670000</v>
      </c>
      <c r="N289">
        <f t="shared" si="32"/>
        <v>708880000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2218</v>
      </c>
      <c r="D292" t="s">
        <v>8937</v>
      </c>
      <c r="E292" t="s">
        <v>8938</v>
      </c>
      <c r="F292" t="s">
        <v>4795</v>
      </c>
      <c r="G292" t="s">
        <v>8939</v>
      </c>
      <c r="I292" t="str">
        <f t="shared" si="27"/>
        <v>N/A</v>
      </c>
      <c r="J292">
        <f t="shared" si="28"/>
        <v>31410000</v>
      </c>
      <c r="K292">
        <f t="shared" si="29"/>
        <v>21020000</v>
      </c>
      <c r="L292">
        <f t="shared" si="30"/>
        <v>27400000</v>
      </c>
      <c r="M292">
        <f t="shared" si="31"/>
        <v>45330000</v>
      </c>
      <c r="N292">
        <f t="shared" si="32"/>
        <v>45560000</v>
      </c>
    </row>
    <row r="293" spans="1:14" x14ac:dyDescent="0.3">
      <c r="A293" s="1">
        <v>1</v>
      </c>
      <c r="B293" t="s">
        <v>424</v>
      </c>
      <c r="C293" t="s">
        <v>254</v>
      </c>
      <c r="D293" t="s">
        <v>8940</v>
      </c>
      <c r="E293" t="s">
        <v>8941</v>
      </c>
      <c r="F293" t="s">
        <v>8942</v>
      </c>
      <c r="G293" t="s">
        <v>8943</v>
      </c>
      <c r="I293" t="str">
        <f t="shared" si="27"/>
        <v>N/A</v>
      </c>
      <c r="J293" t="str">
        <f t="shared" si="28"/>
        <v>N/A</v>
      </c>
      <c r="K293">
        <f t="shared" si="29"/>
        <v>-0.33069999999999999</v>
      </c>
      <c r="L293">
        <f t="shared" si="30"/>
        <v>0.30330000000000001</v>
      </c>
      <c r="M293">
        <f t="shared" si="31"/>
        <v>0.65439999999999998</v>
      </c>
      <c r="N293">
        <f t="shared" si="32"/>
        <v>5.1000000000000004E-3</v>
      </c>
    </row>
    <row r="294" spans="1:14" x14ac:dyDescent="0.3">
      <c r="A294" s="1">
        <v>2</v>
      </c>
      <c r="B294" t="s">
        <v>807</v>
      </c>
      <c r="C294" t="s">
        <v>8886</v>
      </c>
      <c r="D294" t="s">
        <v>8887</v>
      </c>
      <c r="E294" t="s">
        <v>8888</v>
      </c>
      <c r="F294" t="s">
        <v>8889</v>
      </c>
      <c r="G294" t="s">
        <v>7160</v>
      </c>
      <c r="I294" t="str">
        <f t="shared" si="27"/>
        <v>pos_trend</v>
      </c>
      <c r="J294">
        <f t="shared" si="28"/>
        <v>41350000</v>
      </c>
      <c r="K294">
        <f t="shared" si="29"/>
        <v>49010000</v>
      </c>
      <c r="L294">
        <f t="shared" si="30"/>
        <v>55390000</v>
      </c>
      <c r="M294">
        <f t="shared" si="31"/>
        <v>59420000</v>
      </c>
      <c r="N294">
        <f t="shared" si="32"/>
        <v>64280000</v>
      </c>
    </row>
    <row r="295" spans="1:14" x14ac:dyDescent="0.3">
      <c r="A295" s="1">
        <v>3</v>
      </c>
      <c r="B295" t="s">
        <v>808</v>
      </c>
      <c r="C295" t="s">
        <v>8886</v>
      </c>
      <c r="D295" t="s">
        <v>254</v>
      </c>
      <c r="E295" t="s">
        <v>254</v>
      </c>
      <c r="F295" t="s">
        <v>254</v>
      </c>
      <c r="G295" t="s">
        <v>254</v>
      </c>
      <c r="I295" t="str">
        <f t="shared" si="27"/>
        <v>N/A</v>
      </c>
      <c r="J295">
        <f t="shared" si="28"/>
        <v>41350000</v>
      </c>
      <c r="K295" t="str">
        <f t="shared" si="29"/>
        <v>N/A</v>
      </c>
      <c r="L295" t="str">
        <f t="shared" si="30"/>
        <v>N/A</v>
      </c>
      <c r="M295" t="str">
        <f t="shared" si="31"/>
        <v>N/A</v>
      </c>
      <c r="N295" t="str">
        <f t="shared" si="32"/>
        <v>N/A</v>
      </c>
    </row>
    <row r="296" spans="1:14" x14ac:dyDescent="0.3">
      <c r="A296" s="1">
        <v>4</v>
      </c>
      <c r="B296" t="s">
        <v>809</v>
      </c>
      <c r="C296" t="s">
        <v>254</v>
      </c>
      <c r="D296" t="s">
        <v>254</v>
      </c>
      <c r="E296" t="s">
        <v>254</v>
      </c>
      <c r="F296" t="s">
        <v>254</v>
      </c>
      <c r="G296" t="s">
        <v>254</v>
      </c>
      <c r="I296" t="str">
        <f t="shared" si="27"/>
        <v>N/A</v>
      </c>
      <c r="J296" t="str">
        <f t="shared" si="28"/>
        <v>N/A</v>
      </c>
      <c r="K296" t="str">
        <f t="shared" si="29"/>
        <v>N/A</v>
      </c>
      <c r="L296" t="str">
        <f t="shared" si="30"/>
        <v>N/A</v>
      </c>
      <c r="M296" t="str">
        <f t="shared" si="31"/>
        <v>N/A</v>
      </c>
      <c r="N296" t="str">
        <f t="shared" si="32"/>
        <v>N/A</v>
      </c>
    </row>
    <row r="297" spans="1:14" x14ac:dyDescent="0.3">
      <c r="A297" s="1">
        <v>5</v>
      </c>
      <c r="B297" t="s">
        <v>810</v>
      </c>
      <c r="C297" t="s">
        <v>8935</v>
      </c>
      <c r="D297" t="s">
        <v>9112</v>
      </c>
      <c r="E297" t="s">
        <v>8936</v>
      </c>
      <c r="F297" t="s">
        <v>8559</v>
      </c>
      <c r="G297" t="s">
        <v>7614</v>
      </c>
      <c r="I297" t="str">
        <f t="shared" si="27"/>
        <v>N/A</v>
      </c>
      <c r="J297">
        <f t="shared" si="28"/>
        <v>6760000</v>
      </c>
      <c r="K297">
        <f t="shared" si="29"/>
        <v>-3450000</v>
      </c>
      <c r="L297">
        <f t="shared" si="30"/>
        <v>4420000</v>
      </c>
      <c r="M297">
        <f t="shared" si="31"/>
        <v>5320000</v>
      </c>
      <c r="N297">
        <f t="shared" si="32"/>
        <v>7070000</v>
      </c>
    </row>
    <row r="298" spans="1:14" x14ac:dyDescent="0.3">
      <c r="A298" s="1">
        <v>6</v>
      </c>
      <c r="B298" t="s">
        <v>714</v>
      </c>
      <c r="C298" t="s">
        <v>8935</v>
      </c>
      <c r="D298" t="s">
        <v>9112</v>
      </c>
      <c r="E298" t="s">
        <v>8936</v>
      </c>
      <c r="F298" t="s">
        <v>8559</v>
      </c>
      <c r="G298" t="s">
        <v>7614</v>
      </c>
      <c r="I298" t="str">
        <f t="shared" si="27"/>
        <v>N/A</v>
      </c>
      <c r="J298">
        <f t="shared" si="28"/>
        <v>6760000</v>
      </c>
      <c r="K298">
        <f t="shared" si="29"/>
        <v>-3450000</v>
      </c>
      <c r="L298">
        <f t="shared" si="30"/>
        <v>4420000</v>
      </c>
      <c r="M298">
        <f t="shared" si="31"/>
        <v>5320000</v>
      </c>
      <c r="N298">
        <f t="shared" si="32"/>
        <v>7070000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9113</v>
      </c>
      <c r="D300" t="s">
        <v>9114</v>
      </c>
      <c r="E300" t="s">
        <v>9115</v>
      </c>
      <c r="F300" t="s">
        <v>3004</v>
      </c>
      <c r="G300" t="s">
        <v>707</v>
      </c>
      <c r="I300" t="str">
        <f t="shared" si="27"/>
        <v>N/A</v>
      </c>
      <c r="J300">
        <f t="shared" si="28"/>
        <v>4350000</v>
      </c>
      <c r="K300">
        <f t="shared" si="29"/>
        <v>8300000.0000000009</v>
      </c>
      <c r="L300">
        <f t="shared" si="30"/>
        <v>6820000</v>
      </c>
      <c r="M300">
        <f t="shared" si="31"/>
        <v>5390000</v>
      </c>
      <c r="N300">
        <f t="shared" si="32"/>
        <v>8500000</v>
      </c>
    </row>
    <row r="301" spans="1:14" x14ac:dyDescent="0.3">
      <c r="A301" s="1">
        <v>9</v>
      </c>
      <c r="B301" t="s">
        <v>823</v>
      </c>
      <c r="C301" t="s">
        <v>9116</v>
      </c>
      <c r="D301" t="s">
        <v>9117</v>
      </c>
      <c r="E301" t="s">
        <v>9118</v>
      </c>
      <c r="F301" t="s">
        <v>9119</v>
      </c>
      <c r="G301" t="s">
        <v>9120</v>
      </c>
      <c r="I301" t="str">
        <f t="shared" si="27"/>
        <v>N/A</v>
      </c>
      <c r="J301">
        <f t="shared" si="28"/>
        <v>83870000</v>
      </c>
      <c r="K301">
        <f t="shared" si="29"/>
        <v>74880000</v>
      </c>
      <c r="L301">
        <f t="shared" si="30"/>
        <v>94020000</v>
      </c>
      <c r="M301">
        <f t="shared" si="31"/>
        <v>115450000</v>
      </c>
      <c r="N301">
        <f t="shared" si="32"/>
        <v>125400000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2933</v>
      </c>
      <c r="D303" t="s">
        <v>9121</v>
      </c>
      <c r="E303" t="s">
        <v>9122</v>
      </c>
      <c r="F303" t="s">
        <v>9123</v>
      </c>
      <c r="G303" t="s">
        <v>9124</v>
      </c>
      <c r="I303" t="str">
        <f t="shared" si="27"/>
        <v>N/A</v>
      </c>
      <c r="J303">
        <f t="shared" si="28"/>
        <v>3210000</v>
      </c>
      <c r="K303">
        <f t="shared" si="29"/>
        <v>20670000</v>
      </c>
      <c r="L303">
        <f t="shared" si="30"/>
        <v>6020000</v>
      </c>
      <c r="M303">
        <f t="shared" si="31"/>
        <v>11770000</v>
      </c>
      <c r="N303">
        <f t="shared" si="32"/>
        <v>12960000</v>
      </c>
    </row>
    <row r="304" spans="1:14" x14ac:dyDescent="0.3">
      <c r="A304" s="1">
        <v>12</v>
      </c>
      <c r="B304" t="s">
        <v>836</v>
      </c>
      <c r="C304" t="s">
        <v>9125</v>
      </c>
      <c r="D304" t="s">
        <v>9126</v>
      </c>
      <c r="E304" t="s">
        <v>9127</v>
      </c>
      <c r="F304" t="s">
        <v>9128</v>
      </c>
      <c r="G304" t="s">
        <v>4525</v>
      </c>
      <c r="I304" t="str">
        <f t="shared" si="27"/>
        <v>N/A</v>
      </c>
      <c r="J304">
        <f t="shared" si="28"/>
        <v>-8029999.9999999991</v>
      </c>
      <c r="K304">
        <f t="shared" si="29"/>
        <v>6850000</v>
      </c>
      <c r="L304">
        <f t="shared" si="30"/>
        <v>-5390000</v>
      </c>
      <c r="M304">
        <f t="shared" si="31"/>
        <v>-994000</v>
      </c>
      <c r="N304">
        <f t="shared" si="32"/>
        <v>9900000</v>
      </c>
    </row>
    <row r="305" spans="1:14" x14ac:dyDescent="0.3">
      <c r="A305" s="1">
        <v>13</v>
      </c>
      <c r="B305" t="s">
        <v>655</v>
      </c>
      <c r="C305" t="s">
        <v>9129</v>
      </c>
      <c r="D305" t="s">
        <v>3623</v>
      </c>
      <c r="E305" t="s">
        <v>9130</v>
      </c>
      <c r="F305" t="s">
        <v>8653</v>
      </c>
      <c r="G305" t="s">
        <v>9131</v>
      </c>
      <c r="I305" t="str">
        <f t="shared" si="27"/>
        <v>N/A</v>
      </c>
      <c r="J305">
        <f t="shared" si="28"/>
        <v>-51000</v>
      </c>
      <c r="K305">
        <f t="shared" si="29"/>
        <v>7570000</v>
      </c>
      <c r="L305">
        <f t="shared" si="30"/>
        <v>842000</v>
      </c>
      <c r="M305">
        <f t="shared" si="31"/>
        <v>-1980000</v>
      </c>
      <c r="N305">
        <f t="shared" si="32"/>
        <v>542000</v>
      </c>
    </row>
    <row r="306" spans="1:14" x14ac:dyDescent="0.3">
      <c r="A306" s="1">
        <v>14</v>
      </c>
      <c r="B306" t="s">
        <v>847</v>
      </c>
      <c r="C306" t="s">
        <v>9052</v>
      </c>
      <c r="D306" t="s">
        <v>8196</v>
      </c>
      <c r="E306" t="s">
        <v>8251</v>
      </c>
      <c r="F306" t="s">
        <v>9132</v>
      </c>
      <c r="G306" t="s">
        <v>3067</v>
      </c>
      <c r="I306" t="str">
        <f t="shared" si="27"/>
        <v>N/A</v>
      </c>
      <c r="J306">
        <f t="shared" si="28"/>
        <v>4930000</v>
      </c>
      <c r="K306">
        <f t="shared" si="29"/>
        <v>4040000</v>
      </c>
      <c r="L306">
        <f t="shared" si="30"/>
        <v>-1030000</v>
      </c>
      <c r="M306">
        <f t="shared" si="31"/>
        <v>4360000</v>
      </c>
      <c r="N306">
        <f t="shared" si="32"/>
        <v>-9970000</v>
      </c>
    </row>
    <row r="307" spans="1:14" x14ac:dyDescent="0.3">
      <c r="A307" s="1">
        <v>15</v>
      </c>
      <c r="B307" t="s">
        <v>853</v>
      </c>
      <c r="C307" t="s">
        <v>9133</v>
      </c>
      <c r="D307" t="s">
        <v>9134</v>
      </c>
      <c r="E307" t="s">
        <v>9135</v>
      </c>
      <c r="F307" t="s">
        <v>9136</v>
      </c>
      <c r="G307" t="s">
        <v>9137</v>
      </c>
      <c r="I307" t="str">
        <f t="shared" si="27"/>
        <v>pos_trend</v>
      </c>
      <c r="J307">
        <f t="shared" si="28"/>
        <v>87080000</v>
      </c>
      <c r="K307">
        <f t="shared" si="29"/>
        <v>95540000</v>
      </c>
      <c r="L307">
        <f t="shared" si="30"/>
        <v>100040000</v>
      </c>
      <c r="M307">
        <f t="shared" si="31"/>
        <v>127220000</v>
      </c>
      <c r="N307">
        <f t="shared" si="32"/>
        <v>138360000</v>
      </c>
    </row>
    <row r="308" spans="1:14" x14ac:dyDescent="0.3">
      <c r="A308" s="1">
        <v>16</v>
      </c>
      <c r="B308" t="s">
        <v>859</v>
      </c>
      <c r="C308" t="s">
        <v>254</v>
      </c>
      <c r="D308" t="s">
        <v>9138</v>
      </c>
      <c r="E308" t="s">
        <v>9139</v>
      </c>
      <c r="F308" t="s">
        <v>9140</v>
      </c>
      <c r="G308" t="s">
        <v>8874</v>
      </c>
      <c r="I308" t="str">
        <f t="shared" si="27"/>
        <v>N/A</v>
      </c>
      <c r="J308" t="str">
        <f t="shared" si="28"/>
        <v>N/A</v>
      </c>
      <c r="K308">
        <f t="shared" si="29"/>
        <v>9.7200000000000009E-2</v>
      </c>
      <c r="L308">
        <f t="shared" si="30"/>
        <v>4.7100000000000003E-2</v>
      </c>
      <c r="M308">
        <f t="shared" si="31"/>
        <v>0.2717</v>
      </c>
      <c r="N308">
        <f t="shared" si="32"/>
        <v>8.7500000000000008E-2</v>
      </c>
    </row>
    <row r="309" spans="1:14" x14ac:dyDescent="0.3">
      <c r="A309" s="1">
        <v>17</v>
      </c>
      <c r="B309" t="s">
        <v>864</v>
      </c>
      <c r="C309" t="s">
        <v>9141</v>
      </c>
      <c r="D309" t="s">
        <v>9142</v>
      </c>
      <c r="E309" t="s">
        <v>9143</v>
      </c>
      <c r="F309" t="s">
        <v>3570</v>
      </c>
      <c r="G309" t="s">
        <v>9144</v>
      </c>
      <c r="I309" t="str">
        <f t="shared" si="27"/>
        <v>N/A</v>
      </c>
      <c r="J309">
        <f t="shared" si="28"/>
        <v>0.1229</v>
      </c>
      <c r="K309">
        <f t="shared" si="29"/>
        <v>0.12330000000000001</v>
      </c>
      <c r="L309">
        <f t="shared" si="30"/>
        <v>0.1183</v>
      </c>
      <c r="M309">
        <f t="shared" si="31"/>
        <v>0.13830000000000001</v>
      </c>
      <c r="N309">
        <f t="shared" si="32"/>
        <v>0.13930000000000001</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9145</v>
      </c>
      <c r="D312" t="s">
        <v>9146</v>
      </c>
      <c r="E312" t="s">
        <v>9147</v>
      </c>
      <c r="F312" t="s">
        <v>9148</v>
      </c>
      <c r="G312" t="s">
        <v>9149</v>
      </c>
      <c r="I312" t="str">
        <f t="shared" si="27"/>
        <v>N/A</v>
      </c>
      <c r="J312">
        <f t="shared" si="28"/>
        <v>-106630000</v>
      </c>
      <c r="K312">
        <f t="shared" si="29"/>
        <v>-117060000</v>
      </c>
      <c r="L312">
        <f t="shared" si="30"/>
        <v>-88120000</v>
      </c>
      <c r="M312">
        <f t="shared" si="31"/>
        <v>-86070000</v>
      </c>
      <c r="N312">
        <f t="shared" si="32"/>
        <v>-109360000</v>
      </c>
    </row>
    <row r="313" spans="1:14" x14ac:dyDescent="0.3">
      <c r="A313" s="1">
        <v>1</v>
      </c>
      <c r="B313" t="s">
        <v>876</v>
      </c>
      <c r="C313" t="s">
        <v>9145</v>
      </c>
      <c r="D313" t="s">
        <v>9146</v>
      </c>
      <c r="E313" t="s">
        <v>9147</v>
      </c>
      <c r="F313" t="s">
        <v>9148</v>
      </c>
      <c r="G313" t="s">
        <v>9149</v>
      </c>
      <c r="I313" t="str">
        <f t="shared" si="27"/>
        <v>N/A</v>
      </c>
      <c r="J313">
        <f t="shared" si="28"/>
        <v>-106630000</v>
      </c>
      <c r="K313">
        <f t="shared" si="29"/>
        <v>-117060000</v>
      </c>
      <c r="L313">
        <f t="shared" si="30"/>
        <v>-88120000</v>
      </c>
      <c r="M313">
        <f t="shared" si="31"/>
        <v>-86070000</v>
      </c>
      <c r="N313">
        <f t="shared" si="32"/>
        <v>-109360000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8158</v>
      </c>
      <c r="E315" t="s">
        <v>9150</v>
      </c>
      <c r="F315" t="s">
        <v>9151</v>
      </c>
      <c r="G315" t="s">
        <v>9152</v>
      </c>
      <c r="I315" t="str">
        <f t="shared" si="27"/>
        <v>N/A</v>
      </c>
      <c r="J315" t="str">
        <f t="shared" si="28"/>
        <v>N/A</v>
      </c>
      <c r="K315">
        <f t="shared" si="29"/>
        <v>-9.7799999999999998E-2</v>
      </c>
      <c r="L315">
        <f t="shared" si="30"/>
        <v>0.2472</v>
      </c>
      <c r="M315">
        <f t="shared" si="31"/>
        <v>2.3300000000000001E-2</v>
      </c>
      <c r="N315">
        <f t="shared" si="32"/>
        <v>-0.27060000000000001</v>
      </c>
    </row>
    <row r="316" spans="1:14" x14ac:dyDescent="0.3">
      <c r="A316" s="1">
        <v>4</v>
      </c>
      <c r="B316" t="s">
        <v>893</v>
      </c>
      <c r="C316" t="s">
        <v>2655</v>
      </c>
      <c r="D316" t="s">
        <v>6570</v>
      </c>
      <c r="E316" t="s">
        <v>8686</v>
      </c>
      <c r="F316" t="s">
        <v>9153</v>
      </c>
      <c r="G316" t="s">
        <v>6952</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-0.15050000000000002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-0.151</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-0.1042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-9.3600000000000003E-2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-0.1101</v>
      </c>
    </row>
    <row r="317" spans="1:14" x14ac:dyDescent="0.3">
      <c r="A317" s="1">
        <v>5</v>
      </c>
      <c r="B317" t="s">
        <v>899</v>
      </c>
      <c r="C317" t="s">
        <v>254</v>
      </c>
      <c r="D317" t="s">
        <v>254</v>
      </c>
      <c r="E317" t="s">
        <v>254</v>
      </c>
      <c r="F317" t="s">
        <v>254</v>
      </c>
      <c r="G317" t="s">
        <v>254</v>
      </c>
      <c r="I317" t="str">
        <f t="shared" si="33"/>
        <v>N/A</v>
      </c>
      <c r="J317" t="str">
        <f t="shared" si="34"/>
        <v>N/A</v>
      </c>
      <c r="K317" t="str">
        <f t="shared" si="35"/>
        <v>N/A</v>
      </c>
      <c r="L317" t="str">
        <f t="shared" si="36"/>
        <v>N/A</v>
      </c>
      <c r="M317" t="str">
        <f t="shared" si="37"/>
        <v>N/A</v>
      </c>
      <c r="N317" t="str">
        <f t="shared" si="38"/>
        <v>N/A</v>
      </c>
    </row>
    <row r="318" spans="1:14" x14ac:dyDescent="0.3">
      <c r="A318" s="1">
        <v>6</v>
      </c>
      <c r="B318" t="s">
        <v>904</v>
      </c>
      <c r="C318" t="s">
        <v>254</v>
      </c>
      <c r="D318" t="s">
        <v>254</v>
      </c>
      <c r="E318" t="s">
        <v>254</v>
      </c>
      <c r="F318" t="s">
        <v>9154</v>
      </c>
      <c r="G318" t="s">
        <v>7927</v>
      </c>
      <c r="I318" t="str">
        <f t="shared" si="33"/>
        <v>N/A</v>
      </c>
      <c r="J318" t="str">
        <f t="shared" si="34"/>
        <v>N/A</v>
      </c>
      <c r="K318" t="str">
        <f t="shared" si="35"/>
        <v>N/A</v>
      </c>
      <c r="L318" t="str">
        <f t="shared" si="36"/>
        <v>N/A</v>
      </c>
      <c r="M318">
        <f t="shared" si="37"/>
        <v>3480000</v>
      </c>
      <c r="N318">
        <f t="shared" si="38"/>
        <v>4510000</v>
      </c>
    </row>
    <row r="319" spans="1:14" x14ac:dyDescent="0.3">
      <c r="A319" s="1">
        <v>7</v>
      </c>
      <c r="B319" t="s">
        <v>906</v>
      </c>
      <c r="C319" t="s">
        <v>7174</v>
      </c>
      <c r="D319" t="s">
        <v>2687</v>
      </c>
      <c r="E319" t="s">
        <v>9155</v>
      </c>
      <c r="F319" t="s">
        <v>254</v>
      </c>
      <c r="G319" t="s">
        <v>254</v>
      </c>
      <c r="I319" t="str">
        <f t="shared" si="33"/>
        <v>N/A</v>
      </c>
      <c r="J319">
        <f t="shared" si="34"/>
        <v>6370000</v>
      </c>
      <c r="K319">
        <f t="shared" si="35"/>
        <v>16059999.999999998</v>
      </c>
      <c r="L319">
        <f t="shared" si="36"/>
        <v>9790000</v>
      </c>
      <c r="M319" t="str">
        <f t="shared" si="37"/>
        <v>N/A</v>
      </c>
      <c r="N319" t="str">
        <f t="shared" si="38"/>
        <v>N/A</v>
      </c>
    </row>
    <row r="320" spans="1:14" x14ac:dyDescent="0.3">
      <c r="A320" s="1">
        <v>8</v>
      </c>
      <c r="B320" t="s">
        <v>908</v>
      </c>
      <c r="C320" t="s">
        <v>9156</v>
      </c>
      <c r="D320" t="s">
        <v>9157</v>
      </c>
      <c r="E320" t="s">
        <v>9158</v>
      </c>
      <c r="F320" t="s">
        <v>254</v>
      </c>
      <c r="G320" t="s">
        <v>254</v>
      </c>
      <c r="I320" t="str">
        <f t="shared" si="33"/>
        <v>N/A</v>
      </c>
      <c r="J320">
        <f t="shared" si="34"/>
        <v>-30990000</v>
      </c>
      <c r="K320">
        <f t="shared" si="35"/>
        <v>-25350000</v>
      </c>
      <c r="L320">
        <f t="shared" si="36"/>
        <v>-9160000</v>
      </c>
      <c r="M320" t="str">
        <f t="shared" si="37"/>
        <v>N/A</v>
      </c>
      <c r="N320" t="str">
        <f t="shared" si="38"/>
        <v>N/A</v>
      </c>
    </row>
    <row r="321" spans="1:14" x14ac:dyDescent="0.3">
      <c r="A321" s="1">
        <v>9</v>
      </c>
      <c r="B321" t="s">
        <v>909</v>
      </c>
      <c r="C321" t="s">
        <v>9159</v>
      </c>
      <c r="D321" t="s">
        <v>9160</v>
      </c>
      <c r="E321" t="s">
        <v>9161</v>
      </c>
      <c r="F321" t="s">
        <v>254</v>
      </c>
      <c r="G321" t="s">
        <v>254</v>
      </c>
      <c r="I321" t="str">
        <f t="shared" si="33"/>
        <v>N/A</v>
      </c>
      <c r="J321">
        <f t="shared" si="34"/>
        <v>37370000</v>
      </c>
      <c r="K321">
        <f t="shared" si="35"/>
        <v>41400000</v>
      </c>
      <c r="L321">
        <f t="shared" si="36"/>
        <v>18950000</v>
      </c>
      <c r="M321" t="str">
        <f t="shared" si="37"/>
        <v>N/A</v>
      </c>
      <c r="N321" t="str">
        <f t="shared" si="38"/>
        <v>N/A</v>
      </c>
    </row>
    <row r="322" spans="1:14" x14ac:dyDescent="0.3">
      <c r="A322" s="1">
        <v>10</v>
      </c>
      <c r="B322" t="s">
        <v>910</v>
      </c>
      <c r="C322" t="s">
        <v>254</v>
      </c>
      <c r="D322" t="s">
        <v>254</v>
      </c>
      <c r="E322" t="s">
        <v>254</v>
      </c>
      <c r="F322" t="s">
        <v>254</v>
      </c>
      <c r="G322" t="s">
        <v>254</v>
      </c>
      <c r="I322" t="str">
        <f t="shared" si="33"/>
        <v>N/A</v>
      </c>
      <c r="J322" t="str">
        <f t="shared" si="34"/>
        <v>N/A</v>
      </c>
      <c r="K322" t="str">
        <f t="shared" si="35"/>
        <v>N/A</v>
      </c>
      <c r="L322" t="str">
        <f t="shared" si="36"/>
        <v>N/A</v>
      </c>
      <c r="M322" t="str">
        <f t="shared" si="37"/>
        <v>N/A</v>
      </c>
      <c r="N322" t="str">
        <f t="shared" si="38"/>
        <v>N/A</v>
      </c>
    </row>
    <row r="323" spans="1:14" x14ac:dyDescent="0.3">
      <c r="A323" s="1">
        <v>11</v>
      </c>
      <c r="B323" t="s">
        <v>914</v>
      </c>
      <c r="C323" t="s">
        <v>9162</v>
      </c>
      <c r="D323" t="s">
        <v>9163</v>
      </c>
      <c r="E323" t="s">
        <v>4142</v>
      </c>
      <c r="F323" t="s">
        <v>254</v>
      </c>
      <c r="G323" t="s">
        <v>254</v>
      </c>
      <c r="I323" t="str">
        <f t="shared" si="33"/>
        <v>N/A</v>
      </c>
      <c r="J323">
        <f t="shared" si="34"/>
        <v>224000</v>
      </c>
      <c r="K323">
        <f t="shared" si="35"/>
        <v>11150000</v>
      </c>
      <c r="L323">
        <f t="shared" si="36"/>
        <v>13140000</v>
      </c>
      <c r="M323" t="str">
        <f t="shared" si="37"/>
        <v>N/A</v>
      </c>
      <c r="N323" t="str">
        <f t="shared" si="38"/>
        <v>N/A</v>
      </c>
    </row>
    <row r="324" spans="1:14" x14ac:dyDescent="0.3">
      <c r="A324" s="1">
        <v>12</v>
      </c>
      <c r="B324" t="s">
        <v>915</v>
      </c>
      <c r="C324" t="s">
        <v>9164</v>
      </c>
      <c r="D324" t="s">
        <v>9165</v>
      </c>
      <c r="E324" t="s">
        <v>9166</v>
      </c>
      <c r="F324" t="s">
        <v>9167</v>
      </c>
      <c r="G324" t="s">
        <v>9168</v>
      </c>
      <c r="I324" t="str">
        <f t="shared" si="33"/>
        <v>N/A</v>
      </c>
      <c r="J324">
        <f t="shared" si="34"/>
        <v>-100030000</v>
      </c>
      <c r="K324">
        <f t="shared" si="35"/>
        <v>-89860000</v>
      </c>
      <c r="L324">
        <f t="shared" si="36"/>
        <v>-65190000</v>
      </c>
      <c r="M324">
        <f t="shared" si="37"/>
        <v>-82590000</v>
      </c>
      <c r="N324">
        <f t="shared" si="38"/>
        <v>-104850000</v>
      </c>
    </row>
    <row r="325" spans="1:14" x14ac:dyDescent="0.3">
      <c r="A325" s="1">
        <v>13</v>
      </c>
      <c r="B325" t="s">
        <v>921</v>
      </c>
      <c r="C325" t="s">
        <v>254</v>
      </c>
      <c r="D325" t="s">
        <v>9169</v>
      </c>
      <c r="E325" t="s">
        <v>9170</v>
      </c>
      <c r="F325" t="s">
        <v>9171</v>
      </c>
      <c r="G325" t="s">
        <v>9172</v>
      </c>
      <c r="I325" t="str">
        <f t="shared" si="33"/>
        <v>N/A</v>
      </c>
      <c r="J325" t="str">
        <f t="shared" si="34"/>
        <v>N/A</v>
      </c>
      <c r="K325">
        <f t="shared" si="35"/>
        <v>0.1018</v>
      </c>
      <c r="L325">
        <f t="shared" si="36"/>
        <v>0.27450000000000002</v>
      </c>
      <c r="M325">
        <f t="shared" si="37"/>
        <v>-0.26690000000000003</v>
      </c>
      <c r="N325">
        <f t="shared" si="38"/>
        <v>-0.26950000000000002</v>
      </c>
    </row>
    <row r="326" spans="1:14" x14ac:dyDescent="0.3">
      <c r="A326" s="1">
        <v>14</v>
      </c>
      <c r="B326" t="s">
        <v>926</v>
      </c>
      <c r="C326" t="s">
        <v>9173</v>
      </c>
      <c r="D326" t="s">
        <v>9174</v>
      </c>
      <c r="E326" t="s">
        <v>9175</v>
      </c>
      <c r="F326" t="s">
        <v>9176</v>
      </c>
      <c r="G326" t="s">
        <v>9177</v>
      </c>
      <c r="I326" t="str">
        <f t="shared" si="33"/>
        <v>N/A</v>
      </c>
      <c r="J326">
        <f t="shared" si="34"/>
        <v>-0.14119999999999999</v>
      </c>
      <c r="K326">
        <f t="shared" si="35"/>
        <v>-0.1159</v>
      </c>
      <c r="L326">
        <f t="shared" si="36"/>
        <v>-7.7100000000000002E-2</v>
      </c>
      <c r="M326">
        <f t="shared" si="37"/>
        <v>-8.9800000000000005E-2</v>
      </c>
      <c r="N326">
        <f t="shared" si="38"/>
        <v>-0.10560000000000001</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8401</v>
      </c>
      <c r="D332" t="s">
        <v>3325</v>
      </c>
      <c r="E332" t="s">
        <v>9178</v>
      </c>
      <c r="F332" t="s">
        <v>9179</v>
      </c>
      <c r="G332" t="s">
        <v>9180</v>
      </c>
      <c r="I332" t="str">
        <f t="shared" si="33"/>
        <v>N/A</v>
      </c>
      <c r="J332">
        <f t="shared" si="34"/>
        <v>1890000</v>
      </c>
      <c r="K332">
        <f t="shared" si="35"/>
        <v>1550000</v>
      </c>
      <c r="L332">
        <f t="shared" si="36"/>
        <v>-88520000</v>
      </c>
      <c r="M332">
        <f t="shared" si="37"/>
        <v>-87140000</v>
      </c>
      <c r="N332">
        <f t="shared" si="38"/>
        <v>-92860000</v>
      </c>
    </row>
    <row r="333" spans="1:14" x14ac:dyDescent="0.3">
      <c r="A333" s="1">
        <v>4</v>
      </c>
      <c r="B333" t="s">
        <v>940</v>
      </c>
      <c r="C333" t="s">
        <v>254</v>
      </c>
      <c r="D333" t="s">
        <v>254</v>
      </c>
      <c r="E333" t="s">
        <v>9181</v>
      </c>
      <c r="F333" t="s">
        <v>9182</v>
      </c>
      <c r="G333" t="s">
        <v>9183</v>
      </c>
      <c r="I333" t="str">
        <f t="shared" si="33"/>
        <v>N/A</v>
      </c>
      <c r="J333" t="str">
        <f t="shared" si="34"/>
        <v>N/A</v>
      </c>
      <c r="K333" t="str">
        <f t="shared" si="35"/>
        <v>N/A</v>
      </c>
      <c r="L333">
        <f t="shared" si="36"/>
        <v>-100000000</v>
      </c>
      <c r="M333">
        <f t="shared" si="37"/>
        <v>-95550000</v>
      </c>
      <c r="N333">
        <f t="shared" si="38"/>
        <v>-94990000</v>
      </c>
    </row>
    <row r="334" spans="1:14" x14ac:dyDescent="0.3">
      <c r="A334" s="1">
        <v>5</v>
      </c>
      <c r="B334" t="s">
        <v>946</v>
      </c>
      <c r="C334" t="s">
        <v>8401</v>
      </c>
      <c r="D334" t="s">
        <v>3325</v>
      </c>
      <c r="E334" t="s">
        <v>9184</v>
      </c>
      <c r="F334" t="s">
        <v>9185</v>
      </c>
      <c r="G334" t="s">
        <v>4746</v>
      </c>
      <c r="I334" t="str">
        <f t="shared" si="33"/>
        <v>N/A</v>
      </c>
      <c r="J334">
        <f t="shared" si="34"/>
        <v>1890000</v>
      </c>
      <c r="K334">
        <f t="shared" si="35"/>
        <v>1550000</v>
      </c>
      <c r="L334">
        <f t="shared" si="36"/>
        <v>11480000</v>
      </c>
      <c r="M334">
        <f t="shared" si="37"/>
        <v>8410000</v>
      </c>
      <c r="N334">
        <f t="shared" si="38"/>
        <v>2130000</v>
      </c>
    </row>
    <row r="335" spans="1:14" x14ac:dyDescent="0.3">
      <c r="A335" s="1">
        <v>6</v>
      </c>
      <c r="B335" t="s">
        <v>952</v>
      </c>
      <c r="C335" t="s">
        <v>254</v>
      </c>
      <c r="D335" t="s">
        <v>254</v>
      </c>
      <c r="E335" t="s">
        <v>254</v>
      </c>
      <c r="F335" t="s">
        <v>254</v>
      </c>
      <c r="G335" t="s">
        <v>254</v>
      </c>
      <c r="I335" t="str">
        <f t="shared" si="33"/>
        <v>N/A</v>
      </c>
      <c r="J335" t="str">
        <f t="shared" si="34"/>
        <v>N/A</v>
      </c>
      <c r="K335" t="str">
        <f t="shared" si="35"/>
        <v>N/A</v>
      </c>
      <c r="L335" t="str">
        <f t="shared" si="36"/>
        <v>N/A</v>
      </c>
      <c r="M335" t="str">
        <f t="shared" si="37"/>
        <v>N/A</v>
      </c>
      <c r="N335" t="str">
        <f t="shared" si="38"/>
        <v>N/A</v>
      </c>
    </row>
    <row r="336" spans="1:14" x14ac:dyDescent="0.3">
      <c r="A336" s="1">
        <v>7</v>
      </c>
      <c r="B336" t="s">
        <v>958</v>
      </c>
      <c r="C336" t="s">
        <v>8401</v>
      </c>
      <c r="D336" t="s">
        <v>3325</v>
      </c>
      <c r="E336" t="s">
        <v>9184</v>
      </c>
      <c r="F336" t="s">
        <v>9185</v>
      </c>
      <c r="G336" t="s">
        <v>4746</v>
      </c>
      <c r="I336" t="str">
        <f t="shared" si="33"/>
        <v>N/A</v>
      </c>
      <c r="J336">
        <f t="shared" si="34"/>
        <v>1890000</v>
      </c>
      <c r="K336">
        <f t="shared" si="35"/>
        <v>1550000</v>
      </c>
      <c r="L336">
        <f t="shared" si="36"/>
        <v>11480000</v>
      </c>
      <c r="M336">
        <f t="shared" si="37"/>
        <v>8410000</v>
      </c>
      <c r="N336">
        <f t="shared" si="38"/>
        <v>2130000</v>
      </c>
    </row>
    <row r="337" spans="1:14" x14ac:dyDescent="0.3">
      <c r="A337" s="1">
        <v>8</v>
      </c>
      <c r="B337" t="s">
        <v>964</v>
      </c>
      <c r="C337" t="s">
        <v>254</v>
      </c>
      <c r="D337" t="s">
        <v>254</v>
      </c>
      <c r="E337" t="s">
        <v>5999</v>
      </c>
      <c r="F337" t="s">
        <v>9186</v>
      </c>
      <c r="G337" t="s">
        <v>1325</v>
      </c>
      <c r="I337" t="str">
        <f t="shared" si="33"/>
        <v>N/A</v>
      </c>
      <c r="J337" t="str">
        <f t="shared" si="34"/>
        <v>N/A</v>
      </c>
      <c r="K337" t="str">
        <f t="shared" si="35"/>
        <v>N/A</v>
      </c>
      <c r="L337">
        <f t="shared" si="36"/>
        <v>58000000</v>
      </c>
      <c r="M337">
        <f t="shared" si="37"/>
        <v>42500000</v>
      </c>
      <c r="N337">
        <f t="shared" si="38"/>
        <v>47500000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254</v>
      </c>
      <c r="D339" t="s">
        <v>254</v>
      </c>
      <c r="E339" t="s">
        <v>5999</v>
      </c>
      <c r="F339" t="s">
        <v>9186</v>
      </c>
      <c r="G339" t="s">
        <v>1325</v>
      </c>
      <c r="I339" t="str">
        <f t="shared" si="33"/>
        <v>N/A</v>
      </c>
      <c r="J339" t="str">
        <f t="shared" si="34"/>
        <v>N/A</v>
      </c>
      <c r="K339" t="str">
        <f t="shared" si="35"/>
        <v>N/A</v>
      </c>
      <c r="L339">
        <f t="shared" si="36"/>
        <v>58000000</v>
      </c>
      <c r="M339">
        <f t="shared" si="37"/>
        <v>42500000</v>
      </c>
      <c r="N339">
        <f t="shared" si="38"/>
        <v>47500000</v>
      </c>
    </row>
    <row r="340" spans="1:14" x14ac:dyDescent="0.3">
      <c r="A340" s="1">
        <v>11</v>
      </c>
      <c r="B340" t="s">
        <v>972</v>
      </c>
      <c r="C340" t="s">
        <v>254</v>
      </c>
      <c r="D340" t="s">
        <v>254</v>
      </c>
      <c r="E340" t="s">
        <v>7310</v>
      </c>
      <c r="F340" t="s">
        <v>9187</v>
      </c>
      <c r="G340" t="s">
        <v>1474</v>
      </c>
      <c r="I340" t="str">
        <f t="shared" si="33"/>
        <v>N/A</v>
      </c>
      <c r="J340" t="str">
        <f t="shared" si="34"/>
        <v>N/A</v>
      </c>
      <c r="K340" t="str">
        <f t="shared" si="35"/>
        <v>N/A</v>
      </c>
      <c r="L340">
        <f t="shared" si="36"/>
        <v>125000000</v>
      </c>
      <c r="M340">
        <f t="shared" si="37"/>
        <v>529400000</v>
      </c>
      <c r="N340">
        <f t="shared" si="38"/>
        <v>1180000000</v>
      </c>
    </row>
    <row r="341" spans="1:14" x14ac:dyDescent="0.3">
      <c r="A341" s="1">
        <v>12</v>
      </c>
      <c r="B341" t="s">
        <v>978</v>
      </c>
      <c r="C341" t="s">
        <v>254</v>
      </c>
      <c r="D341" t="s">
        <v>254</v>
      </c>
      <c r="E341" t="s">
        <v>1734</v>
      </c>
      <c r="F341" t="s">
        <v>9188</v>
      </c>
      <c r="G341" t="s">
        <v>1580</v>
      </c>
      <c r="I341" t="str">
        <f t="shared" si="33"/>
        <v>N/A</v>
      </c>
      <c r="J341" t="str">
        <f t="shared" si="34"/>
        <v>N/A</v>
      </c>
      <c r="K341" t="str">
        <f t="shared" si="35"/>
        <v>N/A</v>
      </c>
      <c r="L341">
        <f t="shared" si="36"/>
        <v>-67000000</v>
      </c>
      <c r="M341">
        <f t="shared" si="37"/>
        <v>-486900000</v>
      </c>
      <c r="N341">
        <f t="shared" si="38"/>
        <v>-1130000000</v>
      </c>
    </row>
    <row r="342" spans="1:14" x14ac:dyDescent="0.3">
      <c r="A342" s="1">
        <v>13</v>
      </c>
      <c r="B342" t="s">
        <v>817</v>
      </c>
      <c r="C342" t="s">
        <v>5163</v>
      </c>
      <c r="D342" t="s">
        <v>9189</v>
      </c>
      <c r="E342" t="s">
        <v>9190</v>
      </c>
      <c r="F342" t="s">
        <v>9191</v>
      </c>
      <c r="G342" t="s">
        <v>9192</v>
      </c>
      <c r="I342" t="str">
        <f t="shared" si="33"/>
        <v>N/A</v>
      </c>
      <c r="J342">
        <f t="shared" si="34"/>
        <v>3750000</v>
      </c>
      <c r="K342">
        <f t="shared" si="35"/>
        <v>681000</v>
      </c>
      <c r="L342">
        <f t="shared" si="36"/>
        <v>3360000</v>
      </c>
      <c r="M342">
        <f t="shared" si="37"/>
        <v>3930000</v>
      </c>
      <c r="N342">
        <f t="shared" si="38"/>
        <v>10000</v>
      </c>
    </row>
    <row r="343" spans="1:14" x14ac:dyDescent="0.3">
      <c r="A343" s="1">
        <v>14</v>
      </c>
      <c r="B343" t="s">
        <v>910</v>
      </c>
      <c r="C343" t="s">
        <v>5555</v>
      </c>
      <c r="D343" t="s">
        <v>2011</v>
      </c>
      <c r="E343" t="s">
        <v>9193</v>
      </c>
      <c r="F343" t="s">
        <v>9194</v>
      </c>
      <c r="G343" t="s">
        <v>9195</v>
      </c>
      <c r="I343" t="str">
        <f t="shared" si="33"/>
        <v>N/A</v>
      </c>
      <c r="J343">
        <f t="shared" si="34"/>
        <v>-271000</v>
      </c>
      <c r="K343">
        <f t="shared" si="35"/>
        <v>-527000</v>
      </c>
      <c r="L343">
        <f t="shared" si="36"/>
        <v>-445000</v>
      </c>
      <c r="M343">
        <f t="shared" si="37"/>
        <v>-293000</v>
      </c>
      <c r="N343">
        <f t="shared" si="38"/>
        <v>-323000</v>
      </c>
    </row>
    <row r="344" spans="1:14" x14ac:dyDescent="0.3">
      <c r="A344" s="1">
        <v>15</v>
      </c>
      <c r="B344" t="s">
        <v>914</v>
      </c>
      <c r="C344" t="s">
        <v>7696</v>
      </c>
      <c r="D344" t="s">
        <v>3836</v>
      </c>
      <c r="E344" t="s">
        <v>1620</v>
      </c>
      <c r="F344" t="s">
        <v>1954</v>
      </c>
      <c r="G344" t="s">
        <v>9196</v>
      </c>
      <c r="I344" t="str">
        <f t="shared" si="33"/>
        <v>N/A</v>
      </c>
      <c r="J344">
        <f t="shared" si="34"/>
        <v>4019999.9999999995</v>
      </c>
      <c r="K344">
        <f t="shared" si="35"/>
        <v>1210000</v>
      </c>
      <c r="L344">
        <f t="shared" si="36"/>
        <v>3800000</v>
      </c>
      <c r="M344">
        <f t="shared" si="37"/>
        <v>4220000</v>
      </c>
      <c r="N344">
        <f t="shared" si="38"/>
        <v>333000</v>
      </c>
    </row>
    <row r="345" spans="1:14" x14ac:dyDescent="0.3">
      <c r="A345" s="1">
        <v>16</v>
      </c>
      <c r="B345" t="s">
        <v>990</v>
      </c>
      <c r="C345" t="s">
        <v>8553</v>
      </c>
      <c r="D345" t="s">
        <v>6711</v>
      </c>
      <c r="E345" t="s">
        <v>9197</v>
      </c>
      <c r="F345" t="s">
        <v>9198</v>
      </c>
      <c r="G345" t="s">
        <v>6365</v>
      </c>
      <c r="I345" t="str">
        <f t="shared" si="33"/>
        <v>neg_trend</v>
      </c>
      <c r="J345">
        <f t="shared" si="34"/>
        <v>5640000</v>
      </c>
      <c r="K345">
        <f t="shared" si="35"/>
        <v>2230000</v>
      </c>
      <c r="L345">
        <f t="shared" si="36"/>
        <v>-27160000</v>
      </c>
      <c r="M345">
        <f t="shared" si="37"/>
        <v>-40710000</v>
      </c>
      <c r="N345">
        <f t="shared" si="38"/>
        <v>-45350000</v>
      </c>
    </row>
    <row r="346" spans="1:14" x14ac:dyDescent="0.3">
      <c r="A346" s="1">
        <v>17</v>
      </c>
      <c r="B346" t="s">
        <v>996</v>
      </c>
      <c r="C346" t="s">
        <v>254</v>
      </c>
      <c r="D346" t="s">
        <v>9199</v>
      </c>
      <c r="E346" t="s">
        <v>9200</v>
      </c>
      <c r="F346" t="s">
        <v>9201</v>
      </c>
      <c r="G346" t="s">
        <v>3391</v>
      </c>
      <c r="I346" t="str">
        <f t="shared" si="33"/>
        <v>N/A</v>
      </c>
      <c r="J346" t="str">
        <f t="shared" si="34"/>
        <v>N/A</v>
      </c>
      <c r="K346">
        <f t="shared" si="35"/>
        <v>-0.60409999999999997</v>
      </c>
      <c r="L346">
        <f t="shared" si="36"/>
        <v>-13.169400000000001</v>
      </c>
      <c r="M346">
        <f t="shared" si="37"/>
        <v>-0.49880000000000002</v>
      </c>
      <c r="N346">
        <f t="shared" si="38"/>
        <v>-0.1139</v>
      </c>
    </row>
    <row r="347" spans="1:14" x14ac:dyDescent="0.3">
      <c r="A347" s="1">
        <v>18</v>
      </c>
      <c r="B347" t="s">
        <v>1001</v>
      </c>
      <c r="C347" t="s">
        <v>5699</v>
      </c>
      <c r="D347" t="s">
        <v>7263</v>
      </c>
      <c r="E347" t="s">
        <v>9202</v>
      </c>
      <c r="F347" t="s">
        <v>9203</v>
      </c>
      <c r="G347" t="s">
        <v>9204</v>
      </c>
      <c r="I347" t="str">
        <f t="shared" si="33"/>
        <v>neg_trend</v>
      </c>
      <c r="J347">
        <f t="shared" si="34"/>
        <v>8.0000000000000002E-3</v>
      </c>
      <c r="K347">
        <f t="shared" si="35"/>
        <v>2.8999999999999998E-3</v>
      </c>
      <c r="L347">
        <f t="shared" si="36"/>
        <v>-3.2100000000000004E-2</v>
      </c>
      <c r="M347">
        <f t="shared" si="37"/>
        <v>-4.4299999999999999E-2</v>
      </c>
      <c r="N347">
        <f t="shared" si="38"/>
        <v>-4.5700000000000005E-2</v>
      </c>
    </row>
    <row r="348" spans="1:14" x14ac:dyDescent="0.3">
      <c r="A348" s="1">
        <v>19</v>
      </c>
      <c r="B348" t="s">
        <v>1007</v>
      </c>
      <c r="C348" t="s">
        <v>254</v>
      </c>
      <c r="D348" t="s">
        <v>254</v>
      </c>
      <c r="E348" t="s">
        <v>254</v>
      </c>
      <c r="F348" t="s">
        <v>254</v>
      </c>
      <c r="G348" t="s">
        <v>254</v>
      </c>
      <c r="I348" t="str">
        <f t="shared" si="33"/>
        <v>N/A</v>
      </c>
      <c r="J348" t="str">
        <f t="shared" si="34"/>
        <v>N/A</v>
      </c>
      <c r="K348" t="str">
        <f t="shared" si="35"/>
        <v>N/A</v>
      </c>
      <c r="L348" t="str">
        <f t="shared" si="36"/>
        <v>N/A</v>
      </c>
      <c r="M348" t="str">
        <f t="shared" si="37"/>
        <v>N/A</v>
      </c>
      <c r="N348" t="str">
        <f t="shared" si="38"/>
        <v>N/A</v>
      </c>
    </row>
    <row r="349" spans="1:14" x14ac:dyDescent="0.3">
      <c r="A349" s="1">
        <v>20</v>
      </c>
      <c r="B349" t="s">
        <v>1013</v>
      </c>
      <c r="C349" t="s">
        <v>1014</v>
      </c>
      <c r="D349" t="s">
        <v>1014</v>
      </c>
      <c r="E349" t="s">
        <v>1014</v>
      </c>
      <c r="F349" t="s">
        <v>1014</v>
      </c>
      <c r="G349" t="s">
        <v>1014</v>
      </c>
      <c r="I349" t="str">
        <f t="shared" si="33"/>
        <v>N/A</v>
      </c>
      <c r="J349">
        <f t="shared" si="34"/>
        <v>0</v>
      </c>
      <c r="K349">
        <f t="shared" si="35"/>
        <v>0</v>
      </c>
      <c r="L349">
        <f t="shared" si="36"/>
        <v>0</v>
      </c>
      <c r="M349">
        <f t="shared" si="37"/>
        <v>0</v>
      </c>
      <c r="N349">
        <f t="shared" si="38"/>
        <v>0</v>
      </c>
    </row>
    <row r="350" spans="1:14" x14ac:dyDescent="0.3">
      <c r="A350" s="1">
        <v>21</v>
      </c>
      <c r="B350" t="s">
        <v>1015</v>
      </c>
      <c r="C350" t="s">
        <v>9205</v>
      </c>
      <c r="D350" t="s">
        <v>9206</v>
      </c>
      <c r="E350" t="s">
        <v>8040</v>
      </c>
      <c r="F350" t="s">
        <v>9207</v>
      </c>
      <c r="G350" t="s">
        <v>9208</v>
      </c>
      <c r="I350" t="str">
        <f t="shared" si="33"/>
        <v>N/A</v>
      </c>
      <c r="J350">
        <f t="shared" si="34"/>
        <v>-7320000</v>
      </c>
      <c r="K350">
        <f t="shared" si="35"/>
        <v>7920000</v>
      </c>
      <c r="L350">
        <f t="shared" si="36"/>
        <v>7690000</v>
      </c>
      <c r="M350">
        <f t="shared" si="37"/>
        <v>3920000</v>
      </c>
      <c r="N350">
        <f t="shared" si="38"/>
        <v>-11840000</v>
      </c>
    </row>
    <row r="351" spans="1:14" x14ac:dyDescent="0.3">
      <c r="A351" s="1">
        <v>22</v>
      </c>
      <c r="B351" t="s">
        <v>1021</v>
      </c>
      <c r="C351" t="s">
        <v>9209</v>
      </c>
      <c r="D351" t="s">
        <v>9210</v>
      </c>
      <c r="E351" t="s">
        <v>9211</v>
      </c>
      <c r="F351" t="s">
        <v>4581</v>
      </c>
      <c r="G351" t="s">
        <v>9212</v>
      </c>
      <c r="I351" t="str">
        <f t="shared" si="33"/>
        <v>N/A</v>
      </c>
      <c r="J351">
        <f t="shared" si="34"/>
        <v>-19550000</v>
      </c>
      <c r="K351">
        <f t="shared" si="35"/>
        <v>-21520000</v>
      </c>
      <c r="L351">
        <f t="shared" si="36"/>
        <v>11920000</v>
      </c>
      <c r="M351">
        <f t="shared" si="37"/>
        <v>41150000</v>
      </c>
      <c r="N351">
        <f t="shared" si="38"/>
        <v>29000000</v>
      </c>
    </row>
    <row r="352" spans="1:14" x14ac:dyDescent="0.3">
      <c r="A352" s="1">
        <v>23</v>
      </c>
      <c r="B352" t="s">
        <v>1027</v>
      </c>
      <c r="C352" t="s">
        <v>254</v>
      </c>
      <c r="D352" t="s">
        <v>9213</v>
      </c>
      <c r="E352" t="s">
        <v>9214</v>
      </c>
      <c r="F352" t="s">
        <v>9215</v>
      </c>
      <c r="G352" t="s">
        <v>9216</v>
      </c>
      <c r="I352" t="str">
        <f t="shared" si="33"/>
        <v>N/A</v>
      </c>
      <c r="J352" t="str">
        <f t="shared" si="34"/>
        <v>N/A</v>
      </c>
      <c r="K352">
        <f t="shared" si="35"/>
        <v>-0.10039999999999999</v>
      </c>
      <c r="L352">
        <f t="shared" si="36"/>
        <v>1.5538000000000001</v>
      </c>
      <c r="M352">
        <f t="shared" si="37"/>
        <v>2.4537</v>
      </c>
      <c r="N352">
        <f t="shared" si="38"/>
        <v>-0.2954</v>
      </c>
    </row>
    <row r="353" spans="1:14" x14ac:dyDescent="0.3">
      <c r="A353" s="1">
        <v>24</v>
      </c>
      <c r="B353" t="s">
        <v>1032</v>
      </c>
      <c r="C353" t="s">
        <v>254</v>
      </c>
      <c r="D353" t="s">
        <v>254</v>
      </c>
      <c r="E353" t="s">
        <v>254</v>
      </c>
      <c r="F353" t="s">
        <v>254</v>
      </c>
      <c r="G353" t="s">
        <v>9217</v>
      </c>
      <c r="I353" t="str">
        <f t="shared" si="33"/>
        <v>N/A</v>
      </c>
      <c r="J353" t="str">
        <f t="shared" si="34"/>
        <v>N/A</v>
      </c>
      <c r="K353" t="str">
        <f t="shared" si="35"/>
        <v>N/A</v>
      </c>
      <c r="L353" t="str">
        <f t="shared" si="36"/>
        <v>N/A</v>
      </c>
      <c r="M353" t="str">
        <f t="shared" si="37"/>
        <v>N/A</v>
      </c>
      <c r="N353">
        <f t="shared" si="38"/>
        <v>3.1300000000000001E-2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9218</v>
      </c>
      <c r="C355" t="s">
        <v>9219</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9220</v>
      </c>
      <c r="C356" t="s">
        <v>9221</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9222</v>
      </c>
      <c r="C357" t="s">
        <v>9223</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9224</v>
      </c>
      <c r="C358" t="s">
        <v>9225</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9226</v>
      </c>
      <c r="C359" t="s">
        <v>9227</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9228</v>
      </c>
      <c r="C360" t="s">
        <v>9229</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9230</v>
      </c>
      <c r="I363" t="str">
        <f t="shared" si="33"/>
        <v>N/A</v>
      </c>
      <c r="J363">
        <f t="shared" si="34"/>
        <v>41200000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9231</v>
      </c>
      <c r="I365" t="str">
        <f t="shared" si="33"/>
        <v>N/A</v>
      </c>
      <c r="J365">
        <f t="shared" si="34"/>
        <v>-47.18</v>
      </c>
      <c r="K365" t="str">
        <f t="shared" si="35"/>
        <v>N/A</v>
      </c>
      <c r="L365" t="str">
        <f t="shared" si="36"/>
        <v>N/A</v>
      </c>
      <c r="M365" t="str">
        <f t="shared" si="37"/>
        <v>N/A</v>
      </c>
      <c r="N365" t="str">
        <f t="shared" si="38"/>
        <v>N/A</v>
      </c>
    </row>
    <row r="366" spans="1:14" x14ac:dyDescent="0.3">
      <c r="A366" s="1">
        <v>3</v>
      </c>
      <c r="B366" t="s">
        <v>124</v>
      </c>
      <c r="C366" t="s">
        <v>9232</v>
      </c>
      <c r="I366" t="str">
        <f t="shared" si="33"/>
        <v>N/A</v>
      </c>
      <c r="J366">
        <f t="shared" si="34"/>
        <v>-30.45</v>
      </c>
      <c r="K366" t="str">
        <f t="shared" si="35"/>
        <v>N/A</v>
      </c>
      <c r="L366" t="str">
        <f t="shared" si="36"/>
        <v>N/A</v>
      </c>
      <c r="M366" t="str">
        <f t="shared" si="37"/>
        <v>N/A</v>
      </c>
      <c r="N366" t="str">
        <f t="shared" si="38"/>
        <v>N/A</v>
      </c>
    </row>
    <row r="367" spans="1:14" x14ac:dyDescent="0.3">
      <c r="A367" s="1">
        <v>4</v>
      </c>
      <c r="B367" t="s">
        <v>126</v>
      </c>
      <c r="C367" t="s">
        <v>9233</v>
      </c>
      <c r="I367" t="str">
        <f t="shared" si="33"/>
        <v>N/A</v>
      </c>
      <c r="J367">
        <f t="shared" si="34"/>
        <v>-0.71</v>
      </c>
      <c r="K367" t="str">
        <f t="shared" si="35"/>
        <v>N/A</v>
      </c>
      <c r="L367" t="str">
        <f t="shared" si="36"/>
        <v>N/A</v>
      </c>
      <c r="M367" t="str">
        <f t="shared" si="37"/>
        <v>N/A</v>
      </c>
      <c r="N367" t="str">
        <f t="shared" si="38"/>
        <v>N/A</v>
      </c>
    </row>
    <row r="368" spans="1:14" x14ac:dyDescent="0.3">
      <c r="A368" s="1">
        <v>5</v>
      </c>
      <c r="B368" t="s">
        <v>128</v>
      </c>
      <c r="C368" t="s">
        <v>441</v>
      </c>
      <c r="I368" t="str">
        <f t="shared" si="33"/>
        <v>N/A</v>
      </c>
      <c r="J368">
        <f t="shared" si="34"/>
        <v>0.59</v>
      </c>
      <c r="K368" t="str">
        <f t="shared" si="35"/>
        <v>N/A</v>
      </c>
      <c r="L368" t="str">
        <f t="shared" si="36"/>
        <v>N/A</v>
      </c>
      <c r="M368" t="str">
        <f t="shared" si="37"/>
        <v>N/A</v>
      </c>
      <c r="N368" t="str">
        <f t="shared" si="38"/>
        <v>N/A</v>
      </c>
    </row>
    <row r="369" spans="1:14" x14ac:dyDescent="0.3">
      <c r="A369" s="1">
        <v>6</v>
      </c>
      <c r="B369" t="s">
        <v>130</v>
      </c>
      <c r="C369" t="s">
        <v>3167</v>
      </c>
      <c r="I369" t="str">
        <f t="shared" si="33"/>
        <v>N/A</v>
      </c>
      <c r="J369">
        <f t="shared" si="34"/>
        <v>1.17</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9234</v>
      </c>
      <c r="I374" t="str">
        <f t="shared" si="33"/>
        <v>N/A</v>
      </c>
      <c r="J374">
        <f t="shared" si="34"/>
        <v>830740000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9235</v>
      </c>
      <c r="I376" t="str">
        <f t="shared" si="33"/>
        <v>N/A</v>
      </c>
      <c r="J376">
        <f t="shared" si="34"/>
        <v>94.65</v>
      </c>
      <c r="K376" t="str">
        <f t="shared" si="35"/>
        <v>N/A</v>
      </c>
      <c r="L376" t="str">
        <f t="shared" si="36"/>
        <v>N/A</v>
      </c>
      <c r="M376" t="str">
        <f t="shared" si="37"/>
        <v>N/A</v>
      </c>
      <c r="N376" t="str">
        <f t="shared" si="38"/>
        <v>N/A</v>
      </c>
    </row>
    <row r="377" spans="1:14" x14ac:dyDescent="0.3">
      <c r="A377" s="1">
        <v>3</v>
      </c>
      <c r="B377" t="s">
        <v>124</v>
      </c>
      <c r="C377" t="s">
        <v>9236</v>
      </c>
      <c r="I377" t="str">
        <f t="shared" si="33"/>
        <v>N/A</v>
      </c>
      <c r="J377">
        <f t="shared" si="34"/>
        <v>18.39</v>
      </c>
      <c r="K377" t="str">
        <f t="shared" si="35"/>
        <v>N/A</v>
      </c>
      <c r="L377" t="str">
        <f t="shared" si="36"/>
        <v>N/A</v>
      </c>
      <c r="M377" t="str">
        <f t="shared" si="37"/>
        <v>N/A</v>
      </c>
      <c r="N377" t="str">
        <f t="shared" si="38"/>
        <v>N/A</v>
      </c>
    </row>
    <row r="378" spans="1:14" x14ac:dyDescent="0.3">
      <c r="A378" s="1">
        <v>4</v>
      </c>
      <c r="B378" t="s">
        <v>126</v>
      </c>
      <c r="C378" t="s">
        <v>7955</v>
      </c>
      <c r="I378" t="str">
        <f t="shared" si="33"/>
        <v>N/A</v>
      </c>
      <c r="J378">
        <f t="shared" si="34"/>
        <v>2.31</v>
      </c>
      <c r="K378" t="str">
        <f t="shared" si="35"/>
        <v>N/A</v>
      </c>
      <c r="L378" t="str">
        <f t="shared" si="36"/>
        <v>N/A</v>
      </c>
      <c r="M378" t="str">
        <f t="shared" si="37"/>
        <v>N/A</v>
      </c>
      <c r="N378" t="str">
        <f t="shared" si="38"/>
        <v>N/A</v>
      </c>
    </row>
    <row r="379" spans="1:14" x14ac:dyDescent="0.3">
      <c r="A379" s="1">
        <v>5</v>
      </c>
      <c r="B379" t="s">
        <v>128</v>
      </c>
      <c r="C379" t="s">
        <v>2737</v>
      </c>
      <c r="I379" t="str">
        <f t="shared" si="33"/>
        <v>N/A</v>
      </c>
      <c r="J379">
        <f t="shared" si="34"/>
        <v>0.63</v>
      </c>
      <c r="K379" t="str">
        <f t="shared" si="35"/>
        <v>N/A</v>
      </c>
      <c r="L379" t="str">
        <f t="shared" si="36"/>
        <v>N/A</v>
      </c>
      <c r="M379" t="str">
        <f t="shared" si="37"/>
        <v>N/A</v>
      </c>
      <c r="N379" t="str">
        <f t="shared" si="38"/>
        <v>N/A</v>
      </c>
    </row>
    <row r="380" spans="1:14" x14ac:dyDescent="0.3">
      <c r="A380" s="1">
        <v>6</v>
      </c>
      <c r="B380" t="s">
        <v>130</v>
      </c>
      <c r="C380" t="s">
        <v>9237</v>
      </c>
      <c r="I380" t="str">
        <f t="shared" ref="I380:I399"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2.2999999999999998</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9238</v>
      </c>
      <c r="I385" t="str">
        <f t="shared" si="39"/>
        <v>N/A</v>
      </c>
      <c r="J385">
        <f t="shared" si="40"/>
        <v>519309999.99999994</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9239</v>
      </c>
      <c r="I387" t="str">
        <f t="shared" si="39"/>
        <v>N/A</v>
      </c>
      <c r="J387">
        <f t="shared" si="40"/>
        <v>30</v>
      </c>
      <c r="K387" t="str">
        <f t="shared" si="41"/>
        <v>N/A</v>
      </c>
      <c r="L387" t="str">
        <f t="shared" si="42"/>
        <v>N/A</v>
      </c>
      <c r="M387" t="str">
        <f t="shared" si="43"/>
        <v>N/A</v>
      </c>
      <c r="N387" t="str">
        <f t="shared" si="44"/>
        <v>N/A</v>
      </c>
    </row>
    <row r="388" spans="1:14" x14ac:dyDescent="0.3">
      <c r="A388" s="1">
        <v>3</v>
      </c>
      <c r="B388" t="s">
        <v>124</v>
      </c>
      <c r="C388" t="s">
        <v>9240</v>
      </c>
      <c r="I388" t="str">
        <f t="shared" si="39"/>
        <v>N/A</v>
      </c>
      <c r="J388">
        <f t="shared" si="40"/>
        <v>18.489999999999998</v>
      </c>
      <c r="K388" t="str">
        <f t="shared" si="41"/>
        <v>N/A</v>
      </c>
      <c r="L388" t="str">
        <f t="shared" si="42"/>
        <v>N/A</v>
      </c>
      <c r="M388" t="str">
        <f t="shared" si="43"/>
        <v>N/A</v>
      </c>
      <c r="N388" t="str">
        <f t="shared" si="44"/>
        <v>N/A</v>
      </c>
    </row>
    <row r="389" spans="1:14" x14ac:dyDescent="0.3">
      <c r="A389" s="1">
        <v>4</v>
      </c>
      <c r="B389" t="s">
        <v>126</v>
      </c>
      <c r="C389" t="s">
        <v>4353</v>
      </c>
      <c r="I389" t="str">
        <f t="shared" si="39"/>
        <v>N/A</v>
      </c>
      <c r="J389">
        <f t="shared" si="40"/>
        <v>1.28</v>
      </c>
      <c r="K389" t="str">
        <f t="shared" si="41"/>
        <v>N/A</v>
      </c>
      <c r="L389" t="str">
        <f t="shared" si="42"/>
        <v>N/A</v>
      </c>
      <c r="M389" t="str">
        <f t="shared" si="43"/>
        <v>N/A</v>
      </c>
      <c r="N389" t="str">
        <f t="shared" si="44"/>
        <v>N/A</v>
      </c>
    </row>
    <row r="390" spans="1:14" x14ac:dyDescent="0.3">
      <c r="A390" s="1">
        <v>5</v>
      </c>
      <c r="B390" t="s">
        <v>128</v>
      </c>
      <c r="C390" t="s">
        <v>9241</v>
      </c>
      <c r="I390" t="str">
        <f t="shared" si="39"/>
        <v>N/A</v>
      </c>
      <c r="J390">
        <f t="shared" si="40"/>
        <v>1.35</v>
      </c>
      <c r="K390" t="str">
        <f t="shared" si="41"/>
        <v>N/A</v>
      </c>
      <c r="L390" t="str">
        <f t="shared" si="42"/>
        <v>N/A</v>
      </c>
      <c r="M390" t="str">
        <f t="shared" si="43"/>
        <v>N/A</v>
      </c>
      <c r="N390" t="str">
        <f t="shared" si="44"/>
        <v>N/A</v>
      </c>
    </row>
    <row r="391" spans="1:14" x14ac:dyDescent="0.3">
      <c r="A391" s="1">
        <v>6</v>
      </c>
      <c r="B391" t="s">
        <v>130</v>
      </c>
      <c r="C391" t="s">
        <v>7645</v>
      </c>
      <c r="I391" t="str">
        <f t="shared" si="39"/>
        <v>N/A</v>
      </c>
      <c r="J391">
        <f t="shared" si="40"/>
        <v>1.92</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9242</v>
      </c>
      <c r="I396" t="str">
        <f t="shared" si="39"/>
        <v>N/A</v>
      </c>
      <c r="J396">
        <f t="shared" si="40"/>
        <v>555580000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9243</v>
      </c>
      <c r="I398" t="str">
        <f t="shared" si="39"/>
        <v>N/A</v>
      </c>
      <c r="J398">
        <f t="shared" si="40"/>
        <v>63.33</v>
      </c>
      <c r="K398" t="str">
        <f t="shared" si="41"/>
        <v>N/A</v>
      </c>
      <c r="L398" t="str">
        <f t="shared" si="42"/>
        <v>N/A</v>
      </c>
      <c r="M398" t="str">
        <f t="shared" si="43"/>
        <v>N/A</v>
      </c>
      <c r="N398" t="str">
        <f t="shared" si="44"/>
        <v>N/A</v>
      </c>
    </row>
    <row r="399" spans="1:14" x14ac:dyDescent="0.3">
      <c r="A399" s="1">
        <v>3</v>
      </c>
      <c r="B399" t="s">
        <v>124</v>
      </c>
      <c r="C399" t="s">
        <v>9244</v>
      </c>
      <c r="I399" t="str">
        <f t="shared" si="39"/>
        <v>N/A</v>
      </c>
      <c r="J399">
        <f t="shared" si="40"/>
        <v>53.44</v>
      </c>
      <c r="K399" t="str">
        <f t="shared" si="41"/>
        <v>N/A</v>
      </c>
      <c r="L399" t="str">
        <f t="shared" si="42"/>
        <v>N/A</v>
      </c>
      <c r="M399" t="str">
        <f t="shared" si="43"/>
        <v>N/A</v>
      </c>
      <c r="N399" t="str">
        <f t="shared" si="44"/>
        <v>N/A</v>
      </c>
    </row>
    <row r="400" spans="1:14" x14ac:dyDescent="0.3">
      <c r="A400" s="1">
        <v>4</v>
      </c>
      <c r="B400" t="s">
        <v>126</v>
      </c>
      <c r="C400" t="s">
        <v>3141</v>
      </c>
    </row>
    <row r="401" spans="1:3" x14ac:dyDescent="0.3">
      <c r="A401" s="1">
        <v>5</v>
      </c>
      <c r="B401" t="s">
        <v>128</v>
      </c>
      <c r="C401" t="s">
        <v>6996</v>
      </c>
    </row>
    <row r="402" spans="1:3" x14ac:dyDescent="0.3">
      <c r="A402" s="1">
        <v>6</v>
      </c>
      <c r="B402" t="s">
        <v>130</v>
      </c>
      <c r="C402" t="s">
        <v>9245</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-2.3491145993374873E-2</v>
      </c>
      <c r="AL454">
        <f ca="1">Z455-Y455</f>
        <v>1.9784901213864003E-3</v>
      </c>
      <c r="AM454">
        <f ca="1">AA455-Z455</f>
        <v>2.0296344081592033E-2</v>
      </c>
      <c r="AN454">
        <f ca="1">AB455-AA455</f>
        <v>-5.9918023346205718E-3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0.13545946098569875</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0.11196831499232388</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0.11394680511371028</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0.13424314919530231</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0.12825134686068174</v>
      </c>
      <c r="AK455" t="str">
        <f>"Max " &amp; AK452</f>
        <v>Max Change in Gross Margin / Sales</v>
      </c>
      <c r="AL455">
        <f ca="1">MAX(AK454:AN454)</f>
        <v>2.0296344081592033E-2</v>
      </c>
    </row>
    <row r="456" spans="2:40" x14ac:dyDescent="0.3">
      <c r="X456" t="str">
        <f>"Max " &amp; X453</f>
        <v>Max Gross Margin</v>
      </c>
      <c r="Y456">
        <f ca="1">MAX(X455:AB455)</f>
        <v>0.13545946098569875</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2012</v>
      </c>
      <c r="AK457" t="str">
        <f>"Min " &amp; AK452</f>
        <v>Min Change in Gross Margin / Sales</v>
      </c>
      <c r="AL457">
        <f ca="1">MIN(AK454:AN454)</f>
        <v>-2.3491145993374873E-2</v>
      </c>
    </row>
    <row r="458" spans="2:40" x14ac:dyDescent="0.3">
      <c r="X458" t="str">
        <f>"Min " &amp; X453</f>
        <v>Min Gross Margin</v>
      </c>
      <c r="Y458">
        <f ca="1">MIN(X455:AB455)</f>
        <v>0.11196831499232388</v>
      </c>
      <c r="AK458" t="str">
        <f>AK457 &amp; " Year"</f>
        <v>Min Change in Gross Margin / Sales Year</v>
      </c>
      <c r="AL458" t="str">
        <f ca="1">IF(MATCH(AL457,AK454:AN454,0)=1,AK453,IF(MATCH(AL457,AK454:AN454,0)=2,AL453,IF(MATCH(AL457,AK454:AN454,0)=3,AM453,AN453)))</f>
        <v>12-13</v>
      </c>
    </row>
    <row r="459" spans="2:40" x14ac:dyDescent="0.3">
      <c r="X459" t="str">
        <f>X458 &amp; " Year"</f>
        <v>Min Gross Margin Year</v>
      </c>
      <c r="Y459">
        <f ca="1">VALUE(X454)+MATCH(Y458,X455:AB455,0)-1</f>
        <v>2013</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1.4541244899975853E-3</v>
      </c>
      <c r="R462">
        <f ca="1">Y455-Y463-Y471</f>
        <v>-2.6395572355604857E-2</v>
      </c>
      <c r="S462">
        <f ca="1">Z455-Z463-Z471</f>
        <v>-1.8413614484903668E-2</v>
      </c>
      <c r="T462">
        <f ca="1">AA455-AA463-AA471</f>
        <v>3.9582427142235838E-3</v>
      </c>
      <c r="U462">
        <f ca="1">AB455-AB463-AB471</f>
        <v>7.3510900760283271E-4</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3.9582427142235838E-3</v>
      </c>
      <c r="S463" t="str">
        <f>"GM Effect on Max"</f>
        <v>GM Effect on Max</v>
      </c>
      <c r="T463" t="str">
        <f ca="1">IF(R464=Y457,"Max OM in same year as Max GM","Inconclusive Effect")</f>
        <v>Inconclusive Effect</v>
      </c>
      <c r="X463">
        <f ca="1">(INDIRECT("J" &amp; MATCH("SG&amp;A Expense",B145:B403,0) +144))/(INDIRECT("J" &amp; MATCH("Sales/Revenue",B145:B403,0) +144))</f>
        <v>7.5628591193370329E-2</v>
      </c>
      <c r="Y463">
        <f ca="1">(INDIRECT("K" &amp; MATCH("SG&amp;A Expense",B145:B403,0) +144))/(INDIRECT("K" &amp; MATCH("Sales/Revenue",B145:B403,0) +144))</f>
        <v>7.5135783674996445E-2</v>
      </c>
      <c r="Z463">
        <f ca="1">(INDIRECT("L" &amp; MATCH("SG&amp;A Expense",B145:B403,0) +144))/(INDIRECT("L" &amp; MATCH("Sales/Revenue",B145:B403,0) +144))</f>
        <v>6.6854311292973964E-2</v>
      </c>
      <c r="AA463">
        <f ca="1">(INDIRECT("M" &amp; MATCH("SG&amp;A Expense",B145:B403,0) +144))/(INDIRECT("M" &amp; MATCH("Sales/Revenue",B145:B403,0) +144))</f>
        <v>6.5669856459330142E-2</v>
      </c>
      <c r="AB463">
        <f ca="1">(INDIRECT("N" &amp; MATCH("SG&amp;A Expense",B145:B403,0) +144))/(INDIRECT("N" &amp; MATCH("Sales/Revenue",B145:B403,0) +144))</f>
        <v>6.278636523840693E-2</v>
      </c>
      <c r="AE463">
        <f ca="1">R462-Q462</f>
        <v>-2.7849696845602442E-2</v>
      </c>
      <c r="AF463">
        <f ca="1">S462-R462</f>
        <v>7.9819578707011896E-3</v>
      </c>
      <c r="AG463">
        <f ca="1">T462-S462</f>
        <v>2.2371857199127251E-2</v>
      </c>
      <c r="AH463">
        <f ca="1">U462-T462</f>
        <v>-3.223133706620751E-3</v>
      </c>
      <c r="AK463">
        <f ca="1">Y463-X463</f>
        <v>-4.9280751837388337E-4</v>
      </c>
      <c r="AL463">
        <f ca="1">Z463-Y463</f>
        <v>-8.2814723820224811E-3</v>
      </c>
      <c r="AM463">
        <f ca="1">AA463-Z463</f>
        <v>-1.1844548336438221E-3</v>
      </c>
      <c r="AN463">
        <f ca="1">AB463-AA463</f>
        <v>-2.8834912209232122E-3</v>
      </c>
    </row>
    <row r="464" spans="2:40" x14ac:dyDescent="0.3">
      <c r="Q464" t="str">
        <f>Q463 &amp; " Year"</f>
        <v>Max Operating Margin Year</v>
      </c>
      <c r="R464">
        <f ca="1">VALUE(Q461)+MATCH(R463,Q462:U462,0)-1</f>
        <v>2015</v>
      </c>
      <c r="S464" t="str">
        <f>"SGA Effect on Max"</f>
        <v>SGA Effect on Max</v>
      </c>
      <c r="T464" t="str">
        <f ca="1">IF(R464=Y467,"Max OM in same year as Min SGA","Inconclusive Effect")</f>
        <v>Inconclusive Effect</v>
      </c>
      <c r="X464" t="str">
        <f>"Max " &amp; X461</f>
        <v>Max SGA / Sales</v>
      </c>
      <c r="Y464">
        <f ca="1">MAX(X463:AB463)</f>
        <v>7.5628591193370329E-2</v>
      </c>
      <c r="AE464" t="str">
        <f>"Max " &amp; AE461</f>
        <v>Max Change in Operating Margin</v>
      </c>
      <c r="AF464">
        <f ca="1">MAX(AE463:AH463)</f>
        <v>2.2371857199127251E-2</v>
      </c>
      <c r="AK464" t="str">
        <f>"Max " &amp; AK461</f>
        <v>Max Change in SGA / Sales</v>
      </c>
      <c r="AL464">
        <f ca="1">MAX(AK463:AN463)</f>
        <v>-4.9280751837388337E-4</v>
      </c>
    </row>
    <row r="465" spans="4:40" x14ac:dyDescent="0.3">
      <c r="J465" t="str">
        <f>"EOY Pretax ROIC"</f>
        <v>EOY Pretax ROIC</v>
      </c>
      <c r="Q465" t="str">
        <f>"Min " &amp; Q460</f>
        <v>Min Operating Margin</v>
      </c>
      <c r="R465">
        <f ca="1">MIN(Q462:U462)</f>
        <v>-2.6395572355604857E-2</v>
      </c>
      <c r="S465" t="str">
        <f>"Dep Effect on Max"</f>
        <v>Dep Effect on Max</v>
      </c>
      <c r="T465" t="str">
        <f ca="1">IF(R464=Y475,"Max OM in same year as Min Depr","Inconclusive Effect")</f>
        <v>Inconclusive Effect</v>
      </c>
      <c r="X465" t="str">
        <f>X464 &amp; " Year"</f>
        <v>Max SGA / Sales Year</v>
      </c>
      <c r="Y465">
        <f ca="1">VALUE(X462)+MATCH(Y464,X463:AB463,0)-1</f>
        <v>2012</v>
      </c>
      <c r="AE465" t="str">
        <f>AE464 &amp; " Year"</f>
        <v>Max Change in Operating Margin Year</v>
      </c>
      <c r="AF465" t="str">
        <f ca="1">IF(MATCH(AF464,AE463:AH463,0)=1,AE462,IF(MATCH(AF464,AE463:AH463,0)=2,AF462,IF(MATCH(AF464,AE463:AH463,0)=3,AG462,AH462)))</f>
        <v>14-15</v>
      </c>
      <c r="AK465" t="str">
        <f>AK464 &amp; " Year"</f>
        <v>Max Change in SGA / Sales Year</v>
      </c>
      <c r="AL465" t="str">
        <f ca="1">IF(MATCH(AL464,AK463:AN463,0)=1,AK462,IF(MATCH(AL464,AK463:AN463,0)=2,AL462,IF(MATCH(AL464,AK463:AN463,0)=3,AM462,AN462)))</f>
        <v>12-13</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2013</v>
      </c>
      <c r="S466" t="str">
        <f>"GM Effect on Min"</f>
        <v>GM Effect on Min</v>
      </c>
      <c r="T466" t="str">
        <f ca="1">IF(R466=Y459,"Min OM in same year as Min GM","Inconclusive Effect")</f>
        <v>Min OM in same year as Min GM</v>
      </c>
      <c r="X466" t="str">
        <f>"Min " &amp; X461</f>
        <v>Min SGA / Sales</v>
      </c>
      <c r="Y466">
        <f ca="1">MIN(X463:AB463)</f>
        <v>6.278636523840693E-2</v>
      </c>
      <c r="AE466" t="str">
        <f>"Min " &amp; AE461</f>
        <v>Min Change in Operating Margin</v>
      </c>
      <c r="AF466">
        <f ca="1">MIN(AE463:AH463)</f>
        <v>-2.7849696845602442E-2</v>
      </c>
      <c r="AK466" t="str">
        <f>"Min " &amp; AK461</f>
        <v>Min Change in SGA / Sales</v>
      </c>
      <c r="AL466">
        <f ca="1">MIN(AK463:AN463)</f>
        <v>-8.2814723820224811E-3</v>
      </c>
    </row>
    <row r="467" spans="4:40" x14ac:dyDescent="0.3">
      <c r="J467">
        <f ca="1">Q462*(1/Q490)</f>
        <v>2.2274604787958512E-3</v>
      </c>
      <c r="K467">
        <f ca="1">R462*(1/R490)</f>
        <v>-4.1169487091776147E-2</v>
      </c>
      <c r="L467">
        <f ca="1">S462*(1/S490)</f>
        <v>-2.9924468105552451E-2</v>
      </c>
      <c r="M467">
        <f ca="1">T462*(1/T490)</f>
        <v>6.7083172075708295E-3</v>
      </c>
      <c r="N467">
        <f ca="1">U462*(1/U490)</f>
        <v>1.3097459451700752E-3</v>
      </c>
      <c r="S467" t="str">
        <f>"SGA Effect on Min"</f>
        <v>SGA Effect on Min</v>
      </c>
      <c r="T467" t="str">
        <f ca="1">IF(R466=Y465,"Min OM in same year as Max SGA","Inconclusive Effect")</f>
        <v>Inconclusive Effect</v>
      </c>
      <c r="X467" t="str">
        <f>X466 &amp; " Year"</f>
        <v>Min SGA / Sales Year</v>
      </c>
      <c r="Y467">
        <f ca="1">VALUE(X462)+MATCH(Y466,X463:AB463,0)-1</f>
        <v>2016</v>
      </c>
      <c r="AE467" t="str">
        <f>AE466 &amp; " Year"</f>
        <v>Min Change in Operating Margin Year</v>
      </c>
      <c r="AF467" t="str">
        <f ca="1">IF(MATCH(AF466,AE463:AH463,0)=1,AE462,IF(MATCH(AF466,AE463:AH463,0)=2,AF462,IF(MATCH(AF466,AE463:AH463,0)=3,AG462,AH462)))</f>
        <v>12-13</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6.7083172075708295E-3</v>
      </c>
      <c r="L468" t="str">
        <f>"OM Effect on Max"</f>
        <v>OM Effect on Max</v>
      </c>
      <c r="M468" t="str">
        <f ca="1">IF(K469=R464,"Max ROIC in same year as Max OM","Inconclusive Effect")</f>
        <v>Max ROIC in same year as Max OM</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2015</v>
      </c>
      <c r="L469" t="str">
        <f>"IC Effect on Max"</f>
        <v>IC Effect on Max</v>
      </c>
      <c r="M469" t="str">
        <f ca="1">IF(K469=R494,"Max ROIC in same year as Min IC","Inconclusive Effect")</f>
        <v>Inconclusive Effect</v>
      </c>
      <c r="X469" t="str">
        <f>"Depreciation / Sales"</f>
        <v>Depreciation / Sales</v>
      </c>
    </row>
    <row r="470" spans="4:40" x14ac:dyDescent="0.3">
      <c r="J470" t="str">
        <f>"Min " &amp; J465</f>
        <v>Min EOY Pretax ROIC</v>
      </c>
      <c r="K470">
        <f ca="1">MIN(J467:N467)</f>
        <v>-4.1169487091776147E-2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2013</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5.8376745302330835E-2</v>
      </c>
      <c r="Y471">
        <f ca="1">(INDIRECT("K" &amp; MATCH("Depreciation &amp; Amortization Expense",B145:B403,0) +144))/(INDIRECT("K" &amp; MATCH("Sales/Revenue",B145:B403,0) +144))</f>
        <v>6.3228103672932287E-2</v>
      </c>
      <c r="Z471">
        <f ca="1">(INDIRECT("L" &amp; MATCH("Depreciation &amp; Amortization Expense",B145:B403,0) +144))/(INDIRECT("L" &amp; MATCH("Sales/Revenue",B145:B403,0) +144))</f>
        <v>6.5506108305639979E-2</v>
      </c>
      <c r="AA471">
        <f ca="1">(INDIRECT("M" &amp; MATCH("Depreciation &amp; Amortization Expense",B145:B403,0) +144))/(INDIRECT("M" &amp; MATCH("Sales/Revenue",B145:B403,0) +144))</f>
        <v>6.4615050021748582E-2</v>
      </c>
      <c r="AB471">
        <f ca="1">(INDIRECT("N" &amp; MATCH("Depreciation &amp; Amortization Expense",B145:B403,0) +144))/(INDIRECT("N" &amp; MATCH("Sales/Revenue",B145:B403,0) +144))</f>
        <v>6.4729872614671974E-2</v>
      </c>
    </row>
    <row r="472" spans="4:40" x14ac:dyDescent="0.3">
      <c r="Q472">
        <f ca="1">K467-J467</f>
        <v>-4.3396947570571998E-2</v>
      </c>
      <c r="R472">
        <f ca="1">L467-K467</f>
        <v>1.1245018986223695E-2</v>
      </c>
      <c r="S472">
        <f ca="1">M467-L467</f>
        <v>3.6632785313123278E-2</v>
      </c>
      <c r="T472">
        <f ca="1">N467-M467</f>
        <v>-5.3985712624007543E-3</v>
      </c>
      <c r="X472" t="str">
        <f>"Max " &amp; X469</f>
        <v>Max Depreciation / Sales</v>
      </c>
      <c r="Y472">
        <f ca="1">MAX(X471:AB471)</f>
        <v>6.5506108305639979E-2</v>
      </c>
      <c r="AK472" t="str">
        <f>"Change in Depreciation / Sales"</f>
        <v>Change in Depreciation / Sales</v>
      </c>
    </row>
    <row r="473" spans="4:40" x14ac:dyDescent="0.3">
      <c r="Q473" t="str">
        <f>"Max " &amp; Q470</f>
        <v>Max Change in EOY Pretax ROIC</v>
      </c>
      <c r="R473">
        <f ca="1">MAX(Q472:T472)</f>
        <v>3.6632785313123278E-2</v>
      </c>
      <c r="X473" t="str">
        <f>X472 &amp; " Year"</f>
        <v>Max Depreciation / Sales Year</v>
      </c>
      <c r="Y473">
        <f ca="1">VALUE(X470)+MATCH(Y472,X471:AB471,0)-1</f>
        <v>2014</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14-15</v>
      </c>
      <c r="X474" t="str">
        <f>"Min " &amp; X469</f>
        <v>Min Depreciation / Sales</v>
      </c>
      <c r="Y474">
        <f ca="1">MIN(X471:AB471)</f>
        <v>5.8376745302330835E-2</v>
      </c>
      <c r="AK474">
        <f ca="1">Y471-X471</f>
        <v>4.8513583706014524E-3</v>
      </c>
      <c r="AL474">
        <f ca="1">Z471-Y471</f>
        <v>2.2780046327076919E-3</v>
      </c>
      <c r="AM474">
        <f ca="1">AA471-Z471</f>
        <v>-8.9105828389139663E-4</v>
      </c>
      <c r="AN474">
        <f ca="1">AB471-AA471</f>
        <v>1.1482259292339148E-4</v>
      </c>
    </row>
    <row r="475" spans="4:40" x14ac:dyDescent="0.3">
      <c r="D475" t="str">
        <f>"EOY ROIC"</f>
        <v>EOY ROIC</v>
      </c>
      <c r="K475" t="str">
        <f>"Change in EOY ROIC"</f>
        <v>Change in EOY ROIC</v>
      </c>
      <c r="Q475" t="str">
        <f>"Min " &amp; Q470</f>
        <v>Min Change in EOY Pretax ROIC</v>
      </c>
      <c r="R475">
        <f ca="1">MIN(Q472:T472)</f>
        <v>-4.3396947570571998E-2</v>
      </c>
      <c r="X475" t="str">
        <f>X474 &amp; " Year"</f>
        <v>Min Depreciation / Sales Year</v>
      </c>
      <c r="Y475">
        <f ca="1">VALUE(X470)+MATCH(Y474,X471:AB471,0)-1</f>
        <v>2012</v>
      </c>
      <c r="AK475" t="str">
        <f>"Max " &amp; AK472</f>
        <v>Max Change in Depreciation / Sales</v>
      </c>
      <c r="AL475">
        <f ca="1">MAX(AK474:AN474)</f>
        <v>4.8513583706014524E-3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12-13</v>
      </c>
      <c r="AK476" t="str">
        <f>AK475 &amp; " Year"</f>
        <v>Max Change in Depreciation / Sales Year</v>
      </c>
      <c r="AL476" t="str">
        <f ca="1">IF(MATCH(AL475,AK474:AN474,0)=1,AK473,IF(MATCH(AL475,AK474:AN474,0)=2,AL473,IF(MATCH(AL475,AK474:AN474,0)=3,AM473,AN473)))</f>
        <v>12-13</v>
      </c>
    </row>
    <row r="477" spans="4:40" x14ac:dyDescent="0.3">
      <c r="D477">
        <f ca="1">J467*(1-J487)</f>
        <v>1.64005001497838E-3</v>
      </c>
      <c r="E477">
        <f ca="1">K467*(1-K487)</f>
        <v>-3.4601464161100944E-2</v>
      </c>
      <c r="F477">
        <f ca="1">L467*(1-L487)</f>
        <v>-2.2566937814181766E-2</v>
      </c>
      <c r="G477">
        <f ca="1">M467*(1-M487)</f>
        <v>4.8959590890224709E-3</v>
      </c>
      <c r="H477">
        <f ca="1">N467*(1-N487)</f>
        <v>9.767887585848524E-4</v>
      </c>
      <c r="K477">
        <f ca="1">E477-D477</f>
        <v>-3.624151417607932E-2</v>
      </c>
      <c r="L477">
        <f ca="1">F477-E477</f>
        <v>1.2034526346919178E-2</v>
      </c>
      <c r="M477">
        <f ca="1">G477-F477</f>
        <v>2.7462896903204238E-2</v>
      </c>
      <c r="N477">
        <f ca="1">H477-G477</f>
        <v>-3.9191703304376187E-3</v>
      </c>
      <c r="AK477" t="str">
        <f>"Min " &amp; AK472</f>
        <v>Min Change in Depreciation / Sales</v>
      </c>
      <c r="AL477">
        <f ca="1">MIN(AK474:AN474)</f>
        <v>-8.9105828389139663E-4</v>
      </c>
    </row>
    <row r="478" spans="4:40" x14ac:dyDescent="0.3">
      <c r="D478" t="str">
        <f>"Max " &amp; D475</f>
        <v>Max EOY ROIC</v>
      </c>
      <c r="E478">
        <f ca="1">MAX(D477:H477)</f>
        <v>4.8959590890224709E-3</v>
      </c>
      <c r="F478" t="str">
        <f>"Cash Tax  Effect on Max"</f>
        <v>Cash Tax  Effect on Max</v>
      </c>
      <c r="G478" t="str">
        <f ca="1">IF(E479=K491,"Max ROIC in same year as Min Cash Tax","Inconclusive Effect")</f>
        <v>Inconclusive Effect</v>
      </c>
      <c r="K478" t="str">
        <f>"Max " &amp; K475</f>
        <v>Max Change in EOY ROIC</v>
      </c>
      <c r="L478">
        <f ca="1">MAX(K477:N477)</f>
        <v>2.7462896903204238E-2</v>
      </c>
      <c r="AK478" t="str">
        <f>AK477 &amp; " Year"</f>
        <v>Min Change in Depreciation / Sales Year</v>
      </c>
      <c r="AL478" t="str">
        <f ca="1">IF(MATCH(AL477,AK474:AN474,0)=1,AK473,IF(MATCH(AL477,AK474:AN474,0)=2,AL473,IF(MATCH(AL477,AK474:AN474,0)=3,AM473,AN473)))</f>
        <v>14-15</v>
      </c>
    </row>
    <row r="479" spans="4:40" x14ac:dyDescent="0.3">
      <c r="D479" t="str">
        <f>D478 &amp; " Year"</f>
        <v>Max EOY ROIC Year</v>
      </c>
      <c r="E479">
        <f ca="1">VALUE(D476)+MATCH(E478,D477:H477,0)-1</f>
        <v>2015</v>
      </c>
      <c r="K479" t="str">
        <f>K478 &amp; " Year"</f>
        <v>Max Change in EOY ROIC Year</v>
      </c>
      <c r="L479" t="str">
        <f ca="1">IF(MATCH(L478,K477:N477,0)=1,K476,IF(MATCH(L478,K477:N477,0)=2,L476,IF(MATCH(L478,K477:N477,0)=3,M476,N476)))</f>
        <v>14-15</v>
      </c>
      <c r="Q479" t="str">
        <f>"Change in Cash Tax Rate"</f>
        <v>Change in Cash Tax Rate</v>
      </c>
    </row>
    <row r="480" spans="4:40" x14ac:dyDescent="0.3">
      <c r="D480" t="str">
        <f>"Min " &amp; D475</f>
        <v>Min EOY ROIC</v>
      </c>
      <c r="E480">
        <f ca="1">MIN(D477:H477)</f>
        <v>-3.4601464161100944E-2</v>
      </c>
      <c r="F480" t="str">
        <f>"Cash Tax  Effect on Min"</f>
        <v>Cash Tax  Effect on Min</v>
      </c>
      <c r="G480" t="str">
        <f ca="1">IF(E481=K489,"Min ROIC in same year as Max Cash Tax","Inconclusive Effect")</f>
        <v>Inconclusive Effect</v>
      </c>
      <c r="K480" t="str">
        <f>"Min " &amp; K475</f>
        <v>Min Change in EOY ROIC</v>
      </c>
      <c r="L480">
        <f ca="1">MIN(K477:N477)</f>
        <v>-3.624151417607932E-2</v>
      </c>
      <c r="Q480" t="str">
        <f>K476</f>
        <v>12-13</v>
      </c>
      <c r="R480" t="str">
        <f>L476</f>
        <v>13-14</v>
      </c>
      <c r="S480" t="str">
        <f>M476</f>
        <v>14-15</v>
      </c>
      <c r="T480" t="str">
        <f>N476</f>
        <v>15-16</v>
      </c>
    </row>
    <row r="481" spans="4:40" x14ac:dyDescent="0.3">
      <c r="D481" t="str">
        <f>D480 &amp; " Year"</f>
        <v>Min EOY ROIC Year</v>
      </c>
      <c r="E481">
        <f ca="1">VALUE(D476)+MATCH(E480,D477:H477,0)-1</f>
        <v>2013</v>
      </c>
      <c r="K481" t="str">
        <f>K480 &amp; " Year"</f>
        <v>Min Change in EOY ROIC Year</v>
      </c>
      <c r="L481" t="str">
        <f ca="1">IF(MATCH(L480,K477:N477,0)=1,K476,IF(MATCH(L480,K477:N477,0)=2,L476,IF(MATCH(L480,K477:N477,0)=3,M476,N476)))</f>
        <v>12-13</v>
      </c>
      <c r="Q481">
        <f ca="1">K487-J487</f>
        <v>-0.10417689464298668</v>
      </c>
      <c r="R481">
        <f ca="1">L487-K487</f>
        <v>8.6333858527073759E-2</v>
      </c>
      <c r="S481">
        <f ca="1">M487-L487</f>
        <v>2.4295790756346025E-2</v>
      </c>
      <c r="T481">
        <f ca="1">N487-M487</f>
        <v>-1.5950742322714151E-2</v>
      </c>
      <c r="X481" t="str">
        <f>"Op WC / Sales"</f>
        <v>Op WC / Sales</v>
      </c>
    </row>
    <row r="482" spans="4:40" x14ac:dyDescent="0.3">
      <c r="Q482" t="str">
        <f>"Max " &amp; Q479</f>
        <v>Max Change in Cash Tax Rate</v>
      </c>
      <c r="R482">
        <f ca="1">MAX(Q481:T481)</f>
        <v>8.6333858527073759E-2</v>
      </c>
      <c r="X482" t="str">
        <f>D476</f>
        <v>2012</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str">
        <f ca="1">IF(MATCH(R482,Q481:T481,0)=1,Q480,IF(MATCH(R482,Q481:T481,0)=2,R480,IF(MATCH(R482,Q481:T481,0)=3,S480,T480)))</f>
        <v>13-14</v>
      </c>
      <c r="X483">
        <f ca="1">(INDIRECT("J" &amp; MATCH("Total Current Assets",B145:B403,0) +144) - INDIRECT("J" &amp; MATCH("Total Current Liabilities",B145:B403,0) +144))/(INDIRECT("J" &amp; MATCH("Sales/Revenue",B145:B403,0) +144))</f>
        <v>3.3882512388293593E-4</v>
      </c>
      <c r="Y483">
        <f ca="1">(INDIRECT("K" &amp; MATCH("Total Current Assets",B145:B403,0) +144) - INDIRECT("K" &amp; MATCH("Total Current Liabilities",B145:B403,0) +144))/(INDIRECT("K" &amp; MATCH("Sales/Revenue",B145:B403,0) +144))</f>
        <v>-2.7479261543225008E-2</v>
      </c>
      <c r="Z483">
        <f ca="1">(INDIRECT("L" &amp; MATCH("Total Current Assets",B145:B403,0) +144) - INDIRECT("L" &amp; MATCH("Total Current Liabilities",B145:B403,0) +144))/(INDIRECT("L" &amp; MATCH("Sales/Revenue",B145:B403,0) +144))</f>
        <v>-3.040552526697967E-2</v>
      </c>
      <c r="AA483">
        <f ca="1">(INDIRECT("M" &amp; MATCH("Total Current Assets",B145:B403,0) +144) - INDIRECT("M" &amp; MATCH("Total Current Liabilities",B145:B403,0) +144))/(INDIRECT("M" &amp; MATCH("Sales/Revenue",B145:B403,0) +144))</f>
        <v>-2.597868638538495E-2</v>
      </c>
      <c r="AB483">
        <f ca="1">(INDIRECT("N" &amp; MATCH("Total Current Assets",B145:B403,0) +144) - INDIRECT("N" &amp; MATCH("Total Current Liabilities",B145:B403,0) +144))/(INDIRECT("N" &amp; MATCH("Sales/Revenue",B145:B403,0) +144))</f>
        <v>-4.8970343890035746E-2</v>
      </c>
      <c r="AK483" t="str">
        <f>K476</f>
        <v>12-13</v>
      </c>
      <c r="AL483" t="str">
        <f>L476</f>
        <v>13-14</v>
      </c>
      <c r="AM483" t="str">
        <f>M476</f>
        <v>14-15</v>
      </c>
      <c r="AN483" t="str">
        <f>N476</f>
        <v>15-16</v>
      </c>
    </row>
    <row r="484" spans="4:40" x14ac:dyDescent="0.3">
      <c r="Q484" t="str">
        <f>"Min " &amp; Q479</f>
        <v>Min Change in Cash Tax Rate</v>
      </c>
      <c r="R484">
        <f ca="1">MIN(Q481:T481)</f>
        <v>-0.10417689464298668</v>
      </c>
      <c r="X484" t="str">
        <f>"Max " &amp; X481</f>
        <v>Max Op WC / Sales</v>
      </c>
      <c r="Y484">
        <f ca="1">MAX(X483:AB483)</f>
        <v>3.3882512388293593E-4</v>
      </c>
      <c r="AK484">
        <f ca="1">Y483-X483</f>
        <v>-2.7818086667107944E-2</v>
      </c>
      <c r="AL484">
        <f ca="1">Z483-Y483</f>
        <v>-2.9262637237546622E-3</v>
      </c>
      <c r="AM484">
        <f ca="1">AA483-Z483</f>
        <v>4.4268388815947197E-3</v>
      </c>
      <c r="AN484">
        <f ca="1">AB483-AA483</f>
        <v>-2.2991657504650796E-2</v>
      </c>
    </row>
    <row r="485" spans="4:40" x14ac:dyDescent="0.3">
      <c r="J485" t="str">
        <f>"Cash Tax Rate"</f>
        <v>Cash Tax Rate</v>
      </c>
      <c r="Q485" t="str">
        <f>Q484 &amp; " Year"</f>
        <v>Min Change in Cash Tax Rate Year</v>
      </c>
      <c r="R485" t="str">
        <f ca="1">IF(MATCH(R484,Q481:T481,0)=1,Q480,IF(MATCH(R484,Q481:T481,0)=2,R480,IF(MATCH(R484,Q481:T481,0)=3,S480,T480)))</f>
        <v>12-13</v>
      </c>
      <c r="X485" t="str">
        <f>X484 &amp; " Year"</f>
        <v>Max Op WC / Sales Year</v>
      </c>
      <c r="Y485">
        <f ca="1">VALUE(X482)+MATCH(Y484,X483:AB483,0)-1</f>
        <v>2012</v>
      </c>
      <c r="AK485" t="str">
        <f>"Max " &amp; AK482</f>
        <v>Max Change in Op WC / Sales</v>
      </c>
      <c r="AL485">
        <f ca="1">MAX(AK484:AN484)</f>
        <v>4.4268388815947197E-3</v>
      </c>
    </row>
    <row r="486" spans="4:40" x14ac:dyDescent="0.3">
      <c r="J486" t="str">
        <f>D476</f>
        <v>2012</v>
      </c>
      <c r="K486" t="str">
        <f>E476</f>
        <v>2013</v>
      </c>
      <c r="L486" t="str">
        <f>F476</f>
        <v>2014</v>
      </c>
      <c r="M486" t="str">
        <f>G476</f>
        <v>2015</v>
      </c>
      <c r="N486" t="str">
        <f>H476</f>
        <v>2016</v>
      </c>
      <c r="X486" t="str">
        <f>"Min " &amp; X481</f>
        <v>Min Op WC / Sales</v>
      </c>
      <c r="Y486">
        <f ca="1">MIN(X483:AB483)</f>
        <v>-4.8970343890035746E-2</v>
      </c>
      <c r="AK486" t="str">
        <f>AK485 &amp; " Year"</f>
        <v>Max Change in Op WC / Sales Year</v>
      </c>
      <c r="AL486" t="str">
        <f ca="1">IF(MATCH(AL485,AK484:AN484,0)=1,AK483,IF(MATCH(AL485,AK484:AN484,0)=2,AL483,IF(MATCH(AL485,AK484:AN484,0)=3,AM483,AN483)))</f>
        <v>14-15</v>
      </c>
    </row>
    <row r="487" spans="4:40" x14ac:dyDescent="0.3">
      <c r="J487">
        <f ca="1">(INDIRECT("J" &amp; MATCH("Income Tax",B145:B403,0) +144))/(INDIRECT("J" &amp; MATCH("Pretax Income",B145:B403,0) +144))</f>
        <v>0.26371308016877637</v>
      </c>
      <c r="K487">
        <f ca="1">(INDIRECT("K" &amp; MATCH("Income Tax",B145:B403,0) +144))/(INDIRECT("K" &amp; MATCH("Pretax Income",B145:B403,0) +144))</f>
        <v>0.15953618552578969</v>
      </c>
      <c r="L487">
        <f ca="1">(INDIRECT("L" &amp; MATCH("Income Tax",B145:B403,0) +144))/(INDIRECT("L" &amp; MATCH("Pretax Income",B145:B403,0) +144))</f>
        <v>0.24587004405286345</v>
      </c>
      <c r="M487">
        <f ca="1">(INDIRECT("M" &amp; MATCH("Income Tax",B145:B403,0) +144))/(INDIRECT("M" &amp; MATCH("Pretax Income",B145:B403,0) +144))</f>
        <v>0.27016583480920947</v>
      </c>
      <c r="N487">
        <f ca="1">(INDIRECT("N" &amp; MATCH("Income Tax",B145:B403,0) +144))/(INDIRECT("N" &amp; MATCH("Pretax Income",B145:B403,0) +144))</f>
        <v>0.25421509248649532</v>
      </c>
      <c r="X487" t="str">
        <f>X486 &amp; " Year"</f>
        <v>Min Op WC / Sales Year</v>
      </c>
      <c r="Y487">
        <f ca="1">VALUE(X482)+MATCH(Y486,X483:AB483,0)-1</f>
        <v>2016</v>
      </c>
      <c r="AK487" t="str">
        <f>"Min " &amp; AK482</f>
        <v>Min Change in Op WC / Sales</v>
      </c>
      <c r="AL487">
        <f ca="1">MIN(AK484:AN484)</f>
        <v>-2.7818086667107944E-2</v>
      </c>
    </row>
    <row r="488" spans="4:40" x14ac:dyDescent="0.3">
      <c r="J488" t="str">
        <f>"Max " &amp; J485</f>
        <v>Max Cash Tax Rate</v>
      </c>
      <c r="K488">
        <f ca="1">MAX(J487:N487)</f>
        <v>0.27016583480920947</v>
      </c>
      <c r="Q488" t="str">
        <f>"Invested Capital / Sales"</f>
        <v>Invested Capital / Sales</v>
      </c>
      <c r="AK488" t="str">
        <f>AK487 &amp; " Year"</f>
        <v>Min Change in Op WC / Sales Year</v>
      </c>
      <c r="AL488" t="str">
        <f ca="1">IF(MATCH(AL487,AK484:AN484,0)=1,AK483,IF(MATCH(AL487,AK484:AN484,0)=2,AL483,IF(MATCH(AL487,AK484:AN484,0)=3,AM483,AN483)))</f>
        <v>12-13</v>
      </c>
    </row>
    <row r="489" spans="4:40" x14ac:dyDescent="0.3">
      <c r="J489" t="str">
        <f>J488 &amp; " Year"</f>
        <v>Max Cash Tax Rate Year</v>
      </c>
      <c r="K489">
        <f ca="1">VALUE(J486)+MATCH(K488,J487:N487,0)-1</f>
        <v>2015</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0.15953618552578969</v>
      </c>
      <c r="Q490">
        <f ca="1">SUM(X483,X491,X499)</f>
        <v>0.65281718972795166</v>
      </c>
      <c r="R490">
        <f ca="1">SUM(Y483,Y491,Y499)</f>
        <v>0.64114406615664477</v>
      </c>
      <c r="S490">
        <f ca="1">SUM(Z483,Z491,Z499)</f>
        <v>0.61533640029802372</v>
      </c>
      <c r="T490">
        <f ca="1">SUM(AA483,AA491,AA499)</f>
        <v>0.59005002174858634</v>
      </c>
      <c r="U490">
        <f ca="1">SUM(AB483,AB491,AB499)</f>
        <v>0.56126076229797084</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2013</v>
      </c>
      <c r="Q491" t="str">
        <f>"Max " &amp; Q488</f>
        <v>Max Invested Capital / Sales</v>
      </c>
      <c r="R491">
        <f ca="1">MAX(Q490:U490)</f>
        <v>0.65281718972795166</v>
      </c>
      <c r="S491" t="str">
        <f>"Op WC Effect on Max"</f>
        <v>Op WC Effect on Max</v>
      </c>
      <c r="T491" t="str">
        <f ca="1">IF(R492=Y485,"Max IC in same year as Max Op WC","Inconclusive Effect")</f>
        <v>Max IC in same year as Max Op WC</v>
      </c>
      <c r="X491">
        <f ca="1">(INDIRECT("J" &amp; MATCH("Net Property, Plant &amp; Equipment",B145:B403,0) +144))/(INDIRECT("J" &amp; MATCH("Sales/Revenue",B145:B403,0) +144))</f>
        <v>0.64588539240184661</v>
      </c>
      <c r="Y491">
        <f ca="1">(INDIRECT("K" &amp; MATCH("Net Property, Plant &amp; Equipment",B145:B403,0) +144))/(INDIRECT("K" &amp; MATCH("Sales/Revenue",B145:B403,0) +144))</f>
        <v>0.66259853185917206</v>
      </c>
      <c r="Z491">
        <f ca="1">(INDIRECT("L" &amp; MATCH("Net Property, Plant &amp; Equipment",B145:B403,0) +144))/(INDIRECT("L" &amp; MATCH("Sales/Revenue",B145:B403,0) +144))</f>
        <v>0.64021902385373175</v>
      </c>
      <c r="AA491">
        <f ca="1">(INDIRECT("M" &amp; MATCH("Net Property, Plant &amp; Equipment",B145:B403,0) +144))/(INDIRECT("M" &amp; MATCH("Sales/Revenue",B145:B403,0) +144))</f>
        <v>0.61095041322314048</v>
      </c>
      <c r="AB491">
        <f ca="1">(INDIRECT("N" &amp; MATCH("Net Property, Plant &amp; Equipment",B145:B403,0) +144))/(INDIRECT("N" &amp; MATCH("Sales/Revenue",B145:B403,0) +144))</f>
        <v>0.60552842253662953</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2012</v>
      </c>
      <c r="S492" t="str">
        <f>"PPE Effect on Max"</f>
        <v>PPE Effect on Max</v>
      </c>
      <c r="T492" t="str">
        <f ca="1">IF(R492=Y493,"Max IC in same year as Max PPE","Inconclusive Effect")</f>
        <v>Inconclusive Effect</v>
      </c>
      <c r="X492" t="str">
        <f>"Max " &amp; X489</f>
        <v>Max PPE / Sales</v>
      </c>
      <c r="Y492">
        <f ca="1">MAX(X491:AB491)</f>
        <v>0.66259853185917206</v>
      </c>
      <c r="AE492">
        <f ca="1">R490-Q490</f>
        <v>-1.1673123571306898E-2</v>
      </c>
      <c r="AF492">
        <f ca="1">S490-R490</f>
        <v>-2.5807665858621043E-2</v>
      </c>
      <c r="AG492">
        <f ca="1">T490-S490</f>
        <v>-2.5286378549437383E-2</v>
      </c>
      <c r="AH492">
        <f ca="1">U490-T490</f>
        <v>-2.8789259450615501E-2</v>
      </c>
      <c r="AK492">
        <f ca="1">Y491-X491</f>
        <v>1.6713139457325443E-2</v>
      </c>
      <c r="AL492">
        <f ca="1">Z491-Y491</f>
        <v>-2.2379508005440307E-2</v>
      </c>
      <c r="AM492">
        <f ca="1">AA491-Z491</f>
        <v>-2.9268610630591274E-2</v>
      </c>
      <c r="AN492">
        <f ca="1">AB491-AA491</f>
        <v>-5.4219906865109468E-3</v>
      </c>
    </row>
    <row r="493" spans="4:40" x14ac:dyDescent="0.3">
      <c r="Q493" t="str">
        <f>"Min " &amp; Q488</f>
        <v>Min Invested Capital / Sales</v>
      </c>
      <c r="R493">
        <f ca="1">MIN(Q490:U490)</f>
        <v>0.56126076229797084</v>
      </c>
      <c r="S493" t="str">
        <f>"Intangibles Effect on Max"</f>
        <v>Intangibles Effect on Max</v>
      </c>
      <c r="T493" t="str">
        <f ca="1">IF(R492=Y501,"Max IC in same year as Max Intangibles","Inconclusive Effect")</f>
        <v>Max IC in same year as Max Intangibles</v>
      </c>
      <c r="X493" t="str">
        <f>X492 &amp; " Year"</f>
        <v>Max PPE / Sales Year</v>
      </c>
      <c r="Y493">
        <f ca="1">VALUE(X490)+MATCH(Y492,X491:AB491,0)-1</f>
        <v>2013</v>
      </c>
      <c r="AE493" t="str">
        <f>"Max " &amp; AE490</f>
        <v>Max Change in Invested Capital / Sales</v>
      </c>
      <c r="AF493">
        <f ca="1">MAX(AE492:AH492)</f>
        <v>-1.1673123571306898E-2</v>
      </c>
      <c r="AK493" t="str">
        <f>"Max " &amp; AK490</f>
        <v>Max Change in PPE / Sales</v>
      </c>
      <c r="AL493">
        <f ca="1">MAX(AK492:AN492)</f>
        <v>1.6713139457325443E-2</v>
      </c>
    </row>
    <row r="494" spans="4:40" x14ac:dyDescent="0.3">
      <c r="Q494" t="str">
        <f>Q493 &amp; " Year"</f>
        <v>Min Invested Capital / Sales Year</v>
      </c>
      <c r="R494">
        <f ca="1">VALUE(Q489)+MATCH(R493,Q490:U490,0)-1</f>
        <v>2016</v>
      </c>
      <c r="S494" t="str">
        <f>"Op WC Effect on Min"</f>
        <v>Op WC Effect on Min</v>
      </c>
      <c r="T494" t="str">
        <f ca="1">IF(R494=Y487,"Min IC in same year as Min Op WC","Inconclusive Effect")</f>
        <v>Min IC in same year as Min Op WC</v>
      </c>
      <c r="X494" t="str">
        <f>"Min " &amp; X489</f>
        <v>Min PPE / Sales</v>
      </c>
      <c r="Y494">
        <f ca="1">MIN(X491:AB491)</f>
        <v>0.60552842253662953</v>
      </c>
      <c r="AE494" t="str">
        <f>AE493 &amp; " Year"</f>
        <v>Max Change in Invested Capital / Sales Year</v>
      </c>
      <c r="AF494" t="str">
        <f ca="1">IF(MATCH(AF493,AE492:AH492,0)=1,AE491,IF(MATCH(AF493,AE492:AH492,0)=2,AF491,IF(MATCH(AF493,AE492:AH492,0)=3,AG491,AH491)))</f>
        <v>12-13</v>
      </c>
      <c r="AK494" t="str">
        <f>AK493 &amp; " Year"</f>
        <v>Max Change in PPE / Sales Year</v>
      </c>
      <c r="AL494" t="str">
        <f ca="1">IF(MATCH(AL493,AK492:AN492,0)=1,AK491,IF(MATCH(AL493,AK492:AN492,0)=2,AL491,IF(MATCH(AL493,AK492:AN492,0)=3,AM491,AN491)))</f>
        <v>12-13</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2016</v>
      </c>
      <c r="AE495" t="str">
        <f>"Min " &amp; AE490</f>
        <v>Min Change in Invested Capital / Sales</v>
      </c>
      <c r="AF495">
        <f ca="1">MIN(AE492:AH492)</f>
        <v>-2.8789259450615501E-2</v>
      </c>
      <c r="AK495" t="str">
        <f>"Min " &amp; AK490</f>
        <v>Min Change in PPE / Sales</v>
      </c>
      <c r="AL495">
        <f ca="1">MIN(AK492:AN492)</f>
        <v>-2.9268610630591274E-2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15-16</v>
      </c>
      <c r="AK496" t="str">
        <f>AK495 &amp; " Year"</f>
        <v>Min Change in PPE / Sales Year</v>
      </c>
      <c r="AL496" t="str">
        <f ca="1">IF(MATCH(AL495,AK492:AN492,0)=1,AK491,IF(MATCH(AL495,AK492:AN492,0)=2,AL491,IF(MATCH(AL495,AK492:AN492,0)=3,AM491,AN491)))</f>
        <v>14-15</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6.5929722022221278E-3</v>
      </c>
      <c r="Y499">
        <f ca="1">(INDIRECT("K" &amp; MATCH("Intangible Assets",B145:B403,0) +144))/(INDIRECT("K" &amp; MATCH("Sales/Revenue",B145:B403,0) +144))</f>
        <v>6.0247958406976897E-3</v>
      </c>
      <c r="Z499">
        <f ca="1">(INDIRECT("L" &amp; MATCH("Intangible Assets",B145:B403,0) +144))/(INDIRECT("L" &amp; MATCH("Sales/Revenue",B145:B403,0) +144))</f>
        <v>5.5229017112716867E-3</v>
      </c>
      <c r="AA499">
        <f ca="1">(INDIRECT("M" &amp; MATCH("Intangible Assets",B145:B403,0) +144))/(INDIRECT("M" &amp; MATCH("Sales/Revenue",B145:B403,0) +144))</f>
        <v>5.0782949108307959E-3</v>
      </c>
      <c r="AB499">
        <f ca="1">(INDIRECT("N" &amp; MATCH("Intangible Assets",B145:B403,0) +144))/(INDIRECT("N" &amp; MATCH("Sales/Revenue",B145:B403,0) +144))</f>
        <v>4.7026836513770704E-3</v>
      </c>
      <c r="AK499" t="str">
        <f>K476</f>
        <v>12-13</v>
      </c>
      <c r="AL499" t="str">
        <f>L476</f>
        <v>13-14</v>
      </c>
      <c r="AM499" t="str">
        <f>M476</f>
        <v>14-15</v>
      </c>
      <c r="AN499" t="str">
        <f>N476</f>
        <v>15-16</v>
      </c>
    </row>
    <row r="500" spans="3:40" x14ac:dyDescent="0.3">
      <c r="C500" t="s">
        <v>2492</v>
      </c>
      <c r="X500" t="str">
        <f>"Max " &amp; X497</f>
        <v>Max Intangibles / Sales</v>
      </c>
      <c r="Y500">
        <f ca="1">MAX(X499:AB499)</f>
        <v>6.5929722022221278E-3</v>
      </c>
      <c r="AK500">
        <f ca="1">Y499-X499</f>
        <v>-5.6817636152443809E-4</v>
      </c>
      <c r="AL500">
        <f ca="1">Z499-Y499</f>
        <v>-5.0189412942600303E-4</v>
      </c>
      <c r="AM500">
        <f ca="1">AA499-Z499</f>
        <v>-4.4460680044089082E-4</v>
      </c>
      <c r="AN500">
        <f ca="1">AB499-AA499</f>
        <v>-3.7561125945372552E-4</v>
      </c>
    </row>
    <row r="501" spans="3:40" x14ac:dyDescent="0.3">
      <c r="C501" t="s">
        <v>1785</v>
      </c>
      <c r="X501" t="str">
        <f>X500 &amp; " Year"</f>
        <v>Max Intangibles / Sales Year</v>
      </c>
      <c r="Y501">
        <f ca="1">VALUE(X498)+MATCH(Y500,X499:AB499,0)-1</f>
        <v>2012</v>
      </c>
      <c r="AK501" t="str">
        <f>"Max " &amp; AK498</f>
        <v>Max Change in Intagibles / Sales</v>
      </c>
      <c r="AL501">
        <f ca="1">MAX(AK500:AN500)</f>
        <v>-3.7561125945372552E-4</v>
      </c>
    </row>
    <row r="502" spans="3:40" x14ac:dyDescent="0.3">
      <c r="C502" t="s">
        <v>1785</v>
      </c>
      <c r="X502" t="str">
        <f>"Min " &amp; X497</f>
        <v>Min Intangibles / Sales</v>
      </c>
      <c r="Y502">
        <f ca="1">MIN(X499:AB499)</f>
        <v>4.7026836513770704E-3</v>
      </c>
      <c r="AK502" t="str">
        <f>AK501 &amp; " Year"</f>
        <v>Max Change in Intagibles / Sales Year</v>
      </c>
      <c r="AL502" t="str">
        <f ca="1">IF(MATCH(AL501,AK500:AN500,0)=1,AK499,IF(MATCH(AL501,AK500:AN500,0)=2,AL499,IF(MATCH(AL501,AK500:AN500,0)=3,AM499,AN499)))</f>
        <v>15-16</v>
      </c>
    </row>
    <row r="503" spans="3:40" x14ac:dyDescent="0.3">
      <c r="C503" t="s">
        <v>1072</v>
      </c>
      <c r="X503" t="str">
        <f>X502 &amp; " Year"</f>
        <v>Min Intangibles / Sales Year</v>
      </c>
      <c r="Y503">
        <f ca="1">VALUE(X498)+MATCH(Y502,X499:AB499,0)-1</f>
        <v>2016</v>
      </c>
      <c r="AK503" t="str">
        <f>"Min " &amp; AK498</f>
        <v>Min Change in Intagibles / Sales</v>
      </c>
      <c r="AL503">
        <f ca="1">MIN(AK500:AN500)</f>
        <v>-5.6817636152443809E-4</v>
      </c>
    </row>
    <row r="504" spans="3:40" x14ac:dyDescent="0.3">
      <c r="C504" t="s">
        <v>1076</v>
      </c>
      <c r="AK504" t="str">
        <f>AK503 &amp; " Year"</f>
        <v>Min Change in Intagibles / Sales Year</v>
      </c>
      <c r="AL504" t="str">
        <f ca="1">IF(MATCH(AL503,AK500:AN500,0)=1,AK499,IF(MATCH(AL503,AK500:AN500,0)=2,AL499,IF(MATCH(AL503,AK500:AN500,0)=3,AM499,AN499)))</f>
        <v>12-13</v>
      </c>
    </row>
    <row r="505" spans="3:40" x14ac:dyDescent="0.3">
      <c r="C505" t="s">
        <v>3750</v>
      </c>
    </row>
    <row r="506" spans="3:40" x14ac:dyDescent="0.3">
      <c r="C506" t="s">
        <v>4357</v>
      </c>
    </row>
    <row r="507" spans="3:40" x14ac:dyDescent="0.3">
      <c r="C507" t="s">
        <v>4355</v>
      </c>
    </row>
    <row r="508" spans="3:40" x14ac:dyDescent="0.3">
      <c r="C508" t="s">
        <v>1073</v>
      </c>
    </row>
    <row r="509" spans="3:40" x14ac:dyDescent="0.3">
      <c r="C509" t="s">
        <v>7476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9246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Basic Energy Services</v>
      </c>
    </row>
    <row r="2" spans="1:16" x14ac:dyDescent="0.3">
      <c r="B2" t="s">
        <v>2</v>
      </c>
      <c r="C2" t="s">
        <v>9247</v>
      </c>
      <c r="K2" t="str">
        <f>LEFT(C1,FIND("(",C1) - 2)</f>
        <v>Basic Energy Services, Inc.</v>
      </c>
    </row>
    <row r="3" spans="1:16" x14ac:dyDescent="0.3">
      <c r="J3">
        <f ca="1">RANDBETWEEN(1,6)</f>
        <v>2</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$27.32, up 5.77%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$27.32, up 5.77% after opening up a fraction over yesterday's closing price</v>
      </c>
    </row>
    <row r="5" spans="1:16" x14ac:dyDescent="0.3">
      <c r="J5">
        <f ca="1">RANDBETWEEN(1,2)</f>
        <v>1</v>
      </c>
      <c r="K5" t="str">
        <f>"The one year target estimate for " &amp; D1 &amp; " is " &amp; TEXT(C23,"$####.00")</f>
        <v>The one year target estimate for Basic Energy Services is $38.42</v>
      </c>
      <c r="L5" t="str">
        <f>D1 &amp; " is expected to be trading at " &amp; TEXT(C23, "$####.00") &amp; ", based on target estimates"</f>
        <v>Basic Energy Services is expected to be trading at $38.42, based on target estimates</v>
      </c>
    </row>
    <row r="6" spans="1:16" x14ac:dyDescent="0.3">
      <c r="K6" t="str">
        <f>" which would be " &amp; IF(OR(LEFT(ABS((C23-C2)/C2*100),1)="8",LEFT(ABS((C23-C2)/C2*100),2)="18"), "an ", "a ")  &amp;TEXT(ABS((C23-C2)/C2),"####.00%")&amp;IF((C23-C2)&gt;0," increase over"," decrease from")&amp;" the current price"</f>
        <v xml:space="preserve"> which would be a 40.63% increase over the current price</v>
      </c>
    </row>
    <row r="7" spans="1:16" x14ac:dyDescent="0.3">
      <c r="A7" s="1">
        <v>0</v>
      </c>
      <c r="B7" t="s">
        <v>5</v>
      </c>
      <c r="C7" t="s">
        <v>9248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-49.09% over last quarter based on the average of 6 analyst estimates (Yahoo Finance)</v>
      </c>
    </row>
    <row r="8" spans="1:16" x14ac:dyDescent="0.3">
      <c r="A8" s="1">
        <v>1</v>
      </c>
      <c r="B8" t="s">
        <v>7</v>
      </c>
      <c r="C8" t="s">
        <v>9249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9250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9251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$0.02 in the 2 months leading up to the earnings report</v>
      </c>
    </row>
    <row r="11" spans="1:16" x14ac:dyDescent="0.3">
      <c r="A11" s="1">
        <v>4</v>
      </c>
      <c r="B11" t="s">
        <v>13</v>
      </c>
      <c r="C11" t="s">
        <v>9252</v>
      </c>
      <c r="K11" t="str">
        <f>IF(B145="Interest Income",U42, K42)</f>
        <v>No positive trends</v>
      </c>
    </row>
    <row r="12" spans="1:16" x14ac:dyDescent="0.3">
      <c r="A12" s="1">
        <v>5</v>
      </c>
      <c r="B12" t="s">
        <v>15</v>
      </c>
      <c r="C12" t="s">
        <v>9253</v>
      </c>
      <c r="D12" t="str">
        <f>LEFT(C12,FIND("-",C12)-2)</f>
        <v>19.79</v>
      </c>
      <c r="E12" t="str">
        <f>TRIM(RIGHT(C12,FIND("-",C12)-1))</f>
        <v>930.00</v>
      </c>
      <c r="K12" t="str">
        <f ca="1">D78</f>
        <v>Inconclusive</v>
      </c>
    </row>
    <row r="13" spans="1:16" x14ac:dyDescent="0.3">
      <c r="A13" s="1">
        <v>6</v>
      </c>
      <c r="B13" t="s">
        <v>17</v>
      </c>
      <c r="C13" t="s">
        <v>9254</v>
      </c>
      <c r="K13" t="str">
        <f ca="1">D89</f>
        <v>There are some indications that Basic Energy Services may be undervalued. The company has a lower trailing p/e, and price/book than the comparable average</v>
      </c>
    </row>
    <row r="14" spans="1:16" x14ac:dyDescent="0.3">
      <c r="A14" s="1">
        <v>7</v>
      </c>
      <c r="B14" t="s">
        <v>19</v>
      </c>
      <c r="C14" t="s">
        <v>9255</v>
      </c>
    </row>
    <row r="16" spans="1:16" x14ac:dyDescent="0.3">
      <c r="A16" s="1">
        <v>0</v>
      </c>
      <c r="B16" t="s">
        <v>21</v>
      </c>
      <c r="C16" t="s">
        <v>9256</v>
      </c>
    </row>
    <row r="17" spans="1:23" x14ac:dyDescent="0.3">
      <c r="A17" s="1">
        <v>1</v>
      </c>
      <c r="B17" t="s">
        <v>23</v>
      </c>
      <c r="C17" t="s">
        <v>4421</v>
      </c>
      <c r="K17" t="str">
        <f ca="1">K2 &amp; IF(J3=1, K3,IF(J3=2,L3,IF(J3=3,M3,IF(J3=4,N3,IF(J3=5,O3,IF(J3=6,P3)))))) &amp; ". " &amp; IF(J4=1,K4,IF(J4=2,L4)) &amp; ". " &amp; IF(J5=1,K5,IF(J5=2,L5)) &amp; K6 &amp; ". " &amp; K7 &amp; ". " &amp; K8 &amp; ". " &amp; K9 &amp; "."</f>
        <v>Basic Energy Services, Inc. is slated to report earnings on Jul 27, 2017. The stock is currently trading at $27.32, up 5.77% after opening up slightly over yesterday's close. The one year target estimate for Basic Energy Services is $38.42 which would be a 40.63% increase over the current price. Earnings are expected to increase by -49.09% over last quarter based on the average of 6 analyst estimates (Yahoo Finance). The stock is trading in the low end of its 52-week range. Over the last 4 quarters, there have been positive earnings surprises 2 times, and a negative earnings surprise 2 times.</v>
      </c>
    </row>
    <row r="18" spans="1:23" x14ac:dyDescent="0.3">
      <c r="A18" s="1">
        <v>2</v>
      </c>
      <c r="B18" t="s">
        <v>25</v>
      </c>
      <c r="C18" t="s">
        <v>9257</v>
      </c>
    </row>
    <row r="19" spans="1:23" x14ac:dyDescent="0.3">
      <c r="A19" s="1">
        <v>3</v>
      </c>
      <c r="B19" t="s">
        <v>27</v>
      </c>
      <c r="C19" t="s">
        <v>9258</v>
      </c>
    </row>
    <row r="20" spans="1:23" x14ac:dyDescent="0.3">
      <c r="A20" s="1">
        <v>4</v>
      </c>
      <c r="B20" t="s">
        <v>29</v>
      </c>
      <c r="C20" t="s">
        <v>30</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9259</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6</v>
      </c>
      <c r="D27">
        <v>6</v>
      </c>
      <c r="E27">
        <v>6</v>
      </c>
      <c r="F27">
        <v>7</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-0.55000000000000004</v>
      </c>
      <c r="D28">
        <v>-0.28000000000000003</v>
      </c>
      <c r="E28">
        <v>-1.85</v>
      </c>
      <c r="F28">
        <v>0.5</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-0.61</v>
      </c>
      <c r="D29">
        <v>-0.35</v>
      </c>
      <c r="E29">
        <v>-2.1</v>
      </c>
      <c r="F29">
        <v>-0.37</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-0.48</v>
      </c>
      <c r="D30">
        <v>-0.18</v>
      </c>
      <c r="E30">
        <v>-1.57</v>
      </c>
      <c r="F30">
        <v>1.9</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-1.34</v>
      </c>
      <c r="D31">
        <v>-1.91</v>
      </c>
      <c r="E31">
        <v>-4.92</v>
      </c>
      <c r="F31">
        <v>-1.85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12</v>
      </c>
      <c r="U33" t="str">
        <f>IF(I231="pos_trend",B231,"")</f>
        <v>Land &amp; Improvements</v>
      </c>
      <c r="V33" t="str">
        <f t="shared" si="1"/>
        <v>land &amp; improvements</v>
      </c>
      <c r="W33" t="str">
        <f t="shared" si="3"/>
        <v>, land &amp; improvements</v>
      </c>
    </row>
    <row r="34" spans="1:23" x14ac:dyDescent="0.3">
      <c r="A34" s="1">
        <v>0</v>
      </c>
      <c r="B34" t="s">
        <v>41</v>
      </c>
      <c r="C34" t="s">
        <v>48</v>
      </c>
      <c r="D34" t="s">
        <v>48</v>
      </c>
      <c r="E34" t="s">
        <v>48</v>
      </c>
      <c r="F34" t="s">
        <v>48</v>
      </c>
      <c r="J34">
        <f>IF(K34 &lt;&gt; "",13, 0)</f>
        <v>0</v>
      </c>
      <c r="K34" t="str">
        <f>IF(I196="pos_trend",B196,"")</f>
        <v/>
      </c>
      <c r="L34" t="str">
        <f t="shared" si="0"/>
        <v/>
      </c>
      <c r="M34" t="str">
        <f t="shared" si="2"/>
        <v/>
      </c>
      <c r="T34">
        <f>IF(U34 &lt;&gt; "",13, 0)</f>
        <v>0</v>
      </c>
      <c r="U34" t="str">
        <f>IF(I251="pos_trend",B251,"")</f>
        <v/>
      </c>
      <c r="V34" t="str">
        <f t="shared" si="1"/>
        <v/>
      </c>
      <c r="W34" t="str">
        <f t="shared" si="3"/>
        <v>, land &amp; improvements</v>
      </c>
    </row>
    <row r="35" spans="1:23" x14ac:dyDescent="0.3">
      <c r="A35" s="1">
        <v>1</v>
      </c>
      <c r="B35" t="s">
        <v>42</v>
      </c>
      <c r="C35" t="s">
        <v>9260</v>
      </c>
      <c r="D35" t="s">
        <v>9261</v>
      </c>
      <c r="E35" t="s">
        <v>9262</v>
      </c>
      <c r="F35" t="s">
        <v>1521</v>
      </c>
      <c r="J35">
        <f>IF(K35 &lt;&gt; "",14, 0)</f>
        <v>0</v>
      </c>
      <c r="K35" t="str">
        <f>IF(I201="pos_trend",B201,"")</f>
        <v/>
      </c>
      <c r="L35" t="str">
        <f t="shared" si="0"/>
        <v/>
      </c>
      <c r="M35" t="str">
        <f t="shared" si="2"/>
        <v/>
      </c>
      <c r="T35">
        <f>IF(U35 &lt;&gt; "",14, 0)</f>
        <v>0</v>
      </c>
      <c r="U35" t="str">
        <f>IF(I279="pos_trend",B279,"")</f>
        <v/>
      </c>
      <c r="V35" t="str">
        <f t="shared" si="1"/>
        <v/>
      </c>
      <c r="W35" t="str">
        <f t="shared" si="3"/>
        <v>, land &amp; improvements</v>
      </c>
    </row>
    <row r="36" spans="1:23" x14ac:dyDescent="0.3">
      <c r="A36" s="1">
        <v>2</v>
      </c>
      <c r="B36" t="s">
        <v>43</v>
      </c>
      <c r="C36" t="s">
        <v>9263</v>
      </c>
      <c r="D36" t="s">
        <v>9264</v>
      </c>
      <c r="E36" t="s">
        <v>9265</v>
      </c>
      <c r="F36" t="s">
        <v>752</v>
      </c>
      <c r="J36">
        <f>IF(K36 &lt;&gt; "",15, 0)</f>
        <v>0</v>
      </c>
      <c r="K36" t="str">
        <f>IF(I202="pos_trend",B202,"")</f>
        <v/>
      </c>
      <c r="L36" t="str">
        <f t="shared" si="0"/>
        <v/>
      </c>
      <c r="M36" t="str">
        <f t="shared" si="2"/>
        <v/>
      </c>
      <c r="T36">
        <f>IF(U36 &lt;&gt; "",15, 0)</f>
        <v>0</v>
      </c>
      <c r="U36" t="str">
        <f>IF(I336="pos_trend",B336,"")</f>
        <v/>
      </c>
      <c r="V36" t="str">
        <f t="shared" si="1"/>
        <v/>
      </c>
      <c r="W36" t="str">
        <f t="shared" si="3"/>
        <v>, land &amp; improvements</v>
      </c>
    </row>
    <row r="37" spans="1:23" x14ac:dyDescent="0.3">
      <c r="A37" s="1">
        <v>3</v>
      </c>
      <c r="B37" t="s">
        <v>44</v>
      </c>
      <c r="C37" t="s">
        <v>9266</v>
      </c>
      <c r="D37" t="s">
        <v>9267</v>
      </c>
      <c r="E37" t="s">
        <v>9268</v>
      </c>
      <c r="F37" t="s">
        <v>1477</v>
      </c>
      <c r="J37">
        <f>IF(K37 &lt;&gt; "",16, 0)</f>
        <v>0</v>
      </c>
      <c r="K37" t="str">
        <f>IF(I203="pos_trend",B203,"")</f>
        <v/>
      </c>
      <c r="L37" t="str">
        <f t="shared" si="0"/>
        <v/>
      </c>
      <c r="M37" t="str">
        <f t="shared" si="2"/>
        <v/>
      </c>
      <c r="T37">
        <f>IF(U37 &lt;&gt; "",16, 0)</f>
        <v>0</v>
      </c>
      <c r="U37" t="str">
        <f>IF(I235="pos_trend",B235,"")</f>
        <v/>
      </c>
      <c r="V37" t="str">
        <f t="shared" si="1"/>
        <v/>
      </c>
      <c r="W37" t="str">
        <f t="shared" si="3"/>
        <v>, land &amp; improvements</v>
      </c>
    </row>
    <row r="38" spans="1:23" x14ac:dyDescent="0.3">
      <c r="A38" s="1">
        <v>4</v>
      </c>
      <c r="B38" t="s">
        <v>60</v>
      </c>
      <c r="C38" t="s">
        <v>1462</v>
      </c>
      <c r="D38" t="s">
        <v>9269</v>
      </c>
      <c r="E38" t="s">
        <v>9270</v>
      </c>
      <c r="F38" t="s">
        <v>9262</v>
      </c>
      <c r="J38">
        <f>IF(K38 &lt;&gt; "",17, 0)</f>
        <v>0</v>
      </c>
      <c r="K38" t="str">
        <f>IF(I351="pos_trend",B351,"")</f>
        <v/>
      </c>
      <c r="L38" t="str">
        <f t="shared" si="0"/>
        <v/>
      </c>
      <c r="M38" t="str">
        <f t="shared" si="2"/>
        <v/>
      </c>
      <c r="T38">
        <f>IF(U38 &lt;&gt; "",17, 0)</f>
        <v>0</v>
      </c>
      <c r="U38" t="str">
        <f>IF(I236="pos_trend",B236,"")</f>
        <v/>
      </c>
      <c r="V38" t="str">
        <f t="shared" si="1"/>
        <v/>
      </c>
      <c r="W38" t="str">
        <f t="shared" si="3"/>
        <v>, land &amp; improvements</v>
      </c>
    </row>
    <row r="39" spans="1:23" x14ac:dyDescent="0.3">
      <c r="A39" s="1">
        <v>5</v>
      </c>
      <c r="B39" t="s">
        <v>63</v>
      </c>
      <c r="C39" t="s">
        <v>9271</v>
      </c>
      <c r="D39" t="s">
        <v>9272</v>
      </c>
      <c r="E39" t="s">
        <v>9273</v>
      </c>
      <c r="F39" t="s">
        <v>6471</v>
      </c>
      <c r="K39" t="str">
        <f>IF(I352="pos_trend",B352,"")</f>
        <v/>
      </c>
      <c r="M39" t="str">
        <f t="shared" si="2"/>
        <v/>
      </c>
      <c r="W39" t="str">
        <f t="shared" si="3"/>
        <v>, land &amp; improvements</v>
      </c>
    </row>
    <row r="40" spans="1:23" x14ac:dyDescent="0.3">
      <c r="J40">
        <f>MAX(J22:J39)</f>
        <v>0</v>
      </c>
      <c r="K40" t="str">
        <f>VLOOKUP(J40,J22:K39,2,FALSE)</f>
        <v/>
      </c>
      <c r="M40" t="str">
        <f>IF(IFERROR(FIND(",",M39),TRUE)=TRUE,M39,IF(NOT(EXACT(K40,UPPER(K40))),SUBSTITUTE(M39,LOWER(K40),"and "&amp;LOWER(K40)),SUBSTITUTE(M39,K40,"and "&amp;K40)))</f>
        <v/>
      </c>
      <c r="T40">
        <f>MAX(T22:T39)</f>
        <v>12</v>
      </c>
      <c r="U40" t="str">
        <f>VLOOKUP(T40,T22:U39,2,FALSE)</f>
        <v>Land &amp; Improvements</v>
      </c>
      <c r="W40" t="str">
        <f>IF(IFERROR(FIND(",",W39),TRUE)=TRUE,W39,IF(NOT(EXACT(U40,UPPER(U40))),SUBSTITUTE(W39,LOWER(U40),"and "&amp;LOWER(U40)),SUBSTITUTE(W39,U40,"and "&amp;U40)))</f>
        <v>, and land &amp; improvements</v>
      </c>
    </row>
    <row r="41" spans="1:23" x14ac:dyDescent="0.3">
      <c r="B41" s="1" t="s">
        <v>68</v>
      </c>
      <c r="C41" s="1" t="s">
        <v>69</v>
      </c>
      <c r="D41" s="1" t="s">
        <v>70</v>
      </c>
      <c r="E41" s="1" t="s">
        <v>71</v>
      </c>
      <c r="F41" s="1" t="s">
        <v>72</v>
      </c>
    </row>
    <row r="42" spans="1:23" x14ac:dyDescent="0.3">
      <c r="A42" s="1">
        <v>0</v>
      </c>
      <c r="B42" t="s">
        <v>73</v>
      </c>
      <c r="C42" t="s">
        <v>9274</v>
      </c>
      <c r="D42" t="s">
        <v>9275</v>
      </c>
      <c r="E42" t="s">
        <v>9276</v>
      </c>
      <c r="F42" t="s">
        <v>9277</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Basic Energy Services has managed to increase and land &amp; improvements each year since 2012</v>
      </c>
    </row>
    <row r="43" spans="1:23" x14ac:dyDescent="0.3">
      <c r="A43" s="1">
        <v>1</v>
      </c>
      <c r="B43" t="s">
        <v>78</v>
      </c>
      <c r="C43" t="s">
        <v>9278</v>
      </c>
      <c r="D43" t="s">
        <v>9279</v>
      </c>
      <c r="E43" t="s">
        <v>9280</v>
      </c>
      <c r="F43" t="s">
        <v>9281</v>
      </c>
    </row>
    <row r="44" spans="1:23" x14ac:dyDescent="0.3">
      <c r="A44" s="1">
        <v>2</v>
      </c>
      <c r="B44" t="s">
        <v>82</v>
      </c>
      <c r="C44" t="s">
        <v>4394</v>
      </c>
      <c r="D44" t="s">
        <v>9282</v>
      </c>
      <c r="E44" t="s">
        <v>6565</v>
      </c>
      <c r="F44" t="s">
        <v>3786</v>
      </c>
    </row>
    <row r="45" spans="1:23" x14ac:dyDescent="0.3">
      <c r="A45" s="1">
        <v>3</v>
      </c>
      <c r="B45" t="s">
        <v>87</v>
      </c>
      <c r="C45" t="s">
        <v>6220</v>
      </c>
      <c r="D45" t="s">
        <v>9283</v>
      </c>
      <c r="E45" t="s">
        <v>9284</v>
      </c>
      <c r="F45" t="s">
        <v>9285</v>
      </c>
    </row>
    <row r="47" spans="1:23" x14ac:dyDescent="0.3">
      <c r="B47" s="1" t="s">
        <v>92</v>
      </c>
      <c r="C47" s="1" t="s">
        <v>37</v>
      </c>
      <c r="D47" s="1" t="s">
        <v>38</v>
      </c>
      <c r="E47" s="1" t="s">
        <v>39</v>
      </c>
      <c r="F47" s="1" t="s">
        <v>40</v>
      </c>
    </row>
    <row r="48" spans="1:23" x14ac:dyDescent="0.3">
      <c r="A48" s="1">
        <v>0</v>
      </c>
      <c r="B48" t="s">
        <v>93</v>
      </c>
      <c r="C48">
        <v>-0.55000000000000004</v>
      </c>
      <c r="D48">
        <v>-0.28000000000000003</v>
      </c>
      <c r="E48">
        <v>-1.85</v>
      </c>
      <c r="F48">
        <v>0.5</v>
      </c>
    </row>
    <row r="49" spans="1:14" x14ac:dyDescent="0.3">
      <c r="A49" s="1">
        <v>1</v>
      </c>
      <c r="B49" t="s">
        <v>94</v>
      </c>
      <c r="C49">
        <v>-0.55000000000000004</v>
      </c>
      <c r="D49">
        <v>-0.28000000000000003</v>
      </c>
      <c r="E49">
        <v>-1.85</v>
      </c>
      <c r="F49">
        <v>0.7</v>
      </c>
    </row>
    <row r="50" spans="1:14" x14ac:dyDescent="0.3">
      <c r="A50" s="1">
        <v>2</v>
      </c>
      <c r="B50" t="s">
        <v>95</v>
      </c>
      <c r="C50">
        <v>-0.57999999999999996</v>
      </c>
      <c r="D50">
        <v>-0.27</v>
      </c>
      <c r="E50">
        <v>-1.87</v>
      </c>
      <c r="F50">
        <v>0.77</v>
      </c>
    </row>
    <row r="51" spans="1:14" x14ac:dyDescent="0.3">
      <c r="A51" s="1">
        <v>3</v>
      </c>
      <c r="B51" t="s">
        <v>96</v>
      </c>
      <c r="C51">
        <v>-0.59</v>
      </c>
      <c r="D51">
        <v>-0.32</v>
      </c>
      <c r="E51">
        <v>-1.98</v>
      </c>
      <c r="F51">
        <v>0.66</v>
      </c>
    </row>
    <row r="52" spans="1:14" x14ac:dyDescent="0.3">
      <c r="A52" s="1">
        <v>4</v>
      </c>
      <c r="B52" t="s">
        <v>97</v>
      </c>
      <c r="C52">
        <v>-0.59</v>
      </c>
      <c r="D52">
        <v>-0.32</v>
      </c>
      <c r="E52">
        <v>-1.98</v>
      </c>
      <c r="F52">
        <v>0.52</v>
      </c>
    </row>
    <row r="54" spans="1:14" x14ac:dyDescent="0.3">
      <c r="B54" s="1" t="s">
        <v>98</v>
      </c>
      <c r="C54" s="1" t="s">
        <v>37</v>
      </c>
      <c r="D54" s="1" t="s">
        <v>38</v>
      </c>
      <c r="E54" s="1" t="s">
        <v>39</v>
      </c>
      <c r="F54" s="1" t="s">
        <v>40</v>
      </c>
    </row>
    <row r="55" spans="1:14" x14ac:dyDescent="0.3">
      <c r="A55" s="1">
        <v>0</v>
      </c>
      <c r="B55" t="s">
        <v>99</v>
      </c>
      <c r="C55">
        <v>1</v>
      </c>
      <c r="D55">
        <v>1</v>
      </c>
      <c r="E55">
        <v>1</v>
      </c>
    </row>
    <row r="56" spans="1:14" x14ac:dyDescent="0.3">
      <c r="A56" s="1">
        <v>1</v>
      </c>
      <c r="B56" t="s">
        <v>100</v>
      </c>
      <c r="C56">
        <v>2</v>
      </c>
      <c r="D56">
        <v>1</v>
      </c>
      <c r="E56">
        <v>2</v>
      </c>
      <c r="F56">
        <v>1</v>
      </c>
    </row>
    <row r="57" spans="1:14" x14ac:dyDescent="0.3">
      <c r="A57" s="1">
        <v>2</v>
      </c>
      <c r="B57" t="s">
        <v>101</v>
      </c>
    </row>
    <row r="58" spans="1:14" x14ac:dyDescent="0.3">
      <c r="A58" s="1">
        <v>3</v>
      </c>
      <c r="B58" t="s">
        <v>102</v>
      </c>
    </row>
    <row r="60" spans="1:14" x14ac:dyDescent="0.3">
      <c r="B60" s="1" t="s">
        <v>103</v>
      </c>
      <c r="C60" s="1" t="s">
        <v>9286</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9287</v>
      </c>
      <c r="F61">
        <v>0.19</v>
      </c>
      <c r="I61" t="str">
        <f t="shared" si="4"/>
        <v>N/A</v>
      </c>
      <c r="J61">
        <f t="shared" si="5"/>
        <v>0.59</v>
      </c>
      <c r="K61" t="str">
        <f t="shared" si="6"/>
        <v>N/A</v>
      </c>
      <c r="L61" t="str">
        <f t="shared" si="7"/>
        <v>N/A</v>
      </c>
      <c r="M61">
        <f t="shared" si="8"/>
        <v>0.19</v>
      </c>
      <c r="N61" t="str">
        <f t="shared" si="9"/>
        <v>N/A</v>
      </c>
    </row>
    <row r="62" spans="1:14" x14ac:dyDescent="0.3">
      <c r="A62" s="1">
        <v>1</v>
      </c>
      <c r="B62" t="s">
        <v>110</v>
      </c>
      <c r="C62" t="s">
        <v>9288</v>
      </c>
      <c r="F62">
        <v>0.22</v>
      </c>
      <c r="I62" t="str">
        <f t="shared" si="4"/>
        <v>N/A</v>
      </c>
      <c r="J62">
        <f t="shared" si="5"/>
        <v>0.85299999999999998</v>
      </c>
      <c r="K62" t="str">
        <f t="shared" si="6"/>
        <v>N/A</v>
      </c>
      <c r="L62" t="str">
        <f t="shared" si="7"/>
        <v>N/A</v>
      </c>
      <c r="M62">
        <f t="shared" si="8"/>
        <v>0.22</v>
      </c>
      <c r="N62" t="str">
        <f t="shared" si="9"/>
        <v>N/A</v>
      </c>
    </row>
    <row r="63" spans="1:14" x14ac:dyDescent="0.3">
      <c r="A63" s="1">
        <v>2</v>
      </c>
      <c r="B63" t="s">
        <v>112</v>
      </c>
      <c r="C63" t="s">
        <v>9289</v>
      </c>
      <c r="F63">
        <v>0.08</v>
      </c>
      <c r="I63" t="str">
        <f t="shared" si="4"/>
        <v>N/A</v>
      </c>
      <c r="J63">
        <f t="shared" si="5"/>
        <v>0.624</v>
      </c>
      <c r="K63" t="str">
        <f t="shared" si="6"/>
        <v>N/A</v>
      </c>
      <c r="L63" t="str">
        <f t="shared" si="7"/>
        <v>N/A</v>
      </c>
      <c r="M63">
        <f t="shared" si="8"/>
        <v>0.08</v>
      </c>
      <c r="N63" t="str">
        <f t="shared" si="9"/>
        <v>N/A</v>
      </c>
    </row>
    <row r="64" spans="1:14" x14ac:dyDescent="0.3">
      <c r="A64" s="1">
        <v>3</v>
      </c>
      <c r="B64" t="s">
        <v>114</v>
      </c>
      <c r="C64" t="s">
        <v>9290</v>
      </c>
      <c r="F64">
        <v>0.12</v>
      </c>
      <c r="I64" t="str">
        <f t="shared" si="4"/>
        <v>N/A</v>
      </c>
      <c r="J64">
        <f t="shared" si="5"/>
        <v>1.27</v>
      </c>
      <c r="K64" t="str">
        <f t="shared" si="6"/>
        <v>N/A</v>
      </c>
      <c r="L64" t="str">
        <f t="shared" si="7"/>
        <v>N/A</v>
      </c>
      <c r="M64">
        <f t="shared" si="8"/>
        <v>0.12</v>
      </c>
      <c r="N64" t="str">
        <f t="shared" si="9"/>
        <v>N/A</v>
      </c>
    </row>
    <row r="65" spans="1:14" x14ac:dyDescent="0.3">
      <c r="A65" s="1">
        <v>4</v>
      </c>
      <c r="B65" t="s">
        <v>116</v>
      </c>
      <c r="C65" t="s">
        <v>6864</v>
      </c>
      <c r="F65">
        <v>0.09</v>
      </c>
      <c r="I65" t="str">
        <f t="shared" si="4"/>
        <v>N/A</v>
      </c>
      <c r="J65">
        <f t="shared" si="5"/>
        <v>-0.3679</v>
      </c>
      <c r="K65" t="str">
        <f t="shared" si="6"/>
        <v>N/A</v>
      </c>
      <c r="L65" t="str">
        <f t="shared" si="7"/>
        <v>N/A</v>
      </c>
      <c r="M65">
        <f t="shared" si="8"/>
        <v>0.09</v>
      </c>
      <c r="N65" t="str">
        <f t="shared" si="9"/>
        <v>N/A</v>
      </c>
    </row>
    <row r="66" spans="1:14" x14ac:dyDescent="0.3">
      <c r="A66" s="1">
        <v>5</v>
      </c>
      <c r="B66" t="s">
        <v>118</v>
      </c>
      <c r="C66" t="s">
        <v>9291</v>
      </c>
      <c r="I66" t="str">
        <f t="shared" si="4"/>
        <v>N/A</v>
      </c>
      <c r="J66">
        <f t="shared" si="5"/>
        <v>-0.31819999999999998</v>
      </c>
      <c r="K66" t="str">
        <f t="shared" si="6"/>
        <v>N/A</v>
      </c>
      <c r="L66" t="str">
        <f t="shared" si="7"/>
        <v>N/A</v>
      </c>
      <c r="M66" t="str">
        <f t="shared" si="8"/>
        <v>N/A</v>
      </c>
      <c r="N66" t="str">
        <f t="shared" si="9"/>
        <v>N/A</v>
      </c>
    </row>
    <row r="67" spans="1:14" x14ac:dyDescent="0.3">
      <c r="D67" t="s">
        <v>120</v>
      </c>
      <c r="E67" t="str">
        <f>C1</f>
        <v>Basic Energy Services, Inc. (BAS)</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9256</v>
      </c>
      <c r="D68">
        <f ca="1">IFERROR(AVERAGE(VALUE(INDIRECT("J"&amp;(MATCH(B68,B69:B500,0)+68))),VALUE(INDIRECT("J"&amp;(MATCH(B68,B69:B500,0)+79))),VALUE(INDIRECT("J"&amp;(MATCH(B68,B69:B500,0)+90))),VALUE(INDIRECT("J"&amp;(MATCH(B68,B69:B500,0)+101)))),"")</f>
        <v>344470000</v>
      </c>
      <c r="E68" t="str">
        <f t="shared" ref="E68:E76" ca="1" si="10">IFERROR(IF(AND(C68&lt;&gt;"",D68&lt;&gt;0),IF(VALUE(J68)&gt;VALUE(K68),"above average","below average"),"no data"),"no data")</f>
        <v>above average</v>
      </c>
      <c r="I68" t="str">
        <f t="shared" ca="1" si="4"/>
        <v>N/A</v>
      </c>
      <c r="J68">
        <f t="shared" si="5"/>
        <v>710330000</v>
      </c>
      <c r="K68">
        <f t="shared" ca="1" si="6"/>
        <v>344470000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9257</v>
      </c>
      <c r="D70">
        <f ca="1">IFERROR(AVERAGE(VALUE(INDIRECT("J"&amp;(MATCH(B70,B71:B502,0)+70))),VALUE(INDIRECT("J"&amp;(MATCH(B70,B71:B502,0)+81))),VALUE(INDIRECT("J"&amp;(MATCH(B70,B71:B502,0)+92))),VALUE(INDIRECT("J"&amp;(MATCH(B70,B71:B502,0)+103)))),"")</f>
        <v>-8.4574999999999996</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-13.17</v>
      </c>
      <c r="K70">
        <f t="shared" ca="1" si="6"/>
        <v>-8.4574999999999996</v>
      </c>
      <c r="L70" t="str">
        <f t="shared" ca="1" si="7"/>
        <v>N/A</v>
      </c>
      <c r="M70" t="str">
        <f t="shared" ca="1" si="8"/>
        <v>N/A</v>
      </c>
      <c r="N70" t="str">
        <f t="shared" ca="1" si="9"/>
        <v>N/A</v>
      </c>
    </row>
    <row r="71" spans="1:14" x14ac:dyDescent="0.3">
      <c r="A71" s="1">
        <v>3</v>
      </c>
      <c r="B71" t="s">
        <v>124</v>
      </c>
      <c r="C71" t="s">
        <v>9292</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54.64</v>
      </c>
      <c r="K71" t="str">
        <f t="shared" ca="1" si="6"/>
        <v>N/A</v>
      </c>
      <c r="L71" t="str">
        <f t="shared" ca="1" si="7"/>
        <v>N/A</v>
      </c>
      <c r="M71" t="str">
        <f t="shared" ca="1" si="8"/>
        <v>N/A</v>
      </c>
      <c r="N71" t="str">
        <f t="shared" ca="1" si="9"/>
        <v>N/A</v>
      </c>
    </row>
    <row r="72" spans="1:14" x14ac:dyDescent="0.3">
      <c r="A72" s="1">
        <v>4</v>
      </c>
      <c r="B72" t="s">
        <v>126</v>
      </c>
      <c r="C72" t="s">
        <v>4349</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0.4</v>
      </c>
      <c r="K72" t="str">
        <f t="shared" ca="1" si="6"/>
        <v>N/A</v>
      </c>
      <c r="L72" t="str">
        <f t="shared" ca="1" si="7"/>
        <v>N/A</v>
      </c>
      <c r="M72" t="str">
        <f t="shared" ca="1" si="8"/>
        <v>N/A</v>
      </c>
      <c r="N72" t="str">
        <f t="shared" ca="1" si="9"/>
        <v>N/A</v>
      </c>
    </row>
    <row r="73" spans="1:14" x14ac:dyDescent="0.3">
      <c r="A73" s="1">
        <v>5</v>
      </c>
      <c r="B73" t="s">
        <v>128</v>
      </c>
      <c r="C73" t="s">
        <v>1136</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f t="shared" si="5"/>
        <v>1.19</v>
      </c>
      <c r="K73" t="str">
        <f t="shared" ca="1" si="6"/>
        <v>N/A</v>
      </c>
      <c r="L73" t="str">
        <f t="shared" ca="1" si="7"/>
        <v>N/A</v>
      </c>
      <c r="M73" t="str">
        <f t="shared" ca="1" si="8"/>
        <v>N/A</v>
      </c>
      <c r="N73" t="str">
        <f t="shared" ca="1" si="9"/>
        <v>N/A</v>
      </c>
    </row>
    <row r="74" spans="1:14" x14ac:dyDescent="0.3">
      <c r="A74" s="1">
        <v>6</v>
      </c>
      <c r="B74" t="s">
        <v>130</v>
      </c>
      <c r="C74" t="s">
        <v>6308</v>
      </c>
      <c r="D74">
        <f ca="1">IFERROR(AVERAGE(VALUE(INDIRECT("J"&amp;(MATCH(B74,B75:B506,0)+74))),VALUE(INDIRECT("J"&amp;(MATCH(B74,B75:B506,0)+85))),VALUE(INDIRECT("J"&amp;(MATCH(B74,B75:B506,0)+96))),VALUE(INDIRECT("J"&amp;(MATCH(B74,B75:B506,0)+107)))),"")</f>
        <v>4.8525</v>
      </c>
      <c r="E74" t="str">
        <f t="shared" ca="1" si="10"/>
        <v>below average</v>
      </c>
      <c r="F74" t="str">
        <f t="shared" ca="1" si="11"/>
        <v/>
      </c>
      <c r="G74" t="str">
        <f t="shared" ca="1" si="12"/>
        <v/>
      </c>
      <c r="I74" t="str">
        <f t="shared" ca="1" si="4"/>
        <v>N/A</v>
      </c>
      <c r="J74">
        <f t="shared" si="5"/>
        <v>1.87</v>
      </c>
      <c r="K74">
        <f t="shared" ca="1" si="6"/>
        <v>4.8525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9293</v>
      </c>
      <c r="F81" t="str">
        <f t="shared" ref="F81:F87" ca="1" si="13">IF(E70="below average",LOWER(TRIM(IF(ISNUMBER(VALUE(RIGHT(B70,1))),REPLACE(B70,LEN(B70),1,""),B70))),"")</f>
        <v>trailing p/e</v>
      </c>
      <c r="G81" t="str">
        <f ca="1">IFERROR(LEFT(F81,FIND("(",F81) - 2),F81)</f>
        <v>trailing p/e</v>
      </c>
      <c r="I81" t="str">
        <f t="shared" ca="1" si="4"/>
        <v>N/A</v>
      </c>
      <c r="J81">
        <f t="shared" si="5"/>
        <v>-0.1313</v>
      </c>
      <c r="K81" t="str">
        <f t="shared" si="6"/>
        <v>N/A</v>
      </c>
      <c r="L81" t="str">
        <f t="shared" si="7"/>
        <v>N/A</v>
      </c>
      <c r="M81" t="str">
        <f t="shared" ca="1" si="8"/>
        <v>N/A</v>
      </c>
      <c r="N81" t="str">
        <f t="shared" ca="1" si="9"/>
        <v>N/A</v>
      </c>
    </row>
    <row r="82" spans="1:14" x14ac:dyDescent="0.3">
      <c r="A82" s="1">
        <v>1</v>
      </c>
      <c r="B82" t="s">
        <v>140</v>
      </c>
      <c r="C82" t="s">
        <v>9294</v>
      </c>
      <c r="F82" t="str">
        <f t="shared" ca="1" si="13"/>
        <v/>
      </c>
      <c r="G82" t="str">
        <f t="shared" ref="G82:G87" ca="1" si="14">IF(F82&lt;&gt;"", G81 &amp; ", " &amp; IFERROR(LEFT(F82,FIND("(",F82) - 2),F82),G81)</f>
        <v>trailing p/e</v>
      </c>
      <c r="I82" t="str">
        <f t="shared" ca="1" si="4"/>
        <v>N/A</v>
      </c>
      <c r="J82">
        <f t="shared" si="5"/>
        <v>-0.39400000000000002</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9295</v>
      </c>
      <c r="F84" t="str">
        <f t="shared" ca="1" si="13"/>
        <v/>
      </c>
      <c r="G84" t="str">
        <f t="shared" ca="1" si="14"/>
        <v>trailing p/e</v>
      </c>
      <c r="I84" t="str">
        <f t="shared" ca="1" si="4"/>
        <v>N/A</v>
      </c>
      <c r="J84">
        <f t="shared" si="5"/>
        <v>-0.15230000000000002</v>
      </c>
      <c r="K84" t="str">
        <f t="shared" si="6"/>
        <v>N/A</v>
      </c>
      <c r="L84" t="str">
        <f t="shared" si="7"/>
        <v>N/A</v>
      </c>
      <c r="M84" t="str">
        <f t="shared" ca="1" si="8"/>
        <v>N/A</v>
      </c>
      <c r="N84" t="str">
        <f t="shared" ca="1" si="9"/>
        <v>N/A</v>
      </c>
    </row>
    <row r="85" spans="1:14" x14ac:dyDescent="0.3">
      <c r="A85" s="1">
        <v>1</v>
      </c>
      <c r="B85" t="s">
        <v>144</v>
      </c>
      <c r="C85" t="s">
        <v>9296</v>
      </c>
      <c r="F85" t="str">
        <f t="shared" ca="1" si="13"/>
        <v>price/book (mrq)</v>
      </c>
      <c r="G85" t="str">
        <f t="shared" ca="1" si="14"/>
        <v>trailing p/e, price/book</v>
      </c>
      <c r="I85" t="str">
        <f t="shared" ca="1" si="4"/>
        <v>N/A</v>
      </c>
      <c r="J85">
        <f t="shared" si="5"/>
        <v>-0.38810000000000006</v>
      </c>
      <c r="K85" t="str">
        <f t="shared" si="6"/>
        <v>N/A</v>
      </c>
      <c r="L85" t="str">
        <f t="shared" si="7"/>
        <v>N/A</v>
      </c>
      <c r="M85" t="str">
        <f t="shared" ca="1" si="8"/>
        <v>N/A</v>
      </c>
      <c r="N85" t="str">
        <f t="shared" ca="1" si="9"/>
        <v>N/A</v>
      </c>
    </row>
    <row r="86" spans="1:14" x14ac:dyDescent="0.3">
      <c r="F86" t="str">
        <f t="shared" ca="1" si="13"/>
        <v/>
      </c>
      <c r="G86" t="str">
        <f t="shared" ca="1" si="14"/>
        <v>trailing p/e,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9297</v>
      </c>
      <c r="F87" t="str">
        <f t="shared" ca="1" si="13"/>
        <v/>
      </c>
      <c r="G87" t="str">
        <f t="shared" ca="1" si="14"/>
        <v>trailing p/e, price/book</v>
      </c>
      <c r="I87" t="str">
        <f t="shared" ca="1" si="4"/>
        <v>N/A</v>
      </c>
      <c r="J87">
        <f t="shared" si="5"/>
        <v>599160000</v>
      </c>
      <c r="K87" t="str">
        <f t="shared" si="6"/>
        <v>N/A</v>
      </c>
      <c r="L87" t="str">
        <f t="shared" si="7"/>
        <v>N/A</v>
      </c>
      <c r="M87" t="str">
        <f t="shared" ca="1" si="8"/>
        <v>N/A</v>
      </c>
      <c r="N87" t="str">
        <f t="shared" ca="1" si="9"/>
        <v>N/A</v>
      </c>
    </row>
    <row r="88" spans="1:14" x14ac:dyDescent="0.3">
      <c r="A88" s="1">
        <v>1</v>
      </c>
      <c r="B88" t="s">
        <v>147</v>
      </c>
      <c r="C88" t="s">
        <v>9298</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and price/book</v>
      </c>
      <c r="I88" t="str">
        <f t="shared" ca="1" si="4"/>
        <v>N/A</v>
      </c>
      <c r="J88">
        <f t="shared" si="5"/>
        <v>15.73</v>
      </c>
      <c r="K88" t="str">
        <f t="shared" si="6"/>
        <v>N/A</v>
      </c>
      <c r="L88" t="str">
        <f t="shared" si="7"/>
        <v>N/A</v>
      </c>
      <c r="M88" t="str">
        <f t="shared" ca="1" si="8"/>
        <v>N/A</v>
      </c>
      <c r="N88" t="str">
        <f t="shared" ca="1" si="9"/>
        <v>N/A</v>
      </c>
    </row>
    <row r="89" spans="1:14" x14ac:dyDescent="0.3">
      <c r="A89" s="1">
        <v>2</v>
      </c>
      <c r="B89" t="s">
        <v>149</v>
      </c>
      <c r="C89" t="s">
        <v>9299</v>
      </c>
      <c r="D89" t="str">
        <f ca="1">IF(COUNTIF(E70:E76,"=below average")&gt;0,"There are some indications that "&amp;D1&amp;" may be undervalued. The company has a lower " &amp; G88 &amp; " than the comparable average", "Inconclusive")</f>
        <v>There are some indications that Basic Energy Services may be undervalued. The company has a lower trailing p/e, and price/book than the comparable average</v>
      </c>
      <c r="I89" t="str">
        <f t="shared" ca="1" si="4"/>
        <v>N/A</v>
      </c>
      <c r="J89">
        <f t="shared" si="5"/>
        <v>0.39600000000000002</v>
      </c>
      <c r="K89" t="str">
        <f t="shared" ca="1" si="6"/>
        <v>N/A</v>
      </c>
      <c r="L89" t="str">
        <f t="shared" si="7"/>
        <v>N/A</v>
      </c>
      <c r="M89" t="str">
        <f t="shared" si="8"/>
        <v>N/A</v>
      </c>
      <c r="N89" t="str">
        <f t="shared" si="9"/>
        <v>N/A</v>
      </c>
    </row>
    <row r="90" spans="1:14" x14ac:dyDescent="0.3">
      <c r="A90" s="1">
        <v>3</v>
      </c>
      <c r="B90" t="s">
        <v>151</v>
      </c>
      <c r="C90" t="s">
        <v>6972</v>
      </c>
      <c r="I90" t="str">
        <f t="shared" si="4"/>
        <v>N/A</v>
      </c>
      <c r="J90">
        <f t="shared" si="5"/>
        <v>79850000</v>
      </c>
      <c r="K90" t="str">
        <f t="shared" si="6"/>
        <v>N/A</v>
      </c>
      <c r="L90" t="str">
        <f t="shared" si="7"/>
        <v>N/A</v>
      </c>
      <c r="M90" t="str">
        <f t="shared" si="8"/>
        <v>N/A</v>
      </c>
      <c r="N90" t="str">
        <f t="shared" si="9"/>
        <v>N/A</v>
      </c>
    </row>
    <row r="91" spans="1:14" x14ac:dyDescent="0.3">
      <c r="A91" s="1">
        <v>4</v>
      </c>
      <c r="B91" t="s">
        <v>153</v>
      </c>
      <c r="C91" t="s">
        <v>9300</v>
      </c>
      <c r="I91" t="str">
        <f t="shared" si="4"/>
        <v>N/A</v>
      </c>
      <c r="J91">
        <f t="shared" si="5"/>
        <v>-48440000</v>
      </c>
      <c r="K91" t="str">
        <f t="shared" si="6"/>
        <v>N/A</v>
      </c>
      <c r="L91" t="str">
        <f t="shared" si="7"/>
        <v>N/A</v>
      </c>
      <c r="M91" t="str">
        <f t="shared" si="8"/>
        <v>N/A</v>
      </c>
      <c r="N91" t="str">
        <f t="shared" si="9"/>
        <v>N/A</v>
      </c>
    </row>
    <row r="92" spans="1:14" x14ac:dyDescent="0.3">
      <c r="A92" s="1">
        <v>5</v>
      </c>
      <c r="B92" t="s">
        <v>155</v>
      </c>
      <c r="C92" t="s">
        <v>9301</v>
      </c>
      <c r="I92" t="str">
        <f t="shared" si="4"/>
        <v>N/A</v>
      </c>
      <c r="J92">
        <f t="shared" si="5"/>
        <v>-78660000</v>
      </c>
      <c r="K92" t="str">
        <f t="shared" si="6"/>
        <v>N/A</v>
      </c>
      <c r="L92" t="str">
        <f t="shared" si="7"/>
        <v>N/A</v>
      </c>
      <c r="M92" t="str">
        <f t="shared" si="8"/>
        <v>N/A</v>
      </c>
      <c r="N92" t="str">
        <f t="shared" si="9"/>
        <v>N/A</v>
      </c>
    </row>
    <row r="93" spans="1:14" x14ac:dyDescent="0.3">
      <c r="A93" s="1">
        <v>6</v>
      </c>
      <c r="B93" t="s">
        <v>157</v>
      </c>
      <c r="C93" t="s">
        <v>9258</v>
      </c>
      <c r="I93" t="str">
        <f t="shared" si="4"/>
        <v>N/A</v>
      </c>
      <c r="J93">
        <f t="shared" si="5"/>
        <v>-2.0699999999999998</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9302</v>
      </c>
      <c r="I96" t="str">
        <f t="shared" si="4"/>
        <v>N/A</v>
      </c>
      <c r="J96">
        <f t="shared" si="5"/>
        <v>50640000</v>
      </c>
      <c r="K96" t="str">
        <f t="shared" si="6"/>
        <v>N/A</v>
      </c>
      <c r="L96" t="str">
        <f t="shared" si="7"/>
        <v>N/A</v>
      </c>
      <c r="M96" t="str">
        <f t="shared" si="8"/>
        <v>N/A</v>
      </c>
      <c r="N96" t="str">
        <f t="shared" si="9"/>
        <v>N/A</v>
      </c>
    </row>
    <row r="97" spans="1:14" x14ac:dyDescent="0.3">
      <c r="A97" s="1">
        <v>1</v>
      </c>
      <c r="B97" t="s">
        <v>161</v>
      </c>
      <c r="C97" t="s">
        <v>9303</v>
      </c>
      <c r="I97" t="str">
        <f t="shared" si="4"/>
        <v>N/A</v>
      </c>
      <c r="J97">
        <f t="shared" si="5"/>
        <v>1.95</v>
      </c>
      <c r="K97" t="str">
        <f t="shared" si="6"/>
        <v>N/A</v>
      </c>
      <c r="L97" t="str">
        <f t="shared" si="7"/>
        <v>N/A</v>
      </c>
      <c r="M97" t="str">
        <f t="shared" si="8"/>
        <v>N/A</v>
      </c>
      <c r="N97" t="str">
        <f t="shared" si="9"/>
        <v>N/A</v>
      </c>
    </row>
    <row r="98" spans="1:14" x14ac:dyDescent="0.3">
      <c r="A98" s="1">
        <v>2</v>
      </c>
      <c r="B98" t="s">
        <v>163</v>
      </c>
      <c r="C98" t="s">
        <v>9304</v>
      </c>
      <c r="I98" t="str">
        <f t="shared" si="4"/>
        <v>N/A</v>
      </c>
      <c r="J98">
        <f t="shared" si="5"/>
        <v>236720000</v>
      </c>
      <c r="K98" t="str">
        <f t="shared" si="6"/>
        <v>N/A</v>
      </c>
      <c r="L98" t="str">
        <f t="shared" si="7"/>
        <v>N/A</v>
      </c>
      <c r="M98" t="str">
        <f t="shared" si="8"/>
        <v>N/A</v>
      </c>
      <c r="N98" t="str">
        <f t="shared" si="9"/>
        <v>N/A</v>
      </c>
    </row>
    <row r="99" spans="1:14" x14ac:dyDescent="0.3">
      <c r="A99" s="1">
        <v>3</v>
      </c>
      <c r="B99" t="s">
        <v>165</v>
      </c>
      <c r="C99" t="s">
        <v>9305</v>
      </c>
      <c r="I99" t="str">
        <f t="shared" si="4"/>
        <v>N/A</v>
      </c>
      <c r="J99">
        <f t="shared" si="5"/>
        <v>62.26</v>
      </c>
      <c r="K99" t="str">
        <f t="shared" si="6"/>
        <v>N/A</v>
      </c>
      <c r="L99" t="str">
        <f t="shared" si="7"/>
        <v>N/A</v>
      </c>
      <c r="M99" t="str">
        <f t="shared" si="8"/>
        <v>N/A</v>
      </c>
      <c r="N99" t="str">
        <f t="shared" si="9"/>
        <v>N/A</v>
      </c>
    </row>
    <row r="100" spans="1:14" x14ac:dyDescent="0.3">
      <c r="A100" s="1">
        <v>4</v>
      </c>
      <c r="B100" t="s">
        <v>167</v>
      </c>
      <c r="C100" t="s">
        <v>1061</v>
      </c>
      <c r="I100" t="str">
        <f t="shared" si="4"/>
        <v>N/A</v>
      </c>
      <c r="J100">
        <f t="shared" si="5"/>
        <v>1.48</v>
      </c>
      <c r="K100" t="str">
        <f t="shared" si="6"/>
        <v>N/A</v>
      </c>
      <c r="L100" t="str">
        <f t="shared" si="7"/>
        <v>N/A</v>
      </c>
      <c r="M100" t="str">
        <f t="shared" si="8"/>
        <v>N/A</v>
      </c>
      <c r="N100" t="str">
        <f t="shared" si="9"/>
        <v>N/A</v>
      </c>
    </row>
    <row r="101" spans="1:14" x14ac:dyDescent="0.3">
      <c r="A101" s="1">
        <v>5</v>
      </c>
      <c r="B101" t="s">
        <v>169</v>
      </c>
      <c r="C101" t="s">
        <v>9306</v>
      </c>
      <c r="I101" t="str">
        <f t="shared" si="4"/>
        <v>N/A</v>
      </c>
      <c r="J101">
        <f t="shared" si="5"/>
        <v>14.62</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9307</v>
      </c>
      <c r="I103" t="str">
        <f t="shared" si="4"/>
        <v>N/A</v>
      </c>
      <c r="J103">
        <f t="shared" si="5"/>
        <v>-143610000</v>
      </c>
      <c r="K103" t="str">
        <f t="shared" si="6"/>
        <v>N/A</v>
      </c>
      <c r="L103" t="str">
        <f t="shared" si="7"/>
        <v>N/A</v>
      </c>
      <c r="M103" t="str">
        <f t="shared" si="8"/>
        <v>N/A</v>
      </c>
      <c r="N103" t="str">
        <f t="shared" si="9"/>
        <v>N/A</v>
      </c>
    </row>
    <row r="104" spans="1:14" x14ac:dyDescent="0.3">
      <c r="A104" s="1">
        <v>1</v>
      </c>
      <c r="B104" t="s">
        <v>173</v>
      </c>
      <c r="C104" t="s">
        <v>1863</v>
      </c>
      <c r="I104" t="str">
        <f t="shared" si="4"/>
        <v>N/A</v>
      </c>
      <c r="J104">
        <f t="shared" si="5"/>
        <v>20500000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4421</v>
      </c>
      <c r="I106" t="str">
        <f t="shared" si="4"/>
        <v>N/A</v>
      </c>
      <c r="J106">
        <f t="shared" si="5"/>
        <v>2.86</v>
      </c>
      <c r="K106" t="str">
        <f t="shared" si="6"/>
        <v>N/A</v>
      </c>
      <c r="L106" t="str">
        <f t="shared" si="7"/>
        <v>N/A</v>
      </c>
      <c r="M106" t="str">
        <f t="shared" si="8"/>
        <v>N/A</v>
      </c>
      <c r="N106" t="str">
        <f t="shared" si="9"/>
        <v>N/A</v>
      </c>
    </row>
    <row r="107" spans="1:14" x14ac:dyDescent="0.3">
      <c r="A107" s="1">
        <v>1</v>
      </c>
      <c r="B107" t="s">
        <v>175</v>
      </c>
      <c r="C107" t="s">
        <v>9308</v>
      </c>
      <c r="I107" t="str">
        <f t="shared" si="4"/>
        <v>N/A</v>
      </c>
      <c r="J107">
        <f t="shared" si="5"/>
        <v>-0.96930000000000005</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9309</v>
      </c>
      <c r="I109" t="str">
        <f t="shared" si="4"/>
        <v>N/A</v>
      </c>
      <c r="J109">
        <f t="shared" si="5"/>
        <v>930</v>
      </c>
      <c r="K109" t="str">
        <f t="shared" si="6"/>
        <v>N/A</v>
      </c>
      <c r="L109" t="str">
        <f t="shared" si="7"/>
        <v>N/A</v>
      </c>
      <c r="M109" t="str">
        <f t="shared" si="8"/>
        <v>N/A</v>
      </c>
      <c r="N109" t="str">
        <f t="shared" si="9"/>
        <v>N/A</v>
      </c>
    </row>
    <row r="110" spans="1:14" x14ac:dyDescent="0.3">
      <c r="A110" s="1">
        <v>4</v>
      </c>
      <c r="B110" t="s">
        <v>181</v>
      </c>
      <c r="C110" t="s">
        <v>7484</v>
      </c>
      <c r="I110" t="str">
        <f t="shared" si="4"/>
        <v>N/A</v>
      </c>
      <c r="J110">
        <f t="shared" si="5"/>
        <v>19.79</v>
      </c>
      <c r="K110" t="str">
        <f t="shared" si="6"/>
        <v>N/A</v>
      </c>
      <c r="L110" t="str">
        <f t="shared" si="7"/>
        <v>N/A</v>
      </c>
      <c r="M110" t="str">
        <f t="shared" si="8"/>
        <v>N/A</v>
      </c>
      <c r="N110" t="str">
        <f t="shared" si="9"/>
        <v>N/A</v>
      </c>
    </row>
    <row r="111" spans="1:14" x14ac:dyDescent="0.3">
      <c r="A111" s="1">
        <v>5</v>
      </c>
      <c r="B111" t="s">
        <v>183</v>
      </c>
      <c r="C111" t="s">
        <v>9310</v>
      </c>
      <c r="I111" t="str">
        <f t="shared" si="4"/>
        <v>N/A</v>
      </c>
      <c r="J111">
        <f t="shared" si="5"/>
        <v>25.26</v>
      </c>
      <c r="K111" t="str">
        <f t="shared" si="6"/>
        <v>N/A</v>
      </c>
      <c r="L111" t="str">
        <f t="shared" si="7"/>
        <v>N/A</v>
      </c>
      <c r="M111" t="str">
        <f t="shared" si="8"/>
        <v>N/A</v>
      </c>
      <c r="N111" t="str">
        <f t="shared" si="9"/>
        <v>N/A</v>
      </c>
    </row>
    <row r="112" spans="1:14" x14ac:dyDescent="0.3">
      <c r="A112" s="1">
        <v>6</v>
      </c>
      <c r="B112" t="s">
        <v>185</v>
      </c>
      <c r="C112" t="s">
        <v>9311</v>
      </c>
      <c r="I112" t="str">
        <f t="shared" si="4"/>
        <v>N/A</v>
      </c>
      <c r="J112">
        <f t="shared" si="5"/>
        <v>31.93</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9312</v>
      </c>
      <c r="I114" t="str">
        <f t="shared" si="4"/>
        <v>N/A</v>
      </c>
      <c r="J114">
        <f t="shared" si="5"/>
        <v>542420</v>
      </c>
      <c r="K114" t="str">
        <f t="shared" si="6"/>
        <v>N/A</v>
      </c>
      <c r="L114" t="str">
        <f t="shared" si="7"/>
        <v>N/A</v>
      </c>
      <c r="M114" t="str">
        <f t="shared" si="8"/>
        <v>N/A</v>
      </c>
      <c r="N114" t="str">
        <f t="shared" si="9"/>
        <v>N/A</v>
      </c>
    </row>
    <row r="115" spans="1:14" x14ac:dyDescent="0.3">
      <c r="A115" s="1">
        <v>1</v>
      </c>
      <c r="B115" t="s">
        <v>189</v>
      </c>
      <c r="C115" t="s">
        <v>9313</v>
      </c>
      <c r="I115" t="str">
        <f t="shared" si="4"/>
        <v>N/A</v>
      </c>
      <c r="J115">
        <f t="shared" si="5"/>
        <v>386820</v>
      </c>
      <c r="K115" t="str">
        <f t="shared" si="6"/>
        <v>N/A</v>
      </c>
      <c r="L115" t="str">
        <f t="shared" si="7"/>
        <v>N/A</v>
      </c>
      <c r="M115" t="str">
        <f t="shared" si="8"/>
        <v>N/A</v>
      </c>
      <c r="N115" t="str">
        <f t="shared" si="9"/>
        <v>N/A</v>
      </c>
    </row>
    <row r="116" spans="1:14" x14ac:dyDescent="0.3">
      <c r="A116" s="1">
        <v>2</v>
      </c>
      <c r="B116" t="s">
        <v>191</v>
      </c>
      <c r="C116" t="s">
        <v>9314</v>
      </c>
      <c r="I116" t="str">
        <f t="shared" si="4"/>
        <v>N/A</v>
      </c>
      <c r="J116">
        <f t="shared" si="5"/>
        <v>26000000</v>
      </c>
      <c r="K116" t="str">
        <f t="shared" si="6"/>
        <v>N/A</v>
      </c>
      <c r="L116" t="str">
        <f t="shared" si="7"/>
        <v>N/A</v>
      </c>
      <c r="M116" t="str">
        <f t="shared" si="8"/>
        <v>N/A</v>
      </c>
      <c r="N116" t="str">
        <f t="shared" si="9"/>
        <v>N/A</v>
      </c>
    </row>
    <row r="117" spans="1:14" x14ac:dyDescent="0.3">
      <c r="A117" s="1">
        <v>3</v>
      </c>
      <c r="B117" t="s">
        <v>193</v>
      </c>
      <c r="C117" t="s">
        <v>8035</v>
      </c>
      <c r="I117" t="str">
        <f t="shared" si="4"/>
        <v>N/A</v>
      </c>
      <c r="J117">
        <f t="shared" si="5"/>
        <v>15510000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C120" t="s">
        <v>2844</v>
      </c>
      <c r="I120" t="str">
        <f t="shared" si="4"/>
        <v>N/A</v>
      </c>
      <c r="J120">
        <f t="shared" si="5"/>
        <v>3160000</v>
      </c>
      <c r="K120" t="str">
        <f t="shared" si="6"/>
        <v>N/A</v>
      </c>
      <c r="L120" t="str">
        <f t="shared" si="7"/>
        <v>N/A</v>
      </c>
      <c r="M120" t="str">
        <f t="shared" si="8"/>
        <v>N/A</v>
      </c>
      <c r="N120" t="str">
        <f t="shared" si="9"/>
        <v>N/A</v>
      </c>
    </row>
    <row r="121" spans="1:14" x14ac:dyDescent="0.3">
      <c r="A121" s="1">
        <v>7</v>
      </c>
      <c r="B121" t="s">
        <v>201</v>
      </c>
      <c r="C121" t="s">
        <v>1362</v>
      </c>
      <c r="I121" t="str">
        <f t="shared" si="4"/>
        <v>N/A</v>
      </c>
      <c r="J121">
        <f t="shared" si="5"/>
        <v>4.3600000000000003</v>
      </c>
      <c r="K121" t="str">
        <f t="shared" si="6"/>
        <v>N/A</v>
      </c>
      <c r="L121" t="str">
        <f t="shared" si="7"/>
        <v>N/A</v>
      </c>
      <c r="M121" t="str">
        <f t="shared" si="8"/>
        <v>N/A</v>
      </c>
      <c r="N121" t="str">
        <f t="shared" si="9"/>
        <v>N/A</v>
      </c>
    </row>
    <row r="122" spans="1:14" x14ac:dyDescent="0.3">
      <c r="A122" s="1">
        <v>8</v>
      </c>
      <c r="B122" t="s">
        <v>203</v>
      </c>
      <c r="C122" t="s">
        <v>2577</v>
      </c>
      <c r="I122" t="str">
        <f t="shared" si="4"/>
        <v>N/A</v>
      </c>
      <c r="J122">
        <f t="shared" si="5"/>
        <v>0.1832</v>
      </c>
      <c r="K122" t="str">
        <f t="shared" si="6"/>
        <v>N/A</v>
      </c>
      <c r="L122" t="str">
        <f t="shared" si="7"/>
        <v>N/A</v>
      </c>
      <c r="M122" t="str">
        <f t="shared" si="8"/>
        <v>N/A</v>
      </c>
      <c r="N122" t="str">
        <f t="shared" si="9"/>
        <v>N/A</v>
      </c>
    </row>
    <row r="123" spans="1:14" x14ac:dyDescent="0.3">
      <c r="A123" s="1">
        <v>9</v>
      </c>
      <c r="B123" t="s">
        <v>205</v>
      </c>
      <c r="C123" t="s">
        <v>3273</v>
      </c>
      <c r="I123" t="str">
        <f t="shared" si="4"/>
        <v>N/A</v>
      </c>
      <c r="J123">
        <f t="shared" si="5"/>
        <v>2720000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9315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C134" t="s">
        <v>9316</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9317</v>
      </c>
      <c r="C138" t="s">
        <v>225</v>
      </c>
      <c r="D138" t="s">
        <v>4530</v>
      </c>
      <c r="F138">
        <v>42</v>
      </c>
      <c r="I138" t="str">
        <f t="shared" si="15"/>
        <v>N/A</v>
      </c>
      <c r="J138" t="str">
        <f t="shared" si="16"/>
        <v>N/A</v>
      </c>
      <c r="K138">
        <f t="shared" si="17"/>
        <v>1880000</v>
      </c>
      <c r="L138" t="str">
        <f t="shared" si="18"/>
        <v>N/A</v>
      </c>
      <c r="M138">
        <f t="shared" si="19"/>
        <v>42</v>
      </c>
      <c r="N138" t="str">
        <f t="shared" si="20"/>
        <v>N/A</v>
      </c>
    </row>
    <row r="139" spans="1:14" x14ac:dyDescent="0.3">
      <c r="A139" s="1">
        <v>1</v>
      </c>
      <c r="B139" t="s">
        <v>9318</v>
      </c>
      <c r="C139" t="s">
        <v>9319</v>
      </c>
      <c r="D139" t="s">
        <v>9320</v>
      </c>
      <c r="F139">
        <v>61</v>
      </c>
      <c r="I139" t="str">
        <f t="shared" si="15"/>
        <v>N/A</v>
      </c>
      <c r="J139" t="str">
        <f t="shared" si="16"/>
        <v>N/A</v>
      </c>
      <c r="K139">
        <f t="shared" si="17"/>
        <v>930640</v>
      </c>
      <c r="L139" t="str">
        <f t="shared" si="18"/>
        <v>N/A</v>
      </c>
      <c r="M139">
        <f t="shared" si="19"/>
        <v>61</v>
      </c>
      <c r="N139" t="str">
        <f t="shared" si="20"/>
        <v>N/A</v>
      </c>
    </row>
    <row r="140" spans="1:14" x14ac:dyDescent="0.3">
      <c r="A140" s="1">
        <v>2</v>
      </c>
      <c r="B140" t="s">
        <v>9321</v>
      </c>
      <c r="C140" t="s">
        <v>9322</v>
      </c>
      <c r="D140" t="s">
        <v>9323</v>
      </c>
      <c r="F140">
        <v>51</v>
      </c>
      <c r="I140" t="str">
        <f t="shared" si="15"/>
        <v>N/A</v>
      </c>
      <c r="J140" t="str">
        <f t="shared" si="16"/>
        <v>N/A</v>
      </c>
      <c r="K140">
        <f t="shared" si="17"/>
        <v>610620</v>
      </c>
      <c r="L140" t="str">
        <f t="shared" si="18"/>
        <v>N/A</v>
      </c>
      <c r="M140">
        <f t="shared" si="19"/>
        <v>51</v>
      </c>
      <c r="N140" t="str">
        <f t="shared" si="20"/>
        <v>N/A</v>
      </c>
    </row>
    <row r="141" spans="1:14" x14ac:dyDescent="0.3">
      <c r="A141" s="1">
        <v>3</v>
      </c>
      <c r="B141" t="s">
        <v>9324</v>
      </c>
      <c r="C141" t="s">
        <v>9325</v>
      </c>
      <c r="D141" t="s">
        <v>9320</v>
      </c>
      <c r="F141">
        <v>53</v>
      </c>
      <c r="I141" t="str">
        <f t="shared" si="15"/>
        <v>N/A</v>
      </c>
      <c r="J141" t="str">
        <f t="shared" si="16"/>
        <v>N/A</v>
      </c>
      <c r="K141">
        <f t="shared" si="17"/>
        <v>930640</v>
      </c>
      <c r="L141" t="str">
        <f t="shared" si="18"/>
        <v>N/A</v>
      </c>
      <c r="M141">
        <f t="shared" si="19"/>
        <v>53</v>
      </c>
      <c r="N141" t="str">
        <f t="shared" si="20"/>
        <v>N/A</v>
      </c>
    </row>
    <row r="142" spans="1:14" x14ac:dyDescent="0.3">
      <c r="A142" s="1">
        <v>4</v>
      </c>
      <c r="B142" t="s">
        <v>9326</v>
      </c>
      <c r="C142" t="s">
        <v>9327</v>
      </c>
      <c r="D142" t="s">
        <v>9328</v>
      </c>
      <c r="F142">
        <v>56</v>
      </c>
      <c r="I142" t="str">
        <f t="shared" si="15"/>
        <v>N/A</v>
      </c>
      <c r="J142" t="str">
        <f t="shared" si="16"/>
        <v>N/A</v>
      </c>
      <c r="K142">
        <f t="shared" si="17"/>
        <v>509080</v>
      </c>
      <c r="L142" t="str">
        <f t="shared" si="18"/>
        <v>N/A</v>
      </c>
      <c r="M142">
        <f t="shared" si="19"/>
        <v>56</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6032</v>
      </c>
      <c r="D145" t="s">
        <v>1520</v>
      </c>
      <c r="E145" t="s">
        <v>2481</v>
      </c>
      <c r="F145" t="s">
        <v>9329</v>
      </c>
      <c r="G145" t="s">
        <v>9270</v>
      </c>
      <c r="I145" t="str">
        <f t="shared" si="15"/>
        <v>N/A</v>
      </c>
      <c r="J145">
        <f t="shared" si="16"/>
        <v>1370000000</v>
      </c>
      <c r="K145">
        <f t="shared" si="17"/>
        <v>1260000000</v>
      </c>
      <c r="L145">
        <f t="shared" si="18"/>
        <v>1490000000</v>
      </c>
      <c r="M145">
        <f t="shared" si="19"/>
        <v>805600000</v>
      </c>
      <c r="N145">
        <f t="shared" si="20"/>
        <v>547500000</v>
      </c>
    </row>
    <row r="146" spans="1:14" x14ac:dyDescent="0.3">
      <c r="A146" s="1">
        <v>1</v>
      </c>
      <c r="B146" t="s">
        <v>253</v>
      </c>
      <c r="C146" t="s">
        <v>254</v>
      </c>
      <c r="D146" t="s">
        <v>9330</v>
      </c>
      <c r="E146" t="s">
        <v>5970</v>
      </c>
      <c r="F146" t="s">
        <v>9331</v>
      </c>
      <c r="G146" t="s">
        <v>9332</v>
      </c>
      <c r="I146" t="str">
        <f t="shared" si="15"/>
        <v>N/A</v>
      </c>
      <c r="J146" t="str">
        <f t="shared" si="16"/>
        <v>N/A</v>
      </c>
      <c r="K146">
        <f t="shared" si="17"/>
        <v>-8.1400000000000014E-2</v>
      </c>
      <c r="L146">
        <f t="shared" si="18"/>
        <v>0.18079999999999999</v>
      </c>
      <c r="M146">
        <f t="shared" si="19"/>
        <v>-0.45979999999999999</v>
      </c>
      <c r="N146">
        <f t="shared" si="20"/>
        <v>-0.32040000000000002</v>
      </c>
    </row>
    <row r="147" spans="1:14" x14ac:dyDescent="0.3">
      <c r="A147" s="1">
        <v>2</v>
      </c>
      <c r="B147" t="s">
        <v>259</v>
      </c>
      <c r="C147" t="s">
        <v>1251</v>
      </c>
      <c r="D147" t="s">
        <v>4696</v>
      </c>
      <c r="E147" t="s">
        <v>5719</v>
      </c>
      <c r="F147" t="s">
        <v>9333</v>
      </c>
      <c r="G147" t="s">
        <v>9334</v>
      </c>
      <c r="I147" t="str">
        <f t="shared" si="15"/>
        <v>N/A</v>
      </c>
      <c r="J147">
        <f t="shared" si="16"/>
        <v>1090000000</v>
      </c>
      <c r="K147">
        <f t="shared" si="17"/>
        <v>1080000000</v>
      </c>
      <c r="L147">
        <f t="shared" si="18"/>
        <v>1230000000</v>
      </c>
      <c r="M147">
        <f t="shared" si="19"/>
        <v>884330000</v>
      </c>
      <c r="N147">
        <f t="shared" si="20"/>
        <v>685860000</v>
      </c>
    </row>
    <row r="148" spans="1:14" x14ac:dyDescent="0.3">
      <c r="A148" s="1">
        <v>3</v>
      </c>
      <c r="B148" t="s">
        <v>265</v>
      </c>
      <c r="C148" t="s">
        <v>9335</v>
      </c>
      <c r="D148" t="s">
        <v>9336</v>
      </c>
      <c r="E148" t="s">
        <v>55</v>
      </c>
      <c r="F148" t="s">
        <v>9337</v>
      </c>
      <c r="G148" t="s">
        <v>9338</v>
      </c>
      <c r="I148" t="str">
        <f t="shared" si="15"/>
        <v>N/A</v>
      </c>
      <c r="J148">
        <f t="shared" si="16"/>
        <v>902580000</v>
      </c>
      <c r="K148">
        <f t="shared" si="17"/>
        <v>868090000</v>
      </c>
      <c r="L148">
        <f t="shared" si="18"/>
        <v>1010000000</v>
      </c>
      <c r="M148">
        <f t="shared" si="19"/>
        <v>642720000</v>
      </c>
      <c r="N148">
        <f t="shared" si="20"/>
        <v>467500000</v>
      </c>
    </row>
    <row r="149" spans="1:14" x14ac:dyDescent="0.3">
      <c r="A149" s="1">
        <v>4</v>
      </c>
      <c r="B149" t="s">
        <v>271</v>
      </c>
      <c r="C149" t="s">
        <v>9339</v>
      </c>
      <c r="D149" t="s">
        <v>9340</v>
      </c>
      <c r="E149" t="s">
        <v>9341</v>
      </c>
      <c r="F149" t="s">
        <v>9342</v>
      </c>
      <c r="G149" t="s">
        <v>9343</v>
      </c>
      <c r="I149" t="str">
        <f t="shared" si="15"/>
        <v>N/A</v>
      </c>
      <c r="J149">
        <f t="shared" si="16"/>
        <v>187080000</v>
      </c>
      <c r="K149">
        <f t="shared" si="17"/>
        <v>209750000</v>
      </c>
      <c r="L149">
        <f t="shared" si="18"/>
        <v>217480000</v>
      </c>
      <c r="M149">
        <f t="shared" si="19"/>
        <v>241610000</v>
      </c>
      <c r="N149">
        <f t="shared" si="20"/>
        <v>218350000</v>
      </c>
    </row>
    <row r="150" spans="1:14" x14ac:dyDescent="0.3">
      <c r="A150" s="1">
        <v>5</v>
      </c>
      <c r="B150" t="s">
        <v>277</v>
      </c>
      <c r="C150" t="s">
        <v>9344</v>
      </c>
      <c r="D150" t="s">
        <v>9345</v>
      </c>
      <c r="E150" t="s">
        <v>9346</v>
      </c>
      <c r="F150" t="s">
        <v>9347</v>
      </c>
      <c r="G150" t="s">
        <v>9348</v>
      </c>
      <c r="I150" t="str">
        <f t="shared" si="15"/>
        <v>N/A</v>
      </c>
      <c r="J150">
        <f t="shared" si="16"/>
        <v>180180000</v>
      </c>
      <c r="K150">
        <f t="shared" si="17"/>
        <v>201350000</v>
      </c>
      <c r="L150">
        <f t="shared" si="18"/>
        <v>208880000</v>
      </c>
      <c r="M150">
        <f t="shared" si="19"/>
        <v>232710000</v>
      </c>
      <c r="N150">
        <f t="shared" si="20"/>
        <v>209850000</v>
      </c>
    </row>
    <row r="151" spans="1:14" x14ac:dyDescent="0.3">
      <c r="A151" s="1">
        <v>6</v>
      </c>
      <c r="B151" t="s">
        <v>283</v>
      </c>
      <c r="C151" t="s">
        <v>5796</v>
      </c>
      <c r="D151" t="s">
        <v>9349</v>
      </c>
      <c r="E151" t="s">
        <v>9350</v>
      </c>
      <c r="F151" t="s">
        <v>9351</v>
      </c>
      <c r="G151" t="s">
        <v>707</v>
      </c>
      <c r="I151" t="str">
        <f t="shared" si="15"/>
        <v>N/A</v>
      </c>
      <c r="J151">
        <f t="shared" si="16"/>
        <v>6900000</v>
      </c>
      <c r="K151">
        <f t="shared" si="17"/>
        <v>8400000</v>
      </c>
      <c r="L151">
        <f t="shared" si="18"/>
        <v>8600000</v>
      </c>
      <c r="M151">
        <f t="shared" si="19"/>
        <v>8900000</v>
      </c>
      <c r="N151">
        <f t="shared" si="20"/>
        <v>8500000</v>
      </c>
    </row>
    <row r="152" spans="1:14" x14ac:dyDescent="0.3">
      <c r="A152" s="1">
        <v>7</v>
      </c>
      <c r="B152" t="s">
        <v>289</v>
      </c>
      <c r="C152" t="s">
        <v>254</v>
      </c>
      <c r="D152" t="s">
        <v>9352</v>
      </c>
      <c r="E152" t="s">
        <v>9353</v>
      </c>
      <c r="F152" t="s">
        <v>9354</v>
      </c>
      <c r="G152" t="s">
        <v>9355</v>
      </c>
      <c r="I152" t="str">
        <f t="shared" si="15"/>
        <v>N/A</v>
      </c>
      <c r="J152" t="str">
        <f t="shared" si="16"/>
        <v>N/A</v>
      </c>
      <c r="K152">
        <f t="shared" si="17"/>
        <v>-1.0900000000000002E-2</v>
      </c>
      <c r="L152">
        <f t="shared" si="18"/>
        <v>0.14019999999999999</v>
      </c>
      <c r="M152">
        <f t="shared" si="19"/>
        <v>-0.28039999999999998</v>
      </c>
      <c r="N152">
        <f t="shared" si="20"/>
        <v>-0.22440000000000002</v>
      </c>
    </row>
    <row r="153" spans="1:14" x14ac:dyDescent="0.3">
      <c r="A153" s="1">
        <v>8</v>
      </c>
      <c r="B153" t="s">
        <v>294</v>
      </c>
      <c r="C153" t="s">
        <v>7708</v>
      </c>
      <c r="D153" t="s">
        <v>9356</v>
      </c>
      <c r="E153" t="s">
        <v>9357</v>
      </c>
      <c r="F153" t="s">
        <v>9358</v>
      </c>
      <c r="G153" t="s">
        <v>9359</v>
      </c>
      <c r="I153" t="str">
        <f t="shared" si="15"/>
        <v>N/A</v>
      </c>
      <c r="J153">
        <f t="shared" si="16"/>
        <v>285220000</v>
      </c>
      <c r="K153">
        <f t="shared" si="17"/>
        <v>185070000</v>
      </c>
      <c r="L153">
        <f t="shared" si="18"/>
        <v>262390000</v>
      </c>
      <c r="M153">
        <f t="shared" si="19"/>
        <v>-78730000</v>
      </c>
      <c r="N153">
        <f t="shared" si="20"/>
        <v>-138360000</v>
      </c>
    </row>
    <row r="154" spans="1:14" x14ac:dyDescent="0.3">
      <c r="A154" s="1">
        <v>9</v>
      </c>
      <c r="B154" t="s">
        <v>300</v>
      </c>
      <c r="C154" t="s">
        <v>254</v>
      </c>
      <c r="D154" t="s">
        <v>9360</v>
      </c>
      <c r="E154" t="s">
        <v>3418</v>
      </c>
      <c r="F154" t="s">
        <v>9361</v>
      </c>
      <c r="G154" t="s">
        <v>9362</v>
      </c>
      <c r="I154" t="str">
        <f t="shared" si="15"/>
        <v>N/A</v>
      </c>
      <c r="J154" t="str">
        <f t="shared" si="16"/>
        <v>N/A</v>
      </c>
      <c r="K154">
        <f t="shared" si="17"/>
        <v>-0.35110000000000002</v>
      </c>
      <c r="L154">
        <f t="shared" si="18"/>
        <v>0.4178</v>
      </c>
      <c r="M154">
        <f t="shared" si="19"/>
        <v>-1.3</v>
      </c>
      <c r="N154">
        <f t="shared" si="20"/>
        <v>-0.75739999999999996</v>
      </c>
    </row>
    <row r="155" spans="1:14" x14ac:dyDescent="0.3">
      <c r="A155" s="1">
        <v>10</v>
      </c>
      <c r="B155" t="s">
        <v>305</v>
      </c>
      <c r="C155" t="s">
        <v>254</v>
      </c>
      <c r="D155" t="s">
        <v>254</v>
      </c>
      <c r="E155" t="s">
        <v>254</v>
      </c>
      <c r="F155" t="s">
        <v>254</v>
      </c>
      <c r="G155" t="s">
        <v>9363</v>
      </c>
      <c r="I155" t="str">
        <f t="shared" si="15"/>
        <v>N/A</v>
      </c>
      <c r="J155" t="str">
        <f t="shared" si="16"/>
        <v>N/A</v>
      </c>
      <c r="K155" t="str">
        <f t="shared" si="17"/>
        <v>N/A</v>
      </c>
      <c r="L155" t="str">
        <f t="shared" si="18"/>
        <v>N/A</v>
      </c>
      <c r="M155" t="str">
        <f t="shared" si="19"/>
        <v>N/A</v>
      </c>
      <c r="N155">
        <f t="shared" si="20"/>
        <v>-0.25269999999999998</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9364</v>
      </c>
      <c r="D158" t="s">
        <v>9365</v>
      </c>
      <c r="E158" t="s">
        <v>9366</v>
      </c>
      <c r="F158" t="s">
        <v>9367</v>
      </c>
      <c r="G158" t="s">
        <v>9368</v>
      </c>
      <c r="I158" t="str">
        <f t="shared" si="15"/>
        <v>N/A</v>
      </c>
      <c r="J158">
        <f t="shared" si="16"/>
        <v>173440000</v>
      </c>
      <c r="K158">
        <f t="shared" si="17"/>
        <v>163440000</v>
      </c>
      <c r="L158">
        <f t="shared" si="18"/>
        <v>167300000</v>
      </c>
      <c r="M158">
        <f t="shared" si="19"/>
        <v>143460000</v>
      </c>
      <c r="N158">
        <f t="shared" si="20"/>
        <v>135330000</v>
      </c>
    </row>
    <row r="159" spans="1:14" x14ac:dyDescent="0.3">
      <c r="A159" s="1">
        <v>1</v>
      </c>
      <c r="B159" t="s">
        <v>314</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row>
    <row r="160" spans="1:14" x14ac:dyDescent="0.3">
      <c r="A160" s="1">
        <v>2</v>
      </c>
      <c r="B160" t="s">
        <v>320</v>
      </c>
      <c r="C160" t="s">
        <v>9364</v>
      </c>
      <c r="D160" t="s">
        <v>9365</v>
      </c>
      <c r="E160" t="s">
        <v>9366</v>
      </c>
      <c r="F160" t="s">
        <v>9367</v>
      </c>
      <c r="G160" t="s">
        <v>9368</v>
      </c>
      <c r="I160" t="str">
        <f t="shared" si="15"/>
        <v>N/A</v>
      </c>
      <c r="J160">
        <f t="shared" si="16"/>
        <v>173440000</v>
      </c>
      <c r="K160">
        <f t="shared" si="17"/>
        <v>163440000</v>
      </c>
      <c r="L160">
        <f t="shared" si="18"/>
        <v>167300000</v>
      </c>
      <c r="M160">
        <f t="shared" si="19"/>
        <v>143460000</v>
      </c>
      <c r="N160">
        <f t="shared" si="20"/>
        <v>135330000</v>
      </c>
    </row>
    <row r="161" spans="1:14" x14ac:dyDescent="0.3">
      <c r="A161" s="1">
        <v>3</v>
      </c>
      <c r="B161" t="s">
        <v>326</v>
      </c>
      <c r="C161" t="s">
        <v>254</v>
      </c>
      <c r="D161" t="s">
        <v>7279</v>
      </c>
      <c r="E161" t="s">
        <v>9369</v>
      </c>
      <c r="F161" t="s">
        <v>117</v>
      </c>
      <c r="G161" t="s">
        <v>9370</v>
      </c>
      <c r="I161" t="str">
        <f t="shared" si="15"/>
        <v>N/A</v>
      </c>
      <c r="J161" t="str">
        <f t="shared" si="16"/>
        <v>N/A</v>
      </c>
      <c r="K161">
        <f t="shared" si="17"/>
        <v>-5.7699999999999994E-2</v>
      </c>
      <c r="L161">
        <f t="shared" si="18"/>
        <v>2.3599999999999999E-2</v>
      </c>
      <c r="M161">
        <f t="shared" si="19"/>
        <v>-0.14250000000000002</v>
      </c>
      <c r="N161">
        <f t="shared" si="20"/>
        <v>-5.67E-2</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9371</v>
      </c>
      <c r="D163" t="s">
        <v>1972</v>
      </c>
      <c r="E163" t="s">
        <v>9372</v>
      </c>
      <c r="F163" t="s">
        <v>9373</v>
      </c>
      <c r="G163" t="s">
        <v>9374</v>
      </c>
      <c r="I163" t="str">
        <f t="shared" si="15"/>
        <v>N/A</v>
      </c>
      <c r="J163">
        <f t="shared" si="16"/>
        <v>15840000</v>
      </c>
      <c r="K163">
        <f t="shared" si="17"/>
        <v>8000000</v>
      </c>
      <c r="L163">
        <f t="shared" si="18"/>
        <v>34700000</v>
      </c>
      <c r="M163">
        <f t="shared" si="19"/>
        <v>81880000</v>
      </c>
      <c r="N163">
        <f t="shared" si="20"/>
        <v>-242920000</v>
      </c>
    </row>
    <row r="164" spans="1:14" x14ac:dyDescent="0.3">
      <c r="A164" s="1">
        <v>6</v>
      </c>
      <c r="B164" t="s">
        <v>338</v>
      </c>
      <c r="C164" t="s">
        <v>9375</v>
      </c>
      <c r="D164" t="s">
        <v>9376</v>
      </c>
      <c r="E164" t="s">
        <v>9377</v>
      </c>
      <c r="F164" t="s">
        <v>9378</v>
      </c>
      <c r="G164" t="s">
        <v>9379</v>
      </c>
      <c r="I164" t="str">
        <f t="shared" si="15"/>
        <v>N/A</v>
      </c>
      <c r="J164">
        <f t="shared" si="16"/>
        <v>95930000</v>
      </c>
      <c r="K164">
        <f t="shared" si="17"/>
        <v>13630000</v>
      </c>
      <c r="L164">
        <f t="shared" si="18"/>
        <v>60380000</v>
      </c>
      <c r="M164">
        <f t="shared" si="19"/>
        <v>-81880000</v>
      </c>
      <c r="N164">
        <f t="shared" si="20"/>
        <v>-30770000</v>
      </c>
    </row>
    <row r="165" spans="1:14" x14ac:dyDescent="0.3">
      <c r="A165" s="1">
        <v>7</v>
      </c>
      <c r="B165" t="s">
        <v>344</v>
      </c>
      <c r="C165" t="s">
        <v>9380</v>
      </c>
      <c r="D165" t="s">
        <v>9381</v>
      </c>
      <c r="E165" t="s">
        <v>345</v>
      </c>
      <c r="F165" t="s">
        <v>8656</v>
      </c>
      <c r="G165" t="s">
        <v>9382</v>
      </c>
      <c r="I165" t="str">
        <f t="shared" si="15"/>
        <v>N/A</v>
      </c>
      <c r="J165">
        <f t="shared" si="16"/>
        <v>-1800000</v>
      </c>
      <c r="K165">
        <f t="shared" si="17"/>
        <v>-2130000</v>
      </c>
      <c r="L165">
        <f t="shared" si="18"/>
        <v>-1200000</v>
      </c>
      <c r="M165">
        <f t="shared" si="19"/>
        <v>-1070000</v>
      </c>
      <c r="N165">
        <f t="shared" si="20"/>
        <v>115000</v>
      </c>
    </row>
    <row r="166" spans="1:14" x14ac:dyDescent="0.3">
      <c r="A166" s="1">
        <v>8</v>
      </c>
      <c r="B166" t="s">
        <v>350</v>
      </c>
      <c r="C166" t="s">
        <v>9383</v>
      </c>
      <c r="D166" t="s">
        <v>9384</v>
      </c>
      <c r="E166" t="s">
        <v>4774</v>
      </c>
      <c r="F166" t="s">
        <v>9385</v>
      </c>
      <c r="G166" t="s">
        <v>9385</v>
      </c>
      <c r="I166" t="str">
        <f t="shared" si="15"/>
        <v>N/A</v>
      </c>
      <c r="J166">
        <f t="shared" si="16"/>
        <v>83000</v>
      </c>
      <c r="K166">
        <f t="shared" si="17"/>
        <v>53000</v>
      </c>
      <c r="L166">
        <f t="shared" si="18"/>
        <v>40000</v>
      </c>
      <c r="M166">
        <f t="shared" si="19"/>
        <v>26000</v>
      </c>
      <c r="N166">
        <f t="shared" si="20"/>
        <v>26000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9386</v>
      </c>
      <c r="D168" t="s">
        <v>9387</v>
      </c>
      <c r="E168" t="s">
        <v>9388</v>
      </c>
      <c r="F168" t="s">
        <v>9389</v>
      </c>
      <c r="G168" t="s">
        <v>9390</v>
      </c>
      <c r="I168" t="str">
        <f t="shared" si="15"/>
        <v>N/A</v>
      </c>
      <c r="J168">
        <f t="shared" si="16"/>
        <v>62440000</v>
      </c>
      <c r="K168">
        <f t="shared" si="17"/>
        <v>67210000</v>
      </c>
      <c r="L168">
        <f t="shared" si="18"/>
        <v>67040000.000000007</v>
      </c>
      <c r="M168">
        <f t="shared" si="19"/>
        <v>67960000</v>
      </c>
      <c r="N168">
        <f t="shared" si="20"/>
        <v>96630000</v>
      </c>
    </row>
    <row r="169" spans="1:14" x14ac:dyDescent="0.3">
      <c r="A169" s="1">
        <v>11</v>
      </c>
      <c r="B169" t="s">
        <v>363</v>
      </c>
      <c r="C169" t="s">
        <v>254</v>
      </c>
      <c r="D169" t="s">
        <v>9391</v>
      </c>
      <c r="E169" t="s">
        <v>9392</v>
      </c>
      <c r="F169" t="s">
        <v>9393</v>
      </c>
      <c r="G169" t="s">
        <v>9394</v>
      </c>
      <c r="I169" t="str">
        <f t="shared" si="15"/>
        <v>N/A</v>
      </c>
      <c r="J169" t="str">
        <f t="shared" si="16"/>
        <v>N/A</v>
      </c>
      <c r="K169">
        <f t="shared" si="17"/>
        <v>7.6399999999999996E-2</v>
      </c>
      <c r="L169">
        <f t="shared" si="18"/>
        <v>-2.5000000000000001E-3</v>
      </c>
      <c r="M169">
        <f t="shared" si="19"/>
        <v>1.38E-2</v>
      </c>
      <c r="N169">
        <f t="shared" si="20"/>
        <v>0.42170000000000002</v>
      </c>
    </row>
    <row r="170" spans="1:14" x14ac:dyDescent="0.3">
      <c r="A170" s="1">
        <v>12</v>
      </c>
      <c r="B170" t="s">
        <v>368</v>
      </c>
      <c r="C170" t="s">
        <v>9395</v>
      </c>
      <c r="D170" t="s">
        <v>419</v>
      </c>
      <c r="E170" t="s">
        <v>9396</v>
      </c>
      <c r="F170" t="s">
        <v>9397</v>
      </c>
      <c r="G170" t="s">
        <v>9390</v>
      </c>
      <c r="I170" t="str">
        <f t="shared" si="15"/>
        <v>N/A</v>
      </c>
      <c r="J170">
        <f t="shared" si="16"/>
        <v>62790000</v>
      </c>
      <c r="K170">
        <f t="shared" si="17"/>
        <v>67560000</v>
      </c>
      <c r="L170">
        <f t="shared" si="18"/>
        <v>67390000</v>
      </c>
      <c r="M170">
        <f t="shared" si="19"/>
        <v>68100000</v>
      </c>
      <c r="N170">
        <f t="shared" si="20"/>
        <v>96630000</v>
      </c>
    </row>
    <row r="171" spans="1:14" x14ac:dyDescent="0.3">
      <c r="A171" s="1">
        <v>13</v>
      </c>
      <c r="B171" t="s">
        <v>369</v>
      </c>
      <c r="C171" t="s">
        <v>9398</v>
      </c>
      <c r="D171" t="s">
        <v>9399</v>
      </c>
      <c r="E171" t="s">
        <v>9400</v>
      </c>
      <c r="F171" t="s">
        <v>9401</v>
      </c>
      <c r="G171" t="s">
        <v>254</v>
      </c>
      <c r="I171" t="str">
        <f t="shared" si="15"/>
        <v>N/A</v>
      </c>
      <c r="J171">
        <f t="shared" si="16"/>
        <v>353000</v>
      </c>
      <c r="K171">
        <f t="shared" si="17"/>
        <v>354000</v>
      </c>
      <c r="L171">
        <f t="shared" si="18"/>
        <v>349000</v>
      </c>
      <c r="M171">
        <f t="shared" si="19"/>
        <v>139000</v>
      </c>
      <c r="N171" t="str">
        <f t="shared" si="20"/>
        <v>N/A</v>
      </c>
    </row>
    <row r="172" spans="1:14" x14ac:dyDescent="0.3">
      <c r="A172" s="1">
        <v>14</v>
      </c>
      <c r="B172" t="s">
        <v>370</v>
      </c>
      <c r="C172" t="s">
        <v>2848</v>
      </c>
      <c r="D172" t="s">
        <v>9402</v>
      </c>
      <c r="E172" t="s">
        <v>9403</v>
      </c>
      <c r="F172" t="s">
        <v>9404</v>
      </c>
      <c r="G172" t="s">
        <v>9405</v>
      </c>
      <c r="I172" t="str">
        <f t="shared" si="15"/>
        <v>N/A</v>
      </c>
      <c r="J172">
        <f t="shared" si="16"/>
        <v>31780000</v>
      </c>
      <c r="K172">
        <f t="shared" si="17"/>
        <v>-55650000</v>
      </c>
      <c r="L172">
        <f t="shared" si="18"/>
        <v>-7820000</v>
      </c>
      <c r="M172">
        <f t="shared" si="19"/>
        <v>-373080000</v>
      </c>
      <c r="N172">
        <f t="shared" si="20"/>
        <v>-127260000</v>
      </c>
    </row>
    <row r="173" spans="1:14" x14ac:dyDescent="0.3">
      <c r="A173" s="1">
        <v>15</v>
      </c>
      <c r="B173" t="s">
        <v>376</v>
      </c>
      <c r="C173" t="s">
        <v>254</v>
      </c>
      <c r="D173" t="s">
        <v>9406</v>
      </c>
      <c r="E173" t="s">
        <v>9407</v>
      </c>
      <c r="F173" t="s">
        <v>9408</v>
      </c>
      <c r="G173" t="s">
        <v>9409</v>
      </c>
      <c r="I173" t="str">
        <f t="shared" si="15"/>
        <v>N/A</v>
      </c>
      <c r="J173" t="str">
        <f t="shared" si="16"/>
        <v>N/A</v>
      </c>
      <c r="K173">
        <f t="shared" si="17"/>
        <v>-2.7512000000000003</v>
      </c>
      <c r="L173">
        <f t="shared" si="18"/>
        <v>0.85950000000000004</v>
      </c>
      <c r="M173">
        <f t="shared" si="19"/>
        <v>-46.707799999999999</v>
      </c>
      <c r="N173">
        <f t="shared" si="20"/>
        <v>0.65890000000000004</v>
      </c>
    </row>
    <row r="174" spans="1:14" x14ac:dyDescent="0.3">
      <c r="A174" s="1">
        <v>16</v>
      </c>
      <c r="B174" t="s">
        <v>381</v>
      </c>
      <c r="C174" t="s">
        <v>254</v>
      </c>
      <c r="D174" t="s">
        <v>254</v>
      </c>
      <c r="E174" t="s">
        <v>254</v>
      </c>
      <c r="F174" t="s">
        <v>254</v>
      </c>
      <c r="G174" t="s">
        <v>9410</v>
      </c>
      <c r="I174" t="str">
        <f t="shared" si="15"/>
        <v>N/A</v>
      </c>
      <c r="J174" t="str">
        <f t="shared" si="16"/>
        <v>N/A</v>
      </c>
      <c r="K174" t="str">
        <f t="shared" si="17"/>
        <v>N/A</v>
      </c>
      <c r="L174" t="str">
        <f t="shared" si="18"/>
        <v>N/A</v>
      </c>
      <c r="M174" t="str">
        <f t="shared" si="19"/>
        <v>N/A</v>
      </c>
      <c r="N174">
        <f t="shared" si="20"/>
        <v>-0.2324</v>
      </c>
    </row>
    <row r="175" spans="1:14" x14ac:dyDescent="0.3">
      <c r="A175" s="1">
        <v>17</v>
      </c>
      <c r="B175" t="s">
        <v>383</v>
      </c>
      <c r="C175" t="s">
        <v>9020</v>
      </c>
      <c r="D175" t="s">
        <v>9411</v>
      </c>
      <c r="E175" t="s">
        <v>9412</v>
      </c>
      <c r="F175" t="s">
        <v>9413</v>
      </c>
      <c r="G175" t="s">
        <v>9414</v>
      </c>
      <c r="I175" t="str">
        <f t="shared" si="15"/>
        <v>N/A</v>
      </c>
      <c r="J175">
        <f t="shared" si="16"/>
        <v>10930000</v>
      </c>
      <c r="K175">
        <f t="shared" si="17"/>
        <v>-19730000</v>
      </c>
      <c r="L175">
        <f t="shared" si="18"/>
        <v>521000</v>
      </c>
      <c r="M175">
        <f t="shared" si="19"/>
        <v>-131330000.00000001</v>
      </c>
      <c r="N175">
        <f t="shared" si="20"/>
        <v>-3880000</v>
      </c>
    </row>
    <row r="176" spans="1:14" x14ac:dyDescent="0.3">
      <c r="A176" s="1">
        <v>18</v>
      </c>
      <c r="B176" t="s">
        <v>389</v>
      </c>
      <c r="C176" t="s">
        <v>7176</v>
      </c>
      <c r="D176" t="s">
        <v>9415</v>
      </c>
      <c r="E176" t="s">
        <v>7392</v>
      </c>
      <c r="F176" t="s">
        <v>9416</v>
      </c>
      <c r="G176" t="s">
        <v>9412</v>
      </c>
      <c r="I176" t="str">
        <f t="shared" si="15"/>
        <v>N/A</v>
      </c>
      <c r="J176">
        <f t="shared" si="16"/>
        <v>-813000</v>
      </c>
      <c r="K176">
        <f t="shared" si="17"/>
        <v>435000</v>
      </c>
      <c r="L176">
        <f t="shared" si="18"/>
        <v>993000</v>
      </c>
      <c r="M176">
        <f t="shared" si="19"/>
        <v>-160000</v>
      </c>
      <c r="N176">
        <f t="shared" si="20"/>
        <v>521000</v>
      </c>
    </row>
    <row r="177" spans="1:14" x14ac:dyDescent="0.3">
      <c r="A177" s="1">
        <v>19</v>
      </c>
      <c r="B177" t="s">
        <v>395</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row>
    <row r="178" spans="1:14" x14ac:dyDescent="0.3">
      <c r="A178" s="1">
        <v>20</v>
      </c>
      <c r="B178" t="s">
        <v>401</v>
      </c>
      <c r="C178" t="s">
        <v>2322</v>
      </c>
      <c r="D178" t="s">
        <v>9417</v>
      </c>
      <c r="E178" t="s">
        <v>9418</v>
      </c>
      <c r="F178" t="s">
        <v>9419</v>
      </c>
      <c r="G178" t="s">
        <v>5800</v>
      </c>
      <c r="I178" t="str">
        <f t="shared" si="15"/>
        <v>N/A</v>
      </c>
      <c r="J178">
        <f t="shared" si="16"/>
        <v>11740000</v>
      </c>
      <c r="K178">
        <f t="shared" si="17"/>
        <v>-20160000</v>
      </c>
      <c r="L178">
        <f t="shared" si="18"/>
        <v>-472000</v>
      </c>
      <c r="M178">
        <f t="shared" si="19"/>
        <v>-131169999.99999999</v>
      </c>
      <c r="N178">
        <f t="shared" si="20"/>
        <v>-4400000</v>
      </c>
    </row>
    <row r="179" spans="1:14" x14ac:dyDescent="0.3">
      <c r="A179" s="1">
        <v>21</v>
      </c>
      <c r="B179" t="s">
        <v>407</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9420</v>
      </c>
      <c r="D183" t="s">
        <v>9421</v>
      </c>
      <c r="E183" t="s">
        <v>9422</v>
      </c>
      <c r="F183" t="s">
        <v>9423</v>
      </c>
      <c r="G183" t="s">
        <v>9424</v>
      </c>
      <c r="I183" t="str">
        <f t="shared" si="15"/>
        <v>N/A</v>
      </c>
      <c r="J183">
        <f t="shared" si="16"/>
        <v>20850000</v>
      </c>
      <c r="K183">
        <f t="shared" si="17"/>
        <v>-35930000</v>
      </c>
      <c r="L183">
        <f t="shared" si="18"/>
        <v>-8340000</v>
      </c>
      <c r="M183">
        <f t="shared" si="19"/>
        <v>-241750000</v>
      </c>
      <c r="N183">
        <f t="shared" si="20"/>
        <v>-123370000</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9420</v>
      </c>
      <c r="D185" t="s">
        <v>9421</v>
      </c>
      <c r="E185" t="s">
        <v>9422</v>
      </c>
      <c r="F185" t="s">
        <v>9423</v>
      </c>
      <c r="G185" t="s">
        <v>9424</v>
      </c>
      <c r="I185" t="str">
        <f t="shared" si="15"/>
        <v>N/A</v>
      </c>
      <c r="J185">
        <f t="shared" si="16"/>
        <v>20850000</v>
      </c>
      <c r="K185">
        <f t="shared" si="17"/>
        <v>-35930000</v>
      </c>
      <c r="L185">
        <f t="shared" si="18"/>
        <v>-8340000</v>
      </c>
      <c r="M185">
        <f t="shared" si="19"/>
        <v>-241750000</v>
      </c>
      <c r="N185">
        <f t="shared" si="20"/>
        <v>-123370000</v>
      </c>
    </row>
    <row r="186" spans="1:14" x14ac:dyDescent="0.3">
      <c r="A186" s="1">
        <v>28</v>
      </c>
      <c r="B186" t="s">
        <v>424</v>
      </c>
      <c r="C186" t="s">
        <v>254</v>
      </c>
      <c r="D186" t="s">
        <v>9425</v>
      </c>
      <c r="E186" t="s">
        <v>9426</v>
      </c>
      <c r="F186" t="s">
        <v>9427</v>
      </c>
      <c r="G186" t="s">
        <v>9428</v>
      </c>
      <c r="I186" t="str">
        <f t="shared" si="15"/>
        <v>N/A</v>
      </c>
      <c r="J186" t="str">
        <f t="shared" si="16"/>
        <v>N/A</v>
      </c>
      <c r="K186">
        <f t="shared" si="17"/>
        <v>-2.7229000000000001</v>
      </c>
      <c r="L186">
        <f t="shared" si="18"/>
        <v>0.76780000000000004</v>
      </c>
      <c r="M186">
        <f t="shared" si="19"/>
        <v>-27.982700000000001</v>
      </c>
      <c r="N186">
        <f t="shared" si="20"/>
        <v>0.48970000000000002</v>
      </c>
    </row>
    <row r="187" spans="1:14" x14ac:dyDescent="0.3">
      <c r="A187" s="1">
        <v>29</v>
      </c>
      <c r="B187" t="s">
        <v>429</v>
      </c>
      <c r="C187" t="s">
        <v>254</v>
      </c>
      <c r="D187" t="s">
        <v>254</v>
      </c>
      <c r="E187" t="s">
        <v>254</v>
      </c>
      <c r="F187" t="s">
        <v>254</v>
      </c>
      <c r="G187" t="s">
        <v>8459</v>
      </c>
      <c r="I187" t="str">
        <f t="shared" si="15"/>
        <v>N/A</v>
      </c>
      <c r="J187" t="str">
        <f t="shared" si="16"/>
        <v>N/A</v>
      </c>
      <c r="K187" t="str">
        <f t="shared" si="17"/>
        <v>N/A</v>
      </c>
      <c r="L187" t="str">
        <f t="shared" si="18"/>
        <v>N/A</v>
      </c>
      <c r="M187" t="str">
        <f t="shared" si="19"/>
        <v>N/A</v>
      </c>
      <c r="N187">
        <f t="shared" si="20"/>
        <v>-0.22530000000000003</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9420</v>
      </c>
      <c r="D192" t="s">
        <v>9421</v>
      </c>
      <c r="E192" t="s">
        <v>9422</v>
      </c>
      <c r="F192" t="s">
        <v>9423</v>
      </c>
      <c r="G192" t="s">
        <v>9424</v>
      </c>
      <c r="I192" t="str">
        <f t="shared" si="21"/>
        <v>N/A</v>
      </c>
      <c r="J192">
        <f t="shared" si="22"/>
        <v>20850000</v>
      </c>
      <c r="K192">
        <f t="shared" si="23"/>
        <v>-35930000</v>
      </c>
      <c r="L192">
        <f t="shared" si="24"/>
        <v>-8340000</v>
      </c>
      <c r="M192">
        <f t="shared" si="25"/>
        <v>-241750000</v>
      </c>
      <c r="N192">
        <f t="shared" si="26"/>
        <v>-123370000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9420</v>
      </c>
      <c r="D194" t="s">
        <v>9421</v>
      </c>
      <c r="E194" t="s">
        <v>9422</v>
      </c>
      <c r="F194" t="s">
        <v>9423</v>
      </c>
      <c r="G194" t="s">
        <v>9424</v>
      </c>
      <c r="I194" t="str">
        <f t="shared" si="21"/>
        <v>N/A</v>
      </c>
      <c r="J194">
        <f t="shared" si="22"/>
        <v>20850000</v>
      </c>
      <c r="K194">
        <f t="shared" si="23"/>
        <v>-35930000</v>
      </c>
      <c r="L194">
        <f t="shared" si="24"/>
        <v>-8340000</v>
      </c>
      <c r="M194">
        <f t="shared" si="25"/>
        <v>-241750000</v>
      </c>
      <c r="N194">
        <f t="shared" si="26"/>
        <v>-123370000</v>
      </c>
    </row>
    <row r="195" spans="1:14" x14ac:dyDescent="0.3">
      <c r="A195" s="1">
        <v>37</v>
      </c>
      <c r="B195" t="s">
        <v>438</v>
      </c>
      <c r="C195" t="s">
        <v>1120</v>
      </c>
      <c r="D195" t="s">
        <v>9429</v>
      </c>
      <c r="E195" t="s">
        <v>9430</v>
      </c>
      <c r="F195" t="s">
        <v>9431</v>
      </c>
      <c r="G195" t="s">
        <v>9432</v>
      </c>
      <c r="I195" t="str">
        <f t="shared" si="21"/>
        <v>N/A</v>
      </c>
      <c r="J195">
        <f t="shared" si="22"/>
        <v>0.51</v>
      </c>
      <c r="K195">
        <f t="shared" si="23"/>
        <v>-0.89</v>
      </c>
      <c r="L195">
        <f t="shared" si="24"/>
        <v>-0.2</v>
      </c>
      <c r="M195">
        <f t="shared" si="25"/>
        <v>-5.97</v>
      </c>
      <c r="N195">
        <f t="shared" si="26"/>
        <v>-2.94</v>
      </c>
    </row>
    <row r="196" spans="1:14" x14ac:dyDescent="0.3">
      <c r="A196" s="1">
        <v>38</v>
      </c>
      <c r="B196" t="s">
        <v>444</v>
      </c>
      <c r="C196" t="s">
        <v>254</v>
      </c>
      <c r="D196" t="s">
        <v>9433</v>
      </c>
      <c r="E196" t="s">
        <v>9434</v>
      </c>
      <c r="F196" t="s">
        <v>9435</v>
      </c>
      <c r="G196" t="s">
        <v>9436</v>
      </c>
      <c r="I196" t="str">
        <f t="shared" si="21"/>
        <v>N/A</v>
      </c>
      <c r="J196" t="str">
        <f t="shared" si="22"/>
        <v>N/A</v>
      </c>
      <c r="K196">
        <f t="shared" si="23"/>
        <v>-2.7450999999999999</v>
      </c>
      <c r="L196">
        <f t="shared" si="24"/>
        <v>0.77529999999999999</v>
      </c>
      <c r="M196">
        <f t="shared" si="25"/>
        <v>-28.85</v>
      </c>
      <c r="N196">
        <f t="shared" si="26"/>
        <v>0.50750000000000006</v>
      </c>
    </row>
    <row r="197" spans="1:14" x14ac:dyDescent="0.3">
      <c r="A197" s="1">
        <v>39</v>
      </c>
      <c r="B197" t="s">
        <v>449</v>
      </c>
      <c r="C197" t="s">
        <v>9437</v>
      </c>
      <c r="D197" t="s">
        <v>9438</v>
      </c>
      <c r="E197" t="s">
        <v>9439</v>
      </c>
      <c r="F197" t="s">
        <v>9437</v>
      </c>
      <c r="G197" t="s">
        <v>3665</v>
      </c>
      <c r="I197" t="str">
        <f t="shared" si="21"/>
        <v>N/A</v>
      </c>
      <c r="J197">
        <f t="shared" si="22"/>
        <v>40510000</v>
      </c>
      <c r="K197">
        <f t="shared" si="23"/>
        <v>40290000</v>
      </c>
      <c r="L197">
        <f t="shared" si="24"/>
        <v>41170000</v>
      </c>
      <c r="M197">
        <f t="shared" si="25"/>
        <v>40510000</v>
      </c>
      <c r="N197">
        <f t="shared" si="26"/>
        <v>42000000</v>
      </c>
    </row>
    <row r="198" spans="1:14" x14ac:dyDescent="0.3">
      <c r="A198" s="1">
        <v>40</v>
      </c>
      <c r="B198" t="s">
        <v>455</v>
      </c>
      <c r="C198" t="s">
        <v>1120</v>
      </c>
      <c r="D198" t="s">
        <v>9429</v>
      </c>
      <c r="E198" t="s">
        <v>9430</v>
      </c>
      <c r="F198" t="s">
        <v>9431</v>
      </c>
      <c r="G198" t="s">
        <v>9432</v>
      </c>
      <c r="I198" t="str">
        <f t="shared" si="21"/>
        <v>N/A</v>
      </c>
      <c r="J198">
        <f t="shared" si="22"/>
        <v>0.51</v>
      </c>
      <c r="K198">
        <f t="shared" si="23"/>
        <v>-0.89</v>
      </c>
      <c r="L198">
        <f t="shared" si="24"/>
        <v>-0.2</v>
      </c>
      <c r="M198">
        <f t="shared" si="25"/>
        <v>-5.97</v>
      </c>
      <c r="N198">
        <f t="shared" si="26"/>
        <v>-2.94</v>
      </c>
    </row>
    <row r="199" spans="1:14" x14ac:dyDescent="0.3">
      <c r="A199" s="1">
        <v>41</v>
      </c>
      <c r="B199" t="s">
        <v>461</v>
      </c>
      <c r="C199" t="s">
        <v>254</v>
      </c>
      <c r="D199" t="s">
        <v>9433</v>
      </c>
      <c r="E199" t="s">
        <v>9434</v>
      </c>
      <c r="F199" t="s">
        <v>9435</v>
      </c>
      <c r="G199" t="s">
        <v>9436</v>
      </c>
      <c r="I199" t="str">
        <f t="shared" si="21"/>
        <v>N/A</v>
      </c>
      <c r="J199" t="str">
        <f t="shared" si="22"/>
        <v>N/A</v>
      </c>
      <c r="K199">
        <f t="shared" si="23"/>
        <v>-2.7450999999999999</v>
      </c>
      <c r="L199">
        <f t="shared" si="24"/>
        <v>0.77529999999999999</v>
      </c>
      <c r="M199">
        <f t="shared" si="25"/>
        <v>-28.85</v>
      </c>
      <c r="N199">
        <f t="shared" si="26"/>
        <v>0.50750000000000006</v>
      </c>
    </row>
    <row r="200" spans="1:14" x14ac:dyDescent="0.3">
      <c r="A200" s="1">
        <v>42</v>
      </c>
      <c r="B200" t="s">
        <v>466</v>
      </c>
      <c r="C200" t="s">
        <v>9440</v>
      </c>
      <c r="D200" t="s">
        <v>9438</v>
      </c>
      <c r="E200" t="s">
        <v>9439</v>
      </c>
      <c r="F200" t="s">
        <v>9437</v>
      </c>
      <c r="G200" t="s">
        <v>3665</v>
      </c>
      <c r="I200" t="str">
        <f t="shared" si="21"/>
        <v>N/A</v>
      </c>
      <c r="J200">
        <f t="shared" si="22"/>
        <v>41280000</v>
      </c>
      <c r="K200">
        <f t="shared" si="23"/>
        <v>40290000</v>
      </c>
      <c r="L200">
        <f t="shared" si="24"/>
        <v>41170000</v>
      </c>
      <c r="M200">
        <f t="shared" si="25"/>
        <v>40510000</v>
      </c>
      <c r="N200">
        <f t="shared" si="26"/>
        <v>42000000</v>
      </c>
    </row>
    <row r="201" spans="1:14" x14ac:dyDescent="0.3">
      <c r="A201" s="1">
        <v>43</v>
      </c>
      <c r="B201" t="s">
        <v>153</v>
      </c>
      <c r="C201" t="s">
        <v>9441</v>
      </c>
      <c r="D201" t="s">
        <v>9442</v>
      </c>
      <c r="E201" t="s">
        <v>9443</v>
      </c>
      <c r="F201" t="s">
        <v>9444</v>
      </c>
      <c r="G201" t="s">
        <v>9445</v>
      </c>
      <c r="I201" t="str">
        <f t="shared" si="21"/>
        <v>N/A</v>
      </c>
      <c r="J201">
        <f t="shared" si="22"/>
        <v>298860000</v>
      </c>
      <c r="K201">
        <f t="shared" si="23"/>
        <v>231380000</v>
      </c>
      <c r="L201">
        <f t="shared" si="24"/>
        <v>312560000</v>
      </c>
      <c r="M201">
        <f t="shared" si="25"/>
        <v>19420000</v>
      </c>
      <c r="N201">
        <f t="shared" si="26"/>
        <v>-55340000</v>
      </c>
    </row>
    <row r="202" spans="1:14" x14ac:dyDescent="0.3">
      <c r="A202" s="1">
        <v>44</v>
      </c>
      <c r="B202" t="s">
        <v>477</v>
      </c>
      <c r="C202" t="s">
        <v>254</v>
      </c>
      <c r="D202" t="s">
        <v>9446</v>
      </c>
      <c r="E202" t="s">
        <v>1002</v>
      </c>
      <c r="F202" t="s">
        <v>9447</v>
      </c>
      <c r="G202" t="s">
        <v>9448</v>
      </c>
      <c r="I202" t="str">
        <f t="shared" si="21"/>
        <v>N/A</v>
      </c>
      <c r="J202" t="str">
        <f t="shared" si="22"/>
        <v>N/A</v>
      </c>
      <c r="K202">
        <f t="shared" si="23"/>
        <v>-0.2258</v>
      </c>
      <c r="L202">
        <f t="shared" si="24"/>
        <v>0.35090000000000005</v>
      </c>
      <c r="M202">
        <f t="shared" si="25"/>
        <v>-0.93790000000000007</v>
      </c>
      <c r="N202">
        <f t="shared" si="26"/>
        <v>-3.8495999999999997</v>
      </c>
    </row>
    <row r="203" spans="1:14" x14ac:dyDescent="0.3">
      <c r="A203" s="1">
        <v>45</v>
      </c>
      <c r="B203" t="s">
        <v>482</v>
      </c>
      <c r="C203" t="s">
        <v>254</v>
      </c>
      <c r="D203" t="s">
        <v>254</v>
      </c>
      <c r="E203" t="s">
        <v>254</v>
      </c>
      <c r="F203" t="s">
        <v>254</v>
      </c>
      <c r="G203" t="s">
        <v>9449</v>
      </c>
      <c r="I203" t="str">
        <f t="shared" si="21"/>
        <v>N/A</v>
      </c>
      <c r="J203" t="str">
        <f t="shared" si="22"/>
        <v>N/A</v>
      </c>
      <c r="K203" t="str">
        <f t="shared" si="23"/>
        <v>N/A</v>
      </c>
      <c r="L203" t="str">
        <f t="shared" si="24"/>
        <v>N/A</v>
      </c>
      <c r="M203" t="str">
        <f t="shared" si="25"/>
        <v>N/A</v>
      </c>
      <c r="N203">
        <f t="shared" si="26"/>
        <v>-0.1011</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9450</v>
      </c>
      <c r="D206" t="s">
        <v>9451</v>
      </c>
      <c r="E206" t="s">
        <v>9452</v>
      </c>
      <c r="F206" t="s">
        <v>9453</v>
      </c>
      <c r="G206" t="s">
        <v>9454</v>
      </c>
      <c r="I206" t="str">
        <f t="shared" si="21"/>
        <v>N/A</v>
      </c>
      <c r="J206">
        <f t="shared" si="22"/>
        <v>134570000</v>
      </c>
      <c r="K206">
        <f t="shared" si="23"/>
        <v>111530000</v>
      </c>
      <c r="L206">
        <f t="shared" si="24"/>
        <v>79920000</v>
      </c>
      <c r="M206">
        <f t="shared" si="25"/>
        <v>46730000</v>
      </c>
      <c r="N206">
        <f t="shared" si="26"/>
        <v>101300000</v>
      </c>
    </row>
    <row r="207" spans="1:14" x14ac:dyDescent="0.3">
      <c r="A207" s="1">
        <v>1</v>
      </c>
      <c r="B207" t="s">
        <v>490</v>
      </c>
      <c r="C207" t="s">
        <v>9450</v>
      </c>
      <c r="D207" t="s">
        <v>9451</v>
      </c>
      <c r="E207" t="s">
        <v>9452</v>
      </c>
      <c r="F207" t="s">
        <v>9453</v>
      </c>
      <c r="G207" t="s">
        <v>9454</v>
      </c>
      <c r="I207" t="str">
        <f t="shared" si="21"/>
        <v>N/A</v>
      </c>
      <c r="J207">
        <f t="shared" si="22"/>
        <v>134570000</v>
      </c>
      <c r="K207">
        <f t="shared" si="23"/>
        <v>111530000</v>
      </c>
      <c r="L207">
        <f t="shared" si="24"/>
        <v>79920000</v>
      </c>
      <c r="M207">
        <f t="shared" si="25"/>
        <v>46730000</v>
      </c>
      <c r="N207">
        <f t="shared" si="26"/>
        <v>101300000</v>
      </c>
    </row>
    <row r="208" spans="1:14" x14ac:dyDescent="0.3">
      <c r="A208" s="1">
        <v>2</v>
      </c>
      <c r="B208" t="s">
        <v>491</v>
      </c>
      <c r="C208" t="s">
        <v>254</v>
      </c>
      <c r="D208" t="s">
        <v>254</v>
      </c>
      <c r="E208" t="s">
        <v>254</v>
      </c>
      <c r="F208" t="s">
        <v>254</v>
      </c>
      <c r="G208" t="s">
        <v>254</v>
      </c>
      <c r="I208" t="str">
        <f t="shared" si="21"/>
        <v>N/A</v>
      </c>
      <c r="J208" t="str">
        <f t="shared" si="22"/>
        <v>N/A</v>
      </c>
      <c r="K208" t="str">
        <f t="shared" si="23"/>
        <v>N/A</v>
      </c>
      <c r="L208" t="str">
        <f t="shared" si="24"/>
        <v>N/A</v>
      </c>
      <c r="M208" t="str">
        <f t="shared" si="25"/>
        <v>N/A</v>
      </c>
      <c r="N208" t="str">
        <f t="shared" si="26"/>
        <v>N/A</v>
      </c>
    </row>
    <row r="209" spans="1:14" x14ac:dyDescent="0.3">
      <c r="A209" s="1">
        <v>3</v>
      </c>
      <c r="B209" t="s">
        <v>492</v>
      </c>
      <c r="C209" t="s">
        <v>254</v>
      </c>
      <c r="D209" t="s">
        <v>9455</v>
      </c>
      <c r="E209" t="s">
        <v>9456</v>
      </c>
      <c r="F209" t="s">
        <v>9457</v>
      </c>
      <c r="G209" t="s">
        <v>9458</v>
      </c>
      <c r="I209" t="str">
        <f t="shared" si="21"/>
        <v>N/A</v>
      </c>
      <c r="J209" t="str">
        <f t="shared" si="22"/>
        <v>N/A</v>
      </c>
      <c r="K209">
        <f t="shared" si="23"/>
        <v>-0.17120000000000002</v>
      </c>
      <c r="L209">
        <f t="shared" si="24"/>
        <v>-0.28350000000000003</v>
      </c>
      <c r="M209">
        <f t="shared" si="25"/>
        <v>-0.41520000000000001</v>
      </c>
      <c r="N209">
        <f t="shared" si="26"/>
        <v>1.1677999999999999</v>
      </c>
    </row>
    <row r="210" spans="1:14" x14ac:dyDescent="0.3">
      <c r="A210" s="1">
        <v>4</v>
      </c>
      <c r="B210" t="s">
        <v>497</v>
      </c>
      <c r="C210" t="s">
        <v>9459</v>
      </c>
      <c r="D210" t="s">
        <v>9460</v>
      </c>
      <c r="E210" t="s">
        <v>9461</v>
      </c>
      <c r="F210" t="s">
        <v>366</v>
      </c>
      <c r="G210" t="s">
        <v>9462</v>
      </c>
      <c r="I210" t="str">
        <f t="shared" si="21"/>
        <v>N/A</v>
      </c>
      <c r="J210">
        <f t="shared" si="22"/>
        <v>8.43E-2</v>
      </c>
      <c r="K210">
        <f t="shared" si="23"/>
        <v>7.2300000000000003E-2</v>
      </c>
      <c r="L210">
        <f t="shared" si="24"/>
        <v>0.05</v>
      </c>
      <c r="M210">
        <f t="shared" si="25"/>
        <v>4.1100000000000005E-2</v>
      </c>
      <c r="N210">
        <f t="shared" si="26"/>
        <v>0.13189999999999999</v>
      </c>
    </row>
    <row r="211" spans="1:14" x14ac:dyDescent="0.3">
      <c r="A211" s="1">
        <v>5</v>
      </c>
      <c r="B211" t="s">
        <v>503</v>
      </c>
      <c r="C211" t="s">
        <v>9463</v>
      </c>
      <c r="D211" t="s">
        <v>9464</v>
      </c>
      <c r="E211" t="s">
        <v>9465</v>
      </c>
      <c r="F211" t="s">
        <v>9466</v>
      </c>
      <c r="G211" t="s">
        <v>9467</v>
      </c>
      <c r="I211" t="str">
        <f t="shared" si="21"/>
        <v>N/A</v>
      </c>
      <c r="J211">
        <f t="shared" si="22"/>
        <v>211710000</v>
      </c>
      <c r="K211">
        <f t="shared" si="23"/>
        <v>207920000</v>
      </c>
      <c r="L211">
        <f t="shared" si="24"/>
        <v>250350000</v>
      </c>
      <c r="M211">
        <f t="shared" si="25"/>
        <v>103990000</v>
      </c>
      <c r="N211">
        <f t="shared" si="26"/>
        <v>109960000</v>
      </c>
    </row>
    <row r="212" spans="1:14" x14ac:dyDescent="0.3">
      <c r="A212" s="1">
        <v>6</v>
      </c>
      <c r="B212" t="s">
        <v>509</v>
      </c>
      <c r="C212" t="s">
        <v>9468</v>
      </c>
      <c r="D212" t="s">
        <v>9469</v>
      </c>
      <c r="E212" t="s">
        <v>9470</v>
      </c>
      <c r="F212" t="s">
        <v>9471</v>
      </c>
      <c r="G212" t="s">
        <v>9472</v>
      </c>
      <c r="I212" t="str">
        <f t="shared" si="21"/>
        <v>N/A</v>
      </c>
      <c r="J212">
        <f t="shared" si="22"/>
        <v>209100000</v>
      </c>
      <c r="K212">
        <f t="shared" si="23"/>
        <v>204390000</v>
      </c>
      <c r="L212">
        <f t="shared" si="24"/>
        <v>247070000</v>
      </c>
      <c r="M212">
        <f t="shared" si="25"/>
        <v>102130000</v>
      </c>
      <c r="N212">
        <f t="shared" si="26"/>
        <v>108660000</v>
      </c>
    </row>
    <row r="213" spans="1:14" x14ac:dyDescent="0.3">
      <c r="A213" s="1">
        <v>7</v>
      </c>
      <c r="B213" t="s">
        <v>515</v>
      </c>
      <c r="C213" t="s">
        <v>9473</v>
      </c>
      <c r="D213" t="s">
        <v>9474</v>
      </c>
      <c r="E213" t="s">
        <v>9475</v>
      </c>
      <c r="F213" t="s">
        <v>9476</v>
      </c>
      <c r="G213" t="s">
        <v>9472</v>
      </c>
      <c r="I213" t="str">
        <f t="shared" si="21"/>
        <v>N/A</v>
      </c>
      <c r="J213">
        <f t="shared" si="22"/>
        <v>211880000</v>
      </c>
      <c r="K213">
        <f t="shared" si="23"/>
        <v>208070000</v>
      </c>
      <c r="L213">
        <f t="shared" si="24"/>
        <v>249100000</v>
      </c>
      <c r="M213">
        <f t="shared" si="25"/>
        <v>104800000</v>
      </c>
      <c r="N213">
        <f t="shared" si="26"/>
        <v>108660000</v>
      </c>
    </row>
    <row r="214" spans="1:14" x14ac:dyDescent="0.3">
      <c r="A214" s="1">
        <v>8</v>
      </c>
      <c r="B214" t="s">
        <v>521</v>
      </c>
      <c r="C214" t="s">
        <v>9477</v>
      </c>
      <c r="D214" t="s">
        <v>9478</v>
      </c>
      <c r="E214" t="s">
        <v>9479</v>
      </c>
      <c r="F214" t="s">
        <v>9480</v>
      </c>
      <c r="G214" t="s">
        <v>254</v>
      </c>
      <c r="I214" t="str">
        <f t="shared" si="21"/>
        <v>N/A</v>
      </c>
      <c r="J214">
        <f t="shared" si="22"/>
        <v>-2780000</v>
      </c>
      <c r="K214">
        <f t="shared" si="23"/>
        <v>-3680000</v>
      </c>
      <c r="L214">
        <f t="shared" si="24"/>
        <v>-2029999.9999999998</v>
      </c>
      <c r="M214">
        <f t="shared" si="25"/>
        <v>-2670000</v>
      </c>
      <c r="N214" t="str">
        <f t="shared" si="26"/>
        <v>N/A</v>
      </c>
    </row>
    <row r="215" spans="1:14" x14ac:dyDescent="0.3">
      <c r="A215" s="1">
        <v>9</v>
      </c>
      <c r="B215" t="s">
        <v>527</v>
      </c>
      <c r="C215" t="s">
        <v>3277</v>
      </c>
      <c r="D215" t="s">
        <v>9481</v>
      </c>
      <c r="E215" t="s">
        <v>3275</v>
      </c>
      <c r="F215" t="s">
        <v>9482</v>
      </c>
      <c r="G215" t="s">
        <v>2671</v>
      </c>
      <c r="I215" t="str">
        <f t="shared" si="21"/>
        <v>N/A</v>
      </c>
      <c r="J215">
        <f t="shared" si="22"/>
        <v>2610000</v>
      </c>
      <c r="K215">
        <f t="shared" si="23"/>
        <v>3530000</v>
      </c>
      <c r="L215">
        <f t="shared" si="24"/>
        <v>3280000</v>
      </c>
      <c r="M215">
        <f t="shared" si="25"/>
        <v>1860000</v>
      </c>
      <c r="N215">
        <f t="shared" si="26"/>
        <v>1300000</v>
      </c>
    </row>
    <row r="216" spans="1:14" x14ac:dyDescent="0.3">
      <c r="A216" s="1">
        <v>10</v>
      </c>
      <c r="B216" t="s">
        <v>533</v>
      </c>
      <c r="C216" t="s">
        <v>254</v>
      </c>
      <c r="D216" t="s">
        <v>3649</v>
      </c>
      <c r="E216" t="s">
        <v>9483</v>
      </c>
      <c r="F216" t="s">
        <v>9484</v>
      </c>
      <c r="G216" t="s">
        <v>9485</v>
      </c>
      <c r="I216" t="str">
        <f t="shared" si="21"/>
        <v>N/A</v>
      </c>
      <c r="J216" t="str">
        <f t="shared" si="22"/>
        <v>N/A</v>
      </c>
      <c r="K216">
        <f t="shared" si="23"/>
        <v>-1.7899999999999999E-2</v>
      </c>
      <c r="L216">
        <f t="shared" si="24"/>
        <v>0.2041</v>
      </c>
      <c r="M216">
        <f t="shared" si="25"/>
        <v>-0.58460000000000001</v>
      </c>
      <c r="N216">
        <f t="shared" si="26"/>
        <v>5.7400000000000007E-2</v>
      </c>
    </row>
    <row r="217" spans="1:14" x14ac:dyDescent="0.3">
      <c r="A217" s="1">
        <v>11</v>
      </c>
      <c r="B217" t="s">
        <v>538</v>
      </c>
      <c r="C217" t="s">
        <v>9486</v>
      </c>
      <c r="D217" t="s">
        <v>9487</v>
      </c>
      <c r="E217" t="s">
        <v>2797</v>
      </c>
      <c r="F217" t="s">
        <v>9488</v>
      </c>
      <c r="G217" t="s">
        <v>9489</v>
      </c>
      <c r="I217" t="str">
        <f t="shared" si="21"/>
        <v>N/A</v>
      </c>
      <c r="J217">
        <f t="shared" si="22"/>
        <v>6.49</v>
      </c>
      <c r="K217">
        <f t="shared" si="23"/>
        <v>6.07</v>
      </c>
      <c r="L217">
        <f t="shared" si="24"/>
        <v>5.96</v>
      </c>
      <c r="M217">
        <f t="shared" si="25"/>
        <v>7.75</v>
      </c>
      <c r="N217">
        <f t="shared" si="26"/>
        <v>4.9800000000000004</v>
      </c>
    </row>
    <row r="218" spans="1:14" x14ac:dyDescent="0.3">
      <c r="A218" s="1">
        <v>12</v>
      </c>
      <c r="B218" t="s">
        <v>544</v>
      </c>
      <c r="C218" t="s">
        <v>9490</v>
      </c>
      <c r="D218" t="s">
        <v>4434</v>
      </c>
      <c r="E218" t="s">
        <v>9491</v>
      </c>
      <c r="F218" t="s">
        <v>2014</v>
      </c>
      <c r="G218" t="s">
        <v>9492</v>
      </c>
      <c r="I218" t="str">
        <f t="shared" si="21"/>
        <v>N/A</v>
      </c>
      <c r="J218">
        <f t="shared" si="22"/>
        <v>40230000</v>
      </c>
      <c r="K218">
        <f t="shared" si="23"/>
        <v>34240000</v>
      </c>
      <c r="L218">
        <f t="shared" si="24"/>
        <v>44560000</v>
      </c>
      <c r="M218">
        <f t="shared" si="25"/>
        <v>36940000</v>
      </c>
      <c r="N218">
        <f t="shared" si="26"/>
        <v>35690000</v>
      </c>
    </row>
    <row r="219" spans="1:14" x14ac:dyDescent="0.3">
      <c r="A219" s="1">
        <v>13</v>
      </c>
      <c r="B219" t="s">
        <v>545</v>
      </c>
      <c r="C219" t="s">
        <v>254</v>
      </c>
      <c r="D219" t="s">
        <v>254</v>
      </c>
      <c r="E219" t="s">
        <v>9491</v>
      </c>
      <c r="F219" t="s">
        <v>254</v>
      </c>
      <c r="G219" t="s">
        <v>254</v>
      </c>
      <c r="I219" t="str">
        <f t="shared" si="21"/>
        <v>N/A</v>
      </c>
      <c r="J219" t="str">
        <f t="shared" si="22"/>
        <v>N/A</v>
      </c>
      <c r="K219" t="str">
        <f t="shared" si="23"/>
        <v>N/A</v>
      </c>
      <c r="L219">
        <f t="shared" si="24"/>
        <v>44560000</v>
      </c>
      <c r="M219" t="str">
        <f t="shared" si="25"/>
        <v>N/A</v>
      </c>
      <c r="N219" t="str">
        <f t="shared" si="26"/>
        <v>N/A</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254</v>
      </c>
      <c r="D221" t="s">
        <v>254</v>
      </c>
      <c r="E221" t="s">
        <v>254</v>
      </c>
      <c r="F221" t="s">
        <v>254</v>
      </c>
      <c r="G221" t="s">
        <v>254</v>
      </c>
      <c r="I221" t="str">
        <f t="shared" si="21"/>
        <v>N/A</v>
      </c>
      <c r="J221" t="str">
        <f t="shared" si="22"/>
        <v>N/A</v>
      </c>
      <c r="K221" t="str">
        <f t="shared" si="23"/>
        <v>N/A</v>
      </c>
      <c r="L221" t="str">
        <f t="shared" si="24"/>
        <v>N/A</v>
      </c>
      <c r="M221" t="str">
        <f t="shared" si="25"/>
        <v>N/A</v>
      </c>
      <c r="N221" t="str">
        <f t="shared" si="26"/>
        <v>N/A</v>
      </c>
    </row>
    <row r="222" spans="1:14" x14ac:dyDescent="0.3">
      <c r="A222" s="1">
        <v>16</v>
      </c>
      <c r="B222" t="s">
        <v>548</v>
      </c>
      <c r="C222" t="s">
        <v>9490</v>
      </c>
      <c r="D222" t="s">
        <v>4434</v>
      </c>
      <c r="E222" t="s">
        <v>254</v>
      </c>
      <c r="F222" t="s">
        <v>254</v>
      </c>
      <c r="G222" t="s">
        <v>254</v>
      </c>
      <c r="I222" t="str">
        <f t="shared" si="21"/>
        <v>N/A</v>
      </c>
      <c r="J222">
        <f t="shared" si="22"/>
        <v>40230000</v>
      </c>
      <c r="K222">
        <f t="shared" si="23"/>
        <v>34240000</v>
      </c>
      <c r="L222" t="str">
        <f t="shared" si="24"/>
        <v>N/A</v>
      </c>
      <c r="M222" t="str">
        <f t="shared" si="25"/>
        <v>N/A</v>
      </c>
      <c r="N222" t="str">
        <f t="shared" si="26"/>
        <v>N/A</v>
      </c>
    </row>
    <row r="223" spans="1:14" x14ac:dyDescent="0.3">
      <c r="A223" s="1">
        <v>17</v>
      </c>
      <c r="B223" t="s">
        <v>549</v>
      </c>
      <c r="C223" t="s">
        <v>9493</v>
      </c>
      <c r="D223" t="s">
        <v>9494</v>
      </c>
      <c r="E223" t="s">
        <v>9495</v>
      </c>
      <c r="F223" t="s">
        <v>8953</v>
      </c>
      <c r="G223" t="s">
        <v>9496</v>
      </c>
      <c r="I223" t="str">
        <f t="shared" si="21"/>
        <v>neg_trend</v>
      </c>
      <c r="J223">
        <f t="shared" si="22"/>
        <v>51800000</v>
      </c>
      <c r="K223">
        <f t="shared" si="23"/>
        <v>49320000</v>
      </c>
      <c r="L223">
        <f t="shared" si="24"/>
        <v>40380000</v>
      </c>
      <c r="M223">
        <f t="shared" si="25"/>
        <v>23820000</v>
      </c>
      <c r="N223">
        <f t="shared" si="26"/>
        <v>17580000</v>
      </c>
    </row>
    <row r="224" spans="1:14" x14ac:dyDescent="0.3">
      <c r="A224" s="1">
        <v>18</v>
      </c>
      <c r="B224" t="s">
        <v>555</v>
      </c>
      <c r="C224" t="s">
        <v>9497</v>
      </c>
      <c r="D224" t="s">
        <v>9498</v>
      </c>
      <c r="E224" t="s">
        <v>9499</v>
      </c>
      <c r="F224" t="s">
        <v>9500</v>
      </c>
      <c r="G224" t="s">
        <v>2400</v>
      </c>
      <c r="I224" t="str">
        <f t="shared" si="21"/>
        <v>neg_trend</v>
      </c>
      <c r="J224">
        <f t="shared" si="22"/>
        <v>43000000</v>
      </c>
      <c r="K224">
        <f t="shared" si="23"/>
        <v>39730000</v>
      </c>
      <c r="L224">
        <f t="shared" si="24"/>
        <v>24600000</v>
      </c>
      <c r="M224">
        <f t="shared" si="25"/>
        <v>9970000</v>
      </c>
      <c r="N224">
        <f t="shared" si="26"/>
        <v>2000000</v>
      </c>
    </row>
    <row r="225" spans="1:14" x14ac:dyDescent="0.3">
      <c r="A225" s="1">
        <v>19</v>
      </c>
      <c r="B225" t="s">
        <v>561</v>
      </c>
      <c r="C225" t="s">
        <v>5848</v>
      </c>
      <c r="D225" t="s">
        <v>9501</v>
      </c>
      <c r="E225" t="s">
        <v>9502</v>
      </c>
      <c r="F225" t="s">
        <v>9503</v>
      </c>
      <c r="G225" t="s">
        <v>9504</v>
      </c>
      <c r="I225" t="str">
        <f t="shared" si="21"/>
        <v>N/A</v>
      </c>
      <c r="J225">
        <f t="shared" si="22"/>
        <v>438300000</v>
      </c>
      <c r="K225">
        <f t="shared" si="23"/>
        <v>403010000</v>
      </c>
      <c r="L225">
        <f t="shared" si="24"/>
        <v>415200000</v>
      </c>
      <c r="M225">
        <f t="shared" si="25"/>
        <v>211490000</v>
      </c>
      <c r="N225">
        <f t="shared" si="26"/>
        <v>264529999.99999997</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9505</v>
      </c>
      <c r="D228" t="s">
        <v>9506</v>
      </c>
      <c r="E228" t="s">
        <v>55</v>
      </c>
      <c r="F228" t="s">
        <v>9507</v>
      </c>
      <c r="G228" t="s">
        <v>9508</v>
      </c>
      <c r="I228" t="str">
        <f t="shared" si="21"/>
        <v>N/A</v>
      </c>
      <c r="J228">
        <f t="shared" si="22"/>
        <v>943770000</v>
      </c>
      <c r="K228">
        <f t="shared" si="23"/>
        <v>928040000</v>
      </c>
      <c r="L228">
        <f t="shared" si="24"/>
        <v>1010000000</v>
      </c>
      <c r="M228">
        <f t="shared" si="25"/>
        <v>846290000</v>
      </c>
      <c r="N228">
        <f t="shared" si="26"/>
        <v>488850000</v>
      </c>
    </row>
    <row r="229" spans="1:14" x14ac:dyDescent="0.3">
      <c r="A229" s="1">
        <v>1</v>
      </c>
      <c r="B229" t="s">
        <v>573</v>
      </c>
      <c r="C229" t="s">
        <v>1110</v>
      </c>
      <c r="D229" t="s">
        <v>9509</v>
      </c>
      <c r="E229" t="s">
        <v>9510</v>
      </c>
      <c r="F229" t="s">
        <v>1233</v>
      </c>
      <c r="G229" t="s">
        <v>9508</v>
      </c>
      <c r="I229" t="str">
        <f t="shared" si="21"/>
        <v>N/A</v>
      </c>
      <c r="J229">
        <f t="shared" si="22"/>
        <v>1760000000</v>
      </c>
      <c r="K229">
        <f t="shared" si="23"/>
        <v>1870000000</v>
      </c>
      <c r="L229">
        <f t="shared" si="24"/>
        <v>2060000000</v>
      </c>
      <c r="M229">
        <f t="shared" si="25"/>
        <v>2069999999.9999998</v>
      </c>
      <c r="N229">
        <f t="shared" si="26"/>
        <v>488850000</v>
      </c>
    </row>
    <row r="230" spans="1:14" x14ac:dyDescent="0.3">
      <c r="A230" s="1">
        <v>2</v>
      </c>
      <c r="B230" t="s">
        <v>579</v>
      </c>
      <c r="C230" t="s">
        <v>9511</v>
      </c>
      <c r="D230" t="s">
        <v>9512</v>
      </c>
      <c r="E230" t="s">
        <v>9513</v>
      </c>
      <c r="F230" t="s">
        <v>9514</v>
      </c>
      <c r="G230" t="s">
        <v>9515</v>
      </c>
      <c r="I230" t="str">
        <f t="shared" si="21"/>
        <v>N/A</v>
      </c>
      <c r="J230">
        <f t="shared" si="22"/>
        <v>53830000</v>
      </c>
      <c r="K230">
        <f t="shared" si="23"/>
        <v>65700000</v>
      </c>
      <c r="L230">
        <f t="shared" si="24"/>
        <v>69630000</v>
      </c>
      <c r="M230">
        <f t="shared" si="25"/>
        <v>73600000</v>
      </c>
      <c r="N230">
        <f t="shared" si="26"/>
        <v>39590000</v>
      </c>
    </row>
    <row r="231" spans="1:14" x14ac:dyDescent="0.3">
      <c r="A231" s="1">
        <v>3</v>
      </c>
      <c r="B231" t="s">
        <v>585</v>
      </c>
      <c r="C231" t="s">
        <v>3218</v>
      </c>
      <c r="D231" t="s">
        <v>9516</v>
      </c>
      <c r="E231" t="s">
        <v>5542</v>
      </c>
      <c r="F231" t="s">
        <v>9517</v>
      </c>
      <c r="G231" t="s">
        <v>9518</v>
      </c>
      <c r="I231" t="str">
        <f t="shared" si="21"/>
        <v>pos_trend</v>
      </c>
      <c r="J231">
        <f t="shared" si="22"/>
        <v>16340000</v>
      </c>
      <c r="K231">
        <f t="shared" si="23"/>
        <v>17800000</v>
      </c>
      <c r="L231">
        <f t="shared" si="24"/>
        <v>19070000</v>
      </c>
      <c r="M231">
        <f t="shared" si="25"/>
        <v>19890000</v>
      </c>
      <c r="N231">
        <f t="shared" si="26"/>
        <v>21010000</v>
      </c>
    </row>
    <row r="232" spans="1:14" x14ac:dyDescent="0.3">
      <c r="A232" s="1">
        <v>4</v>
      </c>
      <c r="B232" t="s">
        <v>589</v>
      </c>
      <c r="C232" t="s">
        <v>1732</v>
      </c>
      <c r="D232" t="s">
        <v>9519</v>
      </c>
      <c r="E232" t="s">
        <v>5466</v>
      </c>
      <c r="F232" t="s">
        <v>9520</v>
      </c>
      <c r="G232" t="s">
        <v>9521</v>
      </c>
      <c r="I232" t="str">
        <f t="shared" si="21"/>
        <v>N/A</v>
      </c>
      <c r="J232">
        <f t="shared" si="22"/>
        <v>6800000</v>
      </c>
      <c r="K232">
        <f t="shared" si="23"/>
        <v>6240000</v>
      </c>
      <c r="L232">
        <f t="shared" si="24"/>
        <v>4300000</v>
      </c>
      <c r="M232">
        <f t="shared" si="25"/>
        <v>21920000</v>
      </c>
      <c r="N232">
        <f t="shared" si="26"/>
        <v>641000</v>
      </c>
    </row>
    <row r="233" spans="1:14" x14ac:dyDescent="0.3">
      <c r="A233" s="1">
        <v>5</v>
      </c>
      <c r="B233" t="s">
        <v>593</v>
      </c>
      <c r="C233" t="s">
        <v>6680</v>
      </c>
      <c r="D233" t="s">
        <v>9522</v>
      </c>
      <c r="E233" t="s">
        <v>9523</v>
      </c>
      <c r="F233" t="s">
        <v>9524</v>
      </c>
      <c r="G233" t="s">
        <v>9525</v>
      </c>
      <c r="I233" t="str">
        <f t="shared" si="21"/>
        <v>N/A</v>
      </c>
      <c r="J233">
        <f t="shared" si="22"/>
        <v>22860000</v>
      </c>
      <c r="K233">
        <f t="shared" si="23"/>
        <v>449240000</v>
      </c>
      <c r="L233">
        <f t="shared" si="24"/>
        <v>17110000</v>
      </c>
      <c r="M233">
        <f t="shared" si="25"/>
        <v>16670000.000000002</v>
      </c>
      <c r="N233">
        <f t="shared" si="26"/>
        <v>3890000</v>
      </c>
    </row>
    <row r="234" spans="1:14" x14ac:dyDescent="0.3">
      <c r="A234" s="1">
        <v>6</v>
      </c>
      <c r="B234" t="s">
        <v>599</v>
      </c>
      <c r="C234" t="s">
        <v>9526</v>
      </c>
      <c r="D234" t="s">
        <v>9527</v>
      </c>
      <c r="E234" t="s">
        <v>252</v>
      </c>
      <c r="F234" t="s">
        <v>1521</v>
      </c>
      <c r="G234" t="s">
        <v>254</v>
      </c>
      <c r="I234" t="str">
        <f t="shared" si="21"/>
        <v>pos_trend</v>
      </c>
      <c r="J234">
        <f t="shared" si="22"/>
        <v>814590000</v>
      </c>
      <c r="K234">
        <f t="shared" si="23"/>
        <v>940970000</v>
      </c>
      <c r="L234">
        <f t="shared" si="24"/>
        <v>1050000000</v>
      </c>
      <c r="M234">
        <f t="shared" si="25"/>
        <v>1220000000</v>
      </c>
      <c r="N234" t="str">
        <f t="shared" si="26"/>
        <v>N/A</v>
      </c>
    </row>
    <row r="235" spans="1:14" x14ac:dyDescent="0.3">
      <c r="A235" s="1">
        <v>7</v>
      </c>
      <c r="B235" t="s">
        <v>605</v>
      </c>
      <c r="C235" t="s">
        <v>254</v>
      </c>
      <c r="D235" t="s">
        <v>254</v>
      </c>
      <c r="E235" t="s">
        <v>254</v>
      </c>
      <c r="F235" t="s">
        <v>254</v>
      </c>
      <c r="G235" t="s">
        <v>254</v>
      </c>
      <c r="I235" t="str">
        <f t="shared" si="21"/>
        <v>N/A</v>
      </c>
      <c r="J235" t="str">
        <f t="shared" si="22"/>
        <v>N/A</v>
      </c>
      <c r="K235" t="str">
        <f t="shared" si="23"/>
        <v>N/A</v>
      </c>
      <c r="L235" t="str">
        <f t="shared" si="24"/>
        <v>N/A</v>
      </c>
      <c r="M235" t="str">
        <f t="shared" si="25"/>
        <v>N/A</v>
      </c>
      <c r="N235" t="str">
        <f t="shared" si="26"/>
        <v>N/A</v>
      </c>
    </row>
    <row r="236" spans="1:14" x14ac:dyDescent="0.3">
      <c r="A236" s="1">
        <v>8</v>
      </c>
      <c r="B236" t="s">
        <v>606</v>
      </c>
      <c r="C236" t="s">
        <v>254</v>
      </c>
      <c r="D236" t="s">
        <v>254</v>
      </c>
      <c r="E236" t="s">
        <v>254</v>
      </c>
      <c r="F236" t="s">
        <v>254</v>
      </c>
      <c r="G236" t="s">
        <v>254</v>
      </c>
      <c r="I236" t="str">
        <f t="shared" si="21"/>
        <v>N/A</v>
      </c>
      <c r="J236" t="str">
        <f t="shared" si="22"/>
        <v>N/A</v>
      </c>
      <c r="K236" t="str">
        <f t="shared" si="23"/>
        <v>N/A</v>
      </c>
      <c r="L236" t="str">
        <f t="shared" si="24"/>
        <v>N/A</v>
      </c>
      <c r="M236" t="str">
        <f t="shared" si="25"/>
        <v>N/A</v>
      </c>
      <c r="N236" t="str">
        <f t="shared" si="26"/>
        <v>N/A</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9528</v>
      </c>
      <c r="D238" t="s">
        <v>9529</v>
      </c>
      <c r="E238" t="s">
        <v>9530</v>
      </c>
      <c r="F238" t="s">
        <v>9531</v>
      </c>
      <c r="G238" t="s">
        <v>2809</v>
      </c>
      <c r="I238" t="str">
        <f t="shared" si="21"/>
        <v>neg_trend</v>
      </c>
      <c r="J238">
        <f t="shared" si="22"/>
        <v>188600000</v>
      </c>
      <c r="K238">
        <f t="shared" si="23"/>
        <v>188470000</v>
      </c>
      <c r="L238">
        <f t="shared" si="24"/>
        <v>149180000</v>
      </c>
      <c r="M238">
        <f t="shared" si="25"/>
        <v>66750000</v>
      </c>
      <c r="N238">
        <f t="shared" si="26"/>
        <v>3460000</v>
      </c>
    </row>
    <row r="239" spans="1:14" x14ac:dyDescent="0.3">
      <c r="A239" s="1">
        <v>11</v>
      </c>
      <c r="B239" t="s">
        <v>614</v>
      </c>
      <c r="C239" t="s">
        <v>9532</v>
      </c>
      <c r="D239" t="s">
        <v>9533</v>
      </c>
      <c r="E239" t="s">
        <v>254</v>
      </c>
      <c r="F239" t="s">
        <v>254</v>
      </c>
      <c r="G239" t="s">
        <v>254</v>
      </c>
      <c r="I239" t="str">
        <f t="shared" si="21"/>
        <v>N/A</v>
      </c>
      <c r="J239">
        <f t="shared" si="22"/>
        <v>105840000</v>
      </c>
      <c r="K239">
        <f t="shared" si="23"/>
        <v>110910000</v>
      </c>
      <c r="L239" t="str">
        <f t="shared" si="24"/>
        <v>N/A</v>
      </c>
      <c r="M239" t="str">
        <f t="shared" si="25"/>
        <v>N/A</v>
      </c>
      <c r="N239" t="str">
        <f t="shared" si="26"/>
        <v>N/A</v>
      </c>
    </row>
    <row r="240" spans="1:14" x14ac:dyDescent="0.3">
      <c r="A240" s="1">
        <v>12</v>
      </c>
      <c r="B240" t="s">
        <v>620</v>
      </c>
      <c r="C240" t="s">
        <v>9534</v>
      </c>
      <c r="D240" t="s">
        <v>8963</v>
      </c>
      <c r="E240" t="s">
        <v>254</v>
      </c>
      <c r="F240" t="s">
        <v>9531</v>
      </c>
      <c r="G240" t="s">
        <v>254</v>
      </c>
      <c r="I240" t="str">
        <f t="shared" si="21"/>
        <v>N/A</v>
      </c>
      <c r="J240">
        <f t="shared" si="22"/>
        <v>82760000</v>
      </c>
      <c r="K240">
        <f t="shared" si="23"/>
        <v>77560000</v>
      </c>
      <c r="L240" t="str">
        <f t="shared" si="24"/>
        <v>N/A</v>
      </c>
      <c r="M240">
        <f t="shared" si="25"/>
        <v>66750000</v>
      </c>
      <c r="N240" t="str">
        <f t="shared" si="26"/>
        <v>N/A</v>
      </c>
    </row>
    <row r="241" spans="1:14" x14ac:dyDescent="0.3">
      <c r="A241" s="1">
        <v>13</v>
      </c>
      <c r="B241" t="s">
        <v>626</v>
      </c>
      <c r="C241" t="s">
        <v>9535</v>
      </c>
      <c r="D241" t="s">
        <v>8953</v>
      </c>
      <c r="E241" t="s">
        <v>9536</v>
      </c>
      <c r="F241" t="s">
        <v>9537</v>
      </c>
      <c r="G241" t="s">
        <v>8508</v>
      </c>
      <c r="I241" t="str">
        <f t="shared" si="21"/>
        <v>N/A</v>
      </c>
      <c r="J241">
        <f t="shared" si="22"/>
        <v>25250000</v>
      </c>
      <c r="K241">
        <f t="shared" si="23"/>
        <v>23820000</v>
      </c>
      <c r="L241">
        <f t="shared" si="24"/>
        <v>24820000</v>
      </c>
      <c r="M241">
        <f t="shared" si="25"/>
        <v>13660000</v>
      </c>
      <c r="N241">
        <f t="shared" si="26"/>
        <v>11320000</v>
      </c>
    </row>
    <row r="242" spans="1:14" x14ac:dyDescent="0.3">
      <c r="A242" s="1">
        <v>14</v>
      </c>
      <c r="B242" t="s">
        <v>632</v>
      </c>
      <c r="C242" t="s">
        <v>9538</v>
      </c>
      <c r="D242" t="s">
        <v>2716</v>
      </c>
      <c r="E242" t="s">
        <v>9539</v>
      </c>
      <c r="F242" t="s">
        <v>2148</v>
      </c>
      <c r="G242" t="s">
        <v>8508</v>
      </c>
      <c r="I242" t="str">
        <f t="shared" si="21"/>
        <v>pos_trend</v>
      </c>
      <c r="J242">
        <f t="shared" si="22"/>
        <v>6520000</v>
      </c>
      <c r="K242">
        <f t="shared" si="23"/>
        <v>7680000</v>
      </c>
      <c r="L242">
        <f t="shared" si="24"/>
        <v>9470000</v>
      </c>
      <c r="M242">
        <f t="shared" si="25"/>
        <v>10240000</v>
      </c>
      <c r="N242">
        <f t="shared" si="26"/>
        <v>11320000</v>
      </c>
    </row>
    <row r="243" spans="1:14" x14ac:dyDescent="0.3">
      <c r="A243" s="1">
        <v>15</v>
      </c>
      <c r="B243" t="s">
        <v>635</v>
      </c>
      <c r="C243" t="s">
        <v>1441</v>
      </c>
      <c r="D243" t="s">
        <v>1513</v>
      </c>
      <c r="E243" t="s">
        <v>1441</v>
      </c>
      <c r="F243" t="s">
        <v>749</v>
      </c>
      <c r="G243" t="s">
        <v>9540</v>
      </c>
      <c r="I243" t="str">
        <f t="shared" si="21"/>
        <v>N/A</v>
      </c>
      <c r="J243">
        <f t="shared" si="22"/>
        <v>1600000000</v>
      </c>
      <c r="K243">
        <f t="shared" si="23"/>
        <v>1540000000</v>
      </c>
      <c r="L243">
        <f t="shared" si="24"/>
        <v>1600000000</v>
      </c>
      <c r="M243">
        <f t="shared" si="25"/>
        <v>1140000000</v>
      </c>
      <c r="N243">
        <f t="shared" si="26"/>
        <v>768160000</v>
      </c>
    </row>
    <row r="244" spans="1:14" x14ac:dyDescent="0.3">
      <c r="A244" s="1">
        <v>16</v>
      </c>
      <c r="B244" t="s">
        <v>640</v>
      </c>
      <c r="C244" t="s">
        <v>254</v>
      </c>
      <c r="D244" t="s">
        <v>303</v>
      </c>
      <c r="E244" t="s">
        <v>9541</v>
      </c>
      <c r="F244" t="s">
        <v>9542</v>
      </c>
      <c r="G244" t="s">
        <v>8986</v>
      </c>
      <c r="I244" t="str">
        <f t="shared" si="21"/>
        <v>N/A</v>
      </c>
      <c r="J244" t="str">
        <f t="shared" si="22"/>
        <v>N/A</v>
      </c>
      <c r="K244">
        <f t="shared" si="23"/>
        <v>-3.2899999999999999E-2</v>
      </c>
      <c r="L244">
        <f t="shared" si="24"/>
        <v>3.49E-2</v>
      </c>
      <c r="M244">
        <f t="shared" si="25"/>
        <v>-0.28739999999999999</v>
      </c>
      <c r="N244">
        <f t="shared" si="26"/>
        <v>-0.3251</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9543</v>
      </c>
      <c r="D247" t="s">
        <v>9544</v>
      </c>
      <c r="E247" t="s">
        <v>9545</v>
      </c>
      <c r="F247" t="s">
        <v>9546</v>
      </c>
      <c r="G247" t="s">
        <v>9547</v>
      </c>
      <c r="I247" t="str">
        <f t="shared" si="21"/>
        <v>N/A</v>
      </c>
      <c r="J247">
        <f t="shared" si="22"/>
        <v>38240000</v>
      </c>
      <c r="K247">
        <f t="shared" si="23"/>
        <v>41390000</v>
      </c>
      <c r="L247">
        <f t="shared" si="24"/>
        <v>48580000</v>
      </c>
      <c r="M247">
        <f t="shared" si="25"/>
        <v>48650000</v>
      </c>
      <c r="N247">
        <f t="shared" si="26"/>
        <v>38470000</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9543</v>
      </c>
      <c r="D249" t="s">
        <v>9544</v>
      </c>
      <c r="E249" t="s">
        <v>9545</v>
      </c>
      <c r="F249" t="s">
        <v>9546</v>
      </c>
      <c r="G249" t="s">
        <v>9547</v>
      </c>
      <c r="I249" t="str">
        <f t="shared" si="21"/>
        <v>N/A</v>
      </c>
      <c r="J249">
        <f t="shared" si="22"/>
        <v>38240000</v>
      </c>
      <c r="K249">
        <f t="shared" si="23"/>
        <v>41390000</v>
      </c>
      <c r="L249">
        <f t="shared" si="24"/>
        <v>48580000</v>
      </c>
      <c r="M249">
        <f t="shared" si="25"/>
        <v>48650000</v>
      </c>
      <c r="N249">
        <f t="shared" si="26"/>
        <v>38470000</v>
      </c>
    </row>
    <row r="250" spans="1:14" x14ac:dyDescent="0.3">
      <c r="A250" s="1">
        <v>3</v>
      </c>
      <c r="B250" t="s">
        <v>655</v>
      </c>
      <c r="C250" t="s">
        <v>2198</v>
      </c>
      <c r="D250" t="s">
        <v>9548</v>
      </c>
      <c r="E250" t="s">
        <v>9549</v>
      </c>
      <c r="F250" t="s">
        <v>9550</v>
      </c>
      <c r="G250" t="s">
        <v>9551</v>
      </c>
      <c r="I250" t="str">
        <f t="shared" si="21"/>
        <v>N/A</v>
      </c>
      <c r="J250">
        <f t="shared" si="22"/>
        <v>61740000</v>
      </c>
      <c r="K250">
        <f t="shared" si="23"/>
        <v>45510000</v>
      </c>
      <c r="L250">
        <f t="shared" si="24"/>
        <v>50620000</v>
      </c>
      <c r="M250">
        <f t="shared" si="25"/>
        <v>54520000</v>
      </c>
      <c r="N250">
        <f t="shared" si="26"/>
        <v>47960000</v>
      </c>
    </row>
    <row r="251" spans="1:14" x14ac:dyDescent="0.3">
      <c r="A251" s="1">
        <v>4</v>
      </c>
      <c r="B251" t="s">
        <v>661</v>
      </c>
      <c r="C251" t="s">
        <v>254</v>
      </c>
      <c r="D251" t="s">
        <v>9552</v>
      </c>
      <c r="E251" t="s">
        <v>7626</v>
      </c>
      <c r="F251" t="s">
        <v>9553</v>
      </c>
      <c r="G251" t="s">
        <v>9554</v>
      </c>
      <c r="I251" t="str">
        <f t="shared" si="21"/>
        <v>N/A</v>
      </c>
      <c r="J251" t="str">
        <f t="shared" si="22"/>
        <v>N/A</v>
      </c>
      <c r="K251">
        <f t="shared" si="23"/>
        <v>-0.26290000000000002</v>
      </c>
      <c r="L251">
        <f t="shared" si="24"/>
        <v>0.11230000000000001</v>
      </c>
      <c r="M251">
        <f t="shared" si="25"/>
        <v>7.7100000000000002E-2</v>
      </c>
      <c r="N251">
        <f t="shared" si="26"/>
        <v>-0.12039999999999999</v>
      </c>
    </row>
    <row r="252" spans="1:14" x14ac:dyDescent="0.3">
      <c r="A252" s="1">
        <v>5</v>
      </c>
      <c r="B252" t="s">
        <v>666</v>
      </c>
      <c r="C252" t="s">
        <v>254</v>
      </c>
      <c r="D252" t="s">
        <v>254</v>
      </c>
      <c r="E252" t="s">
        <v>254</v>
      </c>
      <c r="F252" t="s">
        <v>7630</v>
      </c>
      <c r="G252" t="s">
        <v>7651</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1630000</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1650000</v>
      </c>
    </row>
    <row r="253" spans="1:14" x14ac:dyDescent="0.3">
      <c r="A253" s="1">
        <v>6</v>
      </c>
      <c r="B253" t="s">
        <v>672</v>
      </c>
      <c r="C253" t="s">
        <v>9555</v>
      </c>
      <c r="D253" t="s">
        <v>9556</v>
      </c>
      <c r="E253" t="s">
        <v>9557</v>
      </c>
      <c r="F253" t="s">
        <v>9558</v>
      </c>
      <c r="G253" t="s">
        <v>9559</v>
      </c>
      <c r="I253" t="str">
        <f t="shared" si="27"/>
        <v>N/A</v>
      </c>
      <c r="J253">
        <f t="shared" si="28"/>
        <v>78020000</v>
      </c>
      <c r="K253">
        <f t="shared" si="29"/>
        <v>77750000</v>
      </c>
      <c r="L253">
        <f t="shared" si="30"/>
        <v>96950000</v>
      </c>
      <c r="M253">
        <f t="shared" si="31"/>
        <v>64750000</v>
      </c>
      <c r="N253">
        <f t="shared" si="32"/>
        <v>51740000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9560</v>
      </c>
      <c r="D255" t="s">
        <v>9561</v>
      </c>
      <c r="E255" t="s">
        <v>4136</v>
      </c>
      <c r="F255" t="s">
        <v>9562</v>
      </c>
      <c r="G255" t="s">
        <v>9563</v>
      </c>
      <c r="I255" t="str">
        <f t="shared" si="27"/>
        <v>N/A</v>
      </c>
      <c r="J255">
        <f t="shared" si="28"/>
        <v>35380000</v>
      </c>
      <c r="K255">
        <f t="shared" si="29"/>
        <v>38740000</v>
      </c>
      <c r="L255">
        <f t="shared" si="30"/>
        <v>50740000</v>
      </c>
      <c r="M255">
        <f t="shared" si="31"/>
        <v>21530000</v>
      </c>
      <c r="N255">
        <f t="shared" si="32"/>
        <v>25700000</v>
      </c>
    </row>
    <row r="256" spans="1:14" x14ac:dyDescent="0.3">
      <c r="A256" s="1">
        <v>9</v>
      </c>
      <c r="B256" t="s">
        <v>683</v>
      </c>
      <c r="C256" t="s">
        <v>9564</v>
      </c>
      <c r="D256" t="s">
        <v>2804</v>
      </c>
      <c r="E256" t="s">
        <v>9061</v>
      </c>
      <c r="F256" t="s">
        <v>9565</v>
      </c>
      <c r="G256" t="s">
        <v>9566</v>
      </c>
      <c r="I256" t="str">
        <f t="shared" si="27"/>
        <v>N/A</v>
      </c>
      <c r="J256">
        <f t="shared" si="28"/>
        <v>42650000</v>
      </c>
      <c r="K256">
        <f t="shared" si="29"/>
        <v>39010000</v>
      </c>
      <c r="L256">
        <f t="shared" si="30"/>
        <v>46210000</v>
      </c>
      <c r="M256">
        <f t="shared" si="31"/>
        <v>43220000</v>
      </c>
      <c r="N256">
        <f t="shared" si="32"/>
        <v>26040000</v>
      </c>
    </row>
    <row r="257" spans="1:14" x14ac:dyDescent="0.3">
      <c r="A257" s="1">
        <v>10</v>
      </c>
      <c r="B257" t="s">
        <v>689</v>
      </c>
      <c r="C257" t="s">
        <v>9567</v>
      </c>
      <c r="D257" t="s">
        <v>9568</v>
      </c>
      <c r="E257" t="s">
        <v>9569</v>
      </c>
      <c r="F257" t="s">
        <v>9570</v>
      </c>
      <c r="G257" t="s">
        <v>9571</v>
      </c>
      <c r="I257" t="str">
        <f t="shared" si="27"/>
        <v>N/A</v>
      </c>
      <c r="J257">
        <f t="shared" si="28"/>
        <v>178000000</v>
      </c>
      <c r="K257">
        <f t="shared" si="29"/>
        <v>164650000</v>
      </c>
      <c r="L257">
        <f t="shared" si="30"/>
        <v>196140000</v>
      </c>
      <c r="M257">
        <f t="shared" si="31"/>
        <v>169560000</v>
      </c>
      <c r="N257">
        <f t="shared" si="32"/>
        <v>139820000</v>
      </c>
    </row>
    <row r="258" spans="1:14" x14ac:dyDescent="0.3">
      <c r="A258" s="1">
        <v>11</v>
      </c>
      <c r="B258" t="s">
        <v>695</v>
      </c>
      <c r="C258" t="s">
        <v>9572</v>
      </c>
      <c r="D258" t="s">
        <v>9573</v>
      </c>
      <c r="E258" t="s">
        <v>9574</v>
      </c>
      <c r="F258" t="s">
        <v>9575</v>
      </c>
      <c r="G258" t="s">
        <v>9576</v>
      </c>
      <c r="I258" t="str">
        <f t="shared" si="27"/>
        <v>N/A</v>
      </c>
      <c r="J258">
        <f t="shared" si="28"/>
        <v>844910000</v>
      </c>
      <c r="K258">
        <f t="shared" si="29"/>
        <v>846690000</v>
      </c>
      <c r="L258">
        <f t="shared" si="30"/>
        <v>882570000</v>
      </c>
      <c r="M258">
        <f t="shared" si="31"/>
        <v>828660000</v>
      </c>
      <c r="N258">
        <f t="shared" si="32"/>
        <v>184750000</v>
      </c>
    </row>
    <row r="259" spans="1:14" x14ac:dyDescent="0.3">
      <c r="A259" s="1">
        <v>12</v>
      </c>
      <c r="B259" t="s">
        <v>701</v>
      </c>
      <c r="C259" t="s">
        <v>9577</v>
      </c>
      <c r="D259" t="s">
        <v>9578</v>
      </c>
      <c r="E259" t="s">
        <v>9579</v>
      </c>
      <c r="F259" t="s">
        <v>9575</v>
      </c>
      <c r="G259" t="s">
        <v>9576</v>
      </c>
      <c r="I259" t="str">
        <f t="shared" si="27"/>
        <v>N/A</v>
      </c>
      <c r="J259">
        <f t="shared" si="28"/>
        <v>776520000</v>
      </c>
      <c r="K259">
        <f t="shared" si="29"/>
        <v>776460000</v>
      </c>
      <c r="L259">
        <f t="shared" si="30"/>
        <v>743640000</v>
      </c>
      <c r="M259">
        <f t="shared" si="31"/>
        <v>828660000</v>
      </c>
      <c r="N259">
        <f t="shared" si="32"/>
        <v>184750000</v>
      </c>
    </row>
    <row r="260" spans="1:14" x14ac:dyDescent="0.3">
      <c r="A260" s="1">
        <v>13</v>
      </c>
      <c r="B260" t="s">
        <v>704</v>
      </c>
      <c r="C260" t="s">
        <v>9577</v>
      </c>
      <c r="D260" t="s">
        <v>9578</v>
      </c>
      <c r="E260" t="s">
        <v>9579</v>
      </c>
      <c r="F260" t="s">
        <v>9575</v>
      </c>
      <c r="G260" t="s">
        <v>9576</v>
      </c>
      <c r="I260" t="str">
        <f t="shared" si="27"/>
        <v>N/A</v>
      </c>
      <c r="J260">
        <f t="shared" si="28"/>
        <v>776520000</v>
      </c>
      <c r="K260">
        <f t="shared" si="29"/>
        <v>776460000</v>
      </c>
      <c r="L260">
        <f t="shared" si="30"/>
        <v>743640000</v>
      </c>
      <c r="M260">
        <f t="shared" si="31"/>
        <v>828660000</v>
      </c>
      <c r="N260">
        <f t="shared" si="32"/>
        <v>184750000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3984</v>
      </c>
      <c r="D262" t="s">
        <v>9580</v>
      </c>
      <c r="E262" t="s">
        <v>9581</v>
      </c>
      <c r="F262" t="s">
        <v>254</v>
      </c>
      <c r="G262" t="s">
        <v>254</v>
      </c>
      <c r="I262" t="str">
        <f t="shared" si="27"/>
        <v>N/A</v>
      </c>
      <c r="J262">
        <f t="shared" si="28"/>
        <v>68390000</v>
      </c>
      <c r="K262">
        <f t="shared" si="29"/>
        <v>70230000</v>
      </c>
      <c r="L262">
        <f t="shared" si="30"/>
        <v>138930000</v>
      </c>
      <c r="M262" t="str">
        <f t="shared" si="31"/>
        <v>N/A</v>
      </c>
      <c r="N262" t="str">
        <f t="shared" si="32"/>
        <v>N/A</v>
      </c>
    </row>
    <row r="263" spans="1:14" x14ac:dyDescent="0.3">
      <c r="A263" s="1">
        <v>16</v>
      </c>
      <c r="B263" t="s">
        <v>709</v>
      </c>
      <c r="C263" t="s">
        <v>254</v>
      </c>
      <c r="D263" t="s">
        <v>254</v>
      </c>
      <c r="E263" t="s">
        <v>254</v>
      </c>
      <c r="F263" t="s">
        <v>254</v>
      </c>
      <c r="G263" t="s">
        <v>254</v>
      </c>
      <c r="I263" t="str">
        <f t="shared" si="27"/>
        <v>N/A</v>
      </c>
      <c r="J263" t="str">
        <f t="shared" si="28"/>
        <v>N/A</v>
      </c>
      <c r="K263" t="str">
        <f t="shared" si="29"/>
        <v>N/A</v>
      </c>
      <c r="L263" t="str">
        <f t="shared" si="30"/>
        <v>N/A</v>
      </c>
      <c r="M263" t="str">
        <f t="shared" si="31"/>
        <v>N/A</v>
      </c>
      <c r="N263" t="str">
        <f t="shared" si="32"/>
        <v>N/A</v>
      </c>
    </row>
    <row r="264" spans="1:14" x14ac:dyDescent="0.3">
      <c r="A264" s="1">
        <v>17</v>
      </c>
      <c r="B264" t="s">
        <v>714</v>
      </c>
      <c r="C264" t="s">
        <v>9582</v>
      </c>
      <c r="D264" t="s">
        <v>1939</v>
      </c>
      <c r="E264" t="s">
        <v>9583</v>
      </c>
      <c r="F264" t="s">
        <v>8593</v>
      </c>
      <c r="G264" t="s">
        <v>254</v>
      </c>
      <c r="I264" t="str">
        <f t="shared" si="27"/>
        <v>N/A</v>
      </c>
      <c r="J264">
        <f t="shared" si="28"/>
        <v>185100000</v>
      </c>
      <c r="K264">
        <f t="shared" si="29"/>
        <v>164310000</v>
      </c>
      <c r="L264">
        <f t="shared" si="30"/>
        <v>147620000</v>
      </c>
      <c r="M264">
        <f t="shared" si="31"/>
        <v>5070000</v>
      </c>
      <c r="N264" t="str">
        <f t="shared" si="32"/>
        <v>N/A</v>
      </c>
    </row>
    <row r="265" spans="1:14" x14ac:dyDescent="0.3">
      <c r="A265" s="1">
        <v>18</v>
      </c>
      <c r="B265" t="s">
        <v>720</v>
      </c>
      <c r="C265" t="s">
        <v>9582</v>
      </c>
      <c r="D265" t="s">
        <v>1939</v>
      </c>
      <c r="E265" t="s">
        <v>9583</v>
      </c>
      <c r="F265" t="s">
        <v>8593</v>
      </c>
      <c r="G265" t="s">
        <v>254</v>
      </c>
      <c r="I265" t="str">
        <f t="shared" si="27"/>
        <v>N/A</v>
      </c>
      <c r="J265">
        <f t="shared" si="28"/>
        <v>185100000</v>
      </c>
      <c r="K265">
        <f t="shared" si="29"/>
        <v>164310000</v>
      </c>
      <c r="L265">
        <f t="shared" si="30"/>
        <v>147620000</v>
      </c>
      <c r="M265">
        <f t="shared" si="31"/>
        <v>5070000</v>
      </c>
      <c r="N265" t="str">
        <f t="shared" si="32"/>
        <v>N/A</v>
      </c>
    </row>
    <row r="266" spans="1:14" x14ac:dyDescent="0.3">
      <c r="A266" s="1">
        <v>19</v>
      </c>
      <c r="B266" t="s">
        <v>725</v>
      </c>
      <c r="C266" t="s">
        <v>254</v>
      </c>
      <c r="D266" t="s">
        <v>254</v>
      </c>
      <c r="E266" t="s">
        <v>254</v>
      </c>
      <c r="F266" t="s">
        <v>254</v>
      </c>
      <c r="G266" t="s">
        <v>254</v>
      </c>
      <c r="I266" t="str">
        <f t="shared" si="27"/>
        <v>N/A</v>
      </c>
      <c r="J266" t="str">
        <f t="shared" si="28"/>
        <v>N/A</v>
      </c>
      <c r="K266" t="str">
        <f t="shared" si="29"/>
        <v>N/A</v>
      </c>
      <c r="L266" t="str">
        <f t="shared" si="30"/>
        <v>N/A</v>
      </c>
      <c r="M266" t="str">
        <f t="shared" si="31"/>
        <v>N/A</v>
      </c>
      <c r="N266" t="str">
        <f t="shared" si="32"/>
        <v>N/A</v>
      </c>
    </row>
    <row r="267" spans="1:14" x14ac:dyDescent="0.3">
      <c r="A267" s="1">
        <v>20</v>
      </c>
      <c r="B267" t="s">
        <v>730</v>
      </c>
      <c r="C267" t="s">
        <v>9584</v>
      </c>
      <c r="D267" t="s">
        <v>2428</v>
      </c>
      <c r="E267" t="s">
        <v>8950</v>
      </c>
      <c r="F267" t="s">
        <v>9585</v>
      </c>
      <c r="G267" t="s">
        <v>9586</v>
      </c>
      <c r="I267" t="str">
        <f t="shared" si="27"/>
        <v>pos_trend</v>
      </c>
      <c r="J267">
        <f t="shared" si="28"/>
        <v>13670000</v>
      </c>
      <c r="K267">
        <f t="shared" si="29"/>
        <v>22410000</v>
      </c>
      <c r="L267">
        <f t="shared" si="30"/>
        <v>28190000</v>
      </c>
      <c r="M267">
        <f t="shared" si="31"/>
        <v>28560000</v>
      </c>
      <c r="N267">
        <f t="shared" si="32"/>
        <v>29180000</v>
      </c>
    </row>
    <row r="268" spans="1:14" x14ac:dyDescent="0.3">
      <c r="A268" s="1">
        <v>21</v>
      </c>
      <c r="B268" t="s">
        <v>735</v>
      </c>
      <c r="C268" t="s">
        <v>9584</v>
      </c>
      <c r="D268" t="s">
        <v>2428</v>
      </c>
      <c r="E268" t="s">
        <v>8950</v>
      </c>
      <c r="F268" t="s">
        <v>9585</v>
      </c>
      <c r="G268" t="s">
        <v>9586</v>
      </c>
      <c r="I268" t="str">
        <f t="shared" si="27"/>
        <v>pos_trend</v>
      </c>
      <c r="J268">
        <f t="shared" si="28"/>
        <v>13670000</v>
      </c>
      <c r="K268">
        <f t="shared" si="29"/>
        <v>22410000</v>
      </c>
      <c r="L268">
        <f t="shared" si="30"/>
        <v>28190000</v>
      </c>
      <c r="M268">
        <f t="shared" si="31"/>
        <v>28560000</v>
      </c>
      <c r="N268">
        <f t="shared" si="32"/>
        <v>29180000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1521</v>
      </c>
      <c r="D270" t="s">
        <v>2188</v>
      </c>
      <c r="E270" t="s">
        <v>611</v>
      </c>
      <c r="F270" t="s">
        <v>251</v>
      </c>
      <c r="G270" t="s">
        <v>9587</v>
      </c>
      <c r="I270" t="str">
        <f t="shared" si="27"/>
        <v>N/A</v>
      </c>
      <c r="J270">
        <f t="shared" si="28"/>
        <v>1220000000</v>
      </c>
      <c r="K270">
        <f t="shared" si="29"/>
        <v>1200000000</v>
      </c>
      <c r="L270">
        <f t="shared" si="30"/>
        <v>1250000000</v>
      </c>
      <c r="M270">
        <f t="shared" si="31"/>
        <v>1030000000</v>
      </c>
      <c r="N270">
        <f t="shared" si="32"/>
        <v>353750000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9588</v>
      </c>
      <c r="D272" t="s">
        <v>9589</v>
      </c>
      <c r="E272" t="s">
        <v>9590</v>
      </c>
      <c r="F272" t="s">
        <v>9591</v>
      </c>
      <c r="G272" t="s">
        <v>9592</v>
      </c>
      <c r="I272" t="str">
        <f t="shared" si="27"/>
        <v>N/A</v>
      </c>
      <c r="J272">
        <f t="shared" si="28"/>
        <v>0.76549999999999996</v>
      </c>
      <c r="K272">
        <f t="shared" si="29"/>
        <v>0.77629999999999999</v>
      </c>
      <c r="L272">
        <f t="shared" si="30"/>
        <v>0.78549999999999998</v>
      </c>
      <c r="M272">
        <f t="shared" si="31"/>
        <v>0.90659999999999996</v>
      </c>
      <c r="N272">
        <f t="shared" si="32"/>
        <v>0.46049999999999996</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9593</v>
      </c>
      <c r="D276" t="s">
        <v>9594</v>
      </c>
      <c r="E276" t="s">
        <v>9595</v>
      </c>
      <c r="F276" t="s">
        <v>9596</v>
      </c>
      <c r="G276" t="s">
        <v>9597</v>
      </c>
      <c r="I276" t="str">
        <f t="shared" si="27"/>
        <v>N/A</v>
      </c>
      <c r="J276">
        <f t="shared" si="28"/>
        <v>374250000</v>
      </c>
      <c r="K276">
        <f t="shared" si="29"/>
        <v>345290000</v>
      </c>
      <c r="L276">
        <f t="shared" si="30"/>
        <v>342650000</v>
      </c>
      <c r="M276">
        <f t="shared" si="31"/>
        <v>106340000</v>
      </c>
      <c r="N276">
        <f t="shared" si="32"/>
        <v>414410000</v>
      </c>
    </row>
    <row r="277" spans="1:14" x14ac:dyDescent="0.3">
      <c r="A277" s="1">
        <v>30</v>
      </c>
      <c r="B277" t="s">
        <v>769</v>
      </c>
      <c r="C277" t="s">
        <v>9415</v>
      </c>
      <c r="D277" t="s">
        <v>9415</v>
      </c>
      <c r="E277" t="s">
        <v>9415</v>
      </c>
      <c r="F277" t="s">
        <v>9415</v>
      </c>
      <c r="G277" t="s">
        <v>9598</v>
      </c>
      <c r="I277" t="str">
        <f t="shared" si="27"/>
        <v>N/A</v>
      </c>
      <c r="J277">
        <f t="shared" si="28"/>
        <v>435000</v>
      </c>
      <c r="K277">
        <f t="shared" si="29"/>
        <v>435000</v>
      </c>
      <c r="L277">
        <f t="shared" si="30"/>
        <v>435000</v>
      </c>
      <c r="M277">
        <f t="shared" si="31"/>
        <v>435000</v>
      </c>
      <c r="N277">
        <f t="shared" si="32"/>
        <v>261000</v>
      </c>
    </row>
    <row r="278" spans="1:14" x14ac:dyDescent="0.3">
      <c r="A278" s="1">
        <v>31</v>
      </c>
      <c r="B278" t="s">
        <v>773</v>
      </c>
      <c r="C278" t="s">
        <v>5396</v>
      </c>
      <c r="D278" t="s">
        <v>9599</v>
      </c>
      <c r="E278" t="s">
        <v>9600</v>
      </c>
      <c r="F278" t="s">
        <v>9601</v>
      </c>
      <c r="G278" t="s">
        <v>254</v>
      </c>
      <c r="I278" t="str">
        <f t="shared" si="27"/>
        <v>N/A</v>
      </c>
      <c r="J278">
        <f t="shared" si="28"/>
        <v>34510000</v>
      </c>
      <c r="K278">
        <f t="shared" si="29"/>
        <v>-6730000</v>
      </c>
      <c r="L278">
        <f t="shared" si="30"/>
        <v>-15070000</v>
      </c>
      <c r="M278">
        <f t="shared" si="31"/>
        <v>-256810000</v>
      </c>
      <c r="N278" t="str">
        <f t="shared" si="32"/>
        <v>N/A</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254</v>
      </c>
      <c r="E280" t="s">
        <v>254</v>
      </c>
      <c r="F280" t="s">
        <v>254</v>
      </c>
      <c r="G280" t="s">
        <v>254</v>
      </c>
      <c r="I280" t="str">
        <f t="shared" si="27"/>
        <v>N/A</v>
      </c>
      <c r="J280" t="str">
        <f t="shared" si="28"/>
        <v>N/A</v>
      </c>
      <c r="K280" t="str">
        <f t="shared" si="29"/>
        <v>N/A</v>
      </c>
      <c r="L280" t="str">
        <f t="shared" si="30"/>
        <v>N/A</v>
      </c>
      <c r="M280" t="str">
        <f t="shared" si="31"/>
        <v>N/A</v>
      </c>
      <c r="N280" t="str">
        <f t="shared" si="32"/>
        <v>N/A</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9602</v>
      </c>
      <c r="D283" t="s">
        <v>2386</v>
      </c>
      <c r="E283" t="s">
        <v>9603</v>
      </c>
      <c r="F283" t="s">
        <v>9604</v>
      </c>
      <c r="G283" t="s">
        <v>9605</v>
      </c>
      <c r="I283" t="str">
        <f t="shared" si="27"/>
        <v>N/A</v>
      </c>
      <c r="J283">
        <f t="shared" si="28"/>
        <v>-16390000</v>
      </c>
      <c r="K283">
        <f t="shared" si="29"/>
        <v>-12100000</v>
      </c>
      <c r="L283">
        <f t="shared" si="30"/>
        <v>-12640000</v>
      </c>
      <c r="M283">
        <f t="shared" si="31"/>
        <v>-12010000</v>
      </c>
      <c r="N283">
        <f t="shared" si="32"/>
        <v>-3480000</v>
      </c>
    </row>
    <row r="284" spans="1:14" x14ac:dyDescent="0.3">
      <c r="A284" s="1">
        <v>37</v>
      </c>
      <c r="B284" t="s">
        <v>795</v>
      </c>
      <c r="C284" t="s">
        <v>9606</v>
      </c>
      <c r="D284" t="s">
        <v>9607</v>
      </c>
      <c r="E284" t="s">
        <v>9608</v>
      </c>
      <c r="F284" t="s">
        <v>6289</v>
      </c>
      <c r="G284" t="s">
        <v>9609</v>
      </c>
      <c r="I284" t="str">
        <f t="shared" si="27"/>
        <v>N/A</v>
      </c>
      <c r="J284">
        <f t="shared" si="28"/>
        <v>0.23449999999999999</v>
      </c>
      <c r="K284">
        <f t="shared" si="29"/>
        <v>0.22370000000000001</v>
      </c>
      <c r="L284">
        <f t="shared" si="30"/>
        <v>0.2145</v>
      </c>
      <c r="M284">
        <f t="shared" si="31"/>
        <v>9.3399999999999997E-2</v>
      </c>
      <c r="N284">
        <f t="shared" si="32"/>
        <v>0.53950000000000009</v>
      </c>
    </row>
    <row r="285" spans="1:14" x14ac:dyDescent="0.3">
      <c r="A285" s="1">
        <v>38</v>
      </c>
      <c r="B285" t="s">
        <v>801</v>
      </c>
      <c r="C285" t="s">
        <v>9593</v>
      </c>
      <c r="D285" t="s">
        <v>9594</v>
      </c>
      <c r="E285" t="s">
        <v>9595</v>
      </c>
      <c r="F285" t="s">
        <v>9596</v>
      </c>
      <c r="G285" t="s">
        <v>9597</v>
      </c>
      <c r="I285" t="str">
        <f t="shared" si="27"/>
        <v>N/A</v>
      </c>
      <c r="J285">
        <f t="shared" si="28"/>
        <v>374250000</v>
      </c>
      <c r="K285">
        <f t="shared" si="29"/>
        <v>345290000</v>
      </c>
      <c r="L285">
        <f t="shared" si="30"/>
        <v>342650000</v>
      </c>
      <c r="M285">
        <f t="shared" si="31"/>
        <v>106340000</v>
      </c>
      <c r="N285">
        <f t="shared" si="32"/>
        <v>414410000</v>
      </c>
    </row>
    <row r="286" spans="1:14" x14ac:dyDescent="0.3">
      <c r="A286" s="1">
        <v>39</v>
      </c>
      <c r="B286" t="s">
        <v>802</v>
      </c>
      <c r="C286" t="s">
        <v>9606</v>
      </c>
      <c r="D286" t="s">
        <v>9607</v>
      </c>
      <c r="E286" t="s">
        <v>9608</v>
      </c>
      <c r="F286" t="s">
        <v>6289</v>
      </c>
      <c r="G286" t="s">
        <v>9609</v>
      </c>
      <c r="I286" t="str">
        <f t="shared" si="27"/>
        <v>N/A</v>
      </c>
      <c r="J286">
        <f t="shared" si="28"/>
        <v>0.23449999999999999</v>
      </c>
      <c r="K286">
        <f t="shared" si="29"/>
        <v>0.22370000000000001</v>
      </c>
      <c r="L286">
        <f t="shared" si="30"/>
        <v>0.2145</v>
      </c>
      <c r="M286">
        <f t="shared" si="31"/>
        <v>9.3399999999999997E-2</v>
      </c>
      <c r="N286">
        <f t="shared" si="32"/>
        <v>0.53950000000000009</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9593</v>
      </c>
      <c r="D288" t="s">
        <v>9594</v>
      </c>
      <c r="E288" t="s">
        <v>9595</v>
      </c>
      <c r="F288" t="s">
        <v>9596</v>
      </c>
      <c r="G288" t="s">
        <v>9597</v>
      </c>
      <c r="I288" t="str">
        <f t="shared" si="27"/>
        <v>N/A</v>
      </c>
      <c r="J288">
        <f t="shared" si="28"/>
        <v>374250000</v>
      </c>
      <c r="K288">
        <f t="shared" si="29"/>
        <v>345290000</v>
      </c>
      <c r="L288">
        <f t="shared" si="30"/>
        <v>342650000</v>
      </c>
      <c r="M288">
        <f t="shared" si="31"/>
        <v>106340000</v>
      </c>
      <c r="N288">
        <f t="shared" si="32"/>
        <v>414410000</v>
      </c>
    </row>
    <row r="289" spans="1:14" x14ac:dyDescent="0.3">
      <c r="A289" s="1">
        <v>42</v>
      </c>
      <c r="B289" t="s">
        <v>805</v>
      </c>
      <c r="C289" t="s">
        <v>1441</v>
      </c>
      <c r="D289" t="s">
        <v>1513</v>
      </c>
      <c r="E289" t="s">
        <v>1441</v>
      </c>
      <c r="F289" t="s">
        <v>749</v>
      </c>
      <c r="G289" t="s">
        <v>9540</v>
      </c>
      <c r="I289" t="str">
        <f t="shared" si="27"/>
        <v>N/A</v>
      </c>
      <c r="J289">
        <f t="shared" si="28"/>
        <v>1600000000</v>
      </c>
      <c r="K289">
        <f t="shared" si="29"/>
        <v>1540000000</v>
      </c>
      <c r="L289">
        <f t="shared" si="30"/>
        <v>1600000000</v>
      </c>
      <c r="M289">
        <f t="shared" si="31"/>
        <v>1140000000</v>
      </c>
      <c r="N289">
        <f t="shared" si="32"/>
        <v>768160000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9420</v>
      </c>
      <c r="D292" t="s">
        <v>9421</v>
      </c>
      <c r="E292" t="s">
        <v>9422</v>
      </c>
      <c r="F292" t="s">
        <v>9423</v>
      </c>
      <c r="G292" t="s">
        <v>9424</v>
      </c>
      <c r="I292" t="str">
        <f t="shared" si="27"/>
        <v>N/A</v>
      </c>
      <c r="J292">
        <f t="shared" si="28"/>
        <v>20850000</v>
      </c>
      <c r="K292">
        <f t="shared" si="29"/>
        <v>-35930000</v>
      </c>
      <c r="L292">
        <f t="shared" si="30"/>
        <v>-8340000</v>
      </c>
      <c r="M292">
        <f t="shared" si="31"/>
        <v>-241750000</v>
      </c>
      <c r="N292">
        <f t="shared" si="32"/>
        <v>-123370000</v>
      </c>
    </row>
    <row r="293" spans="1:14" x14ac:dyDescent="0.3">
      <c r="A293" s="1">
        <v>1</v>
      </c>
      <c r="B293" t="s">
        <v>424</v>
      </c>
      <c r="C293" t="s">
        <v>254</v>
      </c>
      <c r="D293" t="s">
        <v>9425</v>
      </c>
      <c r="E293" t="s">
        <v>9426</v>
      </c>
      <c r="F293" t="s">
        <v>9427</v>
      </c>
      <c r="G293" t="s">
        <v>9428</v>
      </c>
      <c r="I293" t="str">
        <f t="shared" si="27"/>
        <v>N/A</v>
      </c>
      <c r="J293" t="str">
        <f t="shared" si="28"/>
        <v>N/A</v>
      </c>
      <c r="K293">
        <f t="shared" si="29"/>
        <v>-2.7229000000000001</v>
      </c>
      <c r="L293">
        <f t="shared" si="30"/>
        <v>0.76780000000000004</v>
      </c>
      <c r="M293">
        <f t="shared" si="31"/>
        <v>-27.982700000000001</v>
      </c>
      <c r="N293">
        <f t="shared" si="32"/>
        <v>0.48970000000000002</v>
      </c>
    </row>
    <row r="294" spans="1:14" x14ac:dyDescent="0.3">
      <c r="A294" s="1">
        <v>2</v>
      </c>
      <c r="B294" t="s">
        <v>807</v>
      </c>
      <c r="C294" t="s">
        <v>9339</v>
      </c>
      <c r="D294" t="s">
        <v>9340</v>
      </c>
      <c r="E294" t="s">
        <v>9341</v>
      </c>
      <c r="F294" t="s">
        <v>9342</v>
      </c>
      <c r="G294" t="s">
        <v>9343</v>
      </c>
      <c r="I294" t="str">
        <f t="shared" si="27"/>
        <v>N/A</v>
      </c>
      <c r="J294">
        <f t="shared" si="28"/>
        <v>187080000</v>
      </c>
      <c r="K294">
        <f t="shared" si="29"/>
        <v>209750000</v>
      </c>
      <c r="L294">
        <f t="shared" si="30"/>
        <v>217480000</v>
      </c>
      <c r="M294">
        <f t="shared" si="31"/>
        <v>241610000</v>
      </c>
      <c r="N294">
        <f t="shared" si="32"/>
        <v>218350000</v>
      </c>
    </row>
    <row r="295" spans="1:14" x14ac:dyDescent="0.3">
      <c r="A295" s="1">
        <v>3</v>
      </c>
      <c r="B295" t="s">
        <v>808</v>
      </c>
      <c r="C295" t="s">
        <v>9344</v>
      </c>
      <c r="D295" t="s">
        <v>9345</v>
      </c>
      <c r="E295" t="s">
        <v>9346</v>
      </c>
      <c r="F295" t="s">
        <v>9347</v>
      </c>
      <c r="G295" t="s">
        <v>9348</v>
      </c>
      <c r="I295" t="str">
        <f t="shared" si="27"/>
        <v>N/A</v>
      </c>
      <c r="J295">
        <f t="shared" si="28"/>
        <v>180180000</v>
      </c>
      <c r="K295">
        <f t="shared" si="29"/>
        <v>201350000</v>
      </c>
      <c r="L295">
        <f t="shared" si="30"/>
        <v>208880000</v>
      </c>
      <c r="M295">
        <f t="shared" si="31"/>
        <v>232710000</v>
      </c>
      <c r="N295">
        <f t="shared" si="32"/>
        <v>209850000</v>
      </c>
    </row>
    <row r="296" spans="1:14" x14ac:dyDescent="0.3">
      <c r="A296" s="1">
        <v>4</v>
      </c>
      <c r="B296" t="s">
        <v>809</v>
      </c>
      <c r="C296" t="s">
        <v>5796</v>
      </c>
      <c r="D296" t="s">
        <v>9349</v>
      </c>
      <c r="E296" t="s">
        <v>9350</v>
      </c>
      <c r="F296" t="s">
        <v>9351</v>
      </c>
      <c r="G296" t="s">
        <v>707</v>
      </c>
      <c r="I296" t="str">
        <f t="shared" si="27"/>
        <v>N/A</v>
      </c>
      <c r="J296">
        <f t="shared" si="28"/>
        <v>6900000</v>
      </c>
      <c r="K296">
        <f t="shared" si="29"/>
        <v>8400000</v>
      </c>
      <c r="L296">
        <f t="shared" si="30"/>
        <v>8600000</v>
      </c>
      <c r="M296">
        <f t="shared" si="31"/>
        <v>8900000</v>
      </c>
      <c r="N296">
        <f t="shared" si="32"/>
        <v>8500000</v>
      </c>
    </row>
    <row r="297" spans="1:14" x14ac:dyDescent="0.3">
      <c r="A297" s="1">
        <v>5</v>
      </c>
      <c r="B297" t="s">
        <v>810</v>
      </c>
      <c r="C297" t="s">
        <v>9610</v>
      </c>
      <c r="D297" t="s">
        <v>9611</v>
      </c>
      <c r="E297" t="s">
        <v>9612</v>
      </c>
      <c r="F297" t="s">
        <v>9419</v>
      </c>
      <c r="G297" t="s">
        <v>5800</v>
      </c>
      <c r="I297" t="str">
        <f t="shared" si="27"/>
        <v>N/A</v>
      </c>
      <c r="J297">
        <f t="shared" si="28"/>
        <v>11590000</v>
      </c>
      <c r="K297">
        <f t="shared" si="29"/>
        <v>-20030000</v>
      </c>
      <c r="L297">
        <f t="shared" si="30"/>
        <v>87000</v>
      </c>
      <c r="M297">
        <f t="shared" si="31"/>
        <v>-131169999.99999999</v>
      </c>
      <c r="N297">
        <f t="shared" si="32"/>
        <v>-4400000</v>
      </c>
    </row>
    <row r="298" spans="1:14" x14ac:dyDescent="0.3">
      <c r="A298" s="1">
        <v>6</v>
      </c>
      <c r="B298" t="s">
        <v>714</v>
      </c>
      <c r="C298" t="s">
        <v>9610</v>
      </c>
      <c r="D298" t="s">
        <v>9611</v>
      </c>
      <c r="E298" t="s">
        <v>9612</v>
      </c>
      <c r="F298" t="s">
        <v>9419</v>
      </c>
      <c r="G298" t="s">
        <v>5800</v>
      </c>
      <c r="I298" t="str">
        <f t="shared" si="27"/>
        <v>N/A</v>
      </c>
      <c r="J298">
        <f t="shared" si="28"/>
        <v>11590000</v>
      </c>
      <c r="K298">
        <f t="shared" si="29"/>
        <v>-20030000</v>
      </c>
      <c r="L298">
        <f t="shared" si="30"/>
        <v>87000</v>
      </c>
      <c r="M298">
        <f t="shared" si="31"/>
        <v>-131169999.99999999</v>
      </c>
      <c r="N298">
        <f t="shared" si="32"/>
        <v>-4400000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9613</v>
      </c>
      <c r="D300" t="s">
        <v>9614</v>
      </c>
      <c r="E300" t="s">
        <v>9615</v>
      </c>
      <c r="F300" t="s">
        <v>9616</v>
      </c>
      <c r="G300" t="s">
        <v>9617</v>
      </c>
      <c r="I300" t="str">
        <f t="shared" si="27"/>
        <v>N/A</v>
      </c>
      <c r="J300">
        <f t="shared" si="28"/>
        <v>26950000</v>
      </c>
      <c r="K300">
        <f t="shared" si="29"/>
        <v>18590000</v>
      </c>
      <c r="L300">
        <f t="shared" si="30"/>
        <v>52810000</v>
      </c>
      <c r="M300">
        <f t="shared" si="31"/>
        <v>101210000</v>
      </c>
      <c r="N300">
        <f t="shared" si="32"/>
        <v>-297250000</v>
      </c>
    </row>
    <row r="301" spans="1:14" x14ac:dyDescent="0.3">
      <c r="A301" s="1">
        <v>9</v>
      </c>
      <c r="B301" t="s">
        <v>823</v>
      </c>
      <c r="C301" t="s">
        <v>9618</v>
      </c>
      <c r="D301" t="s">
        <v>9619</v>
      </c>
      <c r="E301" t="s">
        <v>8151</v>
      </c>
      <c r="F301" t="s">
        <v>9620</v>
      </c>
      <c r="G301" t="s">
        <v>9621</v>
      </c>
      <c r="I301" t="str">
        <f t="shared" si="27"/>
        <v>N/A</v>
      </c>
      <c r="J301">
        <f t="shared" si="28"/>
        <v>246480000</v>
      </c>
      <c r="K301">
        <f t="shared" si="29"/>
        <v>172380000</v>
      </c>
      <c r="L301">
        <f t="shared" si="30"/>
        <v>262040000.00000003</v>
      </c>
      <c r="M301">
        <f t="shared" si="31"/>
        <v>-30110000</v>
      </c>
      <c r="N301">
        <f t="shared" si="32"/>
        <v>-206670000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9622</v>
      </c>
      <c r="D303" t="s">
        <v>9623</v>
      </c>
      <c r="E303" t="s">
        <v>9624</v>
      </c>
      <c r="F303" t="s">
        <v>9625</v>
      </c>
      <c r="G303" t="s">
        <v>9626</v>
      </c>
      <c r="I303" t="str">
        <f t="shared" si="27"/>
        <v>N/A</v>
      </c>
      <c r="J303">
        <f t="shared" si="28"/>
        <v>57200000</v>
      </c>
      <c r="K303">
        <f t="shared" si="29"/>
        <v>-6790000</v>
      </c>
      <c r="L303">
        <f t="shared" si="30"/>
        <v>-37500000</v>
      </c>
      <c r="M303">
        <f t="shared" si="31"/>
        <v>125640000</v>
      </c>
      <c r="N303">
        <f t="shared" si="32"/>
        <v>55190000</v>
      </c>
    </row>
    <row r="304" spans="1:14" x14ac:dyDescent="0.3">
      <c r="A304" s="1">
        <v>12</v>
      </c>
      <c r="B304" t="s">
        <v>836</v>
      </c>
      <c r="C304" t="s">
        <v>9627</v>
      </c>
      <c r="D304" t="s">
        <v>3448</v>
      </c>
      <c r="E304" t="s">
        <v>9628</v>
      </c>
      <c r="F304" t="s">
        <v>9629</v>
      </c>
      <c r="G304" t="s">
        <v>7894</v>
      </c>
      <c r="I304" t="str">
        <f t="shared" si="27"/>
        <v>N/A</v>
      </c>
      <c r="J304">
        <f t="shared" si="28"/>
        <v>47010000</v>
      </c>
      <c r="K304">
        <f t="shared" si="29"/>
        <v>2890000</v>
      </c>
      <c r="L304">
        <f t="shared" si="30"/>
        <v>-41350000</v>
      </c>
      <c r="M304">
        <f t="shared" si="31"/>
        <v>145720000</v>
      </c>
      <c r="N304">
        <f t="shared" si="32"/>
        <v>-5160000</v>
      </c>
    </row>
    <row r="305" spans="1:14" x14ac:dyDescent="0.3">
      <c r="A305" s="1">
        <v>13</v>
      </c>
      <c r="B305" t="s">
        <v>655</v>
      </c>
      <c r="C305" t="s">
        <v>9630</v>
      </c>
      <c r="D305" t="s">
        <v>9631</v>
      </c>
      <c r="E305" t="s">
        <v>7791</v>
      </c>
      <c r="F305" t="s">
        <v>2928</v>
      </c>
      <c r="G305" t="s">
        <v>9632</v>
      </c>
      <c r="I305" t="str">
        <f t="shared" si="27"/>
        <v>N/A</v>
      </c>
      <c r="J305">
        <f t="shared" si="28"/>
        <v>4720000</v>
      </c>
      <c r="K305">
        <f t="shared" si="29"/>
        <v>-16230000</v>
      </c>
      <c r="L305">
        <f t="shared" si="30"/>
        <v>5110000</v>
      </c>
      <c r="M305">
        <f t="shared" si="31"/>
        <v>3900000</v>
      </c>
      <c r="N305">
        <f t="shared" si="32"/>
        <v>-6560000</v>
      </c>
    </row>
    <row r="306" spans="1:14" x14ac:dyDescent="0.3">
      <c r="A306" s="1">
        <v>14</v>
      </c>
      <c r="B306" t="s">
        <v>847</v>
      </c>
      <c r="C306" t="s">
        <v>7620</v>
      </c>
      <c r="D306" t="s">
        <v>2036</v>
      </c>
      <c r="E306" t="s">
        <v>9633</v>
      </c>
      <c r="F306" t="s">
        <v>8715</v>
      </c>
      <c r="G306" t="s">
        <v>2010</v>
      </c>
      <c r="I306" t="str">
        <f t="shared" si="27"/>
        <v>N/A</v>
      </c>
      <c r="J306">
        <f t="shared" si="28"/>
        <v>2910000</v>
      </c>
      <c r="K306">
        <f t="shared" si="29"/>
        <v>4570000</v>
      </c>
      <c r="L306">
        <f t="shared" si="30"/>
        <v>-4940000</v>
      </c>
      <c r="M306">
        <f t="shared" si="31"/>
        <v>-398000</v>
      </c>
      <c r="N306">
        <f t="shared" si="32"/>
        <v>-5780000</v>
      </c>
    </row>
    <row r="307" spans="1:14" x14ac:dyDescent="0.3">
      <c r="A307" s="1">
        <v>15</v>
      </c>
      <c r="B307" t="s">
        <v>853</v>
      </c>
      <c r="C307" t="s">
        <v>9634</v>
      </c>
      <c r="D307" t="s">
        <v>9635</v>
      </c>
      <c r="E307" t="s">
        <v>9636</v>
      </c>
      <c r="F307" t="s">
        <v>9134</v>
      </c>
      <c r="G307" t="s">
        <v>9637</v>
      </c>
      <c r="I307" t="str">
        <f t="shared" si="27"/>
        <v>N/A</v>
      </c>
      <c r="J307">
        <f t="shared" si="28"/>
        <v>303680000</v>
      </c>
      <c r="K307">
        <f t="shared" si="29"/>
        <v>165590000</v>
      </c>
      <c r="L307">
        <f t="shared" si="30"/>
        <v>224540000</v>
      </c>
      <c r="M307">
        <f t="shared" si="31"/>
        <v>95540000</v>
      </c>
      <c r="N307">
        <f t="shared" si="32"/>
        <v>-151490000</v>
      </c>
    </row>
    <row r="308" spans="1:14" x14ac:dyDescent="0.3">
      <c r="A308" s="1">
        <v>16</v>
      </c>
      <c r="B308" t="s">
        <v>859</v>
      </c>
      <c r="C308" t="s">
        <v>254</v>
      </c>
      <c r="D308" t="s">
        <v>9638</v>
      </c>
      <c r="E308" t="s">
        <v>4978</v>
      </c>
      <c r="F308" t="s">
        <v>9639</v>
      </c>
      <c r="G308" t="s">
        <v>9640</v>
      </c>
      <c r="I308" t="str">
        <f t="shared" si="27"/>
        <v>N/A</v>
      </c>
      <c r="J308" t="str">
        <f t="shared" si="28"/>
        <v>N/A</v>
      </c>
      <c r="K308">
        <f t="shared" si="29"/>
        <v>-0.45469999999999999</v>
      </c>
      <c r="L308">
        <f t="shared" si="30"/>
        <v>0.35600000000000004</v>
      </c>
      <c r="M308">
        <f t="shared" si="31"/>
        <v>-0.57450000000000001</v>
      </c>
      <c r="N308">
        <f t="shared" si="32"/>
        <v>-2.5855999999999999</v>
      </c>
    </row>
    <row r="309" spans="1:14" x14ac:dyDescent="0.3">
      <c r="A309" s="1">
        <v>17</v>
      </c>
      <c r="B309" t="s">
        <v>864</v>
      </c>
      <c r="C309" t="s">
        <v>9641</v>
      </c>
      <c r="D309" t="s">
        <v>9642</v>
      </c>
      <c r="E309" t="s">
        <v>9643</v>
      </c>
      <c r="F309" t="s">
        <v>9644</v>
      </c>
      <c r="G309" t="s">
        <v>9645</v>
      </c>
      <c r="I309" t="str">
        <f t="shared" si="27"/>
        <v>N/A</v>
      </c>
      <c r="J309">
        <f t="shared" si="28"/>
        <v>0.22090000000000001</v>
      </c>
      <c r="K309">
        <f t="shared" si="29"/>
        <v>0.13109999999999999</v>
      </c>
      <c r="L309">
        <f t="shared" si="30"/>
        <v>0.15060000000000001</v>
      </c>
      <c r="M309">
        <f t="shared" si="31"/>
        <v>0.1186</v>
      </c>
      <c r="N309">
        <f t="shared" si="32"/>
        <v>-0.2767</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9646</v>
      </c>
      <c r="D312" t="s">
        <v>9647</v>
      </c>
      <c r="E312" t="s">
        <v>9648</v>
      </c>
      <c r="F312" t="s">
        <v>9649</v>
      </c>
      <c r="G312" t="s">
        <v>9650</v>
      </c>
      <c r="I312" t="str">
        <f t="shared" si="27"/>
        <v>N/A</v>
      </c>
      <c r="J312">
        <f t="shared" si="28"/>
        <v>-172260000</v>
      </c>
      <c r="K312">
        <f t="shared" si="29"/>
        <v>-138080000</v>
      </c>
      <c r="L312">
        <f t="shared" si="30"/>
        <v>-237170000</v>
      </c>
      <c r="M312">
        <f t="shared" si="31"/>
        <v>-53870000</v>
      </c>
      <c r="N312">
        <f t="shared" si="32"/>
        <v>-32689999.999999996</v>
      </c>
    </row>
    <row r="313" spans="1:14" x14ac:dyDescent="0.3">
      <c r="A313" s="1">
        <v>1</v>
      </c>
      <c r="B313" t="s">
        <v>876</v>
      </c>
      <c r="C313" t="s">
        <v>9651</v>
      </c>
      <c r="D313" t="s">
        <v>9652</v>
      </c>
      <c r="E313" t="s">
        <v>9653</v>
      </c>
      <c r="F313" t="s">
        <v>9649</v>
      </c>
      <c r="G313" t="s">
        <v>9650</v>
      </c>
      <c r="I313" t="str">
        <f t="shared" si="27"/>
        <v>N/A</v>
      </c>
      <c r="J313">
        <f t="shared" si="28"/>
        <v>-171440000</v>
      </c>
      <c r="K313">
        <f t="shared" si="29"/>
        <v>-136950000</v>
      </c>
      <c r="L313">
        <f t="shared" si="30"/>
        <v>-236300000</v>
      </c>
      <c r="M313">
        <f t="shared" si="31"/>
        <v>-53870000</v>
      </c>
      <c r="N313">
        <f t="shared" si="32"/>
        <v>-32689999.999999996</v>
      </c>
    </row>
    <row r="314" spans="1:14" x14ac:dyDescent="0.3">
      <c r="A314" s="1">
        <v>2</v>
      </c>
      <c r="B314" t="s">
        <v>882</v>
      </c>
      <c r="C314" t="s">
        <v>9654</v>
      </c>
      <c r="D314" t="s">
        <v>3033</v>
      </c>
      <c r="E314" t="s">
        <v>9655</v>
      </c>
      <c r="F314" t="s">
        <v>254</v>
      </c>
      <c r="G314" t="s">
        <v>254</v>
      </c>
      <c r="I314" t="str">
        <f t="shared" si="27"/>
        <v>N/A</v>
      </c>
      <c r="J314">
        <f t="shared" si="28"/>
        <v>-817000</v>
      </c>
      <c r="K314">
        <f t="shared" si="29"/>
        <v>-1130000</v>
      </c>
      <c r="L314">
        <f t="shared" si="30"/>
        <v>-879000</v>
      </c>
      <c r="M314" t="str">
        <f t="shared" si="31"/>
        <v>N/A</v>
      </c>
      <c r="N314" t="str">
        <f t="shared" si="32"/>
        <v>N/A</v>
      </c>
    </row>
    <row r="315" spans="1:14" x14ac:dyDescent="0.3">
      <c r="A315" s="1">
        <v>3</v>
      </c>
      <c r="B315" t="s">
        <v>888</v>
      </c>
      <c r="C315" t="s">
        <v>254</v>
      </c>
      <c r="D315" t="s">
        <v>9656</v>
      </c>
      <c r="E315" t="s">
        <v>9657</v>
      </c>
      <c r="F315" t="s">
        <v>9658</v>
      </c>
      <c r="G315" t="s">
        <v>9659</v>
      </c>
      <c r="I315" t="str">
        <f t="shared" si="27"/>
        <v>N/A</v>
      </c>
      <c r="J315" t="str">
        <f t="shared" si="28"/>
        <v>N/A</v>
      </c>
      <c r="K315">
        <f t="shared" si="29"/>
        <v>0.19839999999999999</v>
      </c>
      <c r="L315">
        <f t="shared" si="30"/>
        <v>-0.71760000000000002</v>
      </c>
      <c r="M315">
        <f t="shared" si="31"/>
        <v>0.77290000000000003</v>
      </c>
      <c r="N315">
        <f t="shared" si="32"/>
        <v>0.39319999999999999</v>
      </c>
    </row>
    <row r="316" spans="1:14" x14ac:dyDescent="0.3">
      <c r="A316" s="1">
        <v>4</v>
      </c>
      <c r="B316" t="s">
        <v>893</v>
      </c>
      <c r="C316" t="s">
        <v>9660</v>
      </c>
      <c r="D316" t="s">
        <v>9661</v>
      </c>
      <c r="E316" t="s">
        <v>9662</v>
      </c>
      <c r="F316" t="s">
        <v>9663</v>
      </c>
      <c r="G316" t="s">
        <v>9664</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-0.12529999999999999</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-0.10929999999999999</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-0.159</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-6.6900000000000001E-2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-5.9699999999999996E-2</v>
      </c>
    </row>
    <row r="317" spans="1:14" x14ac:dyDescent="0.3">
      <c r="A317" s="1">
        <v>5</v>
      </c>
      <c r="B317" t="s">
        <v>899</v>
      </c>
      <c r="C317" t="s">
        <v>9665</v>
      </c>
      <c r="D317" t="s">
        <v>9666</v>
      </c>
      <c r="E317" t="s">
        <v>9667</v>
      </c>
      <c r="F317" t="s">
        <v>4199</v>
      </c>
      <c r="G317" t="s">
        <v>254</v>
      </c>
      <c r="I317" t="str">
        <f t="shared" si="33"/>
        <v>N/A</v>
      </c>
      <c r="J317">
        <f t="shared" si="34"/>
        <v>-84940000</v>
      </c>
      <c r="K317">
        <f t="shared" si="35"/>
        <v>-21470000</v>
      </c>
      <c r="L317">
        <f t="shared" si="36"/>
        <v>-16090000</v>
      </c>
      <c r="M317">
        <f t="shared" si="37"/>
        <v>-16730000</v>
      </c>
      <c r="N317" t="str">
        <f t="shared" si="38"/>
        <v>N/A</v>
      </c>
    </row>
    <row r="318" spans="1:14" x14ac:dyDescent="0.3">
      <c r="A318" s="1">
        <v>6</v>
      </c>
      <c r="B318" t="s">
        <v>904</v>
      </c>
      <c r="C318" t="s">
        <v>9668</v>
      </c>
      <c r="D318" t="s">
        <v>9669</v>
      </c>
      <c r="E318" t="s">
        <v>9670</v>
      </c>
      <c r="F318" t="s">
        <v>3894</v>
      </c>
      <c r="G318" t="s">
        <v>3275</v>
      </c>
      <c r="I318" t="str">
        <f t="shared" si="33"/>
        <v>N/A</v>
      </c>
      <c r="J318">
        <f t="shared" si="34"/>
        <v>12070000</v>
      </c>
      <c r="K318">
        <f t="shared" si="35"/>
        <v>19860000</v>
      </c>
      <c r="L318">
        <f t="shared" si="36"/>
        <v>39840000</v>
      </c>
      <c r="M318">
        <f t="shared" si="37"/>
        <v>8109999.9999999991</v>
      </c>
      <c r="N318">
        <f t="shared" si="38"/>
        <v>3280000</v>
      </c>
    </row>
    <row r="319" spans="1:14" x14ac:dyDescent="0.3">
      <c r="A319" s="1">
        <v>7</v>
      </c>
      <c r="B319" t="s">
        <v>906</v>
      </c>
      <c r="C319" t="s">
        <v>254</v>
      </c>
      <c r="D319" t="s">
        <v>254</v>
      </c>
      <c r="E319" t="s">
        <v>254</v>
      </c>
      <c r="F319" t="s">
        <v>254</v>
      </c>
      <c r="G319" t="s">
        <v>254</v>
      </c>
      <c r="I319" t="str">
        <f t="shared" si="33"/>
        <v>N/A</v>
      </c>
      <c r="J319" t="str">
        <f t="shared" si="34"/>
        <v>N/A</v>
      </c>
      <c r="K319" t="str">
        <f t="shared" si="35"/>
        <v>N/A</v>
      </c>
      <c r="L319" t="str">
        <f t="shared" si="36"/>
        <v>N/A</v>
      </c>
      <c r="M319" t="str">
        <f t="shared" si="37"/>
        <v>N/A</v>
      </c>
      <c r="N319" t="str">
        <f t="shared" si="38"/>
        <v>N/A</v>
      </c>
    </row>
    <row r="320" spans="1:14" x14ac:dyDescent="0.3">
      <c r="A320" s="1">
        <v>8</v>
      </c>
      <c r="B320" t="s">
        <v>908</v>
      </c>
      <c r="C320" t="s">
        <v>254</v>
      </c>
      <c r="D320" t="s">
        <v>254</v>
      </c>
      <c r="E320" t="s">
        <v>254</v>
      </c>
      <c r="F320" t="s">
        <v>254</v>
      </c>
      <c r="G320" t="s">
        <v>254</v>
      </c>
      <c r="I320" t="str">
        <f t="shared" si="33"/>
        <v>N/A</v>
      </c>
      <c r="J320" t="str">
        <f t="shared" si="34"/>
        <v>N/A</v>
      </c>
      <c r="K320" t="str">
        <f t="shared" si="35"/>
        <v>N/A</v>
      </c>
      <c r="L320" t="str">
        <f t="shared" si="36"/>
        <v>N/A</v>
      </c>
      <c r="M320" t="str">
        <f t="shared" si="37"/>
        <v>N/A</v>
      </c>
      <c r="N320" t="str">
        <f t="shared" si="38"/>
        <v>N/A</v>
      </c>
    </row>
    <row r="321" spans="1:14" x14ac:dyDescent="0.3">
      <c r="A321" s="1">
        <v>9</v>
      </c>
      <c r="B321" t="s">
        <v>909</v>
      </c>
      <c r="C321" t="s">
        <v>254</v>
      </c>
      <c r="D321" t="s">
        <v>254</v>
      </c>
      <c r="E321" t="s">
        <v>254</v>
      </c>
      <c r="F321" t="s">
        <v>254</v>
      </c>
      <c r="G321" t="s">
        <v>254</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910</v>
      </c>
      <c r="C322" t="s">
        <v>2302</v>
      </c>
      <c r="D322" t="s">
        <v>254</v>
      </c>
      <c r="E322" t="s">
        <v>254</v>
      </c>
      <c r="F322" t="s">
        <v>254</v>
      </c>
      <c r="G322" t="s">
        <v>254</v>
      </c>
      <c r="I322" t="str">
        <f t="shared" si="33"/>
        <v>N/A</v>
      </c>
      <c r="J322">
        <f t="shared" si="34"/>
        <v>-5640000</v>
      </c>
      <c r="K322" t="str">
        <f t="shared" si="35"/>
        <v>N/A</v>
      </c>
      <c r="L322" t="str">
        <f t="shared" si="36"/>
        <v>N/A</v>
      </c>
      <c r="M322" t="str">
        <f t="shared" si="37"/>
        <v>N/A</v>
      </c>
      <c r="N322" t="str">
        <f t="shared" si="38"/>
        <v>N/A</v>
      </c>
    </row>
    <row r="323" spans="1:14" x14ac:dyDescent="0.3">
      <c r="A323" s="1">
        <v>11</v>
      </c>
      <c r="B323" t="s">
        <v>914</v>
      </c>
      <c r="C323" t="s">
        <v>254</v>
      </c>
      <c r="D323" t="s">
        <v>254</v>
      </c>
      <c r="E323" t="s">
        <v>254</v>
      </c>
      <c r="F323" t="s">
        <v>254</v>
      </c>
      <c r="G323" t="s">
        <v>254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915</v>
      </c>
      <c r="C324" t="s">
        <v>9671</v>
      </c>
      <c r="D324" t="s">
        <v>9672</v>
      </c>
      <c r="E324" t="s">
        <v>9673</v>
      </c>
      <c r="F324" t="s">
        <v>9674</v>
      </c>
      <c r="G324" t="s">
        <v>9675</v>
      </c>
      <c r="I324" t="str">
        <f t="shared" si="33"/>
        <v>N/A</v>
      </c>
      <c r="J324">
        <f t="shared" si="34"/>
        <v>-250760000</v>
      </c>
      <c r="K324">
        <f t="shared" si="35"/>
        <v>-139690000</v>
      </c>
      <c r="L324">
        <f t="shared" si="36"/>
        <v>-213430000</v>
      </c>
      <c r="M324">
        <f t="shared" si="37"/>
        <v>-62490000</v>
      </c>
      <c r="N324">
        <f t="shared" si="38"/>
        <v>-29410000</v>
      </c>
    </row>
    <row r="325" spans="1:14" x14ac:dyDescent="0.3">
      <c r="A325" s="1">
        <v>13</v>
      </c>
      <c r="B325" t="s">
        <v>921</v>
      </c>
      <c r="C325" t="s">
        <v>254</v>
      </c>
      <c r="D325" t="s">
        <v>9676</v>
      </c>
      <c r="E325" t="s">
        <v>9677</v>
      </c>
      <c r="F325" t="s">
        <v>9678</v>
      </c>
      <c r="G325" t="s">
        <v>9679</v>
      </c>
      <c r="I325" t="str">
        <f t="shared" si="33"/>
        <v>N/A</v>
      </c>
      <c r="J325" t="str">
        <f t="shared" si="34"/>
        <v>N/A</v>
      </c>
      <c r="K325">
        <f t="shared" si="35"/>
        <v>0.443</v>
      </c>
      <c r="L325">
        <f t="shared" si="36"/>
        <v>-0.52790000000000004</v>
      </c>
      <c r="M325">
        <f t="shared" si="37"/>
        <v>0.70720000000000005</v>
      </c>
      <c r="N325">
        <f t="shared" si="38"/>
        <v>0.52939999999999998</v>
      </c>
    </row>
    <row r="326" spans="1:14" x14ac:dyDescent="0.3">
      <c r="A326" s="1">
        <v>14</v>
      </c>
      <c r="B326" t="s">
        <v>926</v>
      </c>
      <c r="C326" t="s">
        <v>9680</v>
      </c>
      <c r="D326" t="s">
        <v>9681</v>
      </c>
      <c r="E326" t="s">
        <v>9682</v>
      </c>
      <c r="F326" t="s">
        <v>9683</v>
      </c>
      <c r="G326" t="s">
        <v>9684</v>
      </c>
      <c r="I326" t="str">
        <f t="shared" si="33"/>
        <v>N/A</v>
      </c>
      <c r="J326">
        <f t="shared" si="34"/>
        <v>-0.18239999999999998</v>
      </c>
      <c r="K326">
        <f t="shared" si="35"/>
        <v>-0.1106</v>
      </c>
      <c r="L326">
        <f t="shared" si="36"/>
        <v>-0.1431</v>
      </c>
      <c r="M326">
        <f t="shared" si="37"/>
        <v>-7.7600000000000002E-2</v>
      </c>
      <c r="N326">
        <f t="shared" si="38"/>
        <v>-5.3700000000000005E-2</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9685</v>
      </c>
      <c r="D332" t="s">
        <v>9686</v>
      </c>
      <c r="E332" t="s">
        <v>4246</v>
      </c>
      <c r="F332" t="s">
        <v>9687</v>
      </c>
      <c r="G332" t="s">
        <v>9688</v>
      </c>
      <c r="I332" t="str">
        <f t="shared" si="33"/>
        <v>N/A</v>
      </c>
      <c r="J332">
        <f t="shared" si="34"/>
        <v>-17560000</v>
      </c>
      <c r="K332">
        <f t="shared" si="35"/>
        <v>-2820000</v>
      </c>
      <c r="L332">
        <f t="shared" si="36"/>
        <v>-8090000</v>
      </c>
      <c r="M332">
        <f t="shared" si="37"/>
        <v>-5020000</v>
      </c>
      <c r="N332">
        <f t="shared" si="38"/>
        <v>127840000</v>
      </c>
    </row>
    <row r="333" spans="1:14" x14ac:dyDescent="0.3">
      <c r="A333" s="1">
        <v>4</v>
      </c>
      <c r="B333" t="s">
        <v>940</v>
      </c>
      <c r="C333" t="s">
        <v>9689</v>
      </c>
      <c r="D333" t="s">
        <v>883</v>
      </c>
      <c r="E333" t="s">
        <v>9690</v>
      </c>
      <c r="F333" t="s">
        <v>9691</v>
      </c>
      <c r="G333" t="s">
        <v>254</v>
      </c>
      <c r="I333" t="str">
        <f t="shared" si="33"/>
        <v>N/A</v>
      </c>
      <c r="J333">
        <f t="shared" si="34"/>
        <v>-18500000</v>
      </c>
      <c r="K333">
        <f t="shared" si="35"/>
        <v>-3610000</v>
      </c>
      <c r="L333">
        <f t="shared" si="36"/>
        <v>-12730000</v>
      </c>
      <c r="M333">
        <f t="shared" si="37"/>
        <v>-5740000</v>
      </c>
      <c r="N333" t="str">
        <f t="shared" si="38"/>
        <v>N/A</v>
      </c>
    </row>
    <row r="334" spans="1:14" x14ac:dyDescent="0.3">
      <c r="A334" s="1">
        <v>5</v>
      </c>
      <c r="B334" t="s">
        <v>946</v>
      </c>
      <c r="C334" t="s">
        <v>9692</v>
      </c>
      <c r="D334" t="s">
        <v>6953</v>
      </c>
      <c r="E334" t="s">
        <v>2895</v>
      </c>
      <c r="F334" t="s">
        <v>9693</v>
      </c>
      <c r="G334" t="s">
        <v>9688</v>
      </c>
      <c r="I334" t="str">
        <f t="shared" si="33"/>
        <v>N/A</v>
      </c>
      <c r="J334">
        <f t="shared" si="34"/>
        <v>940000</v>
      </c>
      <c r="K334">
        <f t="shared" si="35"/>
        <v>781000</v>
      </c>
      <c r="L334">
        <f t="shared" si="36"/>
        <v>4650000</v>
      </c>
      <c r="M334">
        <f t="shared" si="37"/>
        <v>727000</v>
      </c>
      <c r="N334">
        <f t="shared" si="38"/>
        <v>127840000</v>
      </c>
    </row>
    <row r="335" spans="1:14" x14ac:dyDescent="0.3">
      <c r="A335" s="1">
        <v>6</v>
      </c>
      <c r="B335" t="s">
        <v>952</v>
      </c>
      <c r="C335" t="s">
        <v>254</v>
      </c>
      <c r="D335" t="s">
        <v>254</v>
      </c>
      <c r="E335" t="s">
        <v>254</v>
      </c>
      <c r="F335" t="s">
        <v>254</v>
      </c>
      <c r="G335" t="s">
        <v>9688</v>
      </c>
      <c r="I335" t="str">
        <f t="shared" si="33"/>
        <v>N/A</v>
      </c>
      <c r="J335" t="str">
        <f t="shared" si="34"/>
        <v>N/A</v>
      </c>
      <c r="K335" t="str">
        <f t="shared" si="35"/>
        <v>N/A</v>
      </c>
      <c r="L335" t="str">
        <f t="shared" si="36"/>
        <v>N/A</v>
      </c>
      <c r="M335" t="str">
        <f t="shared" si="37"/>
        <v>N/A</v>
      </c>
      <c r="N335">
        <f t="shared" si="38"/>
        <v>127840000</v>
      </c>
    </row>
    <row r="336" spans="1:14" x14ac:dyDescent="0.3">
      <c r="A336" s="1">
        <v>7</v>
      </c>
      <c r="B336" t="s">
        <v>958</v>
      </c>
      <c r="C336" t="s">
        <v>9692</v>
      </c>
      <c r="D336" t="s">
        <v>6953</v>
      </c>
      <c r="E336" t="s">
        <v>2895</v>
      </c>
      <c r="F336" t="s">
        <v>9693</v>
      </c>
      <c r="G336" t="s">
        <v>254</v>
      </c>
      <c r="I336" t="str">
        <f t="shared" si="33"/>
        <v>N/A</v>
      </c>
      <c r="J336">
        <f t="shared" si="34"/>
        <v>940000</v>
      </c>
      <c r="K336">
        <f t="shared" si="35"/>
        <v>781000</v>
      </c>
      <c r="L336">
        <f t="shared" si="36"/>
        <v>4650000</v>
      </c>
      <c r="M336">
        <f t="shared" si="37"/>
        <v>727000</v>
      </c>
      <c r="N336" t="str">
        <f t="shared" si="38"/>
        <v>N/A</v>
      </c>
    </row>
    <row r="337" spans="1:14" x14ac:dyDescent="0.3">
      <c r="A337" s="1">
        <v>8</v>
      </c>
      <c r="B337" t="s">
        <v>964</v>
      </c>
      <c r="C337" t="s">
        <v>4705</v>
      </c>
      <c r="D337" t="s">
        <v>9694</v>
      </c>
      <c r="E337" t="s">
        <v>9695</v>
      </c>
      <c r="F337" t="s">
        <v>9696</v>
      </c>
      <c r="G337" t="s">
        <v>9697</v>
      </c>
      <c r="I337" t="str">
        <f t="shared" si="33"/>
        <v>N/A</v>
      </c>
      <c r="J337">
        <f t="shared" si="34"/>
        <v>26930000</v>
      </c>
      <c r="K337">
        <f t="shared" si="35"/>
        <v>-45400000</v>
      </c>
      <c r="L337">
        <f t="shared" si="36"/>
        <v>-31890000</v>
      </c>
      <c r="M337">
        <f t="shared" si="37"/>
        <v>-59820000</v>
      </c>
      <c r="N337">
        <f t="shared" si="38"/>
        <v>118510000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4705</v>
      </c>
      <c r="D339" t="s">
        <v>9694</v>
      </c>
      <c r="E339" t="s">
        <v>9695</v>
      </c>
      <c r="F339" t="s">
        <v>9696</v>
      </c>
      <c r="G339" t="s">
        <v>9697</v>
      </c>
      <c r="I339" t="str">
        <f t="shared" si="33"/>
        <v>N/A</v>
      </c>
      <c r="J339">
        <f t="shared" si="34"/>
        <v>26930000</v>
      </c>
      <c r="K339">
        <f t="shared" si="35"/>
        <v>-45400000</v>
      </c>
      <c r="L339">
        <f t="shared" si="36"/>
        <v>-31890000</v>
      </c>
      <c r="M339">
        <f t="shared" si="37"/>
        <v>-59820000</v>
      </c>
      <c r="N339">
        <f t="shared" si="38"/>
        <v>118510000</v>
      </c>
    </row>
    <row r="340" spans="1:14" x14ac:dyDescent="0.3">
      <c r="A340" s="1">
        <v>11</v>
      </c>
      <c r="B340" t="s">
        <v>972</v>
      </c>
      <c r="C340" t="s">
        <v>9698</v>
      </c>
      <c r="D340" t="s">
        <v>254</v>
      </c>
      <c r="E340" t="s">
        <v>4072</v>
      </c>
      <c r="F340" t="s">
        <v>9699</v>
      </c>
      <c r="G340" t="s">
        <v>9700</v>
      </c>
      <c r="I340" t="str">
        <f t="shared" si="33"/>
        <v>N/A</v>
      </c>
      <c r="J340">
        <f t="shared" si="34"/>
        <v>300000000</v>
      </c>
      <c r="K340" t="str">
        <f t="shared" si="35"/>
        <v>N/A</v>
      </c>
      <c r="L340">
        <f t="shared" si="36"/>
        <v>16000000</v>
      </c>
      <c r="M340">
        <f t="shared" si="37"/>
        <v>8820000</v>
      </c>
      <c r="N340">
        <f t="shared" si="38"/>
        <v>203390000</v>
      </c>
    </row>
    <row r="341" spans="1:14" x14ac:dyDescent="0.3">
      <c r="A341" s="1">
        <v>12</v>
      </c>
      <c r="B341" t="s">
        <v>978</v>
      </c>
      <c r="C341" t="s">
        <v>9701</v>
      </c>
      <c r="D341" t="s">
        <v>9694</v>
      </c>
      <c r="E341" t="s">
        <v>9702</v>
      </c>
      <c r="F341" t="s">
        <v>9703</v>
      </c>
      <c r="G341" t="s">
        <v>9704</v>
      </c>
      <c r="I341" t="str">
        <f t="shared" si="33"/>
        <v>N/A</v>
      </c>
      <c r="J341">
        <f t="shared" si="34"/>
        <v>-273070000</v>
      </c>
      <c r="K341">
        <f t="shared" si="35"/>
        <v>-45400000</v>
      </c>
      <c r="L341">
        <f t="shared" si="36"/>
        <v>-47890000</v>
      </c>
      <c r="M341">
        <f t="shared" si="37"/>
        <v>-68640000</v>
      </c>
      <c r="N341">
        <f t="shared" si="38"/>
        <v>-84880000</v>
      </c>
    </row>
    <row r="342" spans="1:14" x14ac:dyDescent="0.3">
      <c r="A342" s="1">
        <v>13</v>
      </c>
      <c r="B342" t="s">
        <v>817</v>
      </c>
      <c r="C342" t="s">
        <v>4840</v>
      </c>
      <c r="D342" t="s">
        <v>5178</v>
      </c>
      <c r="E342" t="s">
        <v>9705</v>
      </c>
      <c r="F342" t="s">
        <v>9706</v>
      </c>
      <c r="G342" t="s">
        <v>9707</v>
      </c>
      <c r="I342" t="str">
        <f t="shared" si="33"/>
        <v>N/A</v>
      </c>
      <c r="J342">
        <f t="shared" si="34"/>
        <v>-6190000</v>
      </c>
      <c r="K342">
        <f t="shared" si="35"/>
        <v>-714000</v>
      </c>
      <c r="L342">
        <f t="shared" si="36"/>
        <v>-2740000</v>
      </c>
      <c r="M342">
        <f t="shared" si="37"/>
        <v>-1400000</v>
      </c>
      <c r="N342">
        <f t="shared" si="38"/>
        <v>-13310000</v>
      </c>
    </row>
    <row r="343" spans="1:14" x14ac:dyDescent="0.3">
      <c r="A343" s="1">
        <v>14</v>
      </c>
      <c r="B343" t="s">
        <v>910</v>
      </c>
      <c r="C343" t="s">
        <v>4840</v>
      </c>
      <c r="D343" t="s">
        <v>5178</v>
      </c>
      <c r="E343" t="s">
        <v>9705</v>
      </c>
      <c r="F343" t="s">
        <v>9706</v>
      </c>
      <c r="G343" t="s">
        <v>9707</v>
      </c>
      <c r="I343" t="str">
        <f t="shared" si="33"/>
        <v>N/A</v>
      </c>
      <c r="J343">
        <f t="shared" si="34"/>
        <v>-6190000</v>
      </c>
      <c r="K343">
        <f t="shared" si="35"/>
        <v>-714000</v>
      </c>
      <c r="L343">
        <f t="shared" si="36"/>
        <v>-2740000</v>
      </c>
      <c r="M343">
        <f t="shared" si="37"/>
        <v>-1400000</v>
      </c>
      <c r="N343">
        <f t="shared" si="38"/>
        <v>-13310000</v>
      </c>
    </row>
    <row r="344" spans="1:14" x14ac:dyDescent="0.3">
      <c r="A344" s="1">
        <v>15</v>
      </c>
      <c r="B344" t="s">
        <v>914</v>
      </c>
      <c r="C344" t="s">
        <v>254</v>
      </c>
      <c r="D344" t="s">
        <v>254</v>
      </c>
      <c r="E344" t="s">
        <v>254</v>
      </c>
      <c r="F344" t="s">
        <v>254</v>
      </c>
      <c r="G344" t="s">
        <v>254</v>
      </c>
      <c r="I344" t="str">
        <f t="shared" si="33"/>
        <v>N/A</v>
      </c>
      <c r="J344" t="str">
        <f t="shared" si="34"/>
        <v>N/A</v>
      </c>
      <c r="K344" t="str">
        <f t="shared" si="35"/>
        <v>N/A</v>
      </c>
      <c r="L344" t="str">
        <f t="shared" si="36"/>
        <v>N/A</v>
      </c>
      <c r="M344" t="str">
        <f t="shared" si="37"/>
        <v>N/A</v>
      </c>
      <c r="N344" t="str">
        <f t="shared" si="38"/>
        <v>N/A</v>
      </c>
    </row>
    <row r="345" spans="1:14" x14ac:dyDescent="0.3">
      <c r="A345" s="1">
        <v>16</v>
      </c>
      <c r="B345" t="s">
        <v>990</v>
      </c>
      <c r="C345" t="s">
        <v>9708</v>
      </c>
      <c r="D345" t="s">
        <v>9709</v>
      </c>
      <c r="E345" t="s">
        <v>9710</v>
      </c>
      <c r="F345" t="s">
        <v>9711</v>
      </c>
      <c r="G345" t="s">
        <v>9712</v>
      </c>
      <c r="I345" t="str">
        <f t="shared" si="33"/>
        <v>N/A</v>
      </c>
      <c r="J345">
        <f t="shared" si="34"/>
        <v>3190000</v>
      </c>
      <c r="K345">
        <f t="shared" si="35"/>
        <v>-48940000</v>
      </c>
      <c r="L345">
        <f t="shared" si="36"/>
        <v>-42720000</v>
      </c>
      <c r="M345">
        <f t="shared" si="37"/>
        <v>-66230000.000000007</v>
      </c>
      <c r="N345">
        <f t="shared" si="38"/>
        <v>233040000</v>
      </c>
    </row>
    <row r="346" spans="1:14" x14ac:dyDescent="0.3">
      <c r="A346" s="1">
        <v>17</v>
      </c>
      <c r="B346" t="s">
        <v>996</v>
      </c>
      <c r="C346" t="s">
        <v>254</v>
      </c>
      <c r="D346" t="s">
        <v>9713</v>
      </c>
      <c r="E346" t="s">
        <v>9714</v>
      </c>
      <c r="F346" t="s">
        <v>9715</v>
      </c>
      <c r="G346" t="s">
        <v>9716</v>
      </c>
      <c r="I346" t="str">
        <f t="shared" si="33"/>
        <v>N/A</v>
      </c>
      <c r="J346" t="str">
        <f t="shared" si="34"/>
        <v>N/A</v>
      </c>
      <c r="K346">
        <f t="shared" si="35"/>
        <v>-16.349700000000002</v>
      </c>
      <c r="L346">
        <f t="shared" si="36"/>
        <v>0.12689999999999999</v>
      </c>
      <c r="M346">
        <f t="shared" si="37"/>
        <v>-0.55030000000000001</v>
      </c>
      <c r="N346">
        <f t="shared" si="38"/>
        <v>4.5183999999999997</v>
      </c>
    </row>
    <row r="347" spans="1:14" x14ac:dyDescent="0.3">
      <c r="A347" s="1">
        <v>18</v>
      </c>
      <c r="B347" t="s">
        <v>1001</v>
      </c>
      <c r="C347" t="s">
        <v>7508</v>
      </c>
      <c r="D347" t="s">
        <v>9717</v>
      </c>
      <c r="E347" t="s">
        <v>6107</v>
      </c>
      <c r="F347" t="s">
        <v>9718</v>
      </c>
      <c r="G347" t="s">
        <v>9719</v>
      </c>
      <c r="I347" t="str">
        <f t="shared" si="33"/>
        <v>N/A</v>
      </c>
      <c r="J347">
        <f t="shared" si="34"/>
        <v>2.3E-3</v>
      </c>
      <c r="K347">
        <f t="shared" si="35"/>
        <v>-3.8700000000000005E-2</v>
      </c>
      <c r="L347">
        <f t="shared" si="36"/>
        <v>-2.86E-2</v>
      </c>
      <c r="M347">
        <f t="shared" si="37"/>
        <v>-8.2200000000000009E-2</v>
      </c>
      <c r="N347">
        <f t="shared" si="38"/>
        <v>0.42560000000000003</v>
      </c>
    </row>
    <row r="348" spans="1:14" x14ac:dyDescent="0.3">
      <c r="A348" s="1">
        <v>19</v>
      </c>
      <c r="B348" t="s">
        <v>1007</v>
      </c>
      <c r="C348" t="s">
        <v>254</v>
      </c>
      <c r="D348" t="s">
        <v>254</v>
      </c>
      <c r="E348" t="s">
        <v>254</v>
      </c>
      <c r="F348" t="s">
        <v>254</v>
      </c>
      <c r="G348" t="s">
        <v>254</v>
      </c>
      <c r="I348" t="str">
        <f t="shared" si="33"/>
        <v>N/A</v>
      </c>
      <c r="J348" t="str">
        <f t="shared" si="34"/>
        <v>N/A</v>
      </c>
      <c r="K348" t="str">
        <f t="shared" si="35"/>
        <v>N/A</v>
      </c>
      <c r="L348" t="str">
        <f t="shared" si="36"/>
        <v>N/A</v>
      </c>
      <c r="M348" t="str">
        <f t="shared" si="37"/>
        <v>N/A</v>
      </c>
      <c r="N348" t="str">
        <f t="shared" si="38"/>
        <v>N/A</v>
      </c>
    </row>
    <row r="349" spans="1:14" x14ac:dyDescent="0.3">
      <c r="A349" s="1">
        <v>20</v>
      </c>
      <c r="B349" t="s">
        <v>1013</v>
      </c>
      <c r="C349" t="s">
        <v>1014</v>
      </c>
      <c r="D349" t="s">
        <v>1014</v>
      </c>
      <c r="E349" t="s">
        <v>1014</v>
      </c>
      <c r="F349" t="s">
        <v>254</v>
      </c>
      <c r="G349" t="s">
        <v>254</v>
      </c>
      <c r="I349" t="str">
        <f t="shared" si="33"/>
        <v>N/A</v>
      </c>
      <c r="J349">
        <f t="shared" si="34"/>
        <v>0</v>
      </c>
      <c r="K349">
        <f t="shared" si="35"/>
        <v>0</v>
      </c>
      <c r="L349">
        <f t="shared" si="36"/>
        <v>0</v>
      </c>
      <c r="M349" t="str">
        <f t="shared" si="37"/>
        <v>N/A</v>
      </c>
      <c r="N349" t="str">
        <f t="shared" si="38"/>
        <v>N/A</v>
      </c>
    </row>
    <row r="350" spans="1:14" x14ac:dyDescent="0.3">
      <c r="A350" s="1">
        <v>21</v>
      </c>
      <c r="B350" t="s">
        <v>1015</v>
      </c>
      <c r="C350" t="s">
        <v>9720</v>
      </c>
      <c r="D350" t="s">
        <v>9721</v>
      </c>
      <c r="E350" t="s">
        <v>9722</v>
      </c>
      <c r="F350" t="s">
        <v>9723</v>
      </c>
      <c r="G350" t="s">
        <v>8143</v>
      </c>
      <c r="I350" t="str">
        <f t="shared" si="33"/>
        <v>N/A</v>
      </c>
      <c r="J350">
        <f t="shared" si="34"/>
        <v>56110000</v>
      </c>
      <c r="K350">
        <f t="shared" si="35"/>
        <v>-23030000</v>
      </c>
      <c r="L350">
        <f t="shared" si="36"/>
        <v>-31620000</v>
      </c>
      <c r="M350">
        <f t="shared" si="37"/>
        <v>-33180000</v>
      </c>
      <c r="N350">
        <f t="shared" si="38"/>
        <v>52140000</v>
      </c>
    </row>
    <row r="351" spans="1:14" x14ac:dyDescent="0.3">
      <c r="A351" s="1">
        <v>22</v>
      </c>
      <c r="B351" t="s">
        <v>1021</v>
      </c>
      <c r="C351" t="s">
        <v>9724</v>
      </c>
      <c r="D351" t="s">
        <v>9725</v>
      </c>
      <c r="E351" t="s">
        <v>9726</v>
      </c>
      <c r="F351" t="s">
        <v>9727</v>
      </c>
      <c r="G351" t="s">
        <v>9728</v>
      </c>
      <c r="I351" t="str">
        <f t="shared" si="33"/>
        <v>N/A</v>
      </c>
      <c r="J351">
        <f t="shared" si="34"/>
        <v>132240000.00000001</v>
      </c>
      <c r="K351">
        <f t="shared" si="35"/>
        <v>28640000</v>
      </c>
      <c r="L351">
        <f t="shared" si="36"/>
        <v>-11760000</v>
      </c>
      <c r="M351">
        <f t="shared" si="37"/>
        <v>41670000</v>
      </c>
      <c r="N351">
        <f t="shared" si="38"/>
        <v>-184180000</v>
      </c>
    </row>
    <row r="352" spans="1:14" x14ac:dyDescent="0.3">
      <c r="A352" s="1">
        <v>23</v>
      </c>
      <c r="B352" t="s">
        <v>1027</v>
      </c>
      <c r="C352" t="s">
        <v>254</v>
      </c>
      <c r="D352" t="s">
        <v>9729</v>
      </c>
      <c r="E352" t="s">
        <v>9730</v>
      </c>
      <c r="F352" t="s">
        <v>9731</v>
      </c>
      <c r="G352" t="s">
        <v>9732</v>
      </c>
      <c r="I352" t="str">
        <f t="shared" si="33"/>
        <v>N/A</v>
      </c>
      <c r="J352" t="str">
        <f t="shared" si="34"/>
        <v>N/A</v>
      </c>
      <c r="K352">
        <f t="shared" si="35"/>
        <v>-0.7834000000000001</v>
      </c>
      <c r="L352">
        <f t="shared" si="36"/>
        <v>-1.4106000000000001</v>
      </c>
      <c r="M352">
        <f t="shared" si="37"/>
        <v>4.5438000000000001</v>
      </c>
      <c r="N352">
        <f t="shared" si="38"/>
        <v>-5.4198000000000004</v>
      </c>
    </row>
    <row r="353" spans="1:14" x14ac:dyDescent="0.3">
      <c r="A353" s="1">
        <v>24</v>
      </c>
      <c r="B353" t="s">
        <v>1032</v>
      </c>
      <c r="C353" t="s">
        <v>254</v>
      </c>
      <c r="D353" t="s">
        <v>254</v>
      </c>
      <c r="E353" t="s">
        <v>254</v>
      </c>
      <c r="F353" t="s">
        <v>254</v>
      </c>
      <c r="G353" t="s">
        <v>7701</v>
      </c>
      <c r="I353" t="str">
        <f t="shared" si="33"/>
        <v>N/A</v>
      </c>
      <c r="J353" t="str">
        <f t="shared" si="34"/>
        <v>N/A</v>
      </c>
      <c r="K353" t="str">
        <f t="shared" si="35"/>
        <v>N/A</v>
      </c>
      <c r="L353" t="str">
        <f t="shared" si="36"/>
        <v>N/A</v>
      </c>
      <c r="M353" t="str">
        <f t="shared" si="37"/>
        <v>N/A</v>
      </c>
      <c r="N353">
        <f t="shared" si="38"/>
        <v>-0.1241</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9733</v>
      </c>
      <c r="C355" t="s">
        <v>9734</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9735</v>
      </c>
      <c r="C356" t="s">
        <v>9736</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9737</v>
      </c>
      <c r="C357" t="s">
        <v>9738</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9739</v>
      </c>
      <c r="C358" t="s">
        <v>9740</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9741</v>
      </c>
      <c r="C359" t="s">
        <v>9742</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9743</v>
      </c>
      <c r="C360" t="s">
        <v>9744</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9745</v>
      </c>
      <c r="I363" t="str">
        <f t="shared" si="33"/>
        <v>N/A</v>
      </c>
      <c r="J363">
        <f t="shared" si="34"/>
        <v>182110000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9746</v>
      </c>
      <c r="I365" t="str">
        <f t="shared" si="33"/>
        <v>N/A</v>
      </c>
      <c r="J365">
        <f t="shared" si="34"/>
        <v>-1.93</v>
      </c>
      <c r="K365" t="str">
        <f t="shared" si="35"/>
        <v>N/A</v>
      </c>
      <c r="L365" t="str">
        <f t="shared" si="36"/>
        <v>N/A</v>
      </c>
      <c r="M365" t="str">
        <f t="shared" si="37"/>
        <v>N/A</v>
      </c>
      <c r="N365" t="str">
        <f t="shared" si="38"/>
        <v>N/A</v>
      </c>
    </row>
    <row r="366" spans="1:14" x14ac:dyDescent="0.3">
      <c r="A366" s="1">
        <v>3</v>
      </c>
      <c r="B366" t="s">
        <v>124</v>
      </c>
      <c r="C366" t="s">
        <v>9747</v>
      </c>
      <c r="I366" t="str">
        <f t="shared" si="33"/>
        <v>N/A</v>
      </c>
      <c r="J366">
        <f t="shared" si="34"/>
        <v>-4.97</v>
      </c>
      <c r="K366" t="str">
        <f t="shared" si="35"/>
        <v>N/A</v>
      </c>
      <c r="L366" t="str">
        <f t="shared" si="36"/>
        <v>N/A</v>
      </c>
      <c r="M366" t="str">
        <f t="shared" si="37"/>
        <v>N/A</v>
      </c>
      <c r="N366" t="str">
        <f t="shared" si="38"/>
        <v>N/A</v>
      </c>
    </row>
    <row r="367" spans="1:14" x14ac:dyDescent="0.3">
      <c r="A367" s="1">
        <v>4</v>
      </c>
      <c r="B367" t="s">
        <v>126</v>
      </c>
      <c r="C367" t="s">
        <v>5030</v>
      </c>
      <c r="I367" t="str">
        <f t="shared" si="33"/>
        <v>N/A</v>
      </c>
      <c r="J367">
        <f t="shared" si="34"/>
        <v>-0.18</v>
      </c>
      <c r="K367" t="str">
        <f t="shared" si="35"/>
        <v>N/A</v>
      </c>
      <c r="L367" t="str">
        <f t="shared" si="36"/>
        <v>N/A</v>
      </c>
      <c r="M367" t="str">
        <f t="shared" si="37"/>
        <v>N/A</v>
      </c>
      <c r="N367" t="str">
        <f t="shared" si="38"/>
        <v>N/A</v>
      </c>
    </row>
    <row r="368" spans="1:14" x14ac:dyDescent="0.3">
      <c r="A368" s="1">
        <v>5</v>
      </c>
      <c r="B368" t="s">
        <v>128</v>
      </c>
      <c r="C368" t="s">
        <v>9748</v>
      </c>
      <c r="I368" t="str">
        <f t="shared" si="33"/>
        <v>N/A</v>
      </c>
      <c r="J368">
        <f t="shared" si="34"/>
        <v>1.74</v>
      </c>
      <c r="K368" t="str">
        <f t="shared" si="35"/>
        <v>N/A</v>
      </c>
      <c r="L368" t="str">
        <f t="shared" si="36"/>
        <v>N/A</v>
      </c>
      <c r="M368" t="str">
        <f t="shared" si="37"/>
        <v>N/A</v>
      </c>
      <c r="N368" t="str">
        <f t="shared" si="38"/>
        <v>N/A</v>
      </c>
    </row>
    <row r="369" spans="1:14" x14ac:dyDescent="0.3">
      <c r="A369" s="1">
        <v>6</v>
      </c>
      <c r="B369" t="s">
        <v>130</v>
      </c>
      <c r="C369" t="s">
        <v>1796</v>
      </c>
      <c r="I369" t="str">
        <f t="shared" si="33"/>
        <v>N/A</v>
      </c>
      <c r="J369">
        <f t="shared" si="34"/>
        <v>0.31</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9749</v>
      </c>
      <c r="I374" t="str">
        <f t="shared" si="33"/>
        <v>N/A</v>
      </c>
      <c r="J374">
        <f t="shared" si="34"/>
        <v>805620000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9750</v>
      </c>
      <c r="I376" t="str">
        <f t="shared" si="33"/>
        <v>N/A</v>
      </c>
      <c r="J376">
        <f t="shared" si="34"/>
        <v>-12.07</v>
      </c>
      <c r="K376" t="str">
        <f t="shared" si="35"/>
        <v>N/A</v>
      </c>
      <c r="L376" t="str">
        <f t="shared" si="36"/>
        <v>N/A</v>
      </c>
      <c r="M376" t="str">
        <f t="shared" si="37"/>
        <v>N/A</v>
      </c>
      <c r="N376" t="str">
        <f t="shared" si="38"/>
        <v>N/A</v>
      </c>
    </row>
    <row r="377" spans="1:14" x14ac:dyDescent="0.3">
      <c r="A377" s="1">
        <v>3</v>
      </c>
      <c r="B377" t="s">
        <v>124</v>
      </c>
      <c r="C377" t="s">
        <v>9751</v>
      </c>
      <c r="I377" t="str">
        <f t="shared" si="33"/>
        <v>N/A</v>
      </c>
      <c r="J377">
        <f t="shared" si="34"/>
        <v>283.75</v>
      </c>
      <c r="K377" t="str">
        <f t="shared" si="35"/>
        <v>N/A</v>
      </c>
      <c r="L377" t="str">
        <f t="shared" si="36"/>
        <v>N/A</v>
      </c>
      <c r="M377" t="str">
        <f t="shared" si="37"/>
        <v>N/A</v>
      </c>
      <c r="N377" t="str">
        <f t="shared" si="38"/>
        <v>N/A</v>
      </c>
    </row>
    <row r="378" spans="1:14" x14ac:dyDescent="0.3">
      <c r="A378" s="1">
        <v>4</v>
      </c>
      <c r="B378" t="s">
        <v>126</v>
      </c>
      <c r="C378" t="s">
        <v>4339</v>
      </c>
      <c r="I378" t="str">
        <f t="shared" si="33"/>
        <v>N/A</v>
      </c>
      <c r="J378">
        <f t="shared" si="34"/>
        <v>2.02</v>
      </c>
      <c r="K378" t="str">
        <f t="shared" si="35"/>
        <v>N/A</v>
      </c>
      <c r="L378" t="str">
        <f t="shared" si="36"/>
        <v>N/A</v>
      </c>
      <c r="M378" t="str">
        <f t="shared" si="37"/>
        <v>N/A</v>
      </c>
      <c r="N378" t="str">
        <f t="shared" si="38"/>
        <v>N/A</v>
      </c>
    </row>
    <row r="379" spans="1:14" x14ac:dyDescent="0.3">
      <c r="A379" s="1">
        <v>5</v>
      </c>
      <c r="B379" t="s">
        <v>128</v>
      </c>
      <c r="C379" t="s">
        <v>7041</v>
      </c>
      <c r="I379" t="str">
        <f t="shared" si="33"/>
        <v>N/A</v>
      </c>
      <c r="J379">
        <f t="shared" si="34"/>
        <v>1.03</v>
      </c>
      <c r="K379" t="str">
        <f t="shared" si="35"/>
        <v>N/A</v>
      </c>
      <c r="L379" t="str">
        <f t="shared" si="36"/>
        <v>N/A</v>
      </c>
      <c r="M379" t="str">
        <f t="shared" si="37"/>
        <v>N/A</v>
      </c>
      <c r="N379" t="str">
        <f t="shared" si="38"/>
        <v>N/A</v>
      </c>
    </row>
    <row r="380" spans="1:14" x14ac:dyDescent="0.3">
      <c r="A380" s="1">
        <v>6</v>
      </c>
      <c r="B380" t="s">
        <v>130</v>
      </c>
      <c r="C380" t="s">
        <v>7644</v>
      </c>
      <c r="I380" t="str">
        <f t="shared" ref="I380:I399"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1.1200000000000001</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9752</v>
      </c>
      <c r="I385" t="str">
        <f t="shared" si="39"/>
        <v>N/A</v>
      </c>
      <c r="J385">
        <f t="shared" si="40"/>
        <v>212410000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9753</v>
      </c>
      <c r="I387" t="str">
        <f t="shared" si="39"/>
        <v>N/A</v>
      </c>
      <c r="J387">
        <f t="shared" si="40"/>
        <v>-18.579999999999998</v>
      </c>
      <c r="K387" t="str">
        <f t="shared" si="41"/>
        <v>N/A</v>
      </c>
      <c r="L387" t="str">
        <f t="shared" si="42"/>
        <v>N/A</v>
      </c>
      <c r="M387" t="str">
        <f t="shared" si="43"/>
        <v>N/A</v>
      </c>
      <c r="N387" t="str">
        <f t="shared" si="44"/>
        <v>N/A</v>
      </c>
    </row>
    <row r="388" spans="1:14" x14ac:dyDescent="0.3">
      <c r="A388" s="1">
        <v>3</v>
      </c>
      <c r="B388" t="s">
        <v>124</v>
      </c>
      <c r="I388" t="str">
        <f t="shared" si="39"/>
        <v>N/A</v>
      </c>
      <c r="J388" t="str">
        <f t="shared" si="40"/>
        <v>N/A</v>
      </c>
      <c r="K388" t="str">
        <f t="shared" si="41"/>
        <v>N/A</v>
      </c>
      <c r="L388" t="str">
        <f t="shared" si="42"/>
        <v>N/A</v>
      </c>
      <c r="M388" t="str">
        <f t="shared" si="43"/>
        <v>N/A</v>
      </c>
      <c r="N388" t="str">
        <f t="shared" si="44"/>
        <v>N/A</v>
      </c>
    </row>
    <row r="389" spans="1:14" x14ac:dyDescent="0.3">
      <c r="A389" s="1">
        <v>4</v>
      </c>
      <c r="B389" t="s">
        <v>126</v>
      </c>
      <c r="I389" t="str">
        <f t="shared" si="39"/>
        <v>N/A</v>
      </c>
      <c r="J389" t="str">
        <f t="shared" si="40"/>
        <v>N/A</v>
      </c>
      <c r="K389" t="str">
        <f t="shared" si="41"/>
        <v>N/A</v>
      </c>
      <c r="L389" t="str">
        <f t="shared" si="42"/>
        <v>N/A</v>
      </c>
      <c r="M389" t="str">
        <f t="shared" si="43"/>
        <v>N/A</v>
      </c>
      <c r="N389" t="str">
        <f t="shared" si="44"/>
        <v>N/A</v>
      </c>
    </row>
    <row r="390" spans="1:14" x14ac:dyDescent="0.3">
      <c r="A390" s="1">
        <v>5</v>
      </c>
      <c r="B390" t="s">
        <v>128</v>
      </c>
      <c r="I390" t="str">
        <f t="shared" si="39"/>
        <v>N/A</v>
      </c>
      <c r="J390" t="str">
        <f t="shared" si="40"/>
        <v>N/A</v>
      </c>
      <c r="K390" t="str">
        <f t="shared" si="41"/>
        <v>N/A</v>
      </c>
      <c r="L390" t="str">
        <f t="shared" si="42"/>
        <v>N/A</v>
      </c>
      <c r="M390" t="str">
        <f t="shared" si="43"/>
        <v>N/A</v>
      </c>
      <c r="N390" t="str">
        <f t="shared" si="44"/>
        <v>N/A</v>
      </c>
    </row>
    <row r="391" spans="1:14" x14ac:dyDescent="0.3">
      <c r="A391" s="1">
        <v>6</v>
      </c>
      <c r="B391" t="s">
        <v>130</v>
      </c>
      <c r="C391" t="s">
        <v>9754</v>
      </c>
      <c r="I391" t="str">
        <f t="shared" si="39"/>
        <v>N/A</v>
      </c>
      <c r="J391">
        <f t="shared" si="40"/>
        <v>17.98</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9755</v>
      </c>
      <c r="I396" t="str">
        <f t="shared" si="39"/>
        <v>N/A</v>
      </c>
      <c r="J396">
        <f t="shared" si="40"/>
        <v>177740000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9756</v>
      </c>
      <c r="I398" t="str">
        <f t="shared" si="39"/>
        <v>N/A</v>
      </c>
      <c r="J398">
        <f t="shared" si="40"/>
        <v>-1.25</v>
      </c>
      <c r="K398" t="str">
        <f t="shared" si="41"/>
        <v>N/A</v>
      </c>
      <c r="L398" t="str">
        <f t="shared" si="42"/>
        <v>N/A</v>
      </c>
      <c r="M398" t="str">
        <f t="shared" si="43"/>
        <v>N/A</v>
      </c>
      <c r="N398" t="str">
        <f t="shared" si="44"/>
        <v>N/A</v>
      </c>
    </row>
    <row r="399" spans="1:14" x14ac:dyDescent="0.3">
      <c r="A399" s="1">
        <v>3</v>
      </c>
      <c r="B399" t="s">
        <v>124</v>
      </c>
      <c r="C399" t="s">
        <v>9757</v>
      </c>
      <c r="I399" t="str">
        <f t="shared" si="39"/>
        <v>N/A</v>
      </c>
      <c r="J399">
        <f t="shared" si="40"/>
        <v>-7.67</v>
      </c>
      <c r="K399" t="str">
        <f t="shared" si="41"/>
        <v>N/A</v>
      </c>
      <c r="L399" t="str">
        <f t="shared" si="42"/>
        <v>N/A</v>
      </c>
      <c r="M399" t="str">
        <f t="shared" si="43"/>
        <v>N/A</v>
      </c>
      <c r="N399" t="str">
        <f t="shared" si="44"/>
        <v>N/A</v>
      </c>
    </row>
    <row r="400" spans="1:14" x14ac:dyDescent="0.3">
      <c r="A400" s="1">
        <v>4</v>
      </c>
      <c r="B400" t="s">
        <v>126</v>
      </c>
      <c r="C400" t="s">
        <v>75</v>
      </c>
    </row>
    <row r="401" spans="1:3" x14ac:dyDescent="0.3">
      <c r="A401" s="1">
        <v>5</v>
      </c>
      <c r="B401" t="s">
        <v>128</v>
      </c>
      <c r="C401" t="s">
        <v>9758</v>
      </c>
    </row>
    <row r="402" spans="1:3" x14ac:dyDescent="0.3">
      <c r="A402" s="1">
        <v>6</v>
      </c>
      <c r="B402" t="s">
        <v>130</v>
      </c>
      <c r="C402" t="s">
        <v>1089</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-6.1308828640945418E-2</v>
      </c>
      <c r="AL454">
        <f ca="1">Z455-Y455</f>
        <v>2.9219718759987218E-2</v>
      </c>
      <c r="AM454">
        <f ca="1">AA455-Z455</f>
        <v>-0.27382907233259801</v>
      </c>
      <c r="AN454">
        <f ca="1">AB455-AA455</f>
        <v>-0.15498392757546492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0.20818978102189781</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0.14688095238095239</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0.17610067114093961</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-9.772840119165839E-2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-0.2527123287671233</v>
      </c>
      <c r="AK455" t="str">
        <f>"Max " &amp; AK452</f>
        <v>Max Change in Gross Margin / Sales</v>
      </c>
      <c r="AL455">
        <f ca="1">MAX(AK454:AN454)</f>
        <v>2.9219718759987218E-2</v>
      </c>
    </row>
    <row r="456" spans="2:40" x14ac:dyDescent="0.3">
      <c r="X456" t="str">
        <f>"Max " &amp; X453</f>
        <v>Max Gross Margin</v>
      </c>
      <c r="Y456">
        <f ca="1">MAX(X455:AB455)</f>
        <v>0.20818978102189781</v>
      </c>
      <c r="AK456" t="str">
        <f>AK455 &amp; " Year"</f>
        <v>Max Change in Gross Margin / Sales Year</v>
      </c>
      <c r="AL456" t="str">
        <f ca="1">IF(MATCH(AL455,AK454:AN454,0)=1,AK453,IF(MATCH(AL455,AK454:AN454,0)=2,AL453,IF(MATCH(AL455,AK454:AN454,0)=3,AM453,AN453)))</f>
        <v>13-14</v>
      </c>
    </row>
    <row r="457" spans="2:40" x14ac:dyDescent="0.3">
      <c r="X457" t="str">
        <f>X456 &amp; " Year"</f>
        <v>Max Gross Margin Year</v>
      </c>
      <c r="Y457">
        <f ca="1">VALUE(X454)+MATCH(Y456,X455:AB455,0)-1</f>
        <v>2012</v>
      </c>
      <c r="AK457" t="str">
        <f>"Min " &amp; AK452</f>
        <v>Min Change in Gross Margin / Sales</v>
      </c>
      <c r="AL457">
        <f ca="1">MIN(AK454:AN454)</f>
        <v>-0.27382907233259801</v>
      </c>
    </row>
    <row r="458" spans="2:40" x14ac:dyDescent="0.3">
      <c r="X458" t="str">
        <f>"Min " &amp; X453</f>
        <v>Min Gross Margin</v>
      </c>
      <c r="Y458">
        <f ca="1">MIN(X455:AB455)</f>
        <v>-0.2527123287671233</v>
      </c>
      <c r="AK458" t="str">
        <f>AK457 &amp; " Year"</f>
        <v>Min Change in Gross Margin / Sales Year</v>
      </c>
      <c r="AL458" t="str">
        <f ca="1">IF(MATCH(AL457,AK454:AN454,0)=1,AK453,IF(MATCH(AL457,AK454:AN454,0)=2,AL453,IF(MATCH(AL457,AK454:AN454,0)=3,AM453,AN453)))</f>
        <v>14-15</v>
      </c>
    </row>
    <row r="459" spans="2:40" x14ac:dyDescent="0.3">
      <c r="X459" t="str">
        <f>X458 &amp; " Year"</f>
        <v>Min Gross Margin Year</v>
      </c>
      <c r="Y459">
        <f ca="1">VALUE(X454)+MATCH(Y458,X455:AB455,0)-1</f>
        <v>2016</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-5.4963503649635037E-2</v>
      </c>
      <c r="R462">
        <f ca="1">Y455-Y463-Y471</f>
        <v>-0.1493015873015873</v>
      </c>
      <c r="S462">
        <f ca="1">Z455-Z463-Z471</f>
        <v>-8.2140939597315415E-2</v>
      </c>
      <c r="T462">
        <f ca="1">AA455-AA463-AA471</f>
        <v>-0.57571996027805361</v>
      </c>
      <c r="U462">
        <f ca="1">AB455-AB463-AB471</f>
        <v>-0.898703196347032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-5.4963503649635037E-2</v>
      </c>
      <c r="S463" t="str">
        <f>"GM Effect on Max"</f>
        <v>GM Effect on Max</v>
      </c>
      <c r="T463" t="str">
        <f ca="1">IF(R464=Y457,"Max OM in same year as Max GM","Inconclusive Effect")</f>
        <v>Max OM in same year as Max GM</v>
      </c>
      <c r="X463">
        <f ca="1">(INDIRECT("J" &amp; MATCH("SG&amp;A Expense",B145:B403,0) +144))/(INDIRECT("J" &amp; MATCH("Sales/Revenue",B145:B403,0) +144))</f>
        <v>0.1265985401459854</v>
      </c>
      <c r="Y463">
        <f ca="1">(INDIRECT("K" &amp; MATCH("SG&amp;A Expense",B145:B403,0) +144))/(INDIRECT("K" &amp; MATCH("Sales/Revenue",B145:B403,0) +144))</f>
        <v>0.12971428571428573</v>
      </c>
      <c r="Z463">
        <f ca="1">(INDIRECT("L" &amp; MATCH("SG&amp;A Expense",B145:B403,0) +144))/(INDIRECT("L" &amp; MATCH("Sales/Revenue",B145:B403,0) +144))</f>
        <v>0.11228187919463087</v>
      </c>
      <c r="AA463">
        <f ca="1">(INDIRECT("M" &amp; MATCH("SG&amp;A Expense",B145:B403,0) +144))/(INDIRECT("M" &amp; MATCH("Sales/Revenue",B145:B403,0) +144))</f>
        <v>0.17807845084409135</v>
      </c>
      <c r="AB463">
        <f ca="1">(INDIRECT("N" &amp; MATCH("SG&amp;A Expense",B145:B403,0) +144))/(INDIRECT("N" &amp; MATCH("Sales/Revenue",B145:B403,0) +144))</f>
        <v>0.24717808219178083</v>
      </c>
      <c r="AE463">
        <f ca="1">R462-Q462</f>
        <v>-9.4338083651952259E-2</v>
      </c>
      <c r="AF463">
        <f ca="1">S462-R462</f>
        <v>6.7160647704271881E-2</v>
      </c>
      <c r="AG463">
        <f ca="1">T462-S462</f>
        <v>-0.49357902068073822</v>
      </c>
      <c r="AH463">
        <f ca="1">U462-T462</f>
        <v>-0.32298323606897839</v>
      </c>
      <c r="AK463">
        <f ca="1">Y463-X463</f>
        <v>3.1157455683003266E-3</v>
      </c>
      <c r="AL463">
        <f ca="1">Z463-Y463</f>
        <v>-1.7432406519654858E-2</v>
      </c>
      <c r="AM463">
        <f ca="1">AA463-Z463</f>
        <v>6.5796571649460484E-2</v>
      </c>
      <c r="AN463">
        <f ca="1">AB463-AA463</f>
        <v>6.9099631347689483E-2</v>
      </c>
    </row>
    <row r="464" spans="2:40" x14ac:dyDescent="0.3">
      <c r="Q464" t="str">
        <f>Q463 &amp; " Year"</f>
        <v>Max Operating Margin Year</v>
      </c>
      <c r="R464">
        <f ca="1">VALUE(Q461)+MATCH(R463,Q462:U462,0)-1</f>
        <v>2012</v>
      </c>
      <c r="S464" t="str">
        <f>"SGA Effect on Max"</f>
        <v>SGA Effect on Max</v>
      </c>
      <c r="T464" t="str">
        <f ca="1">IF(R464=Y467,"Max OM in same year as Min SGA","Inconclusive Effect")</f>
        <v>Inconclusive Effect</v>
      </c>
      <c r="X464" t="str">
        <f>"Max " &amp; X461</f>
        <v>Max SGA / Sales</v>
      </c>
      <c r="Y464">
        <f ca="1">MAX(X463:AB463)</f>
        <v>0.24717808219178083</v>
      </c>
      <c r="AE464" t="str">
        <f>"Max " &amp; AE461</f>
        <v>Max Change in Operating Margin</v>
      </c>
      <c r="AF464">
        <f ca="1">MAX(AE463:AH463)</f>
        <v>6.7160647704271881E-2</v>
      </c>
      <c r="AK464" t="str">
        <f>"Max " &amp; AK461</f>
        <v>Max Change in SGA / Sales</v>
      </c>
      <c r="AL464">
        <f ca="1">MAX(AK463:AN463)</f>
        <v>6.9099631347689483E-2</v>
      </c>
    </row>
    <row r="465" spans="4:40" x14ac:dyDescent="0.3">
      <c r="J465" t="str">
        <f>"EOY Pretax ROIC"</f>
        <v>EOY Pretax ROIC</v>
      </c>
      <c r="Q465" t="str">
        <f>"Min " &amp; Q460</f>
        <v>Min Operating Margin</v>
      </c>
      <c r="R465">
        <f ca="1">MIN(Q462:U462)</f>
        <v>-0.898703196347032</v>
      </c>
      <c r="S465" t="str">
        <f>"Dep Effect on Max"</f>
        <v>Dep Effect on Max</v>
      </c>
      <c r="T465" t="str">
        <f ca="1">IF(R464=Y475,"Max OM in same year as Min Depr","Inconclusive Effect")</f>
        <v>Max OM in same year as Min Depr</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13-14</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Min OM in same year as Min GM</v>
      </c>
      <c r="X466" t="str">
        <f>"Min " &amp; X461</f>
        <v>Min SGA / Sales</v>
      </c>
      <c r="Y466">
        <f ca="1">MIN(X463:AB463)</f>
        <v>0.11228187919463087</v>
      </c>
      <c r="AE466" t="str">
        <f>"Min " &amp; AE461</f>
        <v>Min Change in Operating Margin</v>
      </c>
      <c r="AF466">
        <f ca="1">MIN(AE463:AH463)</f>
        <v>-0.49357902068073822</v>
      </c>
      <c r="AK466" t="str">
        <f>"Min " &amp; AK461</f>
        <v>Min Change in SGA / Sales</v>
      </c>
      <c r="AL466">
        <f ca="1">MIN(AK463:AN463)</f>
        <v>-1.7432406519654858E-2</v>
      </c>
    </row>
    <row r="467" spans="4:40" x14ac:dyDescent="0.3">
      <c r="J467">
        <f ca="1">Q462*(1/Q490)</f>
        <v>-5.4068803090466522E-2</v>
      </c>
      <c r="K467">
        <f ca="1">R462*(1/R490)</f>
        <v>-0.13884726947972867</v>
      </c>
      <c r="L467">
        <f ca="1">S462*(1/S490)</f>
        <v>-8.8801660088228443E-2</v>
      </c>
      <c r="M467">
        <f ca="1">T462*(1/T490)</f>
        <v>-0.48566970690178751</v>
      </c>
      <c r="N467">
        <f ca="1">U462*(1/U490)</f>
        <v>-0.79744578781887143</v>
      </c>
      <c r="S467" t="str">
        <f>"SGA Effect on Min"</f>
        <v>SGA Effect on Min</v>
      </c>
      <c r="T467" t="str">
        <f ca="1">IF(R466=Y465,"Min OM in same year as Max SGA","Inconclusive Effect")</f>
        <v>Min OM in same year as Max SGA</v>
      </c>
      <c r="X467" t="str">
        <f>X466 &amp; " Year"</f>
        <v>Min SGA / Sales Year</v>
      </c>
      <c r="Y467">
        <f ca="1">VALUE(X462)+MATCH(Y466,X463:AB463,0)-1</f>
        <v>2014</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-5.4068803090466522E-2</v>
      </c>
      <c r="L468" t="str">
        <f>"OM Effect on Max"</f>
        <v>OM Effect on Max</v>
      </c>
      <c r="M468" t="str">
        <f ca="1">IF(K469=R464,"Max ROIC in same year as Max OM","Inconclusive Effect")</f>
        <v>Max ROIC in same year as Max OM</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2012</v>
      </c>
      <c r="L469" t="str">
        <f>"IC Effect on Max"</f>
        <v>IC Effect on Max</v>
      </c>
      <c r="M469" t="str">
        <f ca="1">IF(K469=R494,"Max ROIC in same year as Min IC","Inconclusive Effect")</f>
        <v>Inconclusive Effect</v>
      </c>
      <c r="X469" t="str">
        <f>"Depreciation / Sales"</f>
        <v>Depreciation / Sales</v>
      </c>
    </row>
    <row r="470" spans="4:40" x14ac:dyDescent="0.3">
      <c r="J470" t="str">
        <f>"Min " &amp; J465</f>
        <v>Min EOY Pretax ROIC</v>
      </c>
      <c r="K470">
        <f ca="1">MIN(J467:N467)</f>
        <v>-0.79744578781887143</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2016</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0.13655474452554744</v>
      </c>
      <c r="Y471">
        <f ca="1">(INDIRECT("K" &amp; MATCH("Depreciation &amp; Amortization Expense",B145:B403,0) +144))/(INDIRECT("K" &amp; MATCH("Sales/Revenue",B145:B403,0) +144))</f>
        <v>0.16646825396825396</v>
      </c>
      <c r="Z471">
        <f ca="1">(INDIRECT("L" &amp; MATCH("Depreciation &amp; Amortization Expense",B145:B403,0) +144))/(INDIRECT("L" &amp; MATCH("Sales/Revenue",B145:B403,0) +144))</f>
        <v>0.14595973154362415</v>
      </c>
      <c r="AA471">
        <f ca="1">(INDIRECT("M" &amp; MATCH("Depreciation &amp; Amortization Expense",B145:B403,0) +144))/(INDIRECT("M" &amp; MATCH("Sales/Revenue",B145:B403,0) +144))</f>
        <v>0.29991310824230388</v>
      </c>
      <c r="AB471">
        <f ca="1">(INDIRECT("N" &amp; MATCH("Depreciation &amp; Amortization Expense",B145:B403,0) +144))/(INDIRECT("N" &amp; MATCH("Sales/Revenue",B145:B403,0) +144))</f>
        <v>0.39881278538812787</v>
      </c>
    </row>
    <row r="472" spans="4:40" x14ac:dyDescent="0.3">
      <c r="Q472">
        <f ca="1">K467-J467</f>
        <v>-8.4778466389262147E-2</v>
      </c>
      <c r="R472">
        <f ca="1">L467-K467</f>
        <v>5.0045609391500226E-2</v>
      </c>
      <c r="S472">
        <f ca="1">M467-L467</f>
        <v>-0.39686804681355908</v>
      </c>
      <c r="T472">
        <f ca="1">N467-M467</f>
        <v>-0.31177608091708392</v>
      </c>
      <c r="X472" t="str">
        <f>"Max " &amp; X469</f>
        <v>Max Depreciation / Sales</v>
      </c>
      <c r="Y472">
        <f ca="1">MAX(X471:AB471)</f>
        <v>0.39881278538812787</v>
      </c>
      <c r="AK472" t="str">
        <f>"Change in Depreciation / Sales"</f>
        <v>Change in Depreciation / Sales</v>
      </c>
    </row>
    <row r="473" spans="4:40" x14ac:dyDescent="0.3">
      <c r="Q473" t="str">
        <f>"Max " &amp; Q470</f>
        <v>Max Change in EOY Pretax ROIC</v>
      </c>
      <c r="R473">
        <f ca="1">MAX(Q472:T472)</f>
        <v>5.0045609391500226E-2</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13-14</v>
      </c>
      <c r="X474" t="str">
        <f>"Min " &amp; X469</f>
        <v>Min Depreciation / Sales</v>
      </c>
      <c r="Y474">
        <f ca="1">MIN(X471:AB471)</f>
        <v>0.13655474452554744</v>
      </c>
      <c r="AK474">
        <f ca="1">Y471-X471</f>
        <v>2.9913509442706515E-2</v>
      </c>
      <c r="AL474">
        <f ca="1">Z471-Y471</f>
        <v>-2.0508522424629805E-2</v>
      </c>
      <c r="AM474">
        <f ca="1">AA471-Z471</f>
        <v>0.15395337669867973</v>
      </c>
      <c r="AN474">
        <f ca="1">AB471-AA471</f>
        <v>9.8899677145823983E-2</v>
      </c>
    </row>
    <row r="475" spans="4:40" x14ac:dyDescent="0.3">
      <c r="D475" t="str">
        <f>"EOY ROIC"</f>
        <v>EOY ROIC</v>
      </c>
      <c r="K475" t="str">
        <f>"Change in EOY ROIC"</f>
        <v>Change in EOY ROIC</v>
      </c>
      <c r="Q475" t="str">
        <f>"Min " &amp; Q470</f>
        <v>Min Change in EOY Pretax ROIC</v>
      </c>
      <c r="R475">
        <f ca="1">MIN(Q472:T472)</f>
        <v>-0.39686804681355908</v>
      </c>
      <c r="X475" t="str">
        <f>X474 &amp; " Year"</f>
        <v>Min Depreciation / Sales Year</v>
      </c>
      <c r="Y475">
        <f ca="1">VALUE(X470)+MATCH(Y474,X471:AB471,0)-1</f>
        <v>2012</v>
      </c>
      <c r="AK475" t="str">
        <f>"Max " &amp; AK472</f>
        <v>Max Change in Depreciation / Sales</v>
      </c>
      <c r="AL475">
        <f ca="1">MAX(AK474:AN474)</f>
        <v>0.15395337669867973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14-15</v>
      </c>
      <c r="AK476" t="str">
        <f>AK475 &amp; " Year"</f>
        <v>Max Change in Depreciation / Sales Year</v>
      </c>
      <c r="AL476" t="str">
        <f ca="1">IF(MATCH(AL475,AK474:AN474,0)=1,AK473,IF(MATCH(AL475,AK474:AN474,0)=2,AL473,IF(MATCH(AL475,AK474:AN474,0)=3,AM473,AN473)))</f>
        <v>14-15</v>
      </c>
    </row>
    <row r="477" spans="4:40" x14ac:dyDescent="0.3">
      <c r="D477">
        <f ca="1">J467*(1-J487)</f>
        <v>-3.5473081952052454E-2</v>
      </c>
      <c r="E477">
        <f ca="1">K467*(1-K487)</f>
        <v>-8.9620735304795224E-2</v>
      </c>
      <c r="F477">
        <f ca="1">L467*(1-L487)</f>
        <v>-9.4717985523774098E-2</v>
      </c>
      <c r="G477">
        <f ca="1">M467*(1-M487)</f>
        <v>-0.31470636765172921</v>
      </c>
      <c r="H477">
        <f ca="1">N467*(1-N487)</f>
        <v>-0.77313265205950299</v>
      </c>
      <c r="K477">
        <f ca="1">E477-D477</f>
        <v>-5.4147653352742769E-2</v>
      </c>
      <c r="L477">
        <f ca="1">F477-E477</f>
        <v>-5.0972502189788743E-3</v>
      </c>
      <c r="M477">
        <f ca="1">G477-F477</f>
        <v>-0.21998838212795513</v>
      </c>
      <c r="N477">
        <f ca="1">H477-G477</f>
        <v>-0.45842628440777378</v>
      </c>
      <c r="AK477" t="str">
        <f>"Min " &amp; AK472</f>
        <v>Min Change in Depreciation / Sales</v>
      </c>
      <c r="AL477">
        <f ca="1">MIN(AK474:AN474)</f>
        <v>-2.0508522424629805E-2</v>
      </c>
    </row>
    <row r="478" spans="4:40" x14ac:dyDescent="0.3">
      <c r="D478" t="str">
        <f>"Max " &amp; D475</f>
        <v>Max EOY ROIC</v>
      </c>
      <c r="E478">
        <f ca="1">MAX(D477:H477)</f>
        <v>-3.5473081952052454E-2</v>
      </c>
      <c r="F478" t="str">
        <f>"Cash Tax  Effect on Max"</f>
        <v>Cash Tax  Effect on Max</v>
      </c>
      <c r="G478" t="str">
        <f ca="1">IF(E479=K491,"Max ROIC in same year as Min Cash Tax","Inconclusive Effect")</f>
        <v>Inconclusive Effect</v>
      </c>
      <c r="K478" t="str">
        <f>"Max " &amp; K475</f>
        <v>Max Change in EOY ROIC</v>
      </c>
      <c r="L478">
        <f ca="1">MAX(K477:N477)</f>
        <v>-5.0972502189788743E-3</v>
      </c>
      <c r="AK478" t="str">
        <f>AK477 &amp; " Year"</f>
        <v>Min Change in Depreciation / Sales Year</v>
      </c>
      <c r="AL478" t="str">
        <f ca="1">IF(MATCH(AL477,AK474:AN474,0)=1,AK473,IF(MATCH(AL477,AK474:AN474,0)=2,AL473,IF(MATCH(AL477,AK474:AN474,0)=3,AM473,AN473)))</f>
        <v>13-14</v>
      </c>
    </row>
    <row r="479" spans="4:40" x14ac:dyDescent="0.3">
      <c r="D479" t="str">
        <f>D478 &amp; " Year"</f>
        <v>Max EOY ROIC Year</v>
      </c>
      <c r="E479">
        <f ca="1">VALUE(D476)+MATCH(E478,D477:H477,0)-1</f>
        <v>2012</v>
      </c>
      <c r="K479" t="str">
        <f>K478 &amp; " Year"</f>
        <v>Max Change in EOY ROIC Year</v>
      </c>
      <c r="L479" t="str">
        <f ca="1">IF(MATCH(L478,K477:N477,0)=1,K476,IF(MATCH(L478,K477:N477,0)=2,L476,IF(MATCH(L478,K477:N477,0)=3,M476,N476)))</f>
        <v>13-14</v>
      </c>
      <c r="Q479" t="str">
        <f>"Change in Cash Tax Rate"</f>
        <v>Change in Cash Tax Rate</v>
      </c>
    </row>
    <row r="480" spans="4:40" x14ac:dyDescent="0.3">
      <c r="D480" t="str">
        <f>"Min " &amp; D475</f>
        <v>Min EOY ROIC</v>
      </c>
      <c r="E480">
        <f ca="1">MIN(D477:H477)</f>
        <v>-0.77313265205950299</v>
      </c>
      <c r="F480" t="str">
        <f>"Cash Tax  Effect on Min"</f>
        <v>Cash Tax  Effect on Min</v>
      </c>
      <c r="G480" t="str">
        <f ca="1">IF(E481=K489,"Min ROIC in same year as Max Cash Tax","Inconclusive Effect")</f>
        <v>Inconclusive Effect</v>
      </c>
      <c r="K480" t="str">
        <f>"Min " &amp; K475</f>
        <v>Min Change in EOY ROIC</v>
      </c>
      <c r="L480">
        <f ca="1">MIN(K477:N477)</f>
        <v>-0.45842628440777378</v>
      </c>
      <c r="Q480" t="str">
        <f>K476</f>
        <v>12-13</v>
      </c>
      <c r="R480" t="str">
        <f>L476</f>
        <v>13-14</v>
      </c>
      <c r="S480" t="str">
        <f>M476</f>
        <v>14-15</v>
      </c>
      <c r="T480" t="str">
        <f>N476</f>
        <v>15-16</v>
      </c>
    </row>
    <row r="481" spans="4:40" x14ac:dyDescent="0.3">
      <c r="D481" t="str">
        <f>D480 &amp; " Year"</f>
        <v>Min EOY ROIC Year</v>
      </c>
      <c r="E481">
        <f ca="1">VALUE(D476)+MATCH(E480,D477:H477,0)-1</f>
        <v>2016</v>
      </c>
      <c r="K481" t="str">
        <f>K480 &amp; " Year"</f>
        <v>Min Change in EOY ROIC Year</v>
      </c>
      <c r="L481" t="str">
        <f ca="1">IF(MATCH(L480,K477:N477,0)=1,K476,IF(MATCH(L480,K477:N477,0)=2,L476,IF(MATCH(L480,K477:N477,0)=3,M476,N476)))</f>
        <v>15-16</v>
      </c>
      <c r="Q481">
        <f ca="1">K487-J487</f>
        <v>1.0610288500738141E-2</v>
      </c>
      <c r="R481">
        <f ca="1">L487-K487</f>
        <v>-0.42116132753347441</v>
      </c>
      <c r="S481">
        <f ca="1">M487-L487</f>
        <v>0.41863969439986271</v>
      </c>
      <c r="T481">
        <f ca="1">N487-M487</f>
        <v>-0.32152689031711612</v>
      </c>
      <c r="X481" t="str">
        <f>"Op WC / Sales"</f>
        <v>Op WC / Sales</v>
      </c>
    </row>
    <row r="482" spans="4:40" x14ac:dyDescent="0.3">
      <c r="Q482" t="str">
        <f>"Max " &amp; Q479</f>
        <v>Max Change in Cash Tax Rate</v>
      </c>
      <c r="R482">
        <f ca="1">MAX(Q481:T481)</f>
        <v>0.41863969439986271</v>
      </c>
      <c r="X482" t="str">
        <f>D476</f>
        <v>2012</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str">
        <f ca="1">IF(MATCH(R482,Q481:T481,0)=1,Q480,IF(MATCH(R482,Q481:T481,0)=2,R480,IF(MATCH(R482,Q481:T481,0)=3,S480,T480)))</f>
        <v>14-15</v>
      </c>
      <c r="X483">
        <f ca="1">(INDIRECT("J" &amp; MATCH("Total Current Assets",B145:B403,0) +144) - INDIRECT("J" &amp; MATCH("Total Current Liabilities",B145:B403,0) +144))/(INDIRECT("J" &amp; MATCH("Sales/Revenue",B145:B403,0) +144))</f>
        <v>0.19</v>
      </c>
      <c r="Y483">
        <f ca="1">(INDIRECT("K" &amp; MATCH("Total Current Assets",B145:B403,0) +144) - INDIRECT("K" &amp; MATCH("Total Current Liabilities",B145:B403,0) +144))/(INDIRECT("K" &amp; MATCH("Sales/Revenue",B145:B403,0) +144))</f>
        <v>0.18917460317460316</v>
      </c>
      <c r="Z483">
        <f ca="1">(INDIRECT("L" &amp; MATCH("Total Current Assets",B145:B403,0) +144) - INDIRECT("L" &amp; MATCH("Total Current Liabilities",B145:B403,0) +144))/(INDIRECT("L" &amp; MATCH("Sales/Revenue",B145:B403,0) +144))</f>
        <v>0.14702013422818791</v>
      </c>
      <c r="AA483">
        <f ca="1">(INDIRECT("M" &amp; MATCH("Total Current Assets",B145:B403,0) +144) - INDIRECT("M" &amp; MATCH("Total Current Liabilities",B145:B403,0) +144))/(INDIRECT("M" &amp; MATCH("Sales/Revenue",B145:B403,0) +144))</f>
        <v>5.2048162859980138E-2</v>
      </c>
      <c r="AB483">
        <f ca="1">(INDIRECT("N" &amp; MATCH("Total Current Assets",B145:B403,0) +144) - INDIRECT("N" &amp; MATCH("Total Current Liabilities",B145:B403,0) +144))/(INDIRECT("N" &amp; MATCH("Sales/Revenue",B145:B403,0) +144))</f>
        <v>0.22778082191780816</v>
      </c>
      <c r="AK483" t="str">
        <f>K476</f>
        <v>12-13</v>
      </c>
      <c r="AL483" t="str">
        <f>L476</f>
        <v>13-14</v>
      </c>
      <c r="AM483" t="str">
        <f>M476</f>
        <v>14-15</v>
      </c>
      <c r="AN483" t="str">
        <f>N476</f>
        <v>15-16</v>
      </c>
    </row>
    <row r="484" spans="4:40" x14ac:dyDescent="0.3">
      <c r="Q484" t="str">
        <f>"Min " &amp; Q479</f>
        <v>Min Change in Cash Tax Rate</v>
      </c>
      <c r="R484">
        <f ca="1">MIN(Q481:T481)</f>
        <v>-0.42116132753347441</v>
      </c>
      <c r="X484" t="str">
        <f>"Max " &amp; X481</f>
        <v>Max Op WC / Sales</v>
      </c>
      <c r="Y484">
        <f ca="1">MAX(X483:AB483)</f>
        <v>0.22778082191780816</v>
      </c>
      <c r="AK484">
        <f ca="1">Y483-X483</f>
        <v>-8.2539682539684023E-4</v>
      </c>
      <c r="AL484">
        <f ca="1">Z483-Y483</f>
        <v>-4.2154468946415252E-2</v>
      </c>
      <c r="AM484">
        <f ca="1">AA483-Z483</f>
        <v>-9.4971971368207772E-2</v>
      </c>
      <c r="AN484">
        <f ca="1">AB483-AA483</f>
        <v>0.17573265905782803</v>
      </c>
    </row>
    <row r="485" spans="4:40" x14ac:dyDescent="0.3">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2016</v>
      </c>
      <c r="AK485" t="str">
        <f>"Max " &amp; AK482</f>
        <v>Max Change in Op WC / Sales</v>
      </c>
      <c r="AL485">
        <f ca="1">MAX(AK484:AN484)</f>
        <v>0.17573265905782803</v>
      </c>
    </row>
    <row r="486" spans="4:40" x14ac:dyDescent="0.3">
      <c r="J486" t="str">
        <f>D476</f>
        <v>2012</v>
      </c>
      <c r="K486" t="str">
        <f>E476</f>
        <v>2013</v>
      </c>
      <c r="L486" t="str">
        <f>F476</f>
        <v>2014</v>
      </c>
      <c r="M486" t="str">
        <f>G476</f>
        <v>2015</v>
      </c>
      <c r="N486" t="str">
        <f>H476</f>
        <v>2016</v>
      </c>
      <c r="X486" t="str">
        <f>"Min " &amp; X481</f>
        <v>Min Op WC / Sales</v>
      </c>
      <c r="Y486">
        <f ca="1">MIN(X483:AB483)</f>
        <v>5.2048162859980138E-2</v>
      </c>
      <c r="AK486" t="str">
        <f>AK485 &amp; " Year"</f>
        <v>Max Change in Op WC / Sales Year</v>
      </c>
      <c r="AL486" t="str">
        <f ca="1">IF(MATCH(AL485,AK484:AN484,0)=1,AK483,IF(MATCH(AL485,AK484:AN484,0)=2,AL483,IF(MATCH(AL485,AK484:AN484,0)=3,AM483,AN483)))</f>
        <v>15-16</v>
      </c>
    </row>
    <row r="487" spans="4:40" x14ac:dyDescent="0.3">
      <c r="J487">
        <f ca="1">(INDIRECT("J" &amp; MATCH("Income Tax",B145:B403,0) +144))/(INDIRECT("J" &amp; MATCH("Pretax Income",B145:B403,0) +144))</f>
        <v>0.34392699811202015</v>
      </c>
      <c r="K487">
        <f ca="1">(INDIRECT("K" &amp; MATCH("Income Tax",B145:B403,0) +144))/(INDIRECT("K" &amp; MATCH("Pretax Income",B145:B403,0) +144))</f>
        <v>0.3545372866127583</v>
      </c>
      <c r="L487">
        <f ca="1">(INDIRECT("L" &amp; MATCH("Income Tax",B145:B403,0) +144))/(INDIRECT("L" &amp; MATCH("Pretax Income",B145:B403,0) +144))</f>
        <v>-6.662404092071611E-2</v>
      </c>
      <c r="M487">
        <f ca="1">(INDIRECT("M" &amp; MATCH("Income Tax",B145:B403,0) +144))/(INDIRECT("M" &amp; MATCH("Pretax Income",B145:B403,0) +144))</f>
        <v>0.3520156534791466</v>
      </c>
      <c r="N487">
        <f ca="1">(INDIRECT("N" &amp; MATCH("Income Tax",B145:B403,0) +144))/(INDIRECT("N" &amp; MATCH("Pretax Income",B145:B403,0) +144))</f>
        <v>3.0488763162030488E-2</v>
      </c>
      <c r="X487" t="str">
        <f>X486 &amp; " Year"</f>
        <v>Min Op WC / Sales Year</v>
      </c>
      <c r="Y487">
        <f ca="1">VALUE(X482)+MATCH(Y486,X483:AB483,0)-1</f>
        <v>2015</v>
      </c>
      <c r="AK487" t="str">
        <f>"Min " &amp; AK482</f>
        <v>Min Change in Op WC / Sales</v>
      </c>
      <c r="AL487">
        <f ca="1">MIN(AK484:AN484)</f>
        <v>-9.4971971368207772E-2</v>
      </c>
    </row>
    <row r="488" spans="4:40" x14ac:dyDescent="0.3">
      <c r="J488" t="str">
        <f>"Max " &amp; J485</f>
        <v>Max Cash Tax Rate</v>
      </c>
      <c r="K488">
        <f ca="1">MAX(J487:N487)</f>
        <v>0.3545372866127583</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J489" t="str">
        <f>J488 &amp; " Year"</f>
        <v>Max Cash Tax Rate Year</v>
      </c>
      <c r="K489">
        <f ca="1">VALUE(J486)+MATCH(K488,J487:N487,0)-1</f>
        <v>2013</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-6.662404092071611E-2</v>
      </c>
      <c r="Q490">
        <f ca="1">SUM(X483,X491,X499)</f>
        <v>1.0165474452554744</v>
      </c>
      <c r="R490">
        <f ca="1">SUM(Y483,Y491,Y499)</f>
        <v>1.0752936507936508</v>
      </c>
      <c r="S490">
        <f ca="1">SUM(Z483,Z491,Z499)</f>
        <v>0.92499328859060403</v>
      </c>
      <c r="T490">
        <f ca="1">SUM(AA483,AA491,AA499)</f>
        <v>1.1854145978152928</v>
      </c>
      <c r="U490">
        <f ca="1">SUM(AB483,AB491,AB499)</f>
        <v>1.1269771689497716</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2014</v>
      </c>
      <c r="Q491" t="str">
        <f>"Max " &amp; Q488</f>
        <v>Max Invested Capital / Sales</v>
      </c>
      <c r="R491">
        <f ca="1">MAX(Q490:U490)</f>
        <v>1.1854145978152928</v>
      </c>
      <c r="S491" t="str">
        <f>"Op WC Effect on Max"</f>
        <v>Op WC Effect on Max</v>
      </c>
      <c r="T491" t="str">
        <f ca="1">IF(R492=Y485,"Max IC in same year as Max Op WC","Inconclusive Effect")</f>
        <v>Inconclusive Effect</v>
      </c>
      <c r="X491">
        <f ca="1">(INDIRECT("J" &amp; MATCH("Net Property, Plant &amp; Equipment",B145:B403,0) +144))/(INDIRECT("J" &amp; MATCH("Sales/Revenue",B145:B403,0) +144))</f>
        <v>0.68888321167883215</v>
      </c>
      <c r="Y491">
        <f ca="1">(INDIRECT("K" &amp; MATCH("Net Property, Plant &amp; Equipment",B145:B403,0) +144))/(INDIRECT("K" &amp; MATCH("Sales/Revenue",B145:B403,0) +144))</f>
        <v>0.73653968253968249</v>
      </c>
      <c r="Z491">
        <f ca="1">(INDIRECT("L" &amp; MATCH("Net Property, Plant &amp; Equipment",B145:B403,0) +144))/(INDIRECT("L" &amp; MATCH("Sales/Revenue",B145:B403,0) +144))</f>
        <v>0.67785234899328861</v>
      </c>
      <c r="AA491">
        <f ca="1">(INDIRECT("M" &amp; MATCH("Net Property, Plant &amp; Equipment",B145:B403,0) +144))/(INDIRECT("M" &amp; MATCH("Sales/Revenue",B145:B403,0) +144))</f>
        <v>1.0505089374379344</v>
      </c>
      <c r="AB491">
        <f ca="1">(INDIRECT("N" &amp; MATCH("Net Property, Plant &amp; Equipment",B145:B403,0) +144))/(INDIRECT("N" &amp; MATCH("Sales/Revenue",B145:B403,0) +144))</f>
        <v>0.89287671232876709</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Max IC in same year as Max PPE</v>
      </c>
      <c r="X492" t="str">
        <f>"Max " &amp; X489</f>
        <v>Max PPE / Sales</v>
      </c>
      <c r="Y492">
        <f ca="1">MAX(X491:AB491)</f>
        <v>1.0505089374379344</v>
      </c>
      <c r="AE492">
        <f ca="1">R490-Q490</f>
        <v>5.8746205538176444E-2</v>
      </c>
      <c r="AF492">
        <f ca="1">S490-R490</f>
        <v>-0.15030036220304677</v>
      </c>
      <c r="AG492">
        <f ca="1">T490-S490</f>
        <v>0.26042130922468876</v>
      </c>
      <c r="AH492">
        <f ca="1">U490-T490</f>
        <v>-5.8437428865521168E-2</v>
      </c>
      <c r="AK492">
        <f ca="1">Y491-X491</f>
        <v>4.7656470860850342E-2</v>
      </c>
      <c r="AL492">
        <f ca="1">Z491-Y491</f>
        <v>-5.8687333546393883E-2</v>
      </c>
      <c r="AM492">
        <f ca="1">AA491-Z491</f>
        <v>0.37265658844464578</v>
      </c>
      <c r="AN492">
        <f ca="1">AB491-AA491</f>
        <v>-0.1576322251091673</v>
      </c>
    </row>
    <row r="493" spans="4:40" x14ac:dyDescent="0.3">
      <c r="Q493" t="str">
        <f>"Min " &amp; Q488</f>
        <v>Min Invested Capital / Sales</v>
      </c>
      <c r="R493">
        <f ca="1">MIN(Q490:U490)</f>
        <v>0.92499328859060403</v>
      </c>
      <c r="S493" t="str">
        <f>"Intangibles Effect on Max"</f>
        <v>Intangibles Effect on Max</v>
      </c>
      <c r="T493" t="str">
        <f ca="1">IF(R492=Y501,"Max IC in same year as Max Intangibles","Inconclusive Effect")</f>
        <v>Inconclusive Effect</v>
      </c>
      <c r="X493" t="str">
        <f>X492 &amp; " Year"</f>
        <v>Max PPE / Sales Year</v>
      </c>
      <c r="Y493">
        <f ca="1">VALUE(X490)+MATCH(Y492,X491:AB491,0)-1</f>
        <v>2015</v>
      </c>
      <c r="AE493" t="str">
        <f>"Max " &amp; AE490</f>
        <v>Max Change in Invested Capital / Sales</v>
      </c>
      <c r="AF493">
        <f ca="1">MAX(AE492:AH492)</f>
        <v>0.26042130922468876</v>
      </c>
      <c r="AK493" t="str">
        <f>"Max " &amp; AK490</f>
        <v>Max Change in PPE / Sales</v>
      </c>
      <c r="AL493">
        <f ca="1">MAX(AK492:AN492)</f>
        <v>0.37265658844464578</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Inconclusive Effect</v>
      </c>
      <c r="X494" t="str">
        <f>"Min " &amp; X489</f>
        <v>Min PPE / Sales</v>
      </c>
      <c r="Y494">
        <f ca="1">MIN(X491:AB491)</f>
        <v>0.67785234899328861</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2014</v>
      </c>
      <c r="AE495" t="str">
        <f>"Min " &amp; AE490</f>
        <v>Min Change in Invested Capital / Sales</v>
      </c>
      <c r="AF495">
        <f ca="1">MIN(AE492:AH492)</f>
        <v>-0.15030036220304677</v>
      </c>
      <c r="AK495" t="str">
        <f>"Min " &amp; AK490</f>
        <v>Min Change in PPE / Sales</v>
      </c>
      <c r="AL495">
        <f ca="1">MIN(AK492:AN492)</f>
        <v>-0.1576322251091673</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13-14</v>
      </c>
      <c r="AK496" t="str">
        <f>AK495 &amp; " Year"</f>
        <v>Min Change in PPE / Sales Year</v>
      </c>
      <c r="AL496" t="str">
        <f ca="1">IF(MATCH(AL495,AK492:AN492,0)=1,AK491,IF(MATCH(AL495,AK492:AN492,0)=2,AL491,IF(MATCH(AL495,AK492:AN492,0)=3,AM491,AN491)))</f>
        <v>15-16</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0.13766423357664234</v>
      </c>
      <c r="Y499">
        <f ca="1">(INDIRECT("K" &amp; MATCH("Intangible Assets",B145:B403,0) +144))/(INDIRECT("K" &amp; MATCH("Sales/Revenue",B145:B403,0) +144))</f>
        <v>0.14957936507936509</v>
      </c>
      <c r="Z499">
        <f ca="1">(INDIRECT("L" &amp; MATCH("Intangible Assets",B145:B403,0) +144))/(INDIRECT("L" &amp; MATCH("Sales/Revenue",B145:B403,0) +144))</f>
        <v>0.10012080536912751</v>
      </c>
      <c r="AA499">
        <f ca="1">(INDIRECT("M" &amp; MATCH("Intangible Assets",B145:B403,0) +144))/(INDIRECT("M" &amp; MATCH("Sales/Revenue",B145:B403,0) +144))</f>
        <v>8.2857497517378351E-2</v>
      </c>
      <c r="AB499">
        <f ca="1">(INDIRECT("N" &amp; MATCH("Intangible Assets",B145:B403,0) +144))/(INDIRECT("N" &amp; MATCH("Sales/Revenue",B145:B403,0) +144))</f>
        <v>6.3196347031963468E-3</v>
      </c>
      <c r="AK499" t="str">
        <f>K476</f>
        <v>12-13</v>
      </c>
      <c r="AL499" t="str">
        <f>L476</f>
        <v>13-14</v>
      </c>
      <c r="AM499" t="str">
        <f>M476</f>
        <v>14-15</v>
      </c>
      <c r="AN499" t="str">
        <f>N476</f>
        <v>15-16</v>
      </c>
    </row>
    <row r="500" spans="3:40" x14ac:dyDescent="0.3">
      <c r="C500" t="s">
        <v>1070</v>
      </c>
      <c r="X500" t="str">
        <f>"Max " &amp; X497</f>
        <v>Max Intangibles / Sales</v>
      </c>
      <c r="Y500">
        <f ca="1">MAX(X499:AB499)</f>
        <v>0.14957936507936509</v>
      </c>
      <c r="AK500">
        <f ca="1">Y499-X499</f>
        <v>1.1915131502722748E-2</v>
      </c>
      <c r="AL500">
        <f ca="1">Z499-Y499</f>
        <v>-4.9458559710237576E-2</v>
      </c>
      <c r="AM500">
        <f ca="1">AA499-Z499</f>
        <v>-1.7263307851749163E-2</v>
      </c>
      <c r="AN500">
        <f ca="1">AB499-AA499</f>
        <v>-7.6537862814181998E-2</v>
      </c>
    </row>
    <row r="501" spans="3:40" x14ac:dyDescent="0.3">
      <c r="C501" t="s">
        <v>6191</v>
      </c>
      <c r="X501" t="str">
        <f>X500 &amp; " Year"</f>
        <v>Max Intangibles / Sales Year</v>
      </c>
      <c r="Y501">
        <f ca="1">VALUE(X498)+MATCH(Y500,X499:AB499,0)-1</f>
        <v>2013</v>
      </c>
      <c r="AK501" t="str">
        <f>"Max " &amp; AK498</f>
        <v>Max Change in Intagibles / Sales</v>
      </c>
      <c r="AL501">
        <f ca="1">MAX(AK500:AN500)</f>
        <v>1.1915131502722748E-2</v>
      </c>
    </row>
    <row r="502" spans="3:40" x14ac:dyDescent="0.3">
      <c r="C502" t="s">
        <v>4958</v>
      </c>
      <c r="X502" t="str">
        <f>"Min " &amp; X497</f>
        <v>Min Intangibles / Sales</v>
      </c>
      <c r="Y502">
        <f ca="1">MIN(X499:AB499)</f>
        <v>6.3196347031963468E-3</v>
      </c>
      <c r="AK502" t="str">
        <f>AK501 &amp; " Year"</f>
        <v>Max Change in Intagibles / Sales Year</v>
      </c>
      <c r="AL502" t="str">
        <f ca="1">IF(MATCH(AL501,AK500:AN500,0)=1,AK499,IF(MATCH(AL501,AK500:AN500,0)=2,AL499,IF(MATCH(AL501,AK500:AN500,0)=3,AM499,AN499)))</f>
        <v>12-13</v>
      </c>
    </row>
    <row r="503" spans="3:40" x14ac:dyDescent="0.3">
      <c r="C503" t="s">
        <v>1759</v>
      </c>
      <c r="X503" t="str">
        <f>X502 &amp; " Year"</f>
        <v>Min Intangibles / Sales Year</v>
      </c>
      <c r="Y503">
        <f ca="1">VALUE(X498)+MATCH(Y502,X499:AB499,0)-1</f>
        <v>2016</v>
      </c>
      <c r="AK503" t="str">
        <f>"Min " &amp; AK498</f>
        <v>Min Change in Intagibles / Sales</v>
      </c>
      <c r="AL503">
        <f ca="1">MIN(AK500:AN500)</f>
        <v>-7.6537862814181998E-2</v>
      </c>
    </row>
    <row r="504" spans="3:40" x14ac:dyDescent="0.3">
      <c r="C504" t="s">
        <v>9759</v>
      </c>
      <c r="AK504" t="str">
        <f>AK503 &amp; " Year"</f>
        <v>Min Change in Intagibles / Sales Year</v>
      </c>
      <c r="AL504" t="str">
        <f ca="1">IF(MATCH(AL503,AK500:AN500,0)=1,AK499,IF(MATCH(AL503,AK500:AN500,0)=2,AL499,IF(MATCH(AL503,AK500:AN500,0)=3,AM499,AN499)))</f>
        <v>15-16</v>
      </c>
    </row>
    <row r="505" spans="3:40" x14ac:dyDescent="0.3">
      <c r="C505" t="s">
        <v>1076</v>
      </c>
    </row>
    <row r="506" spans="3:40" x14ac:dyDescent="0.3">
      <c r="C506" t="s">
        <v>1070</v>
      </c>
    </row>
    <row r="507" spans="3:40" x14ac:dyDescent="0.3">
      <c r="C507" t="s">
        <v>1073</v>
      </c>
    </row>
    <row r="508" spans="3:40" x14ac:dyDescent="0.3">
      <c r="C508" t="s">
        <v>1783</v>
      </c>
    </row>
    <row r="509" spans="3:40" x14ac:dyDescent="0.3">
      <c r="C509" t="s">
        <v>1071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9760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Bemis Company</v>
      </c>
    </row>
    <row r="2" spans="1:16" x14ac:dyDescent="0.3">
      <c r="B2" t="s">
        <v>2</v>
      </c>
      <c r="C2" t="s">
        <v>1159</v>
      </c>
      <c r="K2" t="str">
        <f>LEFT(C1,FIND("(",C1) - 2)</f>
        <v>Bemis Company, Inc.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$46.22, up .98% after opening up 1.05%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$46.22, up .98% after opening up 1.05% over yesterday's closing price</v>
      </c>
    </row>
    <row r="5" spans="1:16" x14ac:dyDescent="0.3">
      <c r="J5">
        <f ca="1">RANDBETWEEN(1,2)</f>
        <v>1</v>
      </c>
      <c r="K5" t="str">
        <f>"The one year target estimate for " &amp; D1 &amp; " is " &amp; TEXT(C23,"$####.00")</f>
        <v>The one year target estimate for Bemis Company is $47.85</v>
      </c>
      <c r="L5" t="str">
        <f>D1 &amp; " is expected to be trading at " &amp; TEXT(C23, "$####.00") &amp; ", based on target estimates"</f>
        <v>Bemis Company is expected to be trading at $47.85, based on target estimates</v>
      </c>
    </row>
    <row r="6" spans="1:16" x14ac:dyDescent="0.3">
      <c r="K6" t="str">
        <f>" which would be " &amp; IF(OR(LEFT(ABS((C23-C2)/C2*100),1)="8",LEFT(ABS((C23-C2)/C2*100),2)="18"), "an ", "a ")  &amp;TEXT(ABS((C23-C2)/C2),"####.00%")&amp;IF((C23-C2)&gt;0," increase over"," decrease from")&amp;" the current price"</f>
        <v xml:space="preserve"> which would be a 3.53% increase over the current price</v>
      </c>
    </row>
    <row r="7" spans="1:16" x14ac:dyDescent="0.3">
      <c r="A7" s="1">
        <v>0</v>
      </c>
      <c r="B7" t="s">
        <v>5</v>
      </c>
      <c r="C7" t="s">
        <v>9761</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28.57% over last quarter based on the average of 14 analyst estimates (Yahoo Finance)</v>
      </c>
    </row>
    <row r="8" spans="1:16" x14ac:dyDescent="0.3">
      <c r="A8" s="1">
        <v>1</v>
      </c>
      <c r="B8" t="s">
        <v>7</v>
      </c>
      <c r="C8" t="s">
        <v>9762</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9763</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9764</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$0.31 in the 2 months leading up to the earnings report</v>
      </c>
    </row>
    <row r="11" spans="1:16" x14ac:dyDescent="0.3">
      <c r="A11" s="1">
        <v>4</v>
      </c>
      <c r="B11" t="s">
        <v>13</v>
      </c>
      <c r="C11" t="s">
        <v>9765</v>
      </c>
      <c r="K11" t="str">
        <f>IF(B145="Interest Income",U42, K42)</f>
        <v>No positive trends</v>
      </c>
    </row>
    <row r="12" spans="1:16" x14ac:dyDescent="0.3">
      <c r="A12" s="1">
        <v>5</v>
      </c>
      <c r="B12" t="s">
        <v>15</v>
      </c>
      <c r="C12" t="s">
        <v>9766</v>
      </c>
      <c r="D12" t="str">
        <f>LEFT(C12,FIND("-",C12)-2)</f>
        <v>43.13</v>
      </c>
      <c r="E12" t="str">
        <f>TRIM(RIGHT(C12,FIND("-",C12)-1))</f>
        <v>53.10</v>
      </c>
      <c r="K12" t="str">
        <f ca="1">D78</f>
        <v>There are some indications that Bemis Company may be overvalued. The company has a higher forward p/e, peg ratio, price/sales than the comparable average</v>
      </c>
    </row>
    <row r="13" spans="1:16" x14ac:dyDescent="0.3">
      <c r="A13" s="1">
        <v>6</v>
      </c>
      <c r="B13" t="s">
        <v>17</v>
      </c>
      <c r="C13" t="s">
        <v>9767</v>
      </c>
      <c r="K13" t="str">
        <f ca="1">D89</f>
        <v>There are some indications that Bemis Company may be undervalued. The company has a lower trailing p/e, and price/book than the comparable average</v>
      </c>
    </row>
    <row r="14" spans="1:16" x14ac:dyDescent="0.3">
      <c r="A14" s="1">
        <v>7</v>
      </c>
      <c r="B14" t="s">
        <v>19</v>
      </c>
      <c r="C14" t="s">
        <v>9768</v>
      </c>
    </row>
    <row r="16" spans="1:16" x14ac:dyDescent="0.3">
      <c r="A16" s="1">
        <v>0</v>
      </c>
      <c r="B16" t="s">
        <v>21</v>
      </c>
      <c r="C16" t="s">
        <v>9769</v>
      </c>
    </row>
    <row r="17" spans="1:23" x14ac:dyDescent="0.3">
      <c r="A17" s="1">
        <v>1</v>
      </c>
      <c r="B17" t="s">
        <v>23</v>
      </c>
      <c r="C17" t="s">
        <v>2057</v>
      </c>
      <c r="K17" t="str">
        <f ca="1">K2 &amp; IF(J3=1, K3,IF(J3=2,L3,IF(J3=3,M3,IF(J3=4,N3,IF(J3=5,O3,IF(J3=6,P3)))))) &amp; ". " &amp; IF(J4=1,K4,IF(J4=2,L4)) &amp; ". " &amp; IF(J5=1,K5,IF(J5=2,L5)) &amp; K6 &amp; ". " &amp; K7 &amp; ". " &amp; K8 &amp; ". " &amp; K9 &amp; "."</f>
        <v>Bemis Company, Inc. reports earnings on Jul 27, 2017. The stock is currently trading at $46.22, up .98% after opening up 1.05% over yesterday's close. The one year target estimate for Bemis Company is $47.85 which would be a 3.53% increase over the current price. Earnings are expected to increase by 28.57% over last quarter based on the average of 14 analyst estimates (Yahoo Finance). The stock is trading in the low end of its 52-week range. Over the last 4 quarters, there have been positive earnings surprises 3 times, and a negative earnings surprise 1 time.</v>
      </c>
    </row>
    <row r="18" spans="1:23" x14ac:dyDescent="0.3">
      <c r="A18" s="1">
        <v>2</v>
      </c>
      <c r="B18" t="s">
        <v>25</v>
      </c>
      <c r="C18" t="s">
        <v>9770</v>
      </c>
    </row>
    <row r="19" spans="1:23" x14ac:dyDescent="0.3">
      <c r="A19" s="1">
        <v>3</v>
      </c>
      <c r="B19" t="s">
        <v>27</v>
      </c>
      <c r="C19" t="s">
        <v>2484</v>
      </c>
    </row>
    <row r="20" spans="1:23" x14ac:dyDescent="0.3">
      <c r="A20" s="1">
        <v>4</v>
      </c>
      <c r="B20" t="s">
        <v>29</v>
      </c>
      <c r="C20" t="s">
        <v>30</v>
      </c>
    </row>
    <row r="21" spans="1:23" x14ac:dyDescent="0.3">
      <c r="A21" s="1">
        <v>5</v>
      </c>
      <c r="B21" t="s">
        <v>31</v>
      </c>
      <c r="C21" t="s">
        <v>9771</v>
      </c>
    </row>
    <row r="22" spans="1:23" x14ac:dyDescent="0.3">
      <c r="A22" s="1">
        <v>6</v>
      </c>
      <c r="B22" t="s">
        <v>33</v>
      </c>
      <c r="C22" t="s">
        <v>9772</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9773</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14</v>
      </c>
      <c r="D27">
        <v>14</v>
      </c>
      <c r="E27">
        <v>15</v>
      </c>
      <c r="F27">
        <v>15</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0.56000000000000005</v>
      </c>
      <c r="D28">
        <v>0.72</v>
      </c>
      <c r="E28">
        <v>2.5499999999999998</v>
      </c>
      <c r="F28">
        <v>2.86</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0.53</v>
      </c>
      <c r="D29">
        <v>0.69</v>
      </c>
      <c r="E29">
        <v>2.5</v>
      </c>
      <c r="F29">
        <v>2.68</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0.56999999999999995</v>
      </c>
      <c r="D30">
        <v>0.74</v>
      </c>
      <c r="E30">
        <v>2.6</v>
      </c>
      <c r="F30">
        <v>3.03</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0.67</v>
      </c>
      <c r="D31">
        <v>0.75</v>
      </c>
      <c r="E31">
        <v>2.69</v>
      </c>
      <c r="F31">
        <v>2.5499999999999998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7025</v>
      </c>
      <c r="D34" t="s">
        <v>7025</v>
      </c>
      <c r="E34" t="s">
        <v>3769</v>
      </c>
      <c r="F34" t="s">
        <v>3769</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251</v>
      </c>
      <c r="D35" t="s">
        <v>251</v>
      </c>
      <c r="E35" t="s">
        <v>7315</v>
      </c>
      <c r="F35" t="s">
        <v>9774</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55</v>
      </c>
      <c r="D36" t="s">
        <v>55</v>
      </c>
      <c r="E36" t="s">
        <v>1566</v>
      </c>
      <c r="F36" t="s">
        <v>7065</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59</v>
      </c>
      <c r="D37" t="s">
        <v>52</v>
      </c>
      <c r="E37" t="s">
        <v>9775</v>
      </c>
      <c r="F37" t="s">
        <v>9776</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51</v>
      </c>
      <c r="D38" t="s">
        <v>251</v>
      </c>
      <c r="E38" t="s">
        <v>1574</v>
      </c>
      <c r="F38" t="s">
        <v>7315</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5699</v>
      </c>
      <c r="D39" t="s">
        <v>6222</v>
      </c>
      <c r="E39" t="s">
        <v>2627</v>
      </c>
      <c r="F39" t="s">
        <v>9777</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v>0.67</v>
      </c>
      <c r="D42">
        <v>0.75</v>
      </c>
      <c r="E42" t="s">
        <v>9778</v>
      </c>
      <c r="F42" t="s">
        <v>9779</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v>0.67</v>
      </c>
      <c r="D43">
        <v>0.75</v>
      </c>
      <c r="E43" t="s">
        <v>2491</v>
      </c>
      <c r="F43" t="s">
        <v>458</v>
      </c>
    </row>
    <row r="44" spans="1:23" x14ac:dyDescent="0.3">
      <c r="A44" s="1">
        <v>2</v>
      </c>
      <c r="B44" t="s">
        <v>82</v>
      </c>
      <c r="E44" t="s">
        <v>9780</v>
      </c>
      <c r="F44" t="s">
        <v>4397</v>
      </c>
    </row>
    <row r="45" spans="1:23" x14ac:dyDescent="0.3">
      <c r="A45" s="1">
        <v>3</v>
      </c>
      <c r="B45" t="s">
        <v>87</v>
      </c>
      <c r="E45" t="s">
        <v>7116</v>
      </c>
      <c r="F45" t="s">
        <v>9781</v>
      </c>
    </row>
    <row r="47" spans="1:23" x14ac:dyDescent="0.3">
      <c r="B47" s="1" t="s">
        <v>92</v>
      </c>
      <c r="C47" s="1" t="s">
        <v>37</v>
      </c>
      <c r="D47" s="1" t="s">
        <v>38</v>
      </c>
      <c r="E47" s="1" t="s">
        <v>39</v>
      </c>
      <c r="F47" s="1" t="s">
        <v>40</v>
      </c>
    </row>
    <row r="48" spans="1:23" x14ac:dyDescent="0.3">
      <c r="A48" s="1">
        <v>0</v>
      </c>
      <c r="B48" t="s">
        <v>93</v>
      </c>
      <c r="C48">
        <v>0.56000000000000005</v>
      </c>
      <c r="D48">
        <v>0.72</v>
      </c>
      <c r="E48">
        <v>2.5499999999999998</v>
      </c>
      <c r="F48">
        <v>2.86</v>
      </c>
    </row>
    <row r="49" spans="1:14" x14ac:dyDescent="0.3">
      <c r="A49" s="1">
        <v>1</v>
      </c>
      <c r="B49" t="s">
        <v>94</v>
      </c>
      <c r="C49">
        <v>0.56000000000000005</v>
      </c>
      <c r="D49">
        <v>0.72</v>
      </c>
      <c r="E49">
        <v>2.54</v>
      </c>
      <c r="F49">
        <v>2.86</v>
      </c>
    </row>
    <row r="50" spans="1:14" x14ac:dyDescent="0.3">
      <c r="A50" s="1">
        <v>2</v>
      </c>
      <c r="B50" t="s">
        <v>95</v>
      </c>
      <c r="C50">
        <v>0.56999999999999995</v>
      </c>
      <c r="D50">
        <v>0.72</v>
      </c>
      <c r="E50">
        <v>2.5499999999999998</v>
      </c>
      <c r="F50">
        <v>2.84</v>
      </c>
    </row>
    <row r="51" spans="1:14" x14ac:dyDescent="0.3">
      <c r="A51" s="1">
        <v>3</v>
      </c>
      <c r="B51" t="s">
        <v>96</v>
      </c>
      <c r="C51">
        <v>0.57999999999999996</v>
      </c>
      <c r="D51">
        <v>0.72</v>
      </c>
      <c r="E51">
        <v>2.5499999999999998</v>
      </c>
      <c r="F51">
        <v>2.84</v>
      </c>
    </row>
    <row r="52" spans="1:14" x14ac:dyDescent="0.3">
      <c r="A52" s="1">
        <v>4</v>
      </c>
      <c r="B52" t="s">
        <v>97</v>
      </c>
      <c r="C52">
        <v>0.72</v>
      </c>
      <c r="D52">
        <v>0.8</v>
      </c>
      <c r="E52">
        <v>2.9</v>
      </c>
      <c r="F52">
        <v>3.17</v>
      </c>
    </row>
    <row r="54" spans="1:14" x14ac:dyDescent="0.3">
      <c r="B54" s="1" t="s">
        <v>98</v>
      </c>
      <c r="C54" s="1" t="s">
        <v>37</v>
      </c>
      <c r="D54" s="1" t="s">
        <v>38</v>
      </c>
      <c r="E54" s="1" t="s">
        <v>39</v>
      </c>
      <c r="F54" s="1" t="s">
        <v>40</v>
      </c>
    </row>
    <row r="55" spans="1:14" x14ac:dyDescent="0.3">
      <c r="A55" s="1">
        <v>0</v>
      </c>
      <c r="B55" t="s">
        <v>99</v>
      </c>
      <c r="D55">
        <v>2</v>
      </c>
      <c r="E55">
        <v>2</v>
      </c>
      <c r="F55">
        <v>4</v>
      </c>
    </row>
    <row r="56" spans="1:14" x14ac:dyDescent="0.3">
      <c r="A56" s="1">
        <v>1</v>
      </c>
      <c r="B56" t="s">
        <v>100</v>
      </c>
      <c r="D56">
        <v>4</v>
      </c>
      <c r="E56">
        <v>3</v>
      </c>
      <c r="F56">
        <v>5</v>
      </c>
    </row>
    <row r="57" spans="1:14" x14ac:dyDescent="0.3">
      <c r="A57" s="1">
        <v>2</v>
      </c>
      <c r="B57" t="s">
        <v>101</v>
      </c>
      <c r="C57">
        <v>2</v>
      </c>
      <c r="D57">
        <v>1</v>
      </c>
      <c r="E57">
        <v>1</v>
      </c>
      <c r="F57">
        <v>1</v>
      </c>
    </row>
    <row r="58" spans="1:14" x14ac:dyDescent="0.3">
      <c r="A58" s="1">
        <v>3</v>
      </c>
      <c r="B58" t="s">
        <v>102</v>
      </c>
    </row>
    <row r="60" spans="1:14" x14ac:dyDescent="0.3">
      <c r="B60" s="1" t="s">
        <v>103</v>
      </c>
      <c r="C60" s="1" t="s">
        <v>9782</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9783</v>
      </c>
      <c r="F61">
        <v>0.19</v>
      </c>
      <c r="I61" t="str">
        <f t="shared" si="4"/>
        <v>N/A</v>
      </c>
      <c r="J61">
        <f t="shared" si="5"/>
        <v>-0.16399999999999998</v>
      </c>
      <c r="K61" t="str">
        <f t="shared" si="6"/>
        <v>N/A</v>
      </c>
      <c r="L61" t="str">
        <f t="shared" si="7"/>
        <v>N/A</v>
      </c>
      <c r="M61">
        <f t="shared" si="8"/>
        <v>0.19</v>
      </c>
      <c r="N61" t="str">
        <f t="shared" si="9"/>
        <v>N/A</v>
      </c>
    </row>
    <row r="62" spans="1:14" x14ac:dyDescent="0.3">
      <c r="A62" s="1">
        <v>1</v>
      </c>
      <c r="B62" t="s">
        <v>110</v>
      </c>
      <c r="C62" t="s">
        <v>9784</v>
      </c>
      <c r="F62">
        <v>0.22</v>
      </c>
      <c r="I62" t="str">
        <f t="shared" si="4"/>
        <v>N/A</v>
      </c>
      <c r="J62">
        <f t="shared" si="5"/>
        <v>-0.04</v>
      </c>
      <c r="K62" t="str">
        <f t="shared" si="6"/>
        <v>N/A</v>
      </c>
      <c r="L62" t="str">
        <f t="shared" si="7"/>
        <v>N/A</v>
      </c>
      <c r="M62">
        <f t="shared" si="8"/>
        <v>0.22</v>
      </c>
      <c r="N62" t="str">
        <f t="shared" si="9"/>
        <v>N/A</v>
      </c>
    </row>
    <row r="63" spans="1:14" x14ac:dyDescent="0.3">
      <c r="A63" s="1">
        <v>2</v>
      </c>
      <c r="B63" t="s">
        <v>112</v>
      </c>
      <c r="C63" t="s">
        <v>1837</v>
      </c>
      <c r="F63">
        <v>0.08</v>
      </c>
      <c r="I63" t="str">
        <f t="shared" si="4"/>
        <v>N/A</v>
      </c>
      <c r="J63">
        <f t="shared" si="5"/>
        <v>-5.2000000000000005E-2</v>
      </c>
      <c r="K63" t="str">
        <f t="shared" si="6"/>
        <v>N/A</v>
      </c>
      <c r="L63" t="str">
        <f t="shared" si="7"/>
        <v>N/A</v>
      </c>
      <c r="M63">
        <f t="shared" si="8"/>
        <v>0.08</v>
      </c>
      <c r="N63" t="str">
        <f t="shared" si="9"/>
        <v>N/A</v>
      </c>
    </row>
    <row r="64" spans="1:14" x14ac:dyDescent="0.3">
      <c r="A64" s="1">
        <v>3</v>
      </c>
      <c r="B64" t="s">
        <v>114</v>
      </c>
      <c r="C64" t="s">
        <v>9785</v>
      </c>
      <c r="F64">
        <v>0.12</v>
      </c>
      <c r="I64" t="str">
        <f t="shared" si="4"/>
        <v>N/A</v>
      </c>
      <c r="J64">
        <f t="shared" si="5"/>
        <v>0.122</v>
      </c>
      <c r="K64" t="str">
        <f t="shared" si="6"/>
        <v>N/A</v>
      </c>
      <c r="L64" t="str">
        <f t="shared" si="7"/>
        <v>N/A</v>
      </c>
      <c r="M64">
        <f t="shared" si="8"/>
        <v>0.12</v>
      </c>
      <c r="N64" t="str">
        <f t="shared" si="9"/>
        <v>N/A</v>
      </c>
    </row>
    <row r="65" spans="1:14" x14ac:dyDescent="0.3">
      <c r="A65" s="1">
        <v>4</v>
      </c>
      <c r="B65" t="s">
        <v>116</v>
      </c>
      <c r="C65" t="s">
        <v>9786</v>
      </c>
      <c r="F65">
        <v>0.09</v>
      </c>
      <c r="I65" t="str">
        <f t="shared" si="4"/>
        <v>N/A</v>
      </c>
      <c r="J65">
        <f t="shared" si="5"/>
        <v>6.5599999999999992E-2</v>
      </c>
      <c r="K65" t="str">
        <f t="shared" si="6"/>
        <v>N/A</v>
      </c>
      <c r="L65" t="str">
        <f t="shared" si="7"/>
        <v>N/A</v>
      </c>
      <c r="M65">
        <f t="shared" si="8"/>
        <v>0.09</v>
      </c>
      <c r="N65" t="str">
        <f t="shared" si="9"/>
        <v>N/A</v>
      </c>
    </row>
    <row r="66" spans="1:14" x14ac:dyDescent="0.3">
      <c r="A66" s="1">
        <v>5</v>
      </c>
      <c r="B66" t="s">
        <v>118</v>
      </c>
      <c r="C66" t="s">
        <v>8979</v>
      </c>
      <c r="I66" t="str">
        <f t="shared" si="4"/>
        <v>N/A</v>
      </c>
      <c r="J66">
        <f t="shared" si="5"/>
        <v>4.7400000000000005E-2</v>
      </c>
      <c r="K66" t="str">
        <f t="shared" si="6"/>
        <v>N/A</v>
      </c>
      <c r="L66" t="str">
        <f t="shared" si="7"/>
        <v>N/A</v>
      </c>
      <c r="M66" t="str">
        <f t="shared" si="8"/>
        <v>N/A</v>
      </c>
      <c r="N66" t="str">
        <f t="shared" si="9"/>
        <v>N/A</v>
      </c>
    </row>
    <row r="67" spans="1:14" x14ac:dyDescent="0.3">
      <c r="D67" t="s">
        <v>120</v>
      </c>
      <c r="E67" t="str">
        <f>C1</f>
        <v>Bemis Company, Inc. (BMS)</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9769</v>
      </c>
      <c r="D68">
        <f ca="1">IFERROR(AVERAGE(VALUE(INDIRECT("J"&amp;(MATCH(B68,B69:B500,0)+68))),VALUE(INDIRECT("J"&amp;(MATCH(B68,B69:B500,0)+79))),VALUE(INDIRECT("J"&amp;(MATCH(B68,B69:B500,0)+90))),VALUE(INDIRECT("J"&amp;(MATCH(B68,B69:B500,0)+101)))),"")</f>
        <v>5997500000</v>
      </c>
      <c r="E68" t="str">
        <f t="shared" ref="E68:E76" ca="1" si="10">IFERROR(IF(AND(C68&lt;&gt;"",D68&lt;&gt;0),IF(VALUE(J68)&gt;VALUE(K68),"above average","below average"),"no data"),"no data")</f>
        <v>below average</v>
      </c>
      <c r="I68" t="str">
        <f t="shared" ca="1" si="4"/>
        <v>N/A</v>
      </c>
      <c r="J68">
        <f t="shared" si="5"/>
        <v>4250000000</v>
      </c>
      <c r="K68">
        <f t="shared" ca="1" si="6"/>
        <v>5997500000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9770</v>
      </c>
      <c r="D70">
        <f ca="1">IFERROR(AVERAGE(VALUE(INDIRECT("J"&amp;(MATCH(B70,B71:B502,0)+70))),VALUE(INDIRECT("J"&amp;(MATCH(B70,B71:B502,0)+81))),VALUE(INDIRECT("J"&amp;(MATCH(B70,B71:B502,0)+92))),VALUE(INDIRECT("J"&amp;(MATCH(B70,B71:B502,0)+103)))),"")</f>
        <v>32.299999999999997</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18.93</v>
      </c>
      <c r="K70">
        <f t="shared" ca="1" si="6"/>
        <v>32.299999999999997</v>
      </c>
      <c r="L70" t="str">
        <f t="shared" ca="1" si="7"/>
        <v>N/A</v>
      </c>
      <c r="M70" t="str">
        <f t="shared" ca="1" si="8"/>
        <v>N/A</v>
      </c>
      <c r="N70" t="str">
        <f t="shared" ca="1" si="9"/>
        <v>N/A</v>
      </c>
    </row>
    <row r="71" spans="1:14" x14ac:dyDescent="0.3">
      <c r="A71" s="1">
        <v>3</v>
      </c>
      <c r="B71" t="s">
        <v>124</v>
      </c>
      <c r="C71" t="s">
        <v>9787</v>
      </c>
      <c r="D71">
        <f ca="1">IFERROR(AVERAGE(VALUE(INDIRECT("J"&amp;(MATCH(B71,B72:B503,0)+71))),VALUE(INDIRECT("J"&amp;(MATCH(B71,B72:B503,0)+82))),VALUE(INDIRECT("J"&amp;(MATCH(B71,B72:B503,0)+93))),VALUE(INDIRECT("J"&amp;(MATCH(B71,B72:B503,0)+104)))),"")</f>
        <v>14.052499999999998</v>
      </c>
      <c r="E71" t="str">
        <f t="shared" ca="1" si="10"/>
        <v>above average</v>
      </c>
      <c r="F71" t="str">
        <f t="shared" ca="1" si="11"/>
        <v>forward p/e</v>
      </c>
      <c r="G71" t="str">
        <f t="shared" ref="G71:G76" ca="1" si="12">IF(F71&lt;&gt;"", G70 &amp; ", " &amp; IFERROR(LEFT(F71,FIND("(",F71) - 2),F71),G70)</f>
        <v>, forward p/e</v>
      </c>
      <c r="I71" t="str">
        <f t="shared" ca="1" si="4"/>
        <v>N/A</v>
      </c>
      <c r="J71">
        <f t="shared" si="5"/>
        <v>16.16</v>
      </c>
      <c r="K71">
        <f t="shared" ca="1" si="6"/>
        <v>14.0525</v>
      </c>
      <c r="L71" t="str">
        <f t="shared" ca="1" si="7"/>
        <v>N/A</v>
      </c>
      <c r="M71" t="str">
        <f t="shared" ca="1" si="8"/>
        <v>N/A</v>
      </c>
      <c r="N71" t="str">
        <f t="shared" ca="1" si="9"/>
        <v>N/A</v>
      </c>
    </row>
    <row r="72" spans="1:14" x14ac:dyDescent="0.3">
      <c r="A72" s="1">
        <v>4</v>
      </c>
      <c r="B72" t="s">
        <v>126</v>
      </c>
      <c r="C72" t="s">
        <v>9788</v>
      </c>
      <c r="D72">
        <f ca="1">IFERROR(AVERAGE(VALUE(INDIRECT("J"&amp;(MATCH(B72,B73:B504,0)+72))),VALUE(INDIRECT("J"&amp;(MATCH(B72,B73:B504,0)+83))),VALUE(INDIRECT("J"&amp;(MATCH(B72,B73:B504,0)+94))),VALUE(INDIRECT("J"&amp;(MATCH(B72,B73:B504,0)+105)))),"")</f>
        <v>0.75</v>
      </c>
      <c r="E72" t="str">
        <f t="shared" ca="1" si="10"/>
        <v>above average</v>
      </c>
      <c r="F72" t="str">
        <f t="shared" ca="1" si="11"/>
        <v>peg ratio (5 yr expected)</v>
      </c>
      <c r="G72" t="str">
        <f t="shared" ca="1" si="12"/>
        <v>, forward p/e, peg ratio</v>
      </c>
      <c r="I72" t="str">
        <f t="shared" ca="1" si="4"/>
        <v>N/A</v>
      </c>
      <c r="J72">
        <f t="shared" si="5"/>
        <v>2.74</v>
      </c>
      <c r="K72">
        <f t="shared" ca="1" si="6"/>
        <v>0.75</v>
      </c>
      <c r="L72" t="str">
        <f t="shared" ca="1" si="7"/>
        <v>N/A</v>
      </c>
      <c r="M72" t="str">
        <f t="shared" ca="1" si="8"/>
        <v>N/A</v>
      </c>
      <c r="N72" t="str">
        <f t="shared" ca="1" si="9"/>
        <v>N/A</v>
      </c>
    </row>
    <row r="73" spans="1:14" x14ac:dyDescent="0.3">
      <c r="A73" s="1">
        <v>5</v>
      </c>
      <c r="B73" t="s">
        <v>128</v>
      </c>
      <c r="C73" t="s">
        <v>9789</v>
      </c>
      <c r="D73">
        <f ca="1">IFERROR(AVERAGE(VALUE(INDIRECT("J"&amp;(MATCH(B73,B74:B505,0)+73))),VALUE(INDIRECT("J"&amp;(MATCH(B73,B74:B505,0)+84))),VALUE(INDIRECT("J"&amp;(MATCH(B73,B74:B505,0)+95))),VALUE(INDIRECT("J"&amp;(MATCH(B73,B74:B505,0)+106)))),"")</f>
        <v>0.95750000000000002</v>
      </c>
      <c r="E73" t="str">
        <f t="shared" ca="1" si="10"/>
        <v>above average</v>
      </c>
      <c r="F73" t="str">
        <f t="shared" ca="1" si="11"/>
        <v>price/sales (ttm)</v>
      </c>
      <c r="G73" t="str">
        <f t="shared" ca="1" si="12"/>
        <v>, forward p/e, peg ratio, price/sales</v>
      </c>
      <c r="I73" t="str">
        <f t="shared" ca="1" si="4"/>
        <v>N/A</v>
      </c>
      <c r="J73">
        <f t="shared" si="5"/>
        <v>1.05</v>
      </c>
      <c r="K73">
        <f t="shared" ca="1" si="6"/>
        <v>0.95750000000000002</v>
      </c>
      <c r="L73" t="str">
        <f t="shared" ca="1" si="7"/>
        <v>N/A</v>
      </c>
      <c r="M73" t="str">
        <f t="shared" ca="1" si="8"/>
        <v>N/A</v>
      </c>
      <c r="N73" t="str">
        <f t="shared" ca="1" si="9"/>
        <v>N/A</v>
      </c>
    </row>
    <row r="74" spans="1:14" x14ac:dyDescent="0.3">
      <c r="A74" s="1">
        <v>6</v>
      </c>
      <c r="B74" t="s">
        <v>130</v>
      </c>
      <c r="C74" t="s">
        <v>9790</v>
      </c>
      <c r="D74">
        <f ca="1">IFERROR(AVERAGE(VALUE(INDIRECT("J"&amp;(MATCH(B74,B75:B506,0)+74))),VALUE(INDIRECT("J"&amp;(MATCH(B74,B75:B506,0)+85))),VALUE(INDIRECT("J"&amp;(MATCH(B74,B75:B506,0)+96))),VALUE(INDIRECT("J"&amp;(MATCH(B74,B75:B506,0)+107)))),"")</f>
        <v>4.2850000000000001</v>
      </c>
      <c r="E74" t="str">
        <f t="shared" ca="1" si="10"/>
        <v>below average</v>
      </c>
      <c r="F74" t="str">
        <f t="shared" ca="1" si="11"/>
        <v/>
      </c>
      <c r="G74" t="str">
        <f t="shared" ca="1" si="12"/>
        <v>, forward p/e, peg ratio, price/sales</v>
      </c>
      <c r="I74" t="str">
        <f t="shared" ca="1" si="4"/>
        <v>N/A</v>
      </c>
      <c r="J74">
        <f t="shared" si="5"/>
        <v>3.37</v>
      </c>
      <c r="K74">
        <f t="shared" ca="1" si="6"/>
        <v>4.2850000000000001</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forward p/e, peg ratio, price/sales</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forward p/e, peg ratio, price/sales</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forward p/e, peg ratio, price/sales</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Bemis Company may be overvalued. The company has a higher forward p/e, peg ratio, price/sales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4993</v>
      </c>
      <c r="F81" t="str">
        <f t="shared" ref="F81:F87" ca="1" si="13">IF(E70="below average",LOWER(TRIM(IF(ISNUMBER(VALUE(RIGHT(B70,1))),REPLACE(B70,LEN(B70),1,""),B70))),"")</f>
        <v>trailing p/e</v>
      </c>
      <c r="G81" t="str">
        <f ca="1">IFERROR(LEFT(F81,FIND("(",F81) - 2),F81)</f>
        <v>trailing p/e</v>
      </c>
      <c r="I81" t="str">
        <f t="shared" ca="1" si="4"/>
        <v>N/A</v>
      </c>
      <c r="J81">
        <f t="shared" si="5"/>
        <v>5.7300000000000004E-2</v>
      </c>
      <c r="K81" t="str">
        <f t="shared" si="6"/>
        <v>N/A</v>
      </c>
      <c r="L81" t="str">
        <f t="shared" si="7"/>
        <v>N/A</v>
      </c>
      <c r="M81" t="str">
        <f t="shared" ca="1" si="8"/>
        <v>N/A</v>
      </c>
      <c r="N81" t="str">
        <f t="shared" ca="1" si="9"/>
        <v>N/A</v>
      </c>
    </row>
    <row r="82" spans="1:14" x14ac:dyDescent="0.3">
      <c r="A82" s="1">
        <v>1</v>
      </c>
      <c r="B82" t="s">
        <v>140</v>
      </c>
      <c r="C82" t="s">
        <v>2947</v>
      </c>
      <c r="F82" t="str">
        <f t="shared" ca="1" si="13"/>
        <v/>
      </c>
      <c r="G82" t="str">
        <f t="shared" ref="G82:G87" ca="1" si="14">IF(F82&lt;&gt;"", G81 &amp; ", " &amp; IFERROR(LEFT(F82,FIND("(",F82) - 2),F82),G81)</f>
        <v>trailing p/e</v>
      </c>
      <c r="I82" t="str">
        <f t="shared" ca="1" si="4"/>
        <v>N/A</v>
      </c>
      <c r="J82">
        <f t="shared" si="5"/>
        <v>0.10630000000000001</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9791</v>
      </c>
      <c r="F84" t="str">
        <f t="shared" ca="1" si="13"/>
        <v/>
      </c>
      <c r="G84" t="str">
        <f t="shared" ca="1" si="14"/>
        <v>trailing p/e</v>
      </c>
      <c r="I84" t="str">
        <f t="shared" ca="1" si="4"/>
        <v>N/A</v>
      </c>
      <c r="J84">
        <f t="shared" si="5"/>
        <v>7.2900000000000006E-2</v>
      </c>
      <c r="K84" t="str">
        <f t="shared" si="6"/>
        <v>N/A</v>
      </c>
      <c r="L84" t="str">
        <f t="shared" si="7"/>
        <v>N/A</v>
      </c>
      <c r="M84" t="str">
        <f t="shared" ca="1" si="8"/>
        <v>N/A</v>
      </c>
      <c r="N84" t="str">
        <f t="shared" ca="1" si="9"/>
        <v>N/A</v>
      </c>
    </row>
    <row r="85" spans="1:14" x14ac:dyDescent="0.3">
      <c r="A85" s="1">
        <v>1</v>
      </c>
      <c r="B85" t="s">
        <v>144</v>
      </c>
      <c r="C85" t="s">
        <v>9792</v>
      </c>
      <c r="F85" t="str">
        <f t="shared" ca="1" si="13"/>
        <v>price/book (mrq)</v>
      </c>
      <c r="G85" t="str">
        <f t="shared" ca="1" si="14"/>
        <v>trailing p/e, price/book</v>
      </c>
      <c r="I85" t="str">
        <f t="shared" ca="1" si="4"/>
        <v>N/A</v>
      </c>
      <c r="J85">
        <f t="shared" si="5"/>
        <v>0.18530000000000002</v>
      </c>
      <c r="K85" t="str">
        <f t="shared" si="6"/>
        <v>N/A</v>
      </c>
      <c r="L85" t="str">
        <f t="shared" si="7"/>
        <v>N/A</v>
      </c>
      <c r="M85" t="str">
        <f t="shared" ca="1" si="8"/>
        <v>N/A</v>
      </c>
      <c r="N85" t="str">
        <f t="shared" ca="1" si="9"/>
        <v>N/A</v>
      </c>
    </row>
    <row r="86" spans="1:14" x14ac:dyDescent="0.3">
      <c r="F86" t="str">
        <f t="shared" ca="1" si="13"/>
        <v/>
      </c>
      <c r="G86" t="str">
        <f t="shared" ca="1" si="14"/>
        <v>trailing p/e,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9793</v>
      </c>
      <c r="F87" t="str">
        <f t="shared" ca="1" si="13"/>
        <v/>
      </c>
      <c r="G87" t="str">
        <f t="shared" ca="1" si="14"/>
        <v>trailing p/e, price/book</v>
      </c>
      <c r="I87" t="str">
        <f t="shared" ca="1" si="4"/>
        <v>N/A</v>
      </c>
      <c r="J87">
        <f t="shared" si="5"/>
        <v>4030000000.0000005</v>
      </c>
      <c r="K87" t="str">
        <f t="shared" si="6"/>
        <v>N/A</v>
      </c>
      <c r="L87" t="str">
        <f t="shared" si="7"/>
        <v>N/A</v>
      </c>
      <c r="M87" t="str">
        <f t="shared" ca="1" si="8"/>
        <v>N/A</v>
      </c>
      <c r="N87" t="str">
        <f t="shared" ca="1" si="9"/>
        <v>N/A</v>
      </c>
    </row>
    <row r="88" spans="1:14" x14ac:dyDescent="0.3">
      <c r="A88" s="1">
        <v>1</v>
      </c>
      <c r="B88" t="s">
        <v>147</v>
      </c>
      <c r="C88" t="s">
        <v>9794</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and price/book</v>
      </c>
      <c r="I88" t="str">
        <f t="shared" ca="1" si="4"/>
        <v>N/A</v>
      </c>
      <c r="J88">
        <f t="shared" si="5"/>
        <v>43.04</v>
      </c>
      <c r="K88" t="str">
        <f t="shared" si="6"/>
        <v>N/A</v>
      </c>
      <c r="L88" t="str">
        <f t="shared" si="7"/>
        <v>N/A</v>
      </c>
      <c r="M88" t="str">
        <f t="shared" ca="1" si="8"/>
        <v>N/A</v>
      </c>
      <c r="N88" t="str">
        <f t="shared" ca="1" si="9"/>
        <v>N/A</v>
      </c>
    </row>
    <row r="89" spans="1:14" x14ac:dyDescent="0.3">
      <c r="A89" s="1">
        <v>2</v>
      </c>
      <c r="B89" t="s">
        <v>149</v>
      </c>
      <c r="C89" t="s">
        <v>9795</v>
      </c>
      <c r="D89" t="str">
        <f ca="1">IF(COUNTIF(E70:E76,"=below average")&gt;0,"There are some indications that "&amp;D1&amp;" may be undervalued. The company has a lower " &amp; G88 &amp; " than the comparable average", "Inconclusive")</f>
        <v>There are some indications that Bemis Company may be undervalued. The company has a lower trailing p/e, and price/book than the comparable average</v>
      </c>
      <c r="I89" t="str">
        <f t="shared" ca="1" si="4"/>
        <v>N/A</v>
      </c>
      <c r="J89">
        <f t="shared" si="5"/>
        <v>2.7999999999999997E-2</v>
      </c>
      <c r="K89" t="str">
        <f t="shared" ca="1" si="6"/>
        <v>N/A</v>
      </c>
      <c r="L89" t="str">
        <f t="shared" si="7"/>
        <v>N/A</v>
      </c>
      <c r="M89" t="str">
        <f t="shared" si="8"/>
        <v>N/A</v>
      </c>
      <c r="N89" t="str">
        <f t="shared" si="9"/>
        <v>N/A</v>
      </c>
    </row>
    <row r="90" spans="1:14" x14ac:dyDescent="0.3">
      <c r="A90" s="1">
        <v>3</v>
      </c>
      <c r="B90" t="s">
        <v>151</v>
      </c>
      <c r="C90" t="s">
        <v>9796</v>
      </c>
      <c r="I90" t="str">
        <f t="shared" si="4"/>
        <v>N/A</v>
      </c>
      <c r="J90">
        <f t="shared" si="5"/>
        <v>866200000</v>
      </c>
      <c r="K90" t="str">
        <f t="shared" si="6"/>
        <v>N/A</v>
      </c>
      <c r="L90" t="str">
        <f t="shared" si="7"/>
        <v>N/A</v>
      </c>
      <c r="M90" t="str">
        <f t="shared" si="8"/>
        <v>N/A</v>
      </c>
      <c r="N90" t="str">
        <f t="shared" si="9"/>
        <v>N/A</v>
      </c>
    </row>
    <row r="91" spans="1:14" x14ac:dyDescent="0.3">
      <c r="A91" s="1">
        <v>4</v>
      </c>
      <c r="B91" t="s">
        <v>153</v>
      </c>
      <c r="C91" t="s">
        <v>9797</v>
      </c>
      <c r="I91" t="str">
        <f t="shared" si="4"/>
        <v>N/A</v>
      </c>
      <c r="J91">
        <f t="shared" si="5"/>
        <v>586600000</v>
      </c>
      <c r="K91" t="str">
        <f t="shared" si="6"/>
        <v>N/A</v>
      </c>
      <c r="L91" t="str">
        <f t="shared" si="7"/>
        <v>N/A</v>
      </c>
      <c r="M91" t="str">
        <f t="shared" si="8"/>
        <v>N/A</v>
      </c>
      <c r="N91" t="str">
        <f t="shared" si="9"/>
        <v>N/A</v>
      </c>
    </row>
    <row r="92" spans="1:14" x14ac:dyDescent="0.3">
      <c r="A92" s="1">
        <v>5</v>
      </c>
      <c r="B92" t="s">
        <v>155</v>
      </c>
      <c r="C92" t="s">
        <v>9798</v>
      </c>
      <c r="I92" t="str">
        <f t="shared" si="4"/>
        <v>N/A</v>
      </c>
      <c r="J92">
        <f t="shared" si="5"/>
        <v>231100000</v>
      </c>
      <c r="K92" t="str">
        <f t="shared" si="6"/>
        <v>N/A</v>
      </c>
      <c r="L92" t="str">
        <f t="shared" si="7"/>
        <v>N/A</v>
      </c>
      <c r="M92" t="str">
        <f t="shared" si="8"/>
        <v>N/A</v>
      </c>
      <c r="N92" t="str">
        <f t="shared" si="9"/>
        <v>N/A</v>
      </c>
    </row>
    <row r="93" spans="1:14" x14ac:dyDescent="0.3">
      <c r="A93" s="1">
        <v>6</v>
      </c>
      <c r="B93" t="s">
        <v>157</v>
      </c>
      <c r="C93" t="s">
        <v>2484</v>
      </c>
      <c r="I93" t="str">
        <f t="shared" si="4"/>
        <v>N/A</v>
      </c>
      <c r="J93">
        <f t="shared" si="5"/>
        <v>2.44</v>
      </c>
      <c r="K93" t="str">
        <f t="shared" si="6"/>
        <v>N/A</v>
      </c>
      <c r="L93" t="str">
        <f t="shared" si="7"/>
        <v>N/A</v>
      </c>
      <c r="M93" t="str">
        <f t="shared" si="8"/>
        <v>N/A</v>
      </c>
      <c r="N93" t="str">
        <f t="shared" si="9"/>
        <v>N/A</v>
      </c>
    </row>
    <row r="94" spans="1:14" x14ac:dyDescent="0.3">
      <c r="A94" s="1">
        <v>7</v>
      </c>
      <c r="B94" t="s">
        <v>158</v>
      </c>
      <c r="C94" t="s">
        <v>6227</v>
      </c>
      <c r="I94" t="str">
        <f t="shared" si="4"/>
        <v>N/A</v>
      </c>
      <c r="J94">
        <f t="shared" si="5"/>
        <v>-9.0999999999999998E-2</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9799</v>
      </c>
      <c r="I96" t="str">
        <f t="shared" si="4"/>
        <v>N/A</v>
      </c>
      <c r="J96">
        <f t="shared" si="5"/>
        <v>50800000</v>
      </c>
      <c r="K96" t="str">
        <f t="shared" si="6"/>
        <v>N/A</v>
      </c>
      <c r="L96" t="str">
        <f t="shared" si="7"/>
        <v>N/A</v>
      </c>
      <c r="M96" t="str">
        <f t="shared" si="8"/>
        <v>N/A</v>
      </c>
      <c r="N96" t="str">
        <f t="shared" si="9"/>
        <v>N/A</v>
      </c>
    </row>
    <row r="97" spans="1:14" x14ac:dyDescent="0.3">
      <c r="A97" s="1">
        <v>1</v>
      </c>
      <c r="B97" t="s">
        <v>161</v>
      </c>
      <c r="C97" t="s">
        <v>3785</v>
      </c>
      <c r="I97" t="str">
        <f t="shared" si="4"/>
        <v>N/A</v>
      </c>
      <c r="J97">
        <f t="shared" si="5"/>
        <v>0.55000000000000004</v>
      </c>
      <c r="K97" t="str">
        <f t="shared" si="6"/>
        <v>N/A</v>
      </c>
      <c r="L97" t="str">
        <f t="shared" si="7"/>
        <v>N/A</v>
      </c>
      <c r="M97" t="str">
        <f t="shared" si="8"/>
        <v>N/A</v>
      </c>
      <c r="N97" t="str">
        <f t="shared" si="9"/>
        <v>N/A</v>
      </c>
    </row>
    <row r="98" spans="1:14" x14ac:dyDescent="0.3">
      <c r="A98" s="1">
        <v>2</v>
      </c>
      <c r="B98" t="s">
        <v>163</v>
      </c>
      <c r="C98" t="s">
        <v>9800</v>
      </c>
      <c r="I98" t="str">
        <f t="shared" si="4"/>
        <v>N/A</v>
      </c>
      <c r="J98">
        <f t="shared" si="5"/>
        <v>1550000000</v>
      </c>
      <c r="K98" t="str">
        <f t="shared" si="6"/>
        <v>N/A</v>
      </c>
      <c r="L98" t="str">
        <f t="shared" si="7"/>
        <v>N/A</v>
      </c>
      <c r="M98" t="str">
        <f t="shared" si="8"/>
        <v>N/A</v>
      </c>
      <c r="N98" t="str">
        <f t="shared" si="9"/>
        <v>N/A</v>
      </c>
    </row>
    <row r="99" spans="1:14" x14ac:dyDescent="0.3">
      <c r="A99" s="1">
        <v>3</v>
      </c>
      <c r="B99" t="s">
        <v>165</v>
      </c>
      <c r="C99" t="s">
        <v>9801</v>
      </c>
      <c r="I99" t="str">
        <f t="shared" si="4"/>
        <v>N/A</v>
      </c>
      <c r="J99">
        <f t="shared" si="5"/>
        <v>123.09</v>
      </c>
      <c r="K99" t="str">
        <f t="shared" si="6"/>
        <v>N/A</v>
      </c>
      <c r="L99" t="str">
        <f t="shared" si="7"/>
        <v>N/A</v>
      </c>
      <c r="M99" t="str">
        <f t="shared" si="8"/>
        <v>N/A</v>
      </c>
      <c r="N99" t="str">
        <f t="shared" si="9"/>
        <v>N/A</v>
      </c>
    </row>
    <row r="100" spans="1:14" x14ac:dyDescent="0.3">
      <c r="A100" s="1">
        <v>4</v>
      </c>
      <c r="B100" t="s">
        <v>167</v>
      </c>
      <c r="C100" t="s">
        <v>8945</v>
      </c>
      <c r="I100" t="str">
        <f t="shared" si="4"/>
        <v>N/A</v>
      </c>
      <c r="J100">
        <f t="shared" si="5"/>
        <v>1.91</v>
      </c>
      <c r="K100" t="str">
        <f t="shared" si="6"/>
        <v>N/A</v>
      </c>
      <c r="L100" t="str">
        <f t="shared" si="7"/>
        <v>N/A</v>
      </c>
      <c r="M100" t="str">
        <f t="shared" si="8"/>
        <v>N/A</v>
      </c>
      <c r="N100" t="str">
        <f t="shared" si="9"/>
        <v>N/A</v>
      </c>
    </row>
    <row r="101" spans="1:14" x14ac:dyDescent="0.3">
      <c r="A101" s="1">
        <v>5</v>
      </c>
      <c r="B101" t="s">
        <v>169</v>
      </c>
      <c r="C101" t="s">
        <v>9802</v>
      </c>
      <c r="I101" t="str">
        <f t="shared" si="4"/>
        <v>N/A</v>
      </c>
      <c r="J101">
        <f t="shared" si="5"/>
        <v>13.72</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9803</v>
      </c>
      <c r="I103" t="str">
        <f t="shared" si="4"/>
        <v>N/A</v>
      </c>
      <c r="J103">
        <f t="shared" si="5"/>
        <v>479300000</v>
      </c>
      <c r="K103" t="str">
        <f t="shared" si="6"/>
        <v>N/A</v>
      </c>
      <c r="L103" t="str">
        <f t="shared" si="7"/>
        <v>N/A</v>
      </c>
      <c r="M103" t="str">
        <f t="shared" si="8"/>
        <v>N/A</v>
      </c>
      <c r="N103" t="str">
        <f t="shared" si="9"/>
        <v>N/A</v>
      </c>
    </row>
    <row r="104" spans="1:14" x14ac:dyDescent="0.3">
      <c r="A104" s="1">
        <v>1</v>
      </c>
      <c r="B104" t="s">
        <v>173</v>
      </c>
      <c r="C104" t="s">
        <v>9804</v>
      </c>
      <c r="I104" t="str">
        <f t="shared" si="4"/>
        <v>N/A</v>
      </c>
      <c r="J104">
        <f t="shared" si="5"/>
        <v>219910000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2057</v>
      </c>
      <c r="I106" t="str">
        <f t="shared" si="4"/>
        <v>N/A</v>
      </c>
      <c r="J106">
        <f t="shared" si="5"/>
        <v>0.98</v>
      </c>
      <c r="K106" t="str">
        <f t="shared" si="6"/>
        <v>N/A</v>
      </c>
      <c r="L106" t="str">
        <f t="shared" si="7"/>
        <v>N/A</v>
      </c>
      <c r="M106" t="str">
        <f t="shared" si="8"/>
        <v>N/A</v>
      </c>
      <c r="N106" t="str">
        <f t="shared" si="9"/>
        <v>N/A</v>
      </c>
    </row>
    <row r="107" spans="1:14" x14ac:dyDescent="0.3">
      <c r="A107" s="1">
        <v>1</v>
      </c>
      <c r="B107" t="s">
        <v>175</v>
      </c>
      <c r="C107" t="s">
        <v>9805</v>
      </c>
      <c r="I107" t="str">
        <f t="shared" si="4"/>
        <v>N/A</v>
      </c>
      <c r="J107">
        <f t="shared" si="5"/>
        <v>-0.12939999999999999</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9806</v>
      </c>
      <c r="I109" t="str">
        <f t="shared" si="4"/>
        <v>N/A</v>
      </c>
      <c r="J109">
        <f t="shared" si="5"/>
        <v>53.1</v>
      </c>
      <c r="K109" t="str">
        <f t="shared" si="6"/>
        <v>N/A</v>
      </c>
      <c r="L109" t="str">
        <f t="shared" si="7"/>
        <v>N/A</v>
      </c>
      <c r="M109" t="str">
        <f t="shared" si="8"/>
        <v>N/A</v>
      </c>
      <c r="N109" t="str">
        <f t="shared" si="9"/>
        <v>N/A</v>
      </c>
    </row>
    <row r="110" spans="1:14" x14ac:dyDescent="0.3">
      <c r="A110" s="1">
        <v>4</v>
      </c>
      <c r="B110" t="s">
        <v>181</v>
      </c>
      <c r="C110" t="s">
        <v>9807</v>
      </c>
      <c r="I110" t="str">
        <f t="shared" si="4"/>
        <v>N/A</v>
      </c>
      <c r="J110">
        <f t="shared" si="5"/>
        <v>43.13</v>
      </c>
      <c r="K110" t="str">
        <f t="shared" si="6"/>
        <v>N/A</v>
      </c>
      <c r="L110" t="str">
        <f t="shared" si="7"/>
        <v>N/A</v>
      </c>
      <c r="M110" t="str">
        <f t="shared" si="8"/>
        <v>N/A</v>
      </c>
      <c r="N110" t="str">
        <f t="shared" si="9"/>
        <v>N/A</v>
      </c>
    </row>
    <row r="111" spans="1:14" x14ac:dyDescent="0.3">
      <c r="A111" s="1">
        <v>5</v>
      </c>
      <c r="B111" t="s">
        <v>183</v>
      </c>
      <c r="C111" t="s">
        <v>9808</v>
      </c>
      <c r="I111" t="str">
        <f t="shared" si="4"/>
        <v>N/A</v>
      </c>
      <c r="J111">
        <f t="shared" si="5"/>
        <v>45.93</v>
      </c>
      <c r="K111" t="str">
        <f t="shared" si="6"/>
        <v>N/A</v>
      </c>
      <c r="L111" t="str">
        <f t="shared" si="7"/>
        <v>N/A</v>
      </c>
      <c r="M111" t="str">
        <f t="shared" si="8"/>
        <v>N/A</v>
      </c>
      <c r="N111" t="str">
        <f t="shared" si="9"/>
        <v>N/A</v>
      </c>
    </row>
    <row r="112" spans="1:14" x14ac:dyDescent="0.3">
      <c r="A112" s="1">
        <v>6</v>
      </c>
      <c r="B112" t="s">
        <v>185</v>
      </c>
      <c r="C112" t="s">
        <v>9809</v>
      </c>
      <c r="I112" t="str">
        <f t="shared" si="4"/>
        <v>N/A</v>
      </c>
      <c r="J112">
        <f t="shared" si="5"/>
        <v>47.45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9810</v>
      </c>
      <c r="I114" t="str">
        <f t="shared" si="4"/>
        <v>N/A</v>
      </c>
      <c r="J114">
        <f t="shared" si="5"/>
        <v>745050</v>
      </c>
      <c r="K114" t="str">
        <f t="shared" si="6"/>
        <v>N/A</v>
      </c>
      <c r="L114" t="str">
        <f t="shared" si="7"/>
        <v>N/A</v>
      </c>
      <c r="M114" t="str">
        <f t="shared" si="8"/>
        <v>N/A</v>
      </c>
      <c r="N114" t="str">
        <f t="shared" si="9"/>
        <v>N/A</v>
      </c>
    </row>
    <row r="115" spans="1:14" x14ac:dyDescent="0.3">
      <c r="A115" s="1">
        <v>1</v>
      </c>
      <c r="B115" t="s">
        <v>189</v>
      </c>
      <c r="C115" t="s">
        <v>9811</v>
      </c>
      <c r="I115" t="str">
        <f t="shared" si="4"/>
        <v>N/A</v>
      </c>
      <c r="J115">
        <f t="shared" si="5"/>
        <v>616020</v>
      </c>
      <c r="K115" t="str">
        <f t="shared" si="6"/>
        <v>N/A</v>
      </c>
      <c r="L115" t="str">
        <f t="shared" si="7"/>
        <v>N/A</v>
      </c>
      <c r="M115" t="str">
        <f t="shared" si="8"/>
        <v>N/A</v>
      </c>
      <c r="N115" t="str">
        <f t="shared" si="9"/>
        <v>N/A</v>
      </c>
    </row>
    <row r="116" spans="1:14" x14ac:dyDescent="0.3">
      <c r="A116" s="1">
        <v>2</v>
      </c>
      <c r="B116" t="s">
        <v>191</v>
      </c>
      <c r="C116" t="s">
        <v>9812</v>
      </c>
      <c r="I116" t="str">
        <f t="shared" si="4"/>
        <v>N/A</v>
      </c>
      <c r="J116">
        <f t="shared" si="5"/>
        <v>91950000</v>
      </c>
      <c r="K116" t="str">
        <f t="shared" si="6"/>
        <v>N/A</v>
      </c>
      <c r="L116" t="str">
        <f t="shared" si="7"/>
        <v>N/A</v>
      </c>
      <c r="M116" t="str">
        <f t="shared" si="8"/>
        <v>N/A</v>
      </c>
      <c r="N116" t="str">
        <f t="shared" si="9"/>
        <v>N/A</v>
      </c>
    </row>
    <row r="117" spans="1:14" x14ac:dyDescent="0.3">
      <c r="A117" s="1">
        <v>3</v>
      </c>
      <c r="B117" t="s">
        <v>193</v>
      </c>
      <c r="C117" t="s">
        <v>9813</v>
      </c>
      <c r="I117" t="str">
        <f t="shared" si="4"/>
        <v>N/A</v>
      </c>
      <c r="J117">
        <f t="shared" si="5"/>
        <v>90950000</v>
      </c>
      <c r="K117" t="str">
        <f t="shared" si="6"/>
        <v>N/A</v>
      </c>
      <c r="L117" t="str">
        <f t="shared" si="7"/>
        <v>N/A</v>
      </c>
      <c r="M117" t="str">
        <f t="shared" si="8"/>
        <v>N/A</v>
      </c>
      <c r="N117" t="str">
        <f t="shared" si="9"/>
        <v>N/A</v>
      </c>
    </row>
    <row r="118" spans="1:14" x14ac:dyDescent="0.3">
      <c r="A118" s="1">
        <v>4</v>
      </c>
      <c r="B118" t="s">
        <v>195</v>
      </c>
      <c r="C118" t="s">
        <v>9814</v>
      </c>
      <c r="I118" t="str">
        <f t="shared" si="4"/>
        <v>N/A</v>
      </c>
      <c r="J118">
        <f t="shared" si="5"/>
        <v>1.0500000000000001E-2</v>
      </c>
      <c r="K118" t="str">
        <f t="shared" si="6"/>
        <v>N/A</v>
      </c>
      <c r="L118" t="str">
        <f t="shared" si="7"/>
        <v>N/A</v>
      </c>
      <c r="M118" t="str">
        <f t="shared" si="8"/>
        <v>N/A</v>
      </c>
      <c r="N118" t="str">
        <f t="shared" si="9"/>
        <v>N/A</v>
      </c>
    </row>
    <row r="119" spans="1:14" x14ac:dyDescent="0.3">
      <c r="A119" s="1">
        <v>5</v>
      </c>
      <c r="B119" t="s">
        <v>197</v>
      </c>
      <c r="C119" t="s">
        <v>9815</v>
      </c>
      <c r="I119" t="str">
        <f t="shared" si="4"/>
        <v>N/A</v>
      </c>
      <c r="J119">
        <f t="shared" si="5"/>
        <v>0.75800000000000001</v>
      </c>
      <c r="K119" t="str">
        <f t="shared" si="6"/>
        <v>N/A</v>
      </c>
      <c r="L119" t="str">
        <f t="shared" si="7"/>
        <v>N/A</v>
      </c>
      <c r="M119" t="str">
        <f t="shared" si="8"/>
        <v>N/A</v>
      </c>
      <c r="N119" t="str">
        <f t="shared" si="9"/>
        <v>N/A</v>
      </c>
    </row>
    <row r="120" spans="1:14" x14ac:dyDescent="0.3">
      <c r="A120" s="1">
        <v>6</v>
      </c>
      <c r="B120" t="s">
        <v>199</v>
      </c>
      <c r="C120" t="s">
        <v>3273</v>
      </c>
      <c r="I120" t="str">
        <f t="shared" si="4"/>
        <v>N/A</v>
      </c>
      <c r="J120">
        <f t="shared" si="5"/>
        <v>2720000</v>
      </c>
      <c r="K120" t="str">
        <f t="shared" si="6"/>
        <v>N/A</v>
      </c>
      <c r="L120" t="str">
        <f t="shared" si="7"/>
        <v>N/A</v>
      </c>
      <c r="M120" t="str">
        <f t="shared" si="8"/>
        <v>N/A</v>
      </c>
      <c r="N120" t="str">
        <f t="shared" si="9"/>
        <v>N/A</v>
      </c>
    </row>
    <row r="121" spans="1:14" x14ac:dyDescent="0.3">
      <c r="A121" s="1">
        <v>7</v>
      </c>
      <c r="B121" t="s">
        <v>201</v>
      </c>
      <c r="C121" t="s">
        <v>4572</v>
      </c>
      <c r="I121" t="str">
        <f t="shared" si="4"/>
        <v>N/A</v>
      </c>
      <c r="J121">
        <f t="shared" si="5"/>
        <v>3.93</v>
      </c>
      <c r="K121" t="str">
        <f t="shared" si="6"/>
        <v>N/A</v>
      </c>
      <c r="L121" t="str">
        <f t="shared" si="7"/>
        <v>N/A</v>
      </c>
      <c r="M121" t="str">
        <f t="shared" si="8"/>
        <v>N/A</v>
      </c>
      <c r="N121" t="str">
        <f t="shared" si="9"/>
        <v>N/A</v>
      </c>
    </row>
    <row r="122" spans="1:14" x14ac:dyDescent="0.3">
      <c r="A122" s="1">
        <v>8</v>
      </c>
      <c r="B122" t="s">
        <v>203</v>
      </c>
      <c r="C122" t="s">
        <v>7767</v>
      </c>
      <c r="I122" t="str">
        <f t="shared" si="4"/>
        <v>N/A</v>
      </c>
      <c r="J122">
        <f t="shared" si="5"/>
        <v>2.9900000000000003E-2</v>
      </c>
      <c r="K122" t="str">
        <f t="shared" si="6"/>
        <v>N/A</v>
      </c>
      <c r="L122" t="str">
        <f t="shared" si="7"/>
        <v>N/A</v>
      </c>
      <c r="M122" t="str">
        <f t="shared" si="8"/>
        <v>N/A</v>
      </c>
      <c r="N122" t="str">
        <f t="shared" si="9"/>
        <v>N/A</v>
      </c>
    </row>
    <row r="123" spans="1:14" x14ac:dyDescent="0.3">
      <c r="A123" s="1">
        <v>9</v>
      </c>
      <c r="B123" t="s">
        <v>205</v>
      </c>
      <c r="C123" t="s">
        <v>9816</v>
      </c>
      <c r="I123" t="str">
        <f t="shared" si="4"/>
        <v>N/A</v>
      </c>
      <c r="J123">
        <f t="shared" si="5"/>
        <v>3130000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9817</v>
      </c>
      <c r="I125" t="str">
        <f t="shared" si="15"/>
        <v>N/A</v>
      </c>
      <c r="J125">
        <f t="shared" si="16"/>
        <v>1.2</v>
      </c>
      <c r="K125" t="str">
        <f t="shared" si="17"/>
        <v>N/A</v>
      </c>
      <c r="L125" t="str">
        <f t="shared" si="18"/>
        <v>N/A</v>
      </c>
      <c r="M125" t="str">
        <f t="shared" si="19"/>
        <v>N/A</v>
      </c>
      <c r="N125" t="str">
        <f t="shared" si="20"/>
        <v>N/A</v>
      </c>
    </row>
    <row r="126" spans="1:14" x14ac:dyDescent="0.3">
      <c r="A126" s="1">
        <v>1</v>
      </c>
      <c r="B126" t="s">
        <v>208</v>
      </c>
      <c r="C126" t="s">
        <v>64</v>
      </c>
      <c r="I126" t="str">
        <f t="shared" si="15"/>
        <v>N/A</v>
      </c>
      <c r="J126">
        <f t="shared" si="16"/>
        <v>2.6000000000000002E-2</v>
      </c>
      <c r="K126" t="str">
        <f t="shared" si="17"/>
        <v>N/A</v>
      </c>
      <c r="L126" t="str">
        <f t="shared" si="18"/>
        <v>N/A</v>
      </c>
      <c r="M126" t="str">
        <f t="shared" si="19"/>
        <v>N/A</v>
      </c>
      <c r="N126" t="str">
        <f t="shared" si="20"/>
        <v>N/A</v>
      </c>
    </row>
    <row r="127" spans="1:14" x14ac:dyDescent="0.3">
      <c r="A127" s="1">
        <v>2</v>
      </c>
      <c r="B127" t="s">
        <v>209</v>
      </c>
      <c r="C127" t="s">
        <v>3167</v>
      </c>
      <c r="I127" t="str">
        <f t="shared" si="15"/>
        <v>N/A</v>
      </c>
      <c r="J127">
        <f t="shared" si="16"/>
        <v>1.17</v>
      </c>
      <c r="K127" t="str">
        <f t="shared" si="17"/>
        <v>N/A</v>
      </c>
      <c r="L127" t="str">
        <f t="shared" si="18"/>
        <v>N/A</v>
      </c>
      <c r="M127" t="str">
        <f t="shared" si="19"/>
        <v>N/A</v>
      </c>
      <c r="N127" t="str">
        <f t="shared" si="20"/>
        <v>N/A</v>
      </c>
    </row>
    <row r="128" spans="1:14" x14ac:dyDescent="0.3">
      <c r="A128" s="1">
        <v>3</v>
      </c>
      <c r="B128" t="s">
        <v>210</v>
      </c>
      <c r="C128" t="s">
        <v>6796</v>
      </c>
      <c r="I128" t="str">
        <f t="shared" si="15"/>
        <v>N/A</v>
      </c>
      <c r="J128">
        <f t="shared" si="16"/>
        <v>2.5600000000000001E-2</v>
      </c>
      <c r="K128" t="str">
        <f t="shared" si="17"/>
        <v>N/A</v>
      </c>
      <c r="L128" t="str">
        <f t="shared" si="18"/>
        <v>N/A</v>
      </c>
      <c r="M128" t="str">
        <f t="shared" si="19"/>
        <v>N/A</v>
      </c>
      <c r="N128" t="str">
        <f t="shared" si="20"/>
        <v>N/A</v>
      </c>
    </row>
    <row r="129" spans="1:14" x14ac:dyDescent="0.3">
      <c r="A129" s="1">
        <v>4</v>
      </c>
      <c r="B129" t="s">
        <v>211</v>
      </c>
      <c r="C129" t="s">
        <v>6999</v>
      </c>
      <c r="I129" t="str">
        <f t="shared" si="15"/>
        <v>N/A</v>
      </c>
      <c r="J129">
        <f t="shared" si="16"/>
        <v>2.56</v>
      </c>
      <c r="K129" t="str">
        <f t="shared" si="17"/>
        <v>N/A</v>
      </c>
      <c r="L129" t="str">
        <f t="shared" si="18"/>
        <v>N/A</v>
      </c>
      <c r="M129" t="str">
        <f t="shared" si="19"/>
        <v>N/A</v>
      </c>
      <c r="N129" t="str">
        <f t="shared" si="20"/>
        <v>N/A</v>
      </c>
    </row>
    <row r="130" spans="1:14" x14ac:dyDescent="0.3">
      <c r="A130" s="1">
        <v>5</v>
      </c>
      <c r="B130" t="s">
        <v>212</v>
      </c>
      <c r="C130" t="s">
        <v>9818</v>
      </c>
      <c r="I130" t="str">
        <f t="shared" si="15"/>
        <v>N/A</v>
      </c>
      <c r="J130">
        <f t="shared" si="16"/>
        <v>0.47950000000000004</v>
      </c>
      <c r="K130" t="str">
        <f t="shared" si="17"/>
        <v>N/A</v>
      </c>
      <c r="L130" t="str">
        <f t="shared" si="18"/>
        <v>N/A</v>
      </c>
      <c r="M130" t="str">
        <f t="shared" si="19"/>
        <v>N/A</v>
      </c>
      <c r="N130" t="str">
        <f t="shared" si="20"/>
        <v>N/A</v>
      </c>
    </row>
    <row r="131" spans="1:14" x14ac:dyDescent="0.3">
      <c r="A131" s="1">
        <v>6</v>
      </c>
      <c r="B131" t="s">
        <v>213</v>
      </c>
      <c r="C131" t="s">
        <v>9819</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9820</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1178</v>
      </c>
      <c r="I133" t="str">
        <f t="shared" si="15"/>
        <v>N/A</v>
      </c>
      <c r="J133">
        <f t="shared" si="16"/>
        <v>42767</v>
      </c>
      <c r="K133" t="str">
        <f t="shared" si="17"/>
        <v>N/A</v>
      </c>
      <c r="L133" t="str">
        <f t="shared" si="18"/>
        <v>N/A</v>
      </c>
      <c r="M133" t="str">
        <f t="shared" si="19"/>
        <v>N/A</v>
      </c>
      <c r="N133" t="str">
        <f t="shared" si="20"/>
        <v>N/A</v>
      </c>
    </row>
    <row r="134" spans="1:14" x14ac:dyDescent="0.3">
      <c r="A134" s="1">
        <v>9</v>
      </c>
      <c r="B134" t="s">
        <v>217</v>
      </c>
      <c r="C134" t="s">
        <v>9821</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9822</v>
      </c>
      <c r="C138" t="s">
        <v>9823</v>
      </c>
      <c r="D138" t="s">
        <v>2935</v>
      </c>
      <c r="F138">
        <v>58</v>
      </c>
      <c r="I138" t="str">
        <f t="shared" si="15"/>
        <v>N/A</v>
      </c>
      <c r="J138" t="str">
        <f t="shared" si="16"/>
        <v>N/A</v>
      </c>
      <c r="K138">
        <f t="shared" si="17"/>
        <v>1840000</v>
      </c>
      <c r="L138" t="str">
        <f t="shared" si="18"/>
        <v>N/A</v>
      </c>
      <c r="M138">
        <f t="shared" si="19"/>
        <v>58</v>
      </c>
      <c r="N138" t="str">
        <f t="shared" si="20"/>
        <v>N/A</v>
      </c>
    </row>
    <row r="139" spans="1:14" x14ac:dyDescent="0.3">
      <c r="A139" s="1">
        <v>1</v>
      </c>
      <c r="B139" t="s">
        <v>9824</v>
      </c>
      <c r="C139" t="s">
        <v>9825</v>
      </c>
      <c r="D139" t="s">
        <v>9826</v>
      </c>
      <c r="F139">
        <v>59</v>
      </c>
      <c r="I139" t="str">
        <f t="shared" si="15"/>
        <v>N/A</v>
      </c>
      <c r="J139" t="str">
        <f t="shared" si="16"/>
        <v>N/A</v>
      </c>
      <c r="K139">
        <f t="shared" si="17"/>
        <v>846230</v>
      </c>
      <c r="L139" t="str">
        <f t="shared" si="18"/>
        <v>N/A</v>
      </c>
      <c r="M139">
        <f t="shared" si="19"/>
        <v>59</v>
      </c>
      <c r="N139" t="str">
        <f t="shared" si="20"/>
        <v>N/A</v>
      </c>
    </row>
    <row r="140" spans="1:14" x14ac:dyDescent="0.3">
      <c r="A140" s="1">
        <v>2</v>
      </c>
      <c r="B140" t="s">
        <v>9827</v>
      </c>
      <c r="C140" t="s">
        <v>9828</v>
      </c>
      <c r="D140" t="s">
        <v>9829</v>
      </c>
      <c r="F140">
        <v>60</v>
      </c>
      <c r="I140" t="str">
        <f t="shared" si="15"/>
        <v>N/A</v>
      </c>
      <c r="J140" t="str">
        <f t="shared" si="16"/>
        <v>N/A</v>
      </c>
      <c r="K140">
        <f t="shared" si="17"/>
        <v>667980</v>
      </c>
      <c r="L140" t="str">
        <f t="shared" si="18"/>
        <v>N/A</v>
      </c>
      <c r="M140">
        <f t="shared" si="19"/>
        <v>60</v>
      </c>
      <c r="N140" t="str">
        <f t="shared" si="20"/>
        <v>N/A</v>
      </c>
    </row>
    <row r="141" spans="1:14" x14ac:dyDescent="0.3">
      <c r="A141" s="1">
        <v>3</v>
      </c>
      <c r="B141" t="s">
        <v>9830</v>
      </c>
      <c r="C141" t="s">
        <v>9831</v>
      </c>
      <c r="D141" t="s">
        <v>9832</v>
      </c>
      <c r="F141">
        <v>54</v>
      </c>
      <c r="I141" t="str">
        <f t="shared" si="15"/>
        <v>N/A</v>
      </c>
      <c r="J141" t="str">
        <f t="shared" si="16"/>
        <v>N/A</v>
      </c>
      <c r="K141">
        <f t="shared" si="17"/>
        <v>535810</v>
      </c>
      <c r="L141" t="str">
        <f t="shared" si="18"/>
        <v>N/A</v>
      </c>
      <c r="M141">
        <f t="shared" si="19"/>
        <v>54</v>
      </c>
      <c r="N141" t="str">
        <f t="shared" si="20"/>
        <v>N/A</v>
      </c>
    </row>
    <row r="142" spans="1:14" x14ac:dyDescent="0.3">
      <c r="A142" s="1">
        <v>4</v>
      </c>
      <c r="B142" t="s">
        <v>9833</v>
      </c>
      <c r="C142" t="s">
        <v>9834</v>
      </c>
      <c r="D142" t="s">
        <v>9835</v>
      </c>
      <c r="F142">
        <v>57</v>
      </c>
      <c r="I142" t="str">
        <f t="shared" si="15"/>
        <v>N/A</v>
      </c>
      <c r="J142" t="str">
        <f t="shared" si="16"/>
        <v>N/A</v>
      </c>
      <c r="K142">
        <f t="shared" si="17"/>
        <v>868630</v>
      </c>
      <c r="L142" t="str">
        <f t="shared" si="18"/>
        <v>N/A</v>
      </c>
      <c r="M142">
        <f t="shared" si="19"/>
        <v>57</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9836</v>
      </c>
      <c r="D145" t="s">
        <v>9837</v>
      </c>
      <c r="E145" t="s">
        <v>9838</v>
      </c>
      <c r="F145" t="s">
        <v>9839</v>
      </c>
      <c r="G145" t="s">
        <v>1574</v>
      </c>
      <c r="I145" t="str">
        <f t="shared" si="15"/>
        <v>neg_trend</v>
      </c>
      <c r="J145">
        <f t="shared" si="16"/>
        <v>5140000000</v>
      </c>
      <c r="K145">
        <f t="shared" si="17"/>
        <v>5030000000</v>
      </c>
      <c r="L145">
        <f t="shared" si="18"/>
        <v>4340000000</v>
      </c>
      <c r="M145">
        <f t="shared" si="19"/>
        <v>4070000000.0000005</v>
      </c>
      <c r="N145">
        <f t="shared" si="20"/>
        <v>4000000000</v>
      </c>
    </row>
    <row r="146" spans="1:14" x14ac:dyDescent="0.3">
      <c r="A146" s="1">
        <v>1</v>
      </c>
      <c r="B146" t="s">
        <v>253</v>
      </c>
      <c r="C146" t="s">
        <v>254</v>
      </c>
      <c r="D146" t="s">
        <v>4850</v>
      </c>
      <c r="E146" t="s">
        <v>9840</v>
      </c>
      <c r="F146" t="s">
        <v>9841</v>
      </c>
      <c r="G146" t="s">
        <v>9842</v>
      </c>
      <c r="I146" t="str">
        <f t="shared" si="15"/>
        <v>N/A</v>
      </c>
      <c r="J146" t="str">
        <f t="shared" si="16"/>
        <v>N/A</v>
      </c>
      <c r="K146">
        <f t="shared" si="17"/>
        <v>-2.1299999999999999E-2</v>
      </c>
      <c r="L146">
        <f t="shared" si="18"/>
        <v>-0.13640000000000002</v>
      </c>
      <c r="M146">
        <f t="shared" si="19"/>
        <v>-6.2600000000000003E-2</v>
      </c>
      <c r="N146">
        <f t="shared" si="20"/>
        <v>-1.6500000000000001E-2</v>
      </c>
    </row>
    <row r="147" spans="1:14" x14ac:dyDescent="0.3">
      <c r="A147" s="1">
        <v>2</v>
      </c>
      <c r="B147" t="s">
        <v>259</v>
      </c>
      <c r="C147" t="s">
        <v>9843</v>
      </c>
      <c r="D147" t="s">
        <v>7314</v>
      </c>
      <c r="E147" t="s">
        <v>1591</v>
      </c>
      <c r="F147" t="s">
        <v>9844</v>
      </c>
      <c r="G147" t="s">
        <v>6211</v>
      </c>
      <c r="I147" t="str">
        <f t="shared" si="15"/>
        <v>neg_trend</v>
      </c>
      <c r="J147">
        <f t="shared" si="16"/>
        <v>4190000000.0000005</v>
      </c>
      <c r="K147">
        <f t="shared" si="17"/>
        <v>4059999999.9999995</v>
      </c>
      <c r="L147">
        <f t="shared" si="18"/>
        <v>3480000000</v>
      </c>
      <c r="M147">
        <f t="shared" si="19"/>
        <v>3200000000</v>
      </c>
      <c r="N147">
        <f t="shared" si="20"/>
        <v>3140000000</v>
      </c>
    </row>
    <row r="148" spans="1:14" x14ac:dyDescent="0.3">
      <c r="A148" s="1">
        <v>3</v>
      </c>
      <c r="B148" t="s">
        <v>265</v>
      </c>
      <c r="C148" t="s">
        <v>9845</v>
      </c>
      <c r="D148" t="s">
        <v>1557</v>
      </c>
      <c r="E148" t="s">
        <v>9846</v>
      </c>
      <c r="F148" t="s">
        <v>1448</v>
      </c>
      <c r="G148" t="s">
        <v>9847</v>
      </c>
      <c r="I148" t="str">
        <f t="shared" si="15"/>
        <v>neg_trend</v>
      </c>
      <c r="J148">
        <f t="shared" si="16"/>
        <v>3990000000</v>
      </c>
      <c r="K148">
        <f t="shared" si="17"/>
        <v>3870000000</v>
      </c>
      <c r="L148">
        <f t="shared" si="18"/>
        <v>3300000000</v>
      </c>
      <c r="M148">
        <f t="shared" si="19"/>
        <v>3040000000</v>
      </c>
      <c r="N148">
        <f t="shared" si="20"/>
        <v>2980000000</v>
      </c>
    </row>
    <row r="149" spans="1:14" x14ac:dyDescent="0.3">
      <c r="A149" s="1">
        <v>4</v>
      </c>
      <c r="B149" t="s">
        <v>271</v>
      </c>
      <c r="C149" t="s">
        <v>9848</v>
      </c>
      <c r="D149" t="s">
        <v>9849</v>
      </c>
      <c r="E149" t="s">
        <v>1220</v>
      </c>
      <c r="F149" t="s">
        <v>9850</v>
      </c>
      <c r="G149" t="s">
        <v>9851</v>
      </c>
      <c r="I149" t="str">
        <f t="shared" si="15"/>
        <v>N/A</v>
      </c>
      <c r="J149">
        <f t="shared" si="16"/>
        <v>205700000</v>
      </c>
      <c r="K149">
        <f t="shared" si="17"/>
        <v>190300000</v>
      </c>
      <c r="L149">
        <f t="shared" si="18"/>
        <v>180600000</v>
      </c>
      <c r="M149">
        <f t="shared" si="19"/>
        <v>158100000</v>
      </c>
      <c r="N149">
        <f t="shared" si="20"/>
        <v>162100000</v>
      </c>
    </row>
    <row r="150" spans="1:14" x14ac:dyDescent="0.3">
      <c r="A150" s="1">
        <v>5</v>
      </c>
      <c r="B150" t="s">
        <v>277</v>
      </c>
      <c r="C150" t="s">
        <v>9852</v>
      </c>
      <c r="D150" t="s">
        <v>9853</v>
      </c>
      <c r="E150" t="s">
        <v>9854</v>
      </c>
      <c r="F150" t="s">
        <v>9855</v>
      </c>
      <c r="G150" t="s">
        <v>5950</v>
      </c>
      <c r="I150" t="str">
        <f t="shared" si="15"/>
        <v>N/A</v>
      </c>
      <c r="J150">
        <f t="shared" si="16"/>
        <v>187600000</v>
      </c>
      <c r="K150">
        <f t="shared" si="17"/>
        <v>174600000</v>
      </c>
      <c r="L150">
        <f t="shared" si="18"/>
        <v>154600000</v>
      </c>
      <c r="M150">
        <f t="shared" si="19"/>
        <v>143800000</v>
      </c>
      <c r="N150">
        <f t="shared" si="20"/>
        <v>146100000</v>
      </c>
    </row>
    <row r="151" spans="1:14" x14ac:dyDescent="0.3">
      <c r="A151" s="1">
        <v>6</v>
      </c>
      <c r="B151" t="s">
        <v>283</v>
      </c>
      <c r="C151" t="s">
        <v>4887</v>
      </c>
      <c r="D151" t="s">
        <v>2050</v>
      </c>
      <c r="E151" t="s">
        <v>9314</v>
      </c>
      <c r="F151" t="s">
        <v>9856</v>
      </c>
      <c r="G151" t="s">
        <v>4072</v>
      </c>
      <c r="I151" t="str">
        <f t="shared" si="15"/>
        <v>N/A</v>
      </c>
      <c r="J151">
        <f t="shared" si="16"/>
        <v>18100000</v>
      </c>
      <c r="K151">
        <f t="shared" si="17"/>
        <v>15700000</v>
      </c>
      <c r="L151">
        <f t="shared" si="18"/>
        <v>26000000</v>
      </c>
      <c r="M151">
        <f t="shared" si="19"/>
        <v>14300000</v>
      </c>
      <c r="N151">
        <f t="shared" si="20"/>
        <v>16000000</v>
      </c>
    </row>
    <row r="152" spans="1:14" x14ac:dyDescent="0.3">
      <c r="A152" s="1">
        <v>7</v>
      </c>
      <c r="B152" t="s">
        <v>289</v>
      </c>
      <c r="C152" t="s">
        <v>254</v>
      </c>
      <c r="D152" t="s">
        <v>2540</v>
      </c>
      <c r="E152" t="s">
        <v>9857</v>
      </c>
      <c r="F152" t="s">
        <v>9718</v>
      </c>
      <c r="G152" t="s">
        <v>9858</v>
      </c>
      <c r="I152" t="str">
        <f t="shared" si="15"/>
        <v>N/A</v>
      </c>
      <c r="J152" t="str">
        <f t="shared" si="16"/>
        <v>N/A</v>
      </c>
      <c r="K152">
        <f t="shared" si="17"/>
        <v>-3.2000000000000001E-2</v>
      </c>
      <c r="L152">
        <f t="shared" si="18"/>
        <v>-0.14130000000000001</v>
      </c>
      <c r="M152">
        <f t="shared" si="19"/>
        <v>-8.2200000000000009E-2</v>
      </c>
      <c r="N152">
        <f t="shared" si="20"/>
        <v>-1.8700000000000001E-2</v>
      </c>
    </row>
    <row r="153" spans="1:14" x14ac:dyDescent="0.3">
      <c r="A153" s="1">
        <v>8</v>
      </c>
      <c r="B153" t="s">
        <v>294</v>
      </c>
      <c r="C153" t="s">
        <v>9859</v>
      </c>
      <c r="D153" t="s">
        <v>9860</v>
      </c>
      <c r="E153" t="s">
        <v>9861</v>
      </c>
      <c r="F153" t="s">
        <v>9862</v>
      </c>
      <c r="G153" t="s">
        <v>9796</v>
      </c>
      <c r="I153" t="str">
        <f t="shared" si="15"/>
        <v>N/A</v>
      </c>
      <c r="J153">
        <f t="shared" si="16"/>
        <v>947500000</v>
      </c>
      <c r="K153">
        <f t="shared" si="17"/>
        <v>972100000</v>
      </c>
      <c r="L153">
        <f t="shared" si="18"/>
        <v>859100000</v>
      </c>
      <c r="M153">
        <f t="shared" si="19"/>
        <v>873400000</v>
      </c>
      <c r="N153">
        <f t="shared" si="20"/>
        <v>866200000</v>
      </c>
    </row>
    <row r="154" spans="1:14" x14ac:dyDescent="0.3">
      <c r="A154" s="1">
        <v>9</v>
      </c>
      <c r="B154" t="s">
        <v>300</v>
      </c>
      <c r="C154" t="s">
        <v>254</v>
      </c>
      <c r="D154" t="s">
        <v>64</v>
      </c>
      <c r="E154" t="s">
        <v>9863</v>
      </c>
      <c r="F154" t="s">
        <v>9864</v>
      </c>
      <c r="G154" t="s">
        <v>9865</v>
      </c>
      <c r="I154" t="str">
        <f t="shared" si="15"/>
        <v>N/A</v>
      </c>
      <c r="J154" t="str">
        <f t="shared" si="16"/>
        <v>N/A</v>
      </c>
      <c r="K154">
        <f t="shared" si="17"/>
        <v>2.6000000000000002E-2</v>
      </c>
      <c r="L154">
        <f t="shared" si="18"/>
        <v>-0.1162</v>
      </c>
      <c r="M154">
        <f t="shared" si="19"/>
        <v>1.66E-2</v>
      </c>
      <c r="N154">
        <f t="shared" si="20"/>
        <v>-8.199999999999999E-3</v>
      </c>
    </row>
    <row r="155" spans="1:14" x14ac:dyDescent="0.3">
      <c r="A155" s="1">
        <v>10</v>
      </c>
      <c r="B155" t="s">
        <v>305</v>
      </c>
      <c r="C155" t="s">
        <v>254</v>
      </c>
      <c r="D155" t="s">
        <v>254</v>
      </c>
      <c r="E155" t="s">
        <v>254</v>
      </c>
      <c r="F155" t="s">
        <v>254</v>
      </c>
      <c r="G155" t="s">
        <v>9866</v>
      </c>
      <c r="I155" t="str">
        <f t="shared" si="15"/>
        <v>N/A</v>
      </c>
      <c r="J155" t="str">
        <f t="shared" si="16"/>
        <v>N/A</v>
      </c>
      <c r="K155" t="str">
        <f t="shared" si="17"/>
        <v>N/A</v>
      </c>
      <c r="L155" t="str">
        <f t="shared" si="18"/>
        <v>N/A</v>
      </c>
      <c r="M155" t="str">
        <f t="shared" si="19"/>
        <v>N/A</v>
      </c>
      <c r="N155">
        <f t="shared" si="20"/>
        <v>0.21629999999999999</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9867</v>
      </c>
      <c r="D158" t="s">
        <v>9868</v>
      </c>
      <c r="E158" t="s">
        <v>9869</v>
      </c>
      <c r="F158" t="s">
        <v>9870</v>
      </c>
      <c r="G158" t="s">
        <v>9871</v>
      </c>
      <c r="I158" t="str">
        <f t="shared" si="15"/>
        <v>N/A</v>
      </c>
      <c r="J158">
        <f t="shared" si="16"/>
        <v>543700000</v>
      </c>
      <c r="K158">
        <f t="shared" si="17"/>
        <v>555300000</v>
      </c>
      <c r="L158">
        <f t="shared" si="18"/>
        <v>460700000</v>
      </c>
      <c r="M158">
        <f t="shared" si="19"/>
        <v>464100000</v>
      </c>
      <c r="N158">
        <f t="shared" si="20"/>
        <v>438700000</v>
      </c>
    </row>
    <row r="159" spans="1:14" x14ac:dyDescent="0.3">
      <c r="A159" s="1">
        <v>1</v>
      </c>
      <c r="B159" t="s">
        <v>314</v>
      </c>
      <c r="C159" t="s">
        <v>9872</v>
      </c>
      <c r="D159" t="s">
        <v>2176</v>
      </c>
      <c r="E159" t="s">
        <v>5904</v>
      </c>
      <c r="F159" t="s">
        <v>5904</v>
      </c>
      <c r="G159" t="s">
        <v>9873</v>
      </c>
      <c r="I159" t="str">
        <f t="shared" si="15"/>
        <v>N/A</v>
      </c>
      <c r="J159">
        <f t="shared" si="16"/>
        <v>41600000</v>
      </c>
      <c r="K159">
        <f t="shared" si="17"/>
        <v>46000000</v>
      </c>
      <c r="L159">
        <f t="shared" si="18"/>
        <v>44100000</v>
      </c>
      <c r="M159">
        <f t="shared" si="19"/>
        <v>44100000</v>
      </c>
      <c r="N159">
        <f t="shared" si="20"/>
        <v>46500000</v>
      </c>
    </row>
    <row r="160" spans="1:14" x14ac:dyDescent="0.3">
      <c r="A160" s="1">
        <v>2</v>
      </c>
      <c r="B160" t="s">
        <v>320</v>
      </c>
      <c r="C160" t="s">
        <v>9874</v>
      </c>
      <c r="D160" t="s">
        <v>9875</v>
      </c>
      <c r="E160" t="s">
        <v>9876</v>
      </c>
      <c r="F160" t="s">
        <v>9877</v>
      </c>
      <c r="G160" t="s">
        <v>9878</v>
      </c>
      <c r="I160" t="str">
        <f t="shared" si="15"/>
        <v>N/A</v>
      </c>
      <c r="J160">
        <f t="shared" si="16"/>
        <v>502100000</v>
      </c>
      <c r="K160">
        <f t="shared" si="17"/>
        <v>509300000</v>
      </c>
      <c r="L160">
        <f t="shared" si="18"/>
        <v>416600000</v>
      </c>
      <c r="M160">
        <f t="shared" si="19"/>
        <v>420000000</v>
      </c>
      <c r="N160">
        <f t="shared" si="20"/>
        <v>392200000</v>
      </c>
    </row>
    <row r="161" spans="1:14" x14ac:dyDescent="0.3">
      <c r="A161" s="1">
        <v>3</v>
      </c>
      <c r="B161" t="s">
        <v>326</v>
      </c>
      <c r="C161" t="s">
        <v>254</v>
      </c>
      <c r="D161" t="s">
        <v>196</v>
      </c>
      <c r="E161" t="s">
        <v>9879</v>
      </c>
      <c r="F161" t="s">
        <v>1174</v>
      </c>
      <c r="G161" t="s">
        <v>9880</v>
      </c>
      <c r="I161" t="str">
        <f t="shared" si="15"/>
        <v>N/A</v>
      </c>
      <c r="J161" t="str">
        <f t="shared" si="16"/>
        <v>N/A</v>
      </c>
      <c r="K161">
        <f t="shared" si="17"/>
        <v>2.1299999999999999E-2</v>
      </c>
      <c r="L161">
        <f t="shared" si="18"/>
        <v>-0.1704</v>
      </c>
      <c r="M161">
        <f t="shared" si="19"/>
        <v>7.4000000000000003E-3</v>
      </c>
      <c r="N161">
        <f t="shared" si="20"/>
        <v>-5.4699999999999999E-2</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9881</v>
      </c>
      <c r="D163" t="s">
        <v>9882</v>
      </c>
      <c r="E163" t="s">
        <v>1319</v>
      </c>
      <c r="F163" t="s">
        <v>3943</v>
      </c>
      <c r="G163" t="s">
        <v>9883</v>
      </c>
      <c r="I163" t="str">
        <f t="shared" si="15"/>
        <v>N/A</v>
      </c>
      <c r="J163">
        <f t="shared" si="16"/>
        <v>68000000</v>
      </c>
      <c r="K163">
        <f t="shared" si="17"/>
        <v>39200000</v>
      </c>
      <c r="L163">
        <f t="shared" si="18"/>
        <v>-7800000</v>
      </c>
      <c r="M163">
        <f t="shared" si="19"/>
        <v>4200000</v>
      </c>
      <c r="N163">
        <f t="shared" si="20"/>
        <v>29400000</v>
      </c>
    </row>
    <row r="164" spans="1:14" x14ac:dyDescent="0.3">
      <c r="A164" s="1">
        <v>6</v>
      </c>
      <c r="B164" t="s">
        <v>338</v>
      </c>
      <c r="C164" t="s">
        <v>9884</v>
      </c>
      <c r="D164" t="s">
        <v>9885</v>
      </c>
      <c r="E164" t="s">
        <v>9886</v>
      </c>
      <c r="F164" t="s">
        <v>9887</v>
      </c>
      <c r="G164" t="s">
        <v>9888</v>
      </c>
      <c r="I164" t="str">
        <f t="shared" si="15"/>
        <v>N/A</v>
      </c>
      <c r="J164">
        <f t="shared" si="16"/>
        <v>335800000</v>
      </c>
      <c r="K164">
        <f t="shared" si="17"/>
        <v>377600000</v>
      </c>
      <c r="L164">
        <f t="shared" si="18"/>
        <v>406200000</v>
      </c>
      <c r="M164">
        <f t="shared" si="19"/>
        <v>405100000</v>
      </c>
      <c r="N164">
        <f t="shared" si="20"/>
        <v>398100000</v>
      </c>
    </row>
    <row r="165" spans="1:14" x14ac:dyDescent="0.3">
      <c r="A165" s="1">
        <v>7</v>
      </c>
      <c r="B165" t="s">
        <v>344</v>
      </c>
      <c r="C165" t="s">
        <v>9889</v>
      </c>
      <c r="D165" t="s">
        <v>5799</v>
      </c>
      <c r="E165" t="s">
        <v>6044</v>
      </c>
      <c r="F165" t="s">
        <v>8503</v>
      </c>
      <c r="G165" t="s">
        <v>9114</v>
      </c>
      <c r="I165" t="str">
        <f t="shared" si="15"/>
        <v>N/A</v>
      </c>
      <c r="J165">
        <f t="shared" si="16"/>
        <v>20700000</v>
      </c>
      <c r="K165">
        <f t="shared" si="17"/>
        <v>11200000</v>
      </c>
      <c r="L165">
        <f t="shared" si="18"/>
        <v>17200000</v>
      </c>
      <c r="M165">
        <f t="shared" si="19"/>
        <v>12000000</v>
      </c>
      <c r="N165">
        <f t="shared" si="20"/>
        <v>8300000.0000000009</v>
      </c>
    </row>
    <row r="166" spans="1:14" x14ac:dyDescent="0.3">
      <c r="A166" s="1">
        <v>8</v>
      </c>
      <c r="B166" t="s">
        <v>350</v>
      </c>
      <c r="C166" t="s">
        <v>254</v>
      </c>
      <c r="D166" t="s">
        <v>9890</v>
      </c>
      <c r="E166" t="s">
        <v>9891</v>
      </c>
      <c r="F166" t="s">
        <v>1620</v>
      </c>
      <c r="G166" t="s">
        <v>2426</v>
      </c>
      <c r="I166" t="str">
        <f t="shared" si="15"/>
        <v>N/A</v>
      </c>
      <c r="J166" t="str">
        <f t="shared" si="16"/>
        <v>N/A</v>
      </c>
      <c r="K166">
        <f t="shared" si="17"/>
        <v>4700000</v>
      </c>
      <c r="L166">
        <f t="shared" si="18"/>
        <v>7600000</v>
      </c>
      <c r="M166">
        <f t="shared" si="19"/>
        <v>3800000</v>
      </c>
      <c r="N166">
        <f t="shared" si="20"/>
        <v>2500000</v>
      </c>
    </row>
    <row r="167" spans="1:14" x14ac:dyDescent="0.3">
      <c r="A167" s="1">
        <v>9</v>
      </c>
      <c r="B167" t="s">
        <v>356</v>
      </c>
      <c r="C167" t="s">
        <v>254</v>
      </c>
      <c r="D167" t="s">
        <v>956</v>
      </c>
      <c r="E167" t="s">
        <v>708</v>
      </c>
      <c r="F167" t="s">
        <v>5768</v>
      </c>
      <c r="G167" t="s">
        <v>4107</v>
      </c>
      <c r="I167" t="str">
        <f t="shared" si="15"/>
        <v>N/A</v>
      </c>
      <c r="J167" t="str">
        <f t="shared" si="16"/>
        <v>N/A</v>
      </c>
      <c r="K167">
        <f t="shared" si="17"/>
        <v>3100000</v>
      </c>
      <c r="L167">
        <f t="shared" si="18"/>
        <v>1700000</v>
      </c>
      <c r="M167">
        <f t="shared" si="19"/>
        <v>1900000</v>
      </c>
      <c r="N167">
        <f t="shared" si="20"/>
        <v>2200000</v>
      </c>
    </row>
    <row r="168" spans="1:14" x14ac:dyDescent="0.3">
      <c r="A168" s="1">
        <v>10</v>
      </c>
      <c r="B168" t="s">
        <v>357</v>
      </c>
      <c r="C168" t="s">
        <v>9892</v>
      </c>
      <c r="D168" t="s">
        <v>9893</v>
      </c>
      <c r="E168" t="s">
        <v>9894</v>
      </c>
      <c r="F168" t="s">
        <v>5900</v>
      </c>
      <c r="G168" t="s">
        <v>2520</v>
      </c>
      <c r="I168" t="str">
        <f t="shared" si="15"/>
        <v>N/A</v>
      </c>
      <c r="J168">
        <f t="shared" si="16"/>
        <v>77900000</v>
      </c>
      <c r="K168">
        <f t="shared" si="17"/>
        <v>76300000</v>
      </c>
      <c r="L168">
        <f t="shared" si="18"/>
        <v>69000000</v>
      </c>
      <c r="M168">
        <f t="shared" si="19"/>
        <v>58900000</v>
      </c>
      <c r="N168">
        <f t="shared" si="20"/>
        <v>60200000</v>
      </c>
    </row>
    <row r="169" spans="1:14" x14ac:dyDescent="0.3">
      <c r="A169" s="1">
        <v>11</v>
      </c>
      <c r="B169" t="s">
        <v>363</v>
      </c>
      <c r="C169" t="s">
        <v>254</v>
      </c>
      <c r="D169" t="s">
        <v>1730</v>
      </c>
      <c r="E169" t="s">
        <v>9895</v>
      </c>
      <c r="F169" t="s">
        <v>9896</v>
      </c>
      <c r="G169" t="s">
        <v>9897</v>
      </c>
      <c r="I169" t="str">
        <f t="shared" si="15"/>
        <v>N/A</v>
      </c>
      <c r="J169" t="str">
        <f t="shared" si="16"/>
        <v>N/A</v>
      </c>
      <c r="K169">
        <f t="shared" si="17"/>
        <v>-2.0499999999999997E-2</v>
      </c>
      <c r="L169">
        <f t="shared" si="18"/>
        <v>-9.5700000000000007E-2</v>
      </c>
      <c r="M169">
        <f t="shared" si="19"/>
        <v>-0.1464</v>
      </c>
      <c r="N169">
        <f t="shared" si="20"/>
        <v>2.2100000000000002E-2</v>
      </c>
    </row>
    <row r="170" spans="1:14" x14ac:dyDescent="0.3">
      <c r="A170" s="1">
        <v>12</v>
      </c>
      <c r="B170" t="s">
        <v>368</v>
      </c>
      <c r="C170" t="s">
        <v>9892</v>
      </c>
      <c r="D170" t="s">
        <v>9898</v>
      </c>
      <c r="E170" t="s">
        <v>9899</v>
      </c>
      <c r="F170" t="s">
        <v>9900</v>
      </c>
      <c r="G170" t="s">
        <v>9901</v>
      </c>
      <c r="I170" t="str">
        <f t="shared" si="15"/>
        <v>N/A</v>
      </c>
      <c r="J170">
        <f t="shared" si="16"/>
        <v>77900000</v>
      </c>
      <c r="K170">
        <f t="shared" si="17"/>
        <v>76600000</v>
      </c>
      <c r="L170">
        <f t="shared" si="18"/>
        <v>69200000</v>
      </c>
      <c r="M170">
        <f t="shared" si="19"/>
        <v>59300000</v>
      </c>
      <c r="N170">
        <f t="shared" si="20"/>
        <v>60700000</v>
      </c>
    </row>
    <row r="171" spans="1:14" x14ac:dyDescent="0.3">
      <c r="A171" s="1">
        <v>13</v>
      </c>
      <c r="B171" t="s">
        <v>369</v>
      </c>
      <c r="C171" t="s">
        <v>254</v>
      </c>
      <c r="D171" t="s">
        <v>9902</v>
      </c>
      <c r="E171" t="s">
        <v>2626</v>
      </c>
      <c r="F171" t="s">
        <v>1672</v>
      </c>
      <c r="G171" t="s">
        <v>3870</v>
      </c>
      <c r="I171" t="str">
        <f t="shared" si="15"/>
        <v>N/A</v>
      </c>
      <c r="J171" t="str">
        <f t="shared" si="16"/>
        <v>N/A</v>
      </c>
      <c r="K171">
        <f t="shared" si="17"/>
        <v>300000</v>
      </c>
      <c r="L171">
        <f t="shared" si="18"/>
        <v>200000</v>
      </c>
      <c r="M171">
        <f t="shared" si="19"/>
        <v>400000</v>
      </c>
      <c r="N171">
        <f t="shared" si="20"/>
        <v>500000</v>
      </c>
    </row>
    <row r="172" spans="1:14" x14ac:dyDescent="0.3">
      <c r="A172" s="1">
        <v>14</v>
      </c>
      <c r="B172" t="s">
        <v>370</v>
      </c>
      <c r="C172" t="s">
        <v>9903</v>
      </c>
      <c r="D172" t="s">
        <v>9904</v>
      </c>
      <c r="E172" t="s">
        <v>1382</v>
      </c>
      <c r="F172" t="s">
        <v>5775</v>
      </c>
      <c r="G172" t="s">
        <v>9905</v>
      </c>
      <c r="I172" t="str">
        <f t="shared" si="15"/>
        <v>N/A</v>
      </c>
      <c r="J172">
        <f t="shared" si="16"/>
        <v>278600000</v>
      </c>
      <c r="K172">
        <f t="shared" si="17"/>
        <v>320300000</v>
      </c>
      <c r="L172">
        <f t="shared" si="18"/>
        <v>363700000</v>
      </c>
      <c r="M172">
        <f t="shared" si="19"/>
        <v>363900000</v>
      </c>
      <c r="N172">
        <f t="shared" si="20"/>
        <v>350900000</v>
      </c>
    </row>
    <row r="173" spans="1:14" x14ac:dyDescent="0.3">
      <c r="A173" s="1">
        <v>15</v>
      </c>
      <c r="B173" t="s">
        <v>376</v>
      </c>
      <c r="C173" t="s">
        <v>254</v>
      </c>
      <c r="D173" t="s">
        <v>9906</v>
      </c>
      <c r="E173" t="s">
        <v>3795</v>
      </c>
      <c r="F173" t="s">
        <v>2073</v>
      </c>
      <c r="G173" t="s">
        <v>9907</v>
      </c>
      <c r="I173" t="str">
        <f t="shared" si="15"/>
        <v>neg_trend</v>
      </c>
      <c r="J173" t="str">
        <f t="shared" si="16"/>
        <v>N/A</v>
      </c>
      <c r="K173">
        <f t="shared" si="17"/>
        <v>0.1497</v>
      </c>
      <c r="L173">
        <f t="shared" si="18"/>
        <v>0.13550000000000001</v>
      </c>
      <c r="M173">
        <f t="shared" si="19"/>
        <v>5.0000000000000001E-4</v>
      </c>
      <c r="N173">
        <f t="shared" si="20"/>
        <v>-3.5700000000000003E-2</v>
      </c>
    </row>
    <row r="174" spans="1:14" x14ac:dyDescent="0.3">
      <c r="A174" s="1">
        <v>16</v>
      </c>
      <c r="B174" t="s">
        <v>381</v>
      </c>
      <c r="C174" t="s">
        <v>254</v>
      </c>
      <c r="D174" t="s">
        <v>254</v>
      </c>
      <c r="E174" t="s">
        <v>254</v>
      </c>
      <c r="F174" t="s">
        <v>254</v>
      </c>
      <c r="G174" t="s">
        <v>463</v>
      </c>
      <c r="I174" t="str">
        <f t="shared" si="15"/>
        <v>N/A</v>
      </c>
      <c r="J174" t="str">
        <f t="shared" si="16"/>
        <v>N/A</v>
      </c>
      <c r="K174" t="str">
        <f t="shared" si="17"/>
        <v>N/A</v>
      </c>
      <c r="L174" t="str">
        <f t="shared" si="18"/>
        <v>N/A</v>
      </c>
      <c r="M174" t="str">
        <f t="shared" si="19"/>
        <v>N/A</v>
      </c>
      <c r="N174">
        <f t="shared" si="20"/>
        <v>8.7599999999999997E-2</v>
      </c>
    </row>
    <row r="175" spans="1:14" x14ac:dyDescent="0.3">
      <c r="A175" s="1">
        <v>17</v>
      </c>
      <c r="B175" t="s">
        <v>383</v>
      </c>
      <c r="C175" t="s">
        <v>9476</v>
      </c>
      <c r="D175" t="s">
        <v>9908</v>
      </c>
      <c r="E175" t="s">
        <v>2957</v>
      </c>
      <c r="F175" t="s">
        <v>5994</v>
      </c>
      <c r="G175" t="s">
        <v>5217</v>
      </c>
      <c r="I175" t="str">
        <f t="shared" si="15"/>
        <v>N/A</v>
      </c>
      <c r="J175">
        <f t="shared" si="16"/>
        <v>104800000</v>
      </c>
      <c r="K175">
        <f t="shared" si="17"/>
        <v>107700000</v>
      </c>
      <c r="L175">
        <f t="shared" si="18"/>
        <v>124600000</v>
      </c>
      <c r="M175">
        <f t="shared" si="19"/>
        <v>122000000</v>
      </c>
      <c r="N175">
        <f t="shared" si="20"/>
        <v>114700000</v>
      </c>
    </row>
    <row r="176" spans="1:14" x14ac:dyDescent="0.3">
      <c r="A176" s="1">
        <v>18</v>
      </c>
      <c r="B176" t="s">
        <v>389</v>
      </c>
      <c r="C176" t="s">
        <v>5964</v>
      </c>
      <c r="D176" t="s">
        <v>6001</v>
      </c>
      <c r="E176" t="s">
        <v>9909</v>
      </c>
      <c r="F176" t="s">
        <v>9910</v>
      </c>
      <c r="G176" t="s">
        <v>9911</v>
      </c>
      <c r="I176" t="str">
        <f t="shared" si="15"/>
        <v>N/A</v>
      </c>
      <c r="J176">
        <f t="shared" si="16"/>
        <v>65599999.999999993</v>
      </c>
      <c r="K176">
        <f t="shared" si="17"/>
        <v>72300000</v>
      </c>
      <c r="L176">
        <f t="shared" si="18"/>
        <v>93900000</v>
      </c>
      <c r="M176">
        <f t="shared" si="19"/>
        <v>79800000</v>
      </c>
      <c r="N176">
        <f t="shared" si="20"/>
        <v>68400000</v>
      </c>
    </row>
    <row r="177" spans="1:14" x14ac:dyDescent="0.3">
      <c r="A177" s="1">
        <v>19</v>
      </c>
      <c r="B177" t="s">
        <v>395</v>
      </c>
      <c r="C177" t="s">
        <v>9912</v>
      </c>
      <c r="D177" t="s">
        <v>9913</v>
      </c>
      <c r="E177" t="s">
        <v>9914</v>
      </c>
      <c r="F177" t="s">
        <v>9915</v>
      </c>
      <c r="G177" t="s">
        <v>1272</v>
      </c>
      <c r="I177" t="str">
        <f t="shared" si="15"/>
        <v>N/A</v>
      </c>
      <c r="J177">
        <f t="shared" si="16"/>
        <v>30500000</v>
      </c>
      <c r="K177">
        <f t="shared" si="17"/>
        <v>33400000</v>
      </c>
      <c r="L177">
        <f t="shared" si="18"/>
        <v>31200000</v>
      </c>
      <c r="M177">
        <f t="shared" si="19"/>
        <v>28000000</v>
      </c>
      <c r="N177">
        <f t="shared" si="20"/>
        <v>20100000</v>
      </c>
    </row>
    <row r="178" spans="1:14" x14ac:dyDescent="0.3">
      <c r="A178" s="1">
        <v>20</v>
      </c>
      <c r="B178" t="s">
        <v>401</v>
      </c>
      <c r="C178" t="s">
        <v>9916</v>
      </c>
      <c r="D178" t="s">
        <v>9917</v>
      </c>
      <c r="E178" t="s">
        <v>2626</v>
      </c>
      <c r="F178" t="s">
        <v>2027</v>
      </c>
      <c r="G178" t="s">
        <v>9918</v>
      </c>
      <c r="I178" t="str">
        <f t="shared" si="15"/>
        <v>N/A</v>
      </c>
      <c r="J178">
        <f t="shared" si="16"/>
        <v>18900000</v>
      </c>
      <c r="K178">
        <f t="shared" si="17"/>
        <v>18200000</v>
      </c>
      <c r="L178">
        <f t="shared" si="18"/>
        <v>200000</v>
      </c>
      <c r="M178">
        <f t="shared" si="19"/>
        <v>12100000</v>
      </c>
      <c r="N178">
        <f t="shared" si="20"/>
        <v>30100000</v>
      </c>
    </row>
    <row r="179" spans="1:14" x14ac:dyDescent="0.3">
      <c r="A179" s="1">
        <v>21</v>
      </c>
      <c r="B179" t="s">
        <v>407</v>
      </c>
      <c r="C179" t="s">
        <v>849</v>
      </c>
      <c r="D179" t="s">
        <v>9919</v>
      </c>
      <c r="E179" t="s">
        <v>9920</v>
      </c>
      <c r="F179" t="s">
        <v>1603</v>
      </c>
      <c r="G179" t="s">
        <v>1668</v>
      </c>
      <c r="I179" t="str">
        <f t="shared" si="15"/>
        <v>N/A</v>
      </c>
      <c r="J179">
        <f t="shared" si="16"/>
        <v>-10200000</v>
      </c>
      <c r="K179">
        <f t="shared" si="17"/>
        <v>-16200000</v>
      </c>
      <c r="L179">
        <f t="shared" si="18"/>
        <v>-700000</v>
      </c>
      <c r="M179">
        <f t="shared" si="19"/>
        <v>2100000</v>
      </c>
      <c r="N179">
        <f t="shared" si="20"/>
        <v>-3900000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9380</v>
      </c>
      <c r="D182" t="s">
        <v>9921</v>
      </c>
      <c r="E182" t="s">
        <v>254</v>
      </c>
      <c r="F182" t="s">
        <v>254</v>
      </c>
      <c r="G182" t="s">
        <v>254</v>
      </c>
      <c r="I182" t="str">
        <f t="shared" si="15"/>
        <v>N/A</v>
      </c>
      <c r="J182">
        <f t="shared" si="16"/>
        <v>-1800000</v>
      </c>
      <c r="K182">
        <f t="shared" si="17"/>
        <v>-200000</v>
      </c>
      <c r="L182" t="str">
        <f t="shared" si="18"/>
        <v>N/A</v>
      </c>
      <c r="M182" t="str">
        <f t="shared" si="19"/>
        <v>N/A</v>
      </c>
      <c r="N182" t="str">
        <f t="shared" si="20"/>
        <v>N/A</v>
      </c>
    </row>
    <row r="183" spans="1:14" x14ac:dyDescent="0.3">
      <c r="A183" s="1">
        <v>25</v>
      </c>
      <c r="B183" t="s">
        <v>416</v>
      </c>
      <c r="C183" t="s">
        <v>9922</v>
      </c>
      <c r="D183" t="s">
        <v>9923</v>
      </c>
      <c r="E183" t="s">
        <v>9924</v>
      </c>
      <c r="F183" t="s">
        <v>9925</v>
      </c>
      <c r="G183" t="s">
        <v>9926</v>
      </c>
      <c r="I183" t="str">
        <f t="shared" si="15"/>
        <v>N/A</v>
      </c>
      <c r="J183">
        <f t="shared" si="16"/>
        <v>172000000</v>
      </c>
      <c r="K183">
        <f t="shared" si="17"/>
        <v>212400000</v>
      </c>
      <c r="L183">
        <f t="shared" si="18"/>
        <v>239100000</v>
      </c>
      <c r="M183">
        <f t="shared" si="19"/>
        <v>241900000</v>
      </c>
      <c r="N183">
        <f t="shared" si="20"/>
        <v>236200000</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9922</v>
      </c>
      <c r="D185" t="s">
        <v>9923</v>
      </c>
      <c r="E185" t="s">
        <v>9924</v>
      </c>
      <c r="F185" t="s">
        <v>9925</v>
      </c>
      <c r="G185" t="s">
        <v>9926</v>
      </c>
      <c r="I185" t="str">
        <f t="shared" si="15"/>
        <v>N/A</v>
      </c>
      <c r="J185">
        <f t="shared" si="16"/>
        <v>172000000</v>
      </c>
      <c r="K185">
        <f t="shared" si="17"/>
        <v>212400000</v>
      </c>
      <c r="L185">
        <f t="shared" si="18"/>
        <v>239100000</v>
      </c>
      <c r="M185">
        <f t="shared" si="19"/>
        <v>241900000</v>
      </c>
      <c r="N185">
        <f t="shared" si="20"/>
        <v>236200000</v>
      </c>
    </row>
    <row r="186" spans="1:14" x14ac:dyDescent="0.3">
      <c r="A186" s="1">
        <v>28</v>
      </c>
      <c r="B186" t="s">
        <v>424</v>
      </c>
      <c r="C186" t="s">
        <v>254</v>
      </c>
      <c r="D186" t="s">
        <v>9927</v>
      </c>
      <c r="E186" t="s">
        <v>9928</v>
      </c>
      <c r="F186" t="s">
        <v>3923</v>
      </c>
      <c r="G186" t="s">
        <v>9929</v>
      </c>
      <c r="I186" t="str">
        <f t="shared" si="15"/>
        <v>neg_trend</v>
      </c>
      <c r="J186" t="str">
        <f t="shared" si="16"/>
        <v>N/A</v>
      </c>
      <c r="K186">
        <f t="shared" si="17"/>
        <v>0.2349</v>
      </c>
      <c r="L186">
        <f t="shared" si="18"/>
        <v>0.12570000000000001</v>
      </c>
      <c r="M186">
        <f t="shared" si="19"/>
        <v>1.17E-2</v>
      </c>
      <c r="N186">
        <f t="shared" si="20"/>
        <v>-2.3599999999999999E-2</v>
      </c>
    </row>
    <row r="187" spans="1:14" x14ac:dyDescent="0.3">
      <c r="A187" s="1">
        <v>29</v>
      </c>
      <c r="B187" t="s">
        <v>429</v>
      </c>
      <c r="C187" t="s">
        <v>254</v>
      </c>
      <c r="D187" t="s">
        <v>254</v>
      </c>
      <c r="E187" t="s">
        <v>254</v>
      </c>
      <c r="F187" t="s">
        <v>254</v>
      </c>
      <c r="G187" t="s">
        <v>8829</v>
      </c>
      <c r="I187" t="str">
        <f t="shared" si="15"/>
        <v>N/A</v>
      </c>
      <c r="J187" t="str">
        <f t="shared" si="16"/>
        <v>N/A</v>
      </c>
      <c r="K187" t="str">
        <f t="shared" si="17"/>
        <v>N/A</v>
      </c>
      <c r="L187" t="str">
        <f t="shared" si="18"/>
        <v>N/A</v>
      </c>
      <c r="M187" t="str">
        <f t="shared" si="19"/>
        <v>N/A</v>
      </c>
      <c r="N187">
        <f t="shared" si="20"/>
        <v>5.9000000000000004E-2</v>
      </c>
    </row>
    <row r="188" spans="1:14" x14ac:dyDescent="0.3">
      <c r="A188" s="1">
        <v>30</v>
      </c>
      <c r="B188" t="s">
        <v>431</v>
      </c>
      <c r="C188" t="s">
        <v>254</v>
      </c>
      <c r="D188" t="s">
        <v>254</v>
      </c>
      <c r="E188" t="s">
        <v>9930</v>
      </c>
      <c r="F188" t="s">
        <v>5808</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-48000000</v>
      </c>
      <c r="M188">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-2600000</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5808</v>
      </c>
      <c r="G189" t="s">
        <v>254</v>
      </c>
      <c r="I189" t="str">
        <f t="shared" si="21"/>
        <v>N/A</v>
      </c>
      <c r="J189" t="str">
        <f t="shared" si="22"/>
        <v>N/A</v>
      </c>
      <c r="K189" t="str">
        <f t="shared" si="23"/>
        <v>N/A</v>
      </c>
      <c r="L189" t="str">
        <f t="shared" si="24"/>
        <v>N/A</v>
      </c>
      <c r="M189">
        <f t="shared" si="25"/>
        <v>-2600000</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9930</v>
      </c>
      <c r="F191" t="s">
        <v>254</v>
      </c>
      <c r="G191" t="s">
        <v>254</v>
      </c>
      <c r="I191" t="str">
        <f t="shared" si="21"/>
        <v>N/A</v>
      </c>
      <c r="J191" t="str">
        <f t="shared" si="22"/>
        <v>N/A</v>
      </c>
      <c r="K191" t="str">
        <f t="shared" si="23"/>
        <v>N/A</v>
      </c>
      <c r="L191">
        <f t="shared" si="24"/>
        <v>-48000000</v>
      </c>
      <c r="M191" t="str">
        <f t="shared" si="25"/>
        <v>N/A</v>
      </c>
      <c r="N191" t="str">
        <f t="shared" si="26"/>
        <v>N/A</v>
      </c>
    </row>
    <row r="192" spans="1:14" x14ac:dyDescent="0.3">
      <c r="A192" s="1">
        <v>34</v>
      </c>
      <c r="B192" t="s">
        <v>435</v>
      </c>
      <c r="C192" t="s">
        <v>9922</v>
      </c>
      <c r="D192" t="s">
        <v>9923</v>
      </c>
      <c r="E192" t="s">
        <v>5262</v>
      </c>
      <c r="F192" t="s">
        <v>9931</v>
      </c>
      <c r="G192" t="s">
        <v>9926</v>
      </c>
      <c r="I192" t="str">
        <f t="shared" si="21"/>
        <v>N/A</v>
      </c>
      <c r="J192">
        <f t="shared" si="22"/>
        <v>172000000</v>
      </c>
      <c r="K192">
        <f t="shared" si="23"/>
        <v>212400000</v>
      </c>
      <c r="L192">
        <f t="shared" si="24"/>
        <v>191100000</v>
      </c>
      <c r="M192">
        <f t="shared" si="25"/>
        <v>239300000</v>
      </c>
      <c r="N192">
        <f t="shared" si="26"/>
        <v>236200000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9922</v>
      </c>
      <c r="D194" t="s">
        <v>9923</v>
      </c>
      <c r="E194" t="s">
        <v>5262</v>
      </c>
      <c r="F194" t="s">
        <v>9925</v>
      </c>
      <c r="G194" t="s">
        <v>9926</v>
      </c>
      <c r="I194" t="str">
        <f t="shared" si="21"/>
        <v>N/A</v>
      </c>
      <c r="J194">
        <f t="shared" si="22"/>
        <v>172000000</v>
      </c>
      <c r="K194">
        <f t="shared" si="23"/>
        <v>212400000</v>
      </c>
      <c r="L194">
        <f t="shared" si="24"/>
        <v>191100000</v>
      </c>
      <c r="M194">
        <f t="shared" si="25"/>
        <v>241900000</v>
      </c>
      <c r="N194">
        <f t="shared" si="26"/>
        <v>236200000</v>
      </c>
    </row>
    <row r="195" spans="1:14" x14ac:dyDescent="0.3">
      <c r="A195" s="1">
        <v>37</v>
      </c>
      <c r="B195" t="s">
        <v>438</v>
      </c>
      <c r="C195" t="s">
        <v>9932</v>
      </c>
      <c r="D195" t="s">
        <v>6511</v>
      </c>
      <c r="E195" t="s">
        <v>8945</v>
      </c>
      <c r="F195" t="s">
        <v>9933</v>
      </c>
      <c r="G195" t="s">
        <v>9933</v>
      </c>
      <c r="I195" t="str">
        <f t="shared" si="21"/>
        <v>N/A</v>
      </c>
      <c r="J195">
        <f t="shared" si="22"/>
        <v>1.67</v>
      </c>
      <c r="K195">
        <f t="shared" si="23"/>
        <v>2.06</v>
      </c>
      <c r="L195">
        <f t="shared" si="24"/>
        <v>1.91</v>
      </c>
      <c r="M195">
        <f t="shared" si="25"/>
        <v>2.5</v>
      </c>
      <c r="N195">
        <f t="shared" si="26"/>
        <v>2.5</v>
      </c>
    </row>
    <row r="196" spans="1:14" x14ac:dyDescent="0.3">
      <c r="A196" s="1">
        <v>38</v>
      </c>
      <c r="B196" t="s">
        <v>444</v>
      </c>
      <c r="C196" t="s">
        <v>254</v>
      </c>
      <c r="D196" t="s">
        <v>9934</v>
      </c>
      <c r="E196" t="s">
        <v>9935</v>
      </c>
      <c r="F196" t="s">
        <v>9936</v>
      </c>
      <c r="G196" t="s">
        <v>9937</v>
      </c>
      <c r="I196" t="str">
        <f t="shared" si="21"/>
        <v>N/A</v>
      </c>
      <c r="J196" t="str">
        <f t="shared" si="22"/>
        <v>N/A</v>
      </c>
      <c r="K196">
        <f t="shared" si="23"/>
        <v>0.23350000000000001</v>
      </c>
      <c r="L196">
        <f t="shared" si="24"/>
        <v>-7.2800000000000004E-2</v>
      </c>
      <c r="M196">
        <f t="shared" si="25"/>
        <v>0.30969999999999998</v>
      </c>
      <c r="N196">
        <f t="shared" si="26"/>
        <v>1.3000000000000002E-3</v>
      </c>
    </row>
    <row r="197" spans="1:14" x14ac:dyDescent="0.3">
      <c r="A197" s="1">
        <v>39</v>
      </c>
      <c r="B197" t="s">
        <v>449</v>
      </c>
      <c r="C197" t="s">
        <v>9938</v>
      </c>
      <c r="D197" t="s">
        <v>9939</v>
      </c>
      <c r="E197" t="s">
        <v>9940</v>
      </c>
      <c r="F197" t="s">
        <v>9941</v>
      </c>
      <c r="G197" t="s">
        <v>1497</v>
      </c>
      <c r="I197" t="str">
        <f t="shared" si="21"/>
        <v>neg_trend</v>
      </c>
      <c r="J197">
        <f t="shared" si="22"/>
        <v>103200000</v>
      </c>
      <c r="K197">
        <f t="shared" si="23"/>
        <v>102900000</v>
      </c>
      <c r="L197">
        <f t="shared" si="24"/>
        <v>100200000</v>
      </c>
      <c r="M197">
        <f t="shared" si="25"/>
        <v>96700000</v>
      </c>
      <c r="N197">
        <f t="shared" si="26"/>
        <v>94300000</v>
      </c>
    </row>
    <row r="198" spans="1:14" x14ac:dyDescent="0.3">
      <c r="A198" s="1">
        <v>40</v>
      </c>
      <c r="B198" t="s">
        <v>455</v>
      </c>
      <c r="C198" t="s">
        <v>9942</v>
      </c>
      <c r="D198" t="s">
        <v>4410</v>
      </c>
      <c r="E198" t="s">
        <v>1771</v>
      </c>
      <c r="F198" t="s">
        <v>5635</v>
      </c>
      <c r="G198" t="s">
        <v>9943</v>
      </c>
      <c r="I198" t="str">
        <f t="shared" si="21"/>
        <v>N/A</v>
      </c>
      <c r="J198">
        <f t="shared" si="22"/>
        <v>1.66</v>
      </c>
      <c r="K198">
        <f t="shared" si="23"/>
        <v>2.04</v>
      </c>
      <c r="L198">
        <f t="shared" si="24"/>
        <v>1.89</v>
      </c>
      <c r="M198">
        <f t="shared" si="25"/>
        <v>2.4700000000000002</v>
      </c>
      <c r="N198">
        <f t="shared" si="26"/>
        <v>2.48</v>
      </c>
    </row>
    <row r="199" spans="1:14" x14ac:dyDescent="0.3">
      <c r="A199" s="1">
        <v>41</v>
      </c>
      <c r="B199" t="s">
        <v>461</v>
      </c>
      <c r="C199" t="s">
        <v>254</v>
      </c>
      <c r="D199" t="s">
        <v>9944</v>
      </c>
      <c r="E199" t="s">
        <v>9945</v>
      </c>
      <c r="F199" t="s">
        <v>8225</v>
      </c>
      <c r="G199" t="s">
        <v>4002</v>
      </c>
      <c r="I199" t="str">
        <f t="shared" si="21"/>
        <v>N/A</v>
      </c>
      <c r="J199" t="str">
        <f t="shared" si="22"/>
        <v>N/A</v>
      </c>
      <c r="K199">
        <f t="shared" si="23"/>
        <v>0.22890000000000002</v>
      </c>
      <c r="L199">
        <f t="shared" si="24"/>
        <v>-7.3499999999999996E-2</v>
      </c>
      <c r="M199">
        <f t="shared" si="25"/>
        <v>0.30740000000000001</v>
      </c>
      <c r="N199">
        <f t="shared" si="26"/>
        <v>3.7000000000000002E-3</v>
      </c>
    </row>
    <row r="200" spans="1:14" x14ac:dyDescent="0.3">
      <c r="A200" s="1">
        <v>42</v>
      </c>
      <c r="B200" t="s">
        <v>466</v>
      </c>
      <c r="C200" t="s">
        <v>9946</v>
      </c>
      <c r="D200" t="s">
        <v>9946</v>
      </c>
      <c r="E200" t="s">
        <v>9947</v>
      </c>
      <c r="F200" t="s">
        <v>9948</v>
      </c>
      <c r="G200" t="s">
        <v>9949</v>
      </c>
      <c r="I200" t="str">
        <f t="shared" si="21"/>
        <v>N/A</v>
      </c>
      <c r="J200">
        <f t="shared" si="22"/>
        <v>103900000</v>
      </c>
      <c r="K200">
        <f t="shared" si="23"/>
        <v>103900000</v>
      </c>
      <c r="L200">
        <f t="shared" si="24"/>
        <v>101200000</v>
      </c>
      <c r="M200">
        <f t="shared" si="25"/>
        <v>97900000</v>
      </c>
      <c r="N200">
        <f t="shared" si="26"/>
        <v>95100000</v>
      </c>
    </row>
    <row r="201" spans="1:14" x14ac:dyDescent="0.3">
      <c r="A201" s="1">
        <v>43</v>
      </c>
      <c r="B201" t="s">
        <v>153</v>
      </c>
      <c r="C201" t="s">
        <v>9950</v>
      </c>
      <c r="D201" t="s">
        <v>9951</v>
      </c>
      <c r="E201" t="s">
        <v>9952</v>
      </c>
      <c r="F201" t="s">
        <v>9953</v>
      </c>
      <c r="G201" t="s">
        <v>9954</v>
      </c>
      <c r="I201" t="str">
        <f t="shared" si="21"/>
        <v>N/A</v>
      </c>
      <c r="J201">
        <f t="shared" si="22"/>
        <v>609500000</v>
      </c>
      <c r="K201">
        <f t="shared" si="23"/>
        <v>607100000</v>
      </c>
      <c r="L201">
        <f t="shared" si="24"/>
        <v>579000000</v>
      </c>
      <c r="M201">
        <f t="shared" si="25"/>
        <v>567400000</v>
      </c>
      <c r="N201">
        <f t="shared" si="26"/>
        <v>589600000</v>
      </c>
    </row>
    <row r="202" spans="1:14" x14ac:dyDescent="0.3">
      <c r="A202" s="1">
        <v>44</v>
      </c>
      <c r="B202" t="s">
        <v>477</v>
      </c>
      <c r="C202" t="s">
        <v>254</v>
      </c>
      <c r="D202" t="s">
        <v>9955</v>
      </c>
      <c r="E202" t="s">
        <v>9956</v>
      </c>
      <c r="F202" t="s">
        <v>6561</v>
      </c>
      <c r="G202" t="s">
        <v>9957</v>
      </c>
      <c r="I202" t="str">
        <f t="shared" si="21"/>
        <v>N/A</v>
      </c>
      <c r="J202" t="str">
        <f t="shared" si="22"/>
        <v>N/A</v>
      </c>
      <c r="K202">
        <f t="shared" si="23"/>
        <v>-3.9000000000000003E-3</v>
      </c>
      <c r="L202">
        <f t="shared" si="24"/>
        <v>-4.6300000000000001E-2</v>
      </c>
      <c r="M202">
        <f t="shared" si="25"/>
        <v>-0.02</v>
      </c>
      <c r="N202">
        <f t="shared" si="26"/>
        <v>3.9100000000000003E-2</v>
      </c>
    </row>
    <row r="203" spans="1:14" x14ac:dyDescent="0.3">
      <c r="A203" s="1">
        <v>45</v>
      </c>
      <c r="B203" t="s">
        <v>482</v>
      </c>
      <c r="C203" t="s">
        <v>254</v>
      </c>
      <c r="D203" t="s">
        <v>254</v>
      </c>
      <c r="E203" t="s">
        <v>254</v>
      </c>
      <c r="F203" t="s">
        <v>254</v>
      </c>
      <c r="G203" t="s">
        <v>9958</v>
      </c>
      <c r="I203" t="str">
        <f t="shared" si="21"/>
        <v>N/A</v>
      </c>
      <c r="J203" t="str">
        <f t="shared" si="22"/>
        <v>N/A</v>
      </c>
      <c r="K203" t="str">
        <f t="shared" si="23"/>
        <v>N/A</v>
      </c>
      <c r="L203" t="str">
        <f t="shared" si="24"/>
        <v>N/A</v>
      </c>
      <c r="M203" t="str">
        <f t="shared" si="25"/>
        <v>N/A</v>
      </c>
      <c r="N203">
        <f t="shared" si="26"/>
        <v>0.1472</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9959</v>
      </c>
      <c r="D206" t="s">
        <v>9960</v>
      </c>
      <c r="E206" t="s">
        <v>7780</v>
      </c>
      <c r="F206" t="s">
        <v>6714</v>
      </c>
      <c r="G206" t="s">
        <v>9961</v>
      </c>
      <c r="I206" t="str">
        <f t="shared" si="21"/>
        <v>N/A</v>
      </c>
      <c r="J206">
        <f t="shared" si="22"/>
        <v>114100000</v>
      </c>
      <c r="K206">
        <f t="shared" si="23"/>
        <v>141700000</v>
      </c>
      <c r="L206">
        <f t="shared" si="24"/>
        <v>47100000</v>
      </c>
      <c r="M206">
        <f t="shared" si="25"/>
        <v>59200000</v>
      </c>
      <c r="N206">
        <f t="shared" si="26"/>
        <v>74200000</v>
      </c>
    </row>
    <row r="207" spans="1:14" x14ac:dyDescent="0.3">
      <c r="A207" s="1">
        <v>1</v>
      </c>
      <c r="B207" t="s">
        <v>490</v>
      </c>
      <c r="C207" t="s">
        <v>9959</v>
      </c>
      <c r="D207" t="s">
        <v>9960</v>
      </c>
      <c r="E207" t="s">
        <v>7780</v>
      </c>
      <c r="F207" t="s">
        <v>6714</v>
      </c>
      <c r="G207" t="s">
        <v>9961</v>
      </c>
      <c r="I207" t="str">
        <f t="shared" si="21"/>
        <v>N/A</v>
      </c>
      <c r="J207">
        <f t="shared" si="22"/>
        <v>114100000</v>
      </c>
      <c r="K207">
        <f t="shared" si="23"/>
        <v>141700000</v>
      </c>
      <c r="L207">
        <f t="shared" si="24"/>
        <v>47100000</v>
      </c>
      <c r="M207">
        <f t="shared" si="25"/>
        <v>59200000</v>
      </c>
      <c r="N207">
        <f t="shared" si="26"/>
        <v>74200000</v>
      </c>
    </row>
    <row r="208" spans="1:14" x14ac:dyDescent="0.3">
      <c r="A208" s="1">
        <v>2</v>
      </c>
      <c r="B208" t="s">
        <v>491</v>
      </c>
      <c r="C208" t="s">
        <v>254</v>
      </c>
      <c r="D208" t="s">
        <v>254</v>
      </c>
      <c r="E208" t="s">
        <v>254</v>
      </c>
      <c r="F208" t="s">
        <v>254</v>
      </c>
      <c r="G208" t="s">
        <v>254</v>
      </c>
      <c r="I208" t="str">
        <f t="shared" si="21"/>
        <v>N/A</v>
      </c>
      <c r="J208" t="str">
        <f t="shared" si="22"/>
        <v>N/A</v>
      </c>
      <c r="K208" t="str">
        <f t="shared" si="23"/>
        <v>N/A</v>
      </c>
      <c r="L208" t="str">
        <f t="shared" si="24"/>
        <v>N/A</v>
      </c>
      <c r="M208" t="str">
        <f t="shared" si="25"/>
        <v>N/A</v>
      </c>
      <c r="N208" t="str">
        <f t="shared" si="26"/>
        <v>N/A</v>
      </c>
    </row>
    <row r="209" spans="1:14" x14ac:dyDescent="0.3">
      <c r="A209" s="1">
        <v>3</v>
      </c>
      <c r="B209" t="s">
        <v>492</v>
      </c>
      <c r="C209" t="s">
        <v>254</v>
      </c>
      <c r="D209" t="s">
        <v>9962</v>
      </c>
      <c r="E209" t="s">
        <v>9963</v>
      </c>
      <c r="F209" t="s">
        <v>9964</v>
      </c>
      <c r="G209" t="s">
        <v>4262</v>
      </c>
      <c r="I209" t="str">
        <f t="shared" si="21"/>
        <v>N/A</v>
      </c>
      <c r="J209" t="str">
        <f t="shared" si="22"/>
        <v>N/A</v>
      </c>
      <c r="K209">
        <f t="shared" si="23"/>
        <v>0.24190000000000003</v>
      </c>
      <c r="L209">
        <f t="shared" si="24"/>
        <v>-0.66760000000000008</v>
      </c>
      <c r="M209">
        <f t="shared" si="25"/>
        <v>0.25690000000000002</v>
      </c>
      <c r="N209">
        <f t="shared" si="26"/>
        <v>0.25340000000000001</v>
      </c>
    </row>
    <row r="210" spans="1:14" x14ac:dyDescent="0.3">
      <c r="A210" s="1">
        <v>4</v>
      </c>
      <c r="B210" t="s">
        <v>497</v>
      </c>
      <c r="C210" t="s">
        <v>9965</v>
      </c>
      <c r="D210" t="s">
        <v>9966</v>
      </c>
      <c r="E210" t="s">
        <v>9967</v>
      </c>
      <c r="F210" t="s">
        <v>9968</v>
      </c>
      <c r="G210" t="s">
        <v>7050</v>
      </c>
      <c r="I210" t="str">
        <f t="shared" si="21"/>
        <v>N/A</v>
      </c>
      <c r="J210">
        <f t="shared" si="22"/>
        <v>2.7300000000000001E-2</v>
      </c>
      <c r="K210">
        <f t="shared" si="23"/>
        <v>3.4500000000000003E-2</v>
      </c>
      <c r="L210">
        <f t="shared" si="24"/>
        <v>1.3000000000000001E-2</v>
      </c>
      <c r="M210">
        <f t="shared" si="25"/>
        <v>1.7000000000000001E-2</v>
      </c>
      <c r="N210">
        <f t="shared" si="26"/>
        <v>0.02</v>
      </c>
    </row>
    <row r="211" spans="1:14" x14ac:dyDescent="0.3">
      <c r="A211" s="1">
        <v>5</v>
      </c>
      <c r="B211" t="s">
        <v>503</v>
      </c>
      <c r="C211" t="s">
        <v>9969</v>
      </c>
      <c r="D211" t="s">
        <v>9970</v>
      </c>
      <c r="E211" t="s">
        <v>9971</v>
      </c>
      <c r="F211" t="s">
        <v>9972</v>
      </c>
      <c r="G211" t="s">
        <v>9973</v>
      </c>
      <c r="I211" t="str">
        <f t="shared" si="21"/>
        <v>N/A</v>
      </c>
      <c r="J211">
        <f t="shared" si="22"/>
        <v>645200000</v>
      </c>
      <c r="K211">
        <f t="shared" si="23"/>
        <v>615400000</v>
      </c>
      <c r="L211">
        <f t="shared" si="24"/>
        <v>566100000</v>
      </c>
      <c r="M211">
        <f t="shared" si="25"/>
        <v>451300000</v>
      </c>
      <c r="N211">
        <f t="shared" si="26"/>
        <v>461900000</v>
      </c>
    </row>
    <row r="212" spans="1:14" x14ac:dyDescent="0.3">
      <c r="A212" s="1">
        <v>6</v>
      </c>
      <c r="B212" t="s">
        <v>509</v>
      </c>
      <c r="C212" t="s">
        <v>9969</v>
      </c>
      <c r="D212" t="s">
        <v>9970</v>
      </c>
      <c r="E212" t="s">
        <v>9971</v>
      </c>
      <c r="F212" t="s">
        <v>9972</v>
      </c>
      <c r="G212" t="s">
        <v>9973</v>
      </c>
      <c r="I212" t="str">
        <f t="shared" si="21"/>
        <v>N/A</v>
      </c>
      <c r="J212">
        <f t="shared" si="22"/>
        <v>645200000</v>
      </c>
      <c r="K212">
        <f t="shared" si="23"/>
        <v>615400000</v>
      </c>
      <c r="L212">
        <f t="shared" si="24"/>
        <v>566100000</v>
      </c>
      <c r="M212">
        <f t="shared" si="25"/>
        <v>451300000</v>
      </c>
      <c r="N212">
        <f t="shared" si="26"/>
        <v>461900000</v>
      </c>
    </row>
    <row r="213" spans="1:14" x14ac:dyDescent="0.3">
      <c r="A213" s="1">
        <v>7</v>
      </c>
      <c r="B213" t="s">
        <v>515</v>
      </c>
      <c r="C213" t="s">
        <v>9974</v>
      </c>
      <c r="D213" t="s">
        <v>1374</v>
      </c>
      <c r="E213" t="s">
        <v>9975</v>
      </c>
      <c r="F213" t="s">
        <v>9976</v>
      </c>
      <c r="G213" t="s">
        <v>9977</v>
      </c>
      <c r="I213" t="str">
        <f t="shared" si="21"/>
        <v>N/A</v>
      </c>
      <c r="J213">
        <f t="shared" si="22"/>
        <v>674800000</v>
      </c>
      <c r="K213">
        <f t="shared" si="23"/>
        <v>646100000</v>
      </c>
      <c r="L213">
        <f t="shared" si="24"/>
        <v>587100000</v>
      </c>
      <c r="M213">
        <f t="shared" si="25"/>
        <v>455700000</v>
      </c>
      <c r="N213">
        <f t="shared" si="26"/>
        <v>480100000</v>
      </c>
    </row>
    <row r="214" spans="1:14" x14ac:dyDescent="0.3">
      <c r="A214" s="1">
        <v>8</v>
      </c>
      <c r="B214" t="s">
        <v>521</v>
      </c>
      <c r="C214" t="s">
        <v>986</v>
      </c>
      <c r="D214" t="s">
        <v>9978</v>
      </c>
      <c r="E214" t="s">
        <v>9979</v>
      </c>
      <c r="F214" t="s">
        <v>5800</v>
      </c>
      <c r="G214" t="s">
        <v>6063</v>
      </c>
      <c r="I214" t="str">
        <f t="shared" si="21"/>
        <v>N/A</v>
      </c>
      <c r="J214">
        <f t="shared" si="22"/>
        <v>-29600000</v>
      </c>
      <c r="K214">
        <f t="shared" si="23"/>
        <v>-30700000</v>
      </c>
      <c r="L214">
        <f t="shared" si="24"/>
        <v>-21000000</v>
      </c>
      <c r="M214">
        <f t="shared" si="25"/>
        <v>-4400000</v>
      </c>
      <c r="N214">
        <f t="shared" si="26"/>
        <v>-18200000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7990</v>
      </c>
      <c r="E216" t="s">
        <v>9980</v>
      </c>
      <c r="F216" t="s">
        <v>9981</v>
      </c>
      <c r="G216" t="s">
        <v>9982</v>
      </c>
      <c r="I216" t="str">
        <f t="shared" si="21"/>
        <v>N/A</v>
      </c>
      <c r="J216" t="str">
        <f t="shared" si="22"/>
        <v>N/A</v>
      </c>
      <c r="K216">
        <f t="shared" si="23"/>
        <v>-4.6200000000000005E-2</v>
      </c>
      <c r="L216">
        <f t="shared" si="24"/>
        <v>-8.0100000000000005E-2</v>
      </c>
      <c r="M216">
        <f t="shared" si="25"/>
        <v>-0.20280000000000001</v>
      </c>
      <c r="N216">
        <f t="shared" si="26"/>
        <v>2.35E-2</v>
      </c>
    </row>
    <row r="217" spans="1:14" x14ac:dyDescent="0.3">
      <c r="A217" s="1">
        <v>11</v>
      </c>
      <c r="B217" t="s">
        <v>538</v>
      </c>
      <c r="C217" t="s">
        <v>9983</v>
      </c>
      <c r="D217" t="s">
        <v>9984</v>
      </c>
      <c r="E217" t="s">
        <v>9985</v>
      </c>
      <c r="F217" t="s">
        <v>9986</v>
      </c>
      <c r="G217" t="s">
        <v>9987</v>
      </c>
      <c r="I217" t="str">
        <f t="shared" si="21"/>
        <v>N/A</v>
      </c>
      <c r="J217">
        <f t="shared" si="22"/>
        <v>7.97</v>
      </c>
      <c r="K217">
        <f t="shared" si="23"/>
        <v>8.17</v>
      </c>
      <c r="L217">
        <f t="shared" si="24"/>
        <v>7.67</v>
      </c>
      <c r="M217">
        <f t="shared" si="25"/>
        <v>9.02</v>
      </c>
      <c r="N217">
        <f t="shared" si="26"/>
        <v>8.67</v>
      </c>
    </row>
    <row r="218" spans="1:14" x14ac:dyDescent="0.3">
      <c r="A218" s="1">
        <v>12</v>
      </c>
      <c r="B218" t="s">
        <v>544</v>
      </c>
      <c r="C218" t="s">
        <v>9988</v>
      </c>
      <c r="D218" t="s">
        <v>9989</v>
      </c>
      <c r="E218" t="s">
        <v>9990</v>
      </c>
      <c r="F218" t="s">
        <v>9991</v>
      </c>
      <c r="G218" t="s">
        <v>9992</v>
      </c>
      <c r="I218" t="str">
        <f t="shared" si="21"/>
        <v>N/A</v>
      </c>
      <c r="J218">
        <f t="shared" si="22"/>
        <v>661900000</v>
      </c>
      <c r="K218">
        <f t="shared" si="23"/>
        <v>648500000</v>
      </c>
      <c r="L218">
        <f t="shared" si="24"/>
        <v>575800000</v>
      </c>
      <c r="M218">
        <f t="shared" si="25"/>
        <v>525900000</v>
      </c>
      <c r="N218">
        <f t="shared" si="26"/>
        <v>549400000</v>
      </c>
    </row>
    <row r="219" spans="1:14" x14ac:dyDescent="0.3">
      <c r="A219" s="1">
        <v>13</v>
      </c>
      <c r="B219" t="s">
        <v>545</v>
      </c>
      <c r="C219" t="s">
        <v>9993</v>
      </c>
      <c r="D219" t="s">
        <v>9994</v>
      </c>
      <c r="E219" t="s">
        <v>5869</v>
      </c>
      <c r="F219" t="s">
        <v>9995</v>
      </c>
      <c r="G219" t="s">
        <v>9996</v>
      </c>
      <c r="I219" t="str">
        <f t="shared" si="21"/>
        <v>N/A</v>
      </c>
      <c r="J219">
        <f t="shared" si="22"/>
        <v>451200000</v>
      </c>
      <c r="K219">
        <f t="shared" si="23"/>
        <v>432900000</v>
      </c>
      <c r="L219">
        <f t="shared" si="24"/>
        <v>381900000</v>
      </c>
      <c r="M219">
        <f t="shared" si="25"/>
        <v>356600000</v>
      </c>
      <c r="N219">
        <f t="shared" si="26"/>
        <v>377200000</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9997</v>
      </c>
      <c r="D221" t="s">
        <v>9998</v>
      </c>
      <c r="E221" t="s">
        <v>9999</v>
      </c>
      <c r="F221" t="s">
        <v>10000</v>
      </c>
      <c r="G221" t="s">
        <v>10001</v>
      </c>
      <c r="I221" t="str">
        <f t="shared" si="21"/>
        <v>N/A</v>
      </c>
      <c r="J221">
        <f t="shared" si="22"/>
        <v>210700000</v>
      </c>
      <c r="K221">
        <f t="shared" si="23"/>
        <v>215600000</v>
      </c>
      <c r="L221">
        <f t="shared" si="24"/>
        <v>193900000</v>
      </c>
      <c r="M221">
        <f t="shared" si="25"/>
        <v>169300000</v>
      </c>
      <c r="N221">
        <f t="shared" si="26"/>
        <v>172200000</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10002</v>
      </c>
      <c r="D223" t="s">
        <v>10003</v>
      </c>
      <c r="E223" t="s">
        <v>10004</v>
      </c>
      <c r="F223" t="s">
        <v>10005</v>
      </c>
      <c r="G223" t="s">
        <v>10006</v>
      </c>
      <c r="I223" t="str">
        <f t="shared" si="21"/>
        <v>neg_trend</v>
      </c>
      <c r="J223">
        <f t="shared" si="22"/>
        <v>103800000</v>
      </c>
      <c r="K223">
        <f t="shared" si="23"/>
        <v>98900000</v>
      </c>
      <c r="L223">
        <f t="shared" si="24"/>
        <v>98800000</v>
      </c>
      <c r="M223">
        <f t="shared" si="25"/>
        <v>82600000</v>
      </c>
      <c r="N223">
        <f t="shared" si="26"/>
        <v>80000000</v>
      </c>
    </row>
    <row r="224" spans="1:14" x14ac:dyDescent="0.3">
      <c r="A224" s="1">
        <v>18</v>
      </c>
      <c r="B224" t="s">
        <v>555</v>
      </c>
      <c r="C224" t="s">
        <v>10002</v>
      </c>
      <c r="D224" t="s">
        <v>10003</v>
      </c>
      <c r="E224" t="s">
        <v>10004</v>
      </c>
      <c r="F224" t="s">
        <v>10005</v>
      </c>
      <c r="G224" t="s">
        <v>10006</v>
      </c>
      <c r="I224" t="str">
        <f t="shared" si="21"/>
        <v>neg_trend</v>
      </c>
      <c r="J224">
        <f t="shared" si="22"/>
        <v>103800000</v>
      </c>
      <c r="K224">
        <f t="shared" si="23"/>
        <v>98900000</v>
      </c>
      <c r="L224">
        <f t="shared" si="24"/>
        <v>98800000</v>
      </c>
      <c r="M224">
        <f t="shared" si="25"/>
        <v>82600000</v>
      </c>
      <c r="N224">
        <f t="shared" si="26"/>
        <v>80000000</v>
      </c>
    </row>
    <row r="225" spans="1:14" x14ac:dyDescent="0.3">
      <c r="A225" s="1">
        <v>19</v>
      </c>
      <c r="B225" t="s">
        <v>561</v>
      </c>
      <c r="C225" t="s">
        <v>1442</v>
      </c>
      <c r="D225" t="s">
        <v>2475</v>
      </c>
      <c r="E225" t="s">
        <v>3857</v>
      </c>
      <c r="F225" t="s">
        <v>4697</v>
      </c>
      <c r="G225" t="s">
        <v>1464</v>
      </c>
      <c r="I225" t="str">
        <f t="shared" si="21"/>
        <v>N/A</v>
      </c>
      <c r="J225">
        <f t="shared" si="22"/>
        <v>1530000000</v>
      </c>
      <c r="K225">
        <f t="shared" si="23"/>
        <v>1500000000</v>
      </c>
      <c r="L225">
        <f t="shared" si="24"/>
        <v>1290000000</v>
      </c>
      <c r="M225">
        <f t="shared" si="25"/>
        <v>1120000000</v>
      </c>
      <c r="N225">
        <f t="shared" si="26"/>
        <v>1170000000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1443</v>
      </c>
      <c r="D228" t="s">
        <v>4060</v>
      </c>
      <c r="E228" t="s">
        <v>749</v>
      </c>
      <c r="F228" t="s">
        <v>5427</v>
      </c>
      <c r="G228" t="s">
        <v>4060</v>
      </c>
      <c r="I228" t="str">
        <f t="shared" si="21"/>
        <v>N/A</v>
      </c>
      <c r="J228">
        <f t="shared" si="22"/>
        <v>1350000000</v>
      </c>
      <c r="K228">
        <f t="shared" si="23"/>
        <v>1280000000</v>
      </c>
      <c r="L228">
        <f t="shared" si="24"/>
        <v>1140000000</v>
      </c>
      <c r="M228">
        <f t="shared" si="25"/>
        <v>1210000000</v>
      </c>
      <c r="N228">
        <f t="shared" si="26"/>
        <v>1280000000</v>
      </c>
    </row>
    <row r="229" spans="1:14" x14ac:dyDescent="0.3">
      <c r="A229" s="1">
        <v>1</v>
      </c>
      <c r="B229" t="s">
        <v>573</v>
      </c>
      <c r="C229" t="s">
        <v>5607</v>
      </c>
      <c r="D229" t="s">
        <v>10007</v>
      </c>
      <c r="E229" t="s">
        <v>10008</v>
      </c>
      <c r="F229" t="s">
        <v>6203</v>
      </c>
      <c r="G229" t="s">
        <v>10009</v>
      </c>
      <c r="I229" t="str">
        <f t="shared" si="21"/>
        <v>N/A</v>
      </c>
      <c r="J229">
        <f t="shared" si="22"/>
        <v>2500000000</v>
      </c>
      <c r="K229">
        <f t="shared" si="23"/>
        <v>2540000000</v>
      </c>
      <c r="L229">
        <f t="shared" si="24"/>
        <v>2310000000</v>
      </c>
      <c r="M229">
        <f t="shared" si="25"/>
        <v>2420000000</v>
      </c>
      <c r="N229">
        <f t="shared" si="26"/>
        <v>2620000000</v>
      </c>
    </row>
    <row r="230" spans="1:14" x14ac:dyDescent="0.3">
      <c r="A230" s="1">
        <v>2</v>
      </c>
      <c r="B230" t="s">
        <v>579</v>
      </c>
      <c r="C230" t="s">
        <v>10010</v>
      </c>
      <c r="D230" t="s">
        <v>10011</v>
      </c>
      <c r="E230" t="s">
        <v>10012</v>
      </c>
      <c r="F230" t="s">
        <v>1421</v>
      </c>
      <c r="G230" t="s">
        <v>10013</v>
      </c>
      <c r="I230" t="str">
        <f t="shared" si="21"/>
        <v>N/A</v>
      </c>
      <c r="J230">
        <f t="shared" si="22"/>
        <v>623200000</v>
      </c>
      <c r="K230">
        <f t="shared" si="23"/>
        <v>624400000</v>
      </c>
      <c r="L230">
        <f t="shared" si="24"/>
        <v>552300000</v>
      </c>
      <c r="M230">
        <f t="shared" si="25"/>
        <v>589300000</v>
      </c>
      <c r="N230">
        <f t="shared" si="26"/>
        <v>620200000</v>
      </c>
    </row>
    <row r="231" spans="1:14" x14ac:dyDescent="0.3">
      <c r="A231" s="1">
        <v>3</v>
      </c>
      <c r="B231" t="s">
        <v>585</v>
      </c>
      <c r="C231" t="s">
        <v>10014</v>
      </c>
      <c r="D231" t="s">
        <v>10015</v>
      </c>
      <c r="E231" t="s">
        <v>10016</v>
      </c>
      <c r="F231" t="s">
        <v>10017</v>
      </c>
      <c r="G231" t="s">
        <v>9493</v>
      </c>
      <c r="I231" t="str">
        <f t="shared" si="21"/>
        <v>neg_trend</v>
      </c>
      <c r="J231">
        <f t="shared" si="22"/>
        <v>78400000</v>
      </c>
      <c r="K231">
        <f t="shared" si="23"/>
        <v>73700000</v>
      </c>
      <c r="L231">
        <f t="shared" si="24"/>
        <v>61500000</v>
      </c>
      <c r="M231">
        <f t="shared" si="25"/>
        <v>53300000</v>
      </c>
      <c r="N231">
        <f t="shared" si="26"/>
        <v>51800000</v>
      </c>
    </row>
    <row r="232" spans="1:14" x14ac:dyDescent="0.3">
      <c r="A232" s="1">
        <v>4</v>
      </c>
      <c r="B232" t="s">
        <v>589</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593</v>
      </c>
      <c r="C233" t="s">
        <v>254</v>
      </c>
      <c r="D233" t="s">
        <v>254</v>
      </c>
      <c r="E233" t="s">
        <v>254</v>
      </c>
      <c r="F233" t="s">
        <v>254</v>
      </c>
      <c r="G233" t="s">
        <v>254</v>
      </c>
      <c r="I233" t="str">
        <f t="shared" si="21"/>
        <v>N/A</v>
      </c>
      <c r="J233" t="str">
        <f t="shared" si="22"/>
        <v>N/A</v>
      </c>
      <c r="K233" t="str">
        <f t="shared" si="23"/>
        <v>N/A</v>
      </c>
      <c r="L233" t="str">
        <f t="shared" si="24"/>
        <v>N/A</v>
      </c>
      <c r="M233" t="str">
        <f t="shared" si="25"/>
        <v>N/A</v>
      </c>
      <c r="N233" t="str">
        <f t="shared" si="26"/>
        <v>N/A</v>
      </c>
    </row>
    <row r="234" spans="1:14" x14ac:dyDescent="0.3">
      <c r="A234" s="1">
        <v>6</v>
      </c>
      <c r="B234" t="s">
        <v>599</v>
      </c>
      <c r="C234" t="s">
        <v>752</v>
      </c>
      <c r="D234" t="s">
        <v>611</v>
      </c>
      <c r="E234" t="s">
        <v>1464</v>
      </c>
      <c r="F234" t="s">
        <v>5427</v>
      </c>
      <c r="G234" t="s">
        <v>1515</v>
      </c>
      <c r="I234" t="str">
        <f t="shared" si="21"/>
        <v>N/A</v>
      </c>
      <c r="J234">
        <f t="shared" si="22"/>
        <v>1150000000</v>
      </c>
      <c r="K234">
        <f t="shared" si="23"/>
        <v>1250000000</v>
      </c>
      <c r="L234">
        <f t="shared" si="24"/>
        <v>1170000000</v>
      </c>
      <c r="M234">
        <f t="shared" si="25"/>
        <v>1210000000</v>
      </c>
      <c r="N234">
        <f t="shared" si="26"/>
        <v>1340000000</v>
      </c>
    </row>
    <row r="235" spans="1:14" x14ac:dyDescent="0.3">
      <c r="A235" s="1">
        <v>7</v>
      </c>
      <c r="B235" t="s">
        <v>605</v>
      </c>
      <c r="C235" t="s">
        <v>254</v>
      </c>
      <c r="D235" t="s">
        <v>3512</v>
      </c>
      <c r="E235" t="s">
        <v>1972</v>
      </c>
      <c r="F235" t="s">
        <v>411</v>
      </c>
      <c r="G235" t="s">
        <v>3276</v>
      </c>
      <c r="I235" t="str">
        <f t="shared" si="21"/>
        <v>N/A</v>
      </c>
      <c r="J235" t="str">
        <f t="shared" si="22"/>
        <v>N/A</v>
      </c>
      <c r="K235">
        <f t="shared" si="23"/>
        <v>7700000</v>
      </c>
      <c r="L235">
        <f t="shared" si="24"/>
        <v>8000000</v>
      </c>
      <c r="M235">
        <f t="shared" si="25"/>
        <v>5400000</v>
      </c>
      <c r="N235">
        <f t="shared" si="26"/>
        <v>6200000</v>
      </c>
    </row>
    <row r="236" spans="1:14" x14ac:dyDescent="0.3">
      <c r="A236" s="1">
        <v>8</v>
      </c>
      <c r="B236" t="s">
        <v>606</v>
      </c>
      <c r="C236" t="s">
        <v>254</v>
      </c>
      <c r="D236" t="s">
        <v>254</v>
      </c>
      <c r="E236" t="s">
        <v>254</v>
      </c>
      <c r="F236" t="s">
        <v>254</v>
      </c>
      <c r="G236" t="s">
        <v>254</v>
      </c>
      <c r="I236" t="str">
        <f t="shared" si="21"/>
        <v>N/A</v>
      </c>
      <c r="J236" t="str">
        <f t="shared" si="22"/>
        <v>N/A</v>
      </c>
      <c r="K236" t="str">
        <f t="shared" si="23"/>
        <v>N/A</v>
      </c>
      <c r="L236" t="str">
        <f t="shared" si="24"/>
        <v>N/A</v>
      </c>
      <c r="M236" t="str">
        <f t="shared" si="25"/>
        <v>N/A</v>
      </c>
      <c r="N236" t="str">
        <f t="shared" si="26"/>
        <v>N/A</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10018</v>
      </c>
      <c r="D238" t="s">
        <v>10018</v>
      </c>
      <c r="E238" t="s">
        <v>1245</v>
      </c>
      <c r="F238" t="s">
        <v>610</v>
      </c>
      <c r="G238" t="s">
        <v>1474</v>
      </c>
      <c r="I238" t="str">
        <f t="shared" si="21"/>
        <v>N/A</v>
      </c>
      <c r="J238">
        <f t="shared" si="22"/>
        <v>1240000000</v>
      </c>
      <c r="K238">
        <f t="shared" si="23"/>
        <v>1240000000</v>
      </c>
      <c r="L238">
        <f t="shared" si="24"/>
        <v>1130000000</v>
      </c>
      <c r="M238">
        <f t="shared" si="25"/>
        <v>1100000000</v>
      </c>
      <c r="N238">
        <f t="shared" si="26"/>
        <v>1180000000</v>
      </c>
    </row>
    <row r="239" spans="1:14" x14ac:dyDescent="0.3">
      <c r="A239" s="1">
        <v>11</v>
      </c>
      <c r="B239" t="s">
        <v>614</v>
      </c>
      <c r="C239" t="s">
        <v>251</v>
      </c>
      <c r="D239" t="s">
        <v>252</v>
      </c>
      <c r="E239" t="s">
        <v>10019</v>
      </c>
      <c r="F239" t="s">
        <v>10020</v>
      </c>
      <c r="G239" t="s">
        <v>251</v>
      </c>
      <c r="I239" t="str">
        <f t="shared" si="21"/>
        <v>N/A</v>
      </c>
      <c r="J239">
        <f t="shared" si="22"/>
        <v>1030000000</v>
      </c>
      <c r="K239">
        <f t="shared" si="23"/>
        <v>1050000000</v>
      </c>
      <c r="L239">
        <f t="shared" si="24"/>
        <v>963100000</v>
      </c>
      <c r="M239">
        <f t="shared" si="25"/>
        <v>949500000</v>
      </c>
      <c r="N239">
        <f t="shared" si="26"/>
        <v>1030000000</v>
      </c>
    </row>
    <row r="240" spans="1:14" x14ac:dyDescent="0.3">
      <c r="A240" s="1">
        <v>12</v>
      </c>
      <c r="B240" t="s">
        <v>620</v>
      </c>
      <c r="C240" t="s">
        <v>1500</v>
      </c>
      <c r="D240" t="s">
        <v>10021</v>
      </c>
      <c r="E240" t="s">
        <v>10022</v>
      </c>
      <c r="F240" t="s">
        <v>10023</v>
      </c>
      <c r="G240" t="s">
        <v>10024</v>
      </c>
      <c r="I240" t="str">
        <f t="shared" si="21"/>
        <v>N/A</v>
      </c>
      <c r="J240">
        <f t="shared" si="22"/>
        <v>201200000</v>
      </c>
      <c r="K240">
        <f t="shared" si="23"/>
        <v>190600000</v>
      </c>
      <c r="L240">
        <f t="shared" si="24"/>
        <v>168600000</v>
      </c>
      <c r="M240">
        <f t="shared" si="25"/>
        <v>149800000</v>
      </c>
      <c r="N240">
        <f t="shared" si="26"/>
        <v>155200000</v>
      </c>
    </row>
    <row r="241" spans="1:14" x14ac:dyDescent="0.3">
      <c r="A241" s="1">
        <v>13</v>
      </c>
      <c r="B241" t="s">
        <v>626</v>
      </c>
      <c r="C241" t="s">
        <v>10025</v>
      </c>
      <c r="D241" t="s">
        <v>10026</v>
      </c>
      <c r="E241" t="s">
        <v>10027</v>
      </c>
      <c r="F241" t="s">
        <v>10028</v>
      </c>
      <c r="G241" t="s">
        <v>10029</v>
      </c>
      <c r="I241" t="str">
        <f t="shared" si="21"/>
        <v>N/A</v>
      </c>
      <c r="J241">
        <f t="shared" si="22"/>
        <v>73900000</v>
      </c>
      <c r="K241">
        <f t="shared" si="23"/>
        <v>70900000</v>
      </c>
      <c r="L241">
        <f t="shared" si="24"/>
        <v>44700000</v>
      </c>
      <c r="M241">
        <f t="shared" si="25"/>
        <v>59800000</v>
      </c>
      <c r="N241">
        <f t="shared" si="26"/>
        <v>76200000</v>
      </c>
    </row>
    <row r="242" spans="1:14" x14ac:dyDescent="0.3">
      <c r="A242" s="1">
        <v>14</v>
      </c>
      <c r="B242" t="s">
        <v>632</v>
      </c>
      <c r="C242" t="s">
        <v>10025</v>
      </c>
      <c r="D242" t="s">
        <v>10026</v>
      </c>
      <c r="E242" t="s">
        <v>10027</v>
      </c>
      <c r="F242" t="s">
        <v>10028</v>
      </c>
      <c r="G242" t="s">
        <v>10029</v>
      </c>
      <c r="I242" t="str">
        <f t="shared" si="21"/>
        <v>N/A</v>
      </c>
      <c r="J242">
        <f t="shared" si="22"/>
        <v>73900000</v>
      </c>
      <c r="K242">
        <f t="shared" si="23"/>
        <v>70900000</v>
      </c>
      <c r="L242">
        <f t="shared" si="24"/>
        <v>44700000</v>
      </c>
      <c r="M242">
        <f t="shared" si="25"/>
        <v>59800000</v>
      </c>
      <c r="N242">
        <f t="shared" si="26"/>
        <v>76200000</v>
      </c>
    </row>
    <row r="243" spans="1:14" x14ac:dyDescent="0.3">
      <c r="A243" s="1">
        <v>15</v>
      </c>
      <c r="B243" t="s">
        <v>635</v>
      </c>
      <c r="C243" t="s">
        <v>9843</v>
      </c>
      <c r="D243" t="s">
        <v>1575</v>
      </c>
      <c r="E243" t="s">
        <v>10030</v>
      </c>
      <c r="F243" t="s">
        <v>6494</v>
      </c>
      <c r="G243" t="s">
        <v>10031</v>
      </c>
      <c r="I243" t="str">
        <f t="shared" si="21"/>
        <v>N/A</v>
      </c>
      <c r="J243">
        <f t="shared" si="22"/>
        <v>4190000000.0000005</v>
      </c>
      <c r="K243">
        <f t="shared" si="23"/>
        <v>4110000000.0000005</v>
      </c>
      <c r="L243">
        <f t="shared" si="24"/>
        <v>3620000000</v>
      </c>
      <c r="M243">
        <f t="shared" si="25"/>
        <v>3490000000</v>
      </c>
      <c r="N243">
        <f t="shared" si="26"/>
        <v>3720000000</v>
      </c>
    </row>
    <row r="244" spans="1:14" x14ac:dyDescent="0.3">
      <c r="A244" s="1">
        <v>16</v>
      </c>
      <c r="B244" t="s">
        <v>640</v>
      </c>
      <c r="C244" t="s">
        <v>254</v>
      </c>
      <c r="D244" t="s">
        <v>7069</v>
      </c>
      <c r="E244" t="s">
        <v>10032</v>
      </c>
      <c r="F244" t="s">
        <v>10033</v>
      </c>
      <c r="G244" t="s">
        <v>10034</v>
      </c>
      <c r="I244" t="str">
        <f t="shared" si="21"/>
        <v>N/A</v>
      </c>
      <c r="J244" t="str">
        <f t="shared" si="22"/>
        <v>N/A</v>
      </c>
      <c r="K244">
        <f t="shared" si="23"/>
        <v>-1.8000000000000002E-2</v>
      </c>
      <c r="L244">
        <f t="shared" si="24"/>
        <v>-0.12050000000000001</v>
      </c>
      <c r="M244">
        <f t="shared" si="25"/>
        <v>-3.4700000000000002E-2</v>
      </c>
      <c r="N244">
        <f t="shared" si="26"/>
        <v>6.4699999999999994E-2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9351</v>
      </c>
      <c r="D247" t="s">
        <v>5457</v>
      </c>
      <c r="E247" t="s">
        <v>10035</v>
      </c>
      <c r="F247" t="s">
        <v>10036</v>
      </c>
      <c r="G247" t="s">
        <v>10037</v>
      </c>
      <c r="I247" t="str">
        <f t="shared" si="21"/>
        <v>N/A</v>
      </c>
      <c r="J247">
        <f t="shared" si="22"/>
        <v>8900000</v>
      </c>
      <c r="K247">
        <f t="shared" si="23"/>
        <v>14900000</v>
      </c>
      <c r="L247">
        <f t="shared" si="24"/>
        <v>31300000</v>
      </c>
      <c r="M247">
        <f t="shared" si="25"/>
        <v>35400000</v>
      </c>
      <c r="N247">
        <f t="shared" si="26"/>
        <v>17300000</v>
      </c>
    </row>
    <row r="248" spans="1:14" x14ac:dyDescent="0.3">
      <c r="A248" s="1">
        <v>1</v>
      </c>
      <c r="B248" t="s">
        <v>651</v>
      </c>
      <c r="C248" t="s">
        <v>9350</v>
      </c>
      <c r="D248" t="s">
        <v>8982</v>
      </c>
      <c r="E248" t="s">
        <v>10035</v>
      </c>
      <c r="F248" t="s">
        <v>10038</v>
      </c>
      <c r="G248" t="s">
        <v>10039</v>
      </c>
      <c r="I248" t="str">
        <f t="shared" si="21"/>
        <v>N/A</v>
      </c>
      <c r="J248">
        <f t="shared" si="22"/>
        <v>8600000</v>
      </c>
      <c r="K248">
        <f t="shared" si="23"/>
        <v>14700000</v>
      </c>
      <c r="L248">
        <f t="shared" si="24"/>
        <v>31300000</v>
      </c>
      <c r="M248">
        <f t="shared" si="25"/>
        <v>29600000</v>
      </c>
      <c r="N248">
        <f t="shared" si="26"/>
        <v>15300000</v>
      </c>
    </row>
    <row r="249" spans="1:14" x14ac:dyDescent="0.3">
      <c r="A249" s="1">
        <v>2</v>
      </c>
      <c r="B249" t="s">
        <v>653</v>
      </c>
      <c r="C249" t="s">
        <v>9902</v>
      </c>
      <c r="D249" t="s">
        <v>2626</v>
      </c>
      <c r="E249" t="s">
        <v>254</v>
      </c>
      <c r="F249" t="s">
        <v>6113</v>
      </c>
      <c r="G249" t="s">
        <v>2400</v>
      </c>
      <c r="I249" t="str">
        <f t="shared" si="21"/>
        <v>N/A</v>
      </c>
      <c r="J249">
        <f t="shared" si="22"/>
        <v>300000</v>
      </c>
      <c r="K249">
        <f t="shared" si="23"/>
        <v>200000</v>
      </c>
      <c r="L249" t="str">
        <f t="shared" si="24"/>
        <v>N/A</v>
      </c>
      <c r="M249">
        <f t="shared" si="25"/>
        <v>5800000</v>
      </c>
      <c r="N249">
        <f t="shared" si="26"/>
        <v>2000000</v>
      </c>
    </row>
    <row r="250" spans="1:14" x14ac:dyDescent="0.3">
      <c r="A250" s="1">
        <v>3</v>
      </c>
      <c r="B250" t="s">
        <v>655</v>
      </c>
      <c r="C250" t="s">
        <v>10040</v>
      </c>
      <c r="D250" t="s">
        <v>10041</v>
      </c>
      <c r="E250" t="s">
        <v>10042</v>
      </c>
      <c r="F250" t="s">
        <v>10043</v>
      </c>
      <c r="G250" t="s">
        <v>10044</v>
      </c>
      <c r="I250" t="str">
        <f t="shared" si="21"/>
        <v>N/A</v>
      </c>
      <c r="J250">
        <f t="shared" si="22"/>
        <v>382100000</v>
      </c>
      <c r="K250">
        <f t="shared" si="23"/>
        <v>362800000</v>
      </c>
      <c r="L250">
        <f t="shared" si="24"/>
        <v>272400000</v>
      </c>
      <c r="M250">
        <f t="shared" si="25"/>
        <v>334800000</v>
      </c>
      <c r="N250">
        <f t="shared" si="26"/>
        <v>378000000</v>
      </c>
    </row>
    <row r="251" spans="1:14" x14ac:dyDescent="0.3">
      <c r="A251" s="1">
        <v>4</v>
      </c>
      <c r="B251" t="s">
        <v>661</v>
      </c>
      <c r="C251" t="s">
        <v>254</v>
      </c>
      <c r="D251" t="s">
        <v>10045</v>
      </c>
      <c r="E251" t="s">
        <v>10046</v>
      </c>
      <c r="F251" t="s">
        <v>5267</v>
      </c>
      <c r="G251" t="s">
        <v>2950</v>
      </c>
      <c r="I251" t="str">
        <f t="shared" si="21"/>
        <v>N/A</v>
      </c>
      <c r="J251" t="str">
        <f t="shared" si="22"/>
        <v>N/A</v>
      </c>
      <c r="K251">
        <f t="shared" si="23"/>
        <v>-5.0499999999999996E-2</v>
      </c>
      <c r="L251">
        <f t="shared" si="24"/>
        <v>-0.24920000000000003</v>
      </c>
      <c r="M251">
        <f t="shared" si="25"/>
        <v>0.2291</v>
      </c>
      <c r="N251">
        <f t="shared" si="26"/>
        <v>0.129</v>
      </c>
    </row>
    <row r="252" spans="1:14" x14ac:dyDescent="0.3">
      <c r="A252" s="1">
        <v>5</v>
      </c>
      <c r="B252" t="s">
        <v>666</v>
      </c>
      <c r="C252" t="s">
        <v>254</v>
      </c>
      <c r="D252" t="s">
        <v>10047</v>
      </c>
      <c r="E252" t="s">
        <v>6030</v>
      </c>
      <c r="F252" t="s">
        <v>10048</v>
      </c>
      <c r="G252" t="s">
        <v>9914</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32299999.999999996</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23300000</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35200000</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31200000</v>
      </c>
    </row>
    <row r="253" spans="1:14" x14ac:dyDescent="0.3">
      <c r="A253" s="1">
        <v>6</v>
      </c>
      <c r="B253" t="s">
        <v>672</v>
      </c>
      <c r="C253" t="s">
        <v>10049</v>
      </c>
      <c r="D253" t="s">
        <v>10050</v>
      </c>
      <c r="E253" t="s">
        <v>10051</v>
      </c>
      <c r="F253" t="s">
        <v>5803</v>
      </c>
      <c r="G253" t="s">
        <v>10052</v>
      </c>
      <c r="I253" t="str">
        <f t="shared" si="27"/>
        <v>N/A</v>
      </c>
      <c r="J253">
        <f t="shared" si="28"/>
        <v>252000000</v>
      </c>
      <c r="K253">
        <f t="shared" si="29"/>
        <v>191900000</v>
      </c>
      <c r="L253">
        <f t="shared" si="30"/>
        <v>154400000</v>
      </c>
      <c r="M253">
        <f t="shared" si="31"/>
        <v>183700000</v>
      </c>
      <c r="N253">
        <f t="shared" si="32"/>
        <v>149600000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10053</v>
      </c>
      <c r="D255" t="s">
        <v>10054</v>
      </c>
      <c r="E255" t="s">
        <v>10055</v>
      </c>
      <c r="F255" t="s">
        <v>4678</v>
      </c>
      <c r="G255" t="s">
        <v>10056</v>
      </c>
      <c r="I255" t="str">
        <f t="shared" si="27"/>
        <v>N/A</v>
      </c>
      <c r="J255">
        <f t="shared" si="28"/>
        <v>107900000</v>
      </c>
      <c r="K255">
        <f t="shared" si="29"/>
        <v>99600000</v>
      </c>
      <c r="L255">
        <f t="shared" si="30"/>
        <v>86600000</v>
      </c>
      <c r="M255">
        <f t="shared" si="31"/>
        <v>93300000</v>
      </c>
      <c r="N255">
        <f t="shared" si="32"/>
        <v>79600000</v>
      </c>
    </row>
    <row r="256" spans="1:14" x14ac:dyDescent="0.3">
      <c r="A256" s="1">
        <v>9</v>
      </c>
      <c r="B256" t="s">
        <v>683</v>
      </c>
      <c r="C256" t="s">
        <v>5099</v>
      </c>
      <c r="D256" t="s">
        <v>10057</v>
      </c>
      <c r="E256" t="s">
        <v>10058</v>
      </c>
      <c r="F256" t="s">
        <v>10059</v>
      </c>
      <c r="G256" t="s">
        <v>10060</v>
      </c>
      <c r="I256" t="str">
        <f t="shared" si="27"/>
        <v>N/A</v>
      </c>
      <c r="J256">
        <f t="shared" si="28"/>
        <v>144100000</v>
      </c>
      <c r="K256">
        <f t="shared" si="29"/>
        <v>92300000</v>
      </c>
      <c r="L256">
        <f t="shared" si="30"/>
        <v>67800000</v>
      </c>
      <c r="M256">
        <f t="shared" si="31"/>
        <v>90400000</v>
      </c>
      <c r="N256">
        <f t="shared" si="32"/>
        <v>70000000</v>
      </c>
    </row>
    <row r="257" spans="1:14" x14ac:dyDescent="0.3">
      <c r="A257" s="1">
        <v>10</v>
      </c>
      <c r="B257" t="s">
        <v>689</v>
      </c>
      <c r="C257" t="s">
        <v>10061</v>
      </c>
      <c r="D257" t="s">
        <v>10062</v>
      </c>
      <c r="E257" t="s">
        <v>10063</v>
      </c>
      <c r="F257" t="s">
        <v>10064</v>
      </c>
      <c r="G257" t="s">
        <v>10065</v>
      </c>
      <c r="I257" t="str">
        <f t="shared" si="27"/>
        <v>N/A</v>
      </c>
      <c r="J257">
        <f t="shared" si="28"/>
        <v>643000000</v>
      </c>
      <c r="K257">
        <f t="shared" si="29"/>
        <v>601900000</v>
      </c>
      <c r="L257">
        <f t="shared" si="30"/>
        <v>481400000</v>
      </c>
      <c r="M257">
        <f t="shared" si="31"/>
        <v>589100000</v>
      </c>
      <c r="N257">
        <f t="shared" si="32"/>
        <v>576100000</v>
      </c>
    </row>
    <row r="258" spans="1:14" x14ac:dyDescent="0.3">
      <c r="A258" s="1">
        <v>11</v>
      </c>
      <c r="B258" t="s">
        <v>695</v>
      </c>
      <c r="C258" t="s">
        <v>1415</v>
      </c>
      <c r="D258" t="s">
        <v>1415</v>
      </c>
      <c r="E258" t="s">
        <v>751</v>
      </c>
      <c r="F258" t="s">
        <v>1443</v>
      </c>
      <c r="G258" t="s">
        <v>1442</v>
      </c>
      <c r="I258" t="str">
        <f t="shared" si="27"/>
        <v>N/A</v>
      </c>
      <c r="J258">
        <f t="shared" si="28"/>
        <v>1420000000</v>
      </c>
      <c r="K258">
        <f t="shared" si="29"/>
        <v>1420000000</v>
      </c>
      <c r="L258">
        <f t="shared" si="30"/>
        <v>1320000000</v>
      </c>
      <c r="M258">
        <f t="shared" si="31"/>
        <v>1350000000</v>
      </c>
      <c r="N258">
        <f t="shared" si="32"/>
        <v>1530000000</v>
      </c>
    </row>
    <row r="259" spans="1:14" x14ac:dyDescent="0.3">
      <c r="A259" s="1">
        <v>12</v>
      </c>
      <c r="B259" t="s">
        <v>701</v>
      </c>
      <c r="C259" t="s">
        <v>1415</v>
      </c>
      <c r="D259" t="s">
        <v>1415</v>
      </c>
      <c r="E259" t="s">
        <v>751</v>
      </c>
      <c r="F259" t="s">
        <v>1443</v>
      </c>
      <c r="G259" t="s">
        <v>1442</v>
      </c>
      <c r="I259" t="str">
        <f t="shared" si="27"/>
        <v>N/A</v>
      </c>
      <c r="J259">
        <f t="shared" si="28"/>
        <v>1420000000</v>
      </c>
      <c r="K259">
        <f t="shared" si="29"/>
        <v>1420000000</v>
      </c>
      <c r="L259">
        <f t="shared" si="30"/>
        <v>1320000000</v>
      </c>
      <c r="M259">
        <f t="shared" si="31"/>
        <v>1350000000</v>
      </c>
      <c r="N259">
        <f t="shared" si="32"/>
        <v>1530000000</v>
      </c>
    </row>
    <row r="260" spans="1:14" x14ac:dyDescent="0.3">
      <c r="A260" s="1">
        <v>13</v>
      </c>
      <c r="B260" t="s">
        <v>704</v>
      </c>
      <c r="C260" t="s">
        <v>1415</v>
      </c>
      <c r="D260" t="s">
        <v>1415</v>
      </c>
      <c r="E260" t="s">
        <v>751</v>
      </c>
      <c r="F260" t="s">
        <v>1443</v>
      </c>
      <c r="G260" t="s">
        <v>1442</v>
      </c>
      <c r="I260" t="str">
        <f t="shared" si="27"/>
        <v>N/A</v>
      </c>
      <c r="J260">
        <f t="shared" si="28"/>
        <v>1420000000</v>
      </c>
      <c r="K260">
        <f t="shared" si="29"/>
        <v>1420000000</v>
      </c>
      <c r="L260">
        <f t="shared" si="30"/>
        <v>1320000000</v>
      </c>
      <c r="M260">
        <f t="shared" si="31"/>
        <v>1350000000</v>
      </c>
      <c r="N260">
        <f t="shared" si="32"/>
        <v>1530000000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1672</v>
      </c>
      <c r="D262" t="s">
        <v>2626</v>
      </c>
      <c r="E262" t="s">
        <v>254</v>
      </c>
      <c r="F262" t="s">
        <v>254</v>
      </c>
      <c r="G262" t="s">
        <v>254</v>
      </c>
      <c r="I262" t="str">
        <f t="shared" si="27"/>
        <v>N/A</v>
      </c>
      <c r="J262">
        <f t="shared" si="28"/>
        <v>400000</v>
      </c>
      <c r="K262">
        <f t="shared" si="29"/>
        <v>200000</v>
      </c>
      <c r="L262" t="str">
        <f t="shared" si="30"/>
        <v>N/A</v>
      </c>
      <c r="M262" t="str">
        <f t="shared" si="31"/>
        <v>N/A</v>
      </c>
      <c r="N262" t="str">
        <f t="shared" si="32"/>
        <v>N/A</v>
      </c>
    </row>
    <row r="263" spans="1:14" x14ac:dyDescent="0.3">
      <c r="A263" s="1">
        <v>16</v>
      </c>
      <c r="B263" t="s">
        <v>709</v>
      </c>
      <c r="C263" t="s">
        <v>254</v>
      </c>
      <c r="D263" t="s">
        <v>1623</v>
      </c>
      <c r="E263" t="s">
        <v>10066</v>
      </c>
      <c r="F263" t="s">
        <v>10067</v>
      </c>
      <c r="G263" t="s">
        <v>10068</v>
      </c>
      <c r="I263" t="str">
        <f t="shared" si="27"/>
        <v>N/A</v>
      </c>
      <c r="J263" t="str">
        <f t="shared" si="28"/>
        <v>N/A</v>
      </c>
      <c r="K263">
        <f t="shared" si="29"/>
        <v>54700000</v>
      </c>
      <c r="L263">
        <f t="shared" si="30"/>
        <v>102400000</v>
      </c>
      <c r="M263">
        <f t="shared" si="31"/>
        <v>99800000</v>
      </c>
      <c r="N263">
        <f t="shared" si="32"/>
        <v>59500000</v>
      </c>
    </row>
    <row r="264" spans="1:14" x14ac:dyDescent="0.3">
      <c r="A264" s="1">
        <v>17</v>
      </c>
      <c r="B264" t="s">
        <v>714</v>
      </c>
      <c r="C264" t="s">
        <v>10069</v>
      </c>
      <c r="D264" t="s">
        <v>10070</v>
      </c>
      <c r="E264" t="s">
        <v>1224</v>
      </c>
      <c r="F264" t="s">
        <v>10071</v>
      </c>
      <c r="G264" t="s">
        <v>10072</v>
      </c>
      <c r="I264" t="str">
        <f t="shared" si="27"/>
        <v>N/A</v>
      </c>
      <c r="J264">
        <f t="shared" si="28"/>
        <v>198300000</v>
      </c>
      <c r="K264">
        <f t="shared" si="29"/>
        <v>269800000</v>
      </c>
      <c r="L264">
        <f t="shared" si="30"/>
        <v>223400000</v>
      </c>
      <c r="M264">
        <f t="shared" si="31"/>
        <v>172400000</v>
      </c>
      <c r="N264">
        <f t="shared" si="32"/>
        <v>219700000</v>
      </c>
    </row>
    <row r="265" spans="1:14" x14ac:dyDescent="0.3">
      <c r="A265" s="1">
        <v>18</v>
      </c>
      <c r="B265" t="s">
        <v>720</v>
      </c>
      <c r="C265" t="s">
        <v>10069</v>
      </c>
      <c r="D265" t="s">
        <v>10070</v>
      </c>
      <c r="E265" t="s">
        <v>1224</v>
      </c>
      <c r="F265" t="s">
        <v>10071</v>
      </c>
      <c r="G265" t="s">
        <v>10072</v>
      </c>
      <c r="I265" t="str">
        <f t="shared" si="27"/>
        <v>N/A</v>
      </c>
      <c r="J265">
        <f t="shared" si="28"/>
        <v>198300000</v>
      </c>
      <c r="K265">
        <f t="shared" si="29"/>
        <v>269800000</v>
      </c>
      <c r="L265">
        <f t="shared" si="30"/>
        <v>223400000</v>
      </c>
      <c r="M265">
        <f t="shared" si="31"/>
        <v>172400000</v>
      </c>
      <c r="N265">
        <f t="shared" si="32"/>
        <v>219700000</v>
      </c>
    </row>
    <row r="266" spans="1:14" x14ac:dyDescent="0.3">
      <c r="A266" s="1">
        <v>19</v>
      </c>
      <c r="B266" t="s">
        <v>725</v>
      </c>
      <c r="C266" t="s">
        <v>254</v>
      </c>
      <c r="D266" t="s">
        <v>254</v>
      </c>
      <c r="E266" t="s">
        <v>254</v>
      </c>
      <c r="F266" t="s">
        <v>254</v>
      </c>
      <c r="G266" t="s">
        <v>254</v>
      </c>
      <c r="I266" t="str">
        <f t="shared" si="27"/>
        <v>N/A</v>
      </c>
      <c r="J266" t="str">
        <f t="shared" si="28"/>
        <v>N/A</v>
      </c>
      <c r="K266" t="str">
        <f t="shared" si="29"/>
        <v>N/A</v>
      </c>
      <c r="L266" t="str">
        <f t="shared" si="30"/>
        <v>N/A</v>
      </c>
      <c r="M266" t="str">
        <f t="shared" si="31"/>
        <v>N/A</v>
      </c>
      <c r="N266" t="str">
        <f t="shared" si="32"/>
        <v>N/A</v>
      </c>
    </row>
    <row r="267" spans="1:14" x14ac:dyDescent="0.3">
      <c r="A267" s="1">
        <v>20</v>
      </c>
      <c r="B267" t="s">
        <v>730</v>
      </c>
      <c r="C267" t="s">
        <v>10073</v>
      </c>
      <c r="D267" t="s">
        <v>10074</v>
      </c>
      <c r="E267" t="s">
        <v>2519</v>
      </c>
      <c r="F267" t="s">
        <v>10075</v>
      </c>
      <c r="G267" t="s">
        <v>10076</v>
      </c>
      <c r="I267" t="str">
        <f t="shared" si="27"/>
        <v>N/A</v>
      </c>
      <c r="J267">
        <f t="shared" si="28"/>
        <v>285900000</v>
      </c>
      <c r="K267">
        <f t="shared" si="29"/>
        <v>77600000</v>
      </c>
      <c r="L267">
        <f t="shared" si="30"/>
        <v>59000000</v>
      </c>
      <c r="M267">
        <f t="shared" si="31"/>
        <v>67200000</v>
      </c>
      <c r="N267">
        <f t="shared" si="32"/>
        <v>72900000</v>
      </c>
    </row>
    <row r="268" spans="1:14" x14ac:dyDescent="0.3">
      <c r="A268" s="1">
        <v>21</v>
      </c>
      <c r="B268" t="s">
        <v>735</v>
      </c>
      <c r="C268" t="s">
        <v>10073</v>
      </c>
      <c r="D268" t="s">
        <v>10074</v>
      </c>
      <c r="E268" t="s">
        <v>2519</v>
      </c>
      <c r="F268" t="s">
        <v>10075</v>
      </c>
      <c r="G268" t="s">
        <v>10076</v>
      </c>
      <c r="I268" t="str">
        <f t="shared" si="27"/>
        <v>N/A</v>
      </c>
      <c r="J268">
        <f t="shared" si="28"/>
        <v>285900000</v>
      </c>
      <c r="K268">
        <f t="shared" si="29"/>
        <v>77600000</v>
      </c>
      <c r="L268">
        <f t="shared" si="30"/>
        <v>59000000</v>
      </c>
      <c r="M268">
        <f t="shared" si="31"/>
        <v>67200000</v>
      </c>
      <c r="N268">
        <f t="shared" si="32"/>
        <v>72900000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10007</v>
      </c>
      <c r="D270" t="s">
        <v>10077</v>
      </c>
      <c r="E270" t="s">
        <v>1105</v>
      </c>
      <c r="F270" t="s">
        <v>5673</v>
      </c>
      <c r="G270" t="s">
        <v>1522</v>
      </c>
      <c r="I270" t="str">
        <f t="shared" si="27"/>
        <v>N/A</v>
      </c>
      <c r="J270">
        <f t="shared" si="28"/>
        <v>2540000000</v>
      </c>
      <c r="K270">
        <f t="shared" si="29"/>
        <v>2430000000</v>
      </c>
      <c r="L270">
        <f t="shared" si="30"/>
        <v>2180000000</v>
      </c>
      <c r="M270">
        <f t="shared" si="31"/>
        <v>2280000000</v>
      </c>
      <c r="N270">
        <f t="shared" si="32"/>
        <v>2460000000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10078</v>
      </c>
      <c r="D272" t="s">
        <v>10079</v>
      </c>
      <c r="E272" t="s">
        <v>10080</v>
      </c>
      <c r="F272" t="s">
        <v>10081</v>
      </c>
      <c r="G272" t="s">
        <v>10082</v>
      </c>
      <c r="I272" t="str">
        <f t="shared" si="27"/>
        <v>N/A</v>
      </c>
      <c r="J272">
        <f t="shared" si="28"/>
        <v>0.60799999999999998</v>
      </c>
      <c r="K272">
        <f t="shared" si="29"/>
        <v>0.59009999999999996</v>
      </c>
      <c r="L272">
        <f t="shared" si="30"/>
        <v>0.60360000000000003</v>
      </c>
      <c r="M272">
        <f t="shared" si="31"/>
        <v>0.65400000000000003</v>
      </c>
      <c r="N272">
        <f t="shared" si="32"/>
        <v>0.66099999999999992</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10083</v>
      </c>
      <c r="D276" t="s">
        <v>636</v>
      </c>
      <c r="E276" t="s">
        <v>10084</v>
      </c>
      <c r="F276" t="s">
        <v>5427</v>
      </c>
      <c r="G276" t="s">
        <v>1520</v>
      </c>
      <c r="I276" t="str">
        <f t="shared" si="27"/>
        <v>N/A</v>
      </c>
      <c r="J276">
        <f t="shared" si="28"/>
        <v>1640000000</v>
      </c>
      <c r="K276">
        <f t="shared" si="29"/>
        <v>1680000000</v>
      </c>
      <c r="L276">
        <f t="shared" si="30"/>
        <v>1430000000</v>
      </c>
      <c r="M276">
        <f t="shared" si="31"/>
        <v>1210000000</v>
      </c>
      <c r="N276">
        <f t="shared" si="32"/>
        <v>1260000000</v>
      </c>
    </row>
    <row r="277" spans="1:14" x14ac:dyDescent="0.3">
      <c r="A277" s="1">
        <v>30</v>
      </c>
      <c r="B277" t="s">
        <v>769</v>
      </c>
      <c r="C277" t="s">
        <v>1540</v>
      </c>
      <c r="D277" t="s">
        <v>10085</v>
      </c>
      <c r="E277" t="s">
        <v>10085</v>
      </c>
      <c r="F277" t="s">
        <v>10085</v>
      </c>
      <c r="G277" t="s">
        <v>6045</v>
      </c>
      <c r="I277" t="str">
        <f t="shared" si="27"/>
        <v>N/A</v>
      </c>
      <c r="J277">
        <f t="shared" si="28"/>
        <v>12700000</v>
      </c>
      <c r="K277">
        <f t="shared" si="29"/>
        <v>12800000</v>
      </c>
      <c r="L277">
        <f t="shared" si="30"/>
        <v>12800000</v>
      </c>
      <c r="M277">
        <f t="shared" si="31"/>
        <v>12800000</v>
      </c>
      <c r="N277">
        <f t="shared" si="32"/>
        <v>12900000</v>
      </c>
    </row>
    <row r="278" spans="1:14" x14ac:dyDescent="0.3">
      <c r="A278" s="1">
        <v>31</v>
      </c>
      <c r="B278" t="s">
        <v>773</v>
      </c>
      <c r="C278" t="s">
        <v>639</v>
      </c>
      <c r="D278" t="s">
        <v>10086</v>
      </c>
      <c r="E278" t="s">
        <v>5714</v>
      </c>
      <c r="F278" t="s">
        <v>1524</v>
      </c>
      <c r="G278" t="s">
        <v>1234</v>
      </c>
      <c r="I278" t="str">
        <f t="shared" si="27"/>
        <v>pos_trend</v>
      </c>
      <c r="J278">
        <f t="shared" si="28"/>
        <v>1900000000</v>
      </c>
      <c r="K278">
        <f t="shared" si="29"/>
        <v>2009999999.9999998</v>
      </c>
      <c r="L278">
        <f t="shared" si="30"/>
        <v>2089999999.9999998</v>
      </c>
      <c r="M278">
        <f t="shared" si="31"/>
        <v>2220000000</v>
      </c>
      <c r="N278">
        <f t="shared" si="32"/>
        <v>2340000000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10087</v>
      </c>
      <c r="D280" t="s">
        <v>4293</v>
      </c>
      <c r="E280" t="s">
        <v>10088</v>
      </c>
      <c r="F280" t="s">
        <v>10089</v>
      </c>
      <c r="G280" t="s">
        <v>10090</v>
      </c>
      <c r="I280" t="str">
        <f t="shared" si="27"/>
        <v>N/A</v>
      </c>
      <c r="J280">
        <f t="shared" si="28"/>
        <v>80500000</v>
      </c>
      <c r="K280">
        <f t="shared" si="29"/>
        <v>-8000000</v>
      </c>
      <c r="L280">
        <f t="shared" si="30"/>
        <v>-151300000</v>
      </c>
      <c r="M280">
        <f t="shared" si="31"/>
        <v>-366500000</v>
      </c>
      <c r="N280">
        <f t="shared" si="32"/>
        <v>-330700000</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10091</v>
      </c>
      <c r="D283" t="s">
        <v>10092</v>
      </c>
      <c r="E283" t="s">
        <v>10093</v>
      </c>
      <c r="F283" t="s">
        <v>10094</v>
      </c>
      <c r="G283" t="s">
        <v>10095</v>
      </c>
      <c r="I283" t="str">
        <f t="shared" si="27"/>
        <v>neg_trend</v>
      </c>
      <c r="J283">
        <f t="shared" si="28"/>
        <v>-705200000</v>
      </c>
      <c r="K283">
        <f t="shared" si="29"/>
        <v>-782500000</v>
      </c>
      <c r="L283">
        <f t="shared" si="30"/>
        <v>-934600000</v>
      </c>
      <c r="M283">
        <f t="shared" si="31"/>
        <v>-1080000000</v>
      </c>
      <c r="N283">
        <f t="shared" si="32"/>
        <v>-1230000000</v>
      </c>
    </row>
    <row r="284" spans="1:14" x14ac:dyDescent="0.3">
      <c r="A284" s="1">
        <v>37</v>
      </c>
      <c r="B284" t="s">
        <v>795</v>
      </c>
      <c r="C284" t="s">
        <v>10096</v>
      </c>
      <c r="D284" t="s">
        <v>10097</v>
      </c>
      <c r="E284" t="s">
        <v>10098</v>
      </c>
      <c r="F284" t="s">
        <v>10099</v>
      </c>
      <c r="G284" t="s">
        <v>7986</v>
      </c>
      <c r="I284" t="str">
        <f t="shared" si="27"/>
        <v>N/A</v>
      </c>
      <c r="J284">
        <f t="shared" si="28"/>
        <v>0.39200000000000002</v>
      </c>
      <c r="K284">
        <f t="shared" si="29"/>
        <v>0.40990000000000004</v>
      </c>
      <c r="L284">
        <f t="shared" si="30"/>
        <v>0.39640000000000003</v>
      </c>
      <c r="M284">
        <f t="shared" si="31"/>
        <v>0.34600000000000003</v>
      </c>
      <c r="N284">
        <f t="shared" si="32"/>
        <v>0.33899999999999997</v>
      </c>
    </row>
    <row r="285" spans="1:14" x14ac:dyDescent="0.3">
      <c r="A285" s="1">
        <v>38</v>
      </c>
      <c r="B285" t="s">
        <v>801</v>
      </c>
      <c r="C285" t="s">
        <v>10083</v>
      </c>
      <c r="D285" t="s">
        <v>636</v>
      </c>
      <c r="E285" t="s">
        <v>10084</v>
      </c>
      <c r="F285" t="s">
        <v>5427</v>
      </c>
      <c r="G285" t="s">
        <v>1520</v>
      </c>
      <c r="I285" t="str">
        <f t="shared" si="27"/>
        <v>N/A</v>
      </c>
      <c r="J285">
        <f t="shared" si="28"/>
        <v>1640000000</v>
      </c>
      <c r="K285">
        <f t="shared" si="29"/>
        <v>1680000000</v>
      </c>
      <c r="L285">
        <f t="shared" si="30"/>
        <v>1430000000</v>
      </c>
      <c r="M285">
        <f t="shared" si="31"/>
        <v>1210000000</v>
      </c>
      <c r="N285">
        <f t="shared" si="32"/>
        <v>1260000000</v>
      </c>
    </row>
    <row r="286" spans="1:14" x14ac:dyDescent="0.3">
      <c r="A286" s="1">
        <v>39</v>
      </c>
      <c r="B286" t="s">
        <v>802</v>
      </c>
      <c r="C286" t="s">
        <v>10096</v>
      </c>
      <c r="D286" t="s">
        <v>10097</v>
      </c>
      <c r="E286" t="s">
        <v>10098</v>
      </c>
      <c r="F286" t="s">
        <v>10099</v>
      </c>
      <c r="G286" t="s">
        <v>7986</v>
      </c>
      <c r="I286" t="str">
        <f t="shared" si="27"/>
        <v>N/A</v>
      </c>
      <c r="J286">
        <f t="shared" si="28"/>
        <v>0.39200000000000002</v>
      </c>
      <c r="K286">
        <f t="shared" si="29"/>
        <v>0.40990000000000004</v>
      </c>
      <c r="L286">
        <f t="shared" si="30"/>
        <v>0.39640000000000003</v>
      </c>
      <c r="M286">
        <f t="shared" si="31"/>
        <v>0.34600000000000003</v>
      </c>
      <c r="N286">
        <f t="shared" si="32"/>
        <v>0.33899999999999997</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10083</v>
      </c>
      <c r="D288" t="s">
        <v>636</v>
      </c>
      <c r="E288" t="s">
        <v>10084</v>
      </c>
      <c r="F288" t="s">
        <v>5427</v>
      </c>
      <c r="G288" t="s">
        <v>1520</v>
      </c>
      <c r="I288" t="str">
        <f t="shared" si="27"/>
        <v>N/A</v>
      </c>
      <c r="J288">
        <f t="shared" si="28"/>
        <v>1640000000</v>
      </c>
      <c r="K288">
        <f t="shared" si="29"/>
        <v>1680000000</v>
      </c>
      <c r="L288">
        <f t="shared" si="30"/>
        <v>1430000000</v>
      </c>
      <c r="M288">
        <f t="shared" si="31"/>
        <v>1210000000</v>
      </c>
      <c r="N288">
        <f t="shared" si="32"/>
        <v>1260000000</v>
      </c>
    </row>
    <row r="289" spans="1:14" x14ac:dyDescent="0.3">
      <c r="A289" s="1">
        <v>42</v>
      </c>
      <c r="B289" t="s">
        <v>805</v>
      </c>
      <c r="C289" t="s">
        <v>9843</v>
      </c>
      <c r="D289" t="s">
        <v>1575</v>
      </c>
      <c r="E289" t="s">
        <v>10030</v>
      </c>
      <c r="F289" t="s">
        <v>6494</v>
      </c>
      <c r="G289" t="s">
        <v>10031</v>
      </c>
      <c r="I289" t="str">
        <f t="shared" si="27"/>
        <v>N/A</v>
      </c>
      <c r="J289">
        <f t="shared" si="28"/>
        <v>4190000000.0000005</v>
      </c>
      <c r="K289">
        <f t="shared" si="29"/>
        <v>4110000000.0000005</v>
      </c>
      <c r="L289">
        <f t="shared" si="30"/>
        <v>3620000000</v>
      </c>
      <c r="M289">
        <f t="shared" si="31"/>
        <v>3490000000</v>
      </c>
      <c r="N289">
        <f t="shared" si="32"/>
        <v>3720000000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10100</v>
      </c>
      <c r="D292" t="s">
        <v>10101</v>
      </c>
      <c r="E292" t="s">
        <v>5262</v>
      </c>
      <c r="F292" t="s">
        <v>9931</v>
      </c>
      <c r="G292" t="s">
        <v>9926</v>
      </c>
      <c r="I292" t="str">
        <f t="shared" si="27"/>
        <v>N/A</v>
      </c>
      <c r="J292">
        <f t="shared" si="28"/>
        <v>173800000</v>
      </c>
      <c r="K292">
        <f t="shared" si="29"/>
        <v>212600000</v>
      </c>
      <c r="L292">
        <f t="shared" si="30"/>
        <v>191100000</v>
      </c>
      <c r="M292">
        <f t="shared" si="31"/>
        <v>239300000</v>
      </c>
      <c r="N292">
        <f t="shared" si="32"/>
        <v>236200000</v>
      </c>
    </row>
    <row r="293" spans="1:14" x14ac:dyDescent="0.3">
      <c r="A293" s="1">
        <v>1</v>
      </c>
      <c r="B293" t="s">
        <v>424</v>
      </c>
      <c r="C293" t="s">
        <v>254</v>
      </c>
      <c r="D293" t="s">
        <v>10102</v>
      </c>
      <c r="E293" t="s">
        <v>9449</v>
      </c>
      <c r="F293" t="s">
        <v>10103</v>
      </c>
      <c r="G293" t="s">
        <v>7387</v>
      </c>
      <c r="I293" t="str">
        <f t="shared" si="27"/>
        <v>N/A</v>
      </c>
      <c r="J293" t="str">
        <f t="shared" si="28"/>
        <v>N/A</v>
      </c>
      <c r="K293">
        <f t="shared" si="29"/>
        <v>0.22320000000000001</v>
      </c>
      <c r="L293">
        <f t="shared" si="30"/>
        <v>-0.1011</v>
      </c>
      <c r="M293">
        <f t="shared" si="31"/>
        <v>0.25219999999999998</v>
      </c>
      <c r="N293">
        <f t="shared" si="32"/>
        <v>-1.3000000000000001E-2</v>
      </c>
    </row>
    <row r="294" spans="1:14" x14ac:dyDescent="0.3">
      <c r="A294" s="1">
        <v>2</v>
      </c>
      <c r="B294" t="s">
        <v>807</v>
      </c>
      <c r="C294" t="s">
        <v>10104</v>
      </c>
      <c r="D294" t="s">
        <v>9849</v>
      </c>
      <c r="E294" t="s">
        <v>1220</v>
      </c>
      <c r="F294" t="s">
        <v>9850</v>
      </c>
      <c r="G294" t="s">
        <v>9851</v>
      </c>
      <c r="I294" t="str">
        <f t="shared" si="27"/>
        <v>N/A</v>
      </c>
      <c r="J294">
        <f t="shared" si="28"/>
        <v>204300000</v>
      </c>
      <c r="K294">
        <f t="shared" si="29"/>
        <v>190300000</v>
      </c>
      <c r="L294">
        <f t="shared" si="30"/>
        <v>180600000</v>
      </c>
      <c r="M294">
        <f t="shared" si="31"/>
        <v>158100000</v>
      </c>
      <c r="N294">
        <f t="shared" si="32"/>
        <v>162100000</v>
      </c>
    </row>
    <row r="295" spans="1:14" x14ac:dyDescent="0.3">
      <c r="A295" s="1">
        <v>3</v>
      </c>
      <c r="B295" t="s">
        <v>808</v>
      </c>
      <c r="C295" t="s">
        <v>9852</v>
      </c>
      <c r="D295" t="s">
        <v>9853</v>
      </c>
      <c r="E295" t="s">
        <v>9854</v>
      </c>
      <c r="F295" t="s">
        <v>9855</v>
      </c>
      <c r="G295" t="s">
        <v>5950</v>
      </c>
      <c r="I295" t="str">
        <f t="shared" si="27"/>
        <v>N/A</v>
      </c>
      <c r="J295">
        <f t="shared" si="28"/>
        <v>187600000</v>
      </c>
      <c r="K295">
        <f t="shared" si="29"/>
        <v>174600000</v>
      </c>
      <c r="L295">
        <f t="shared" si="30"/>
        <v>154600000</v>
      </c>
      <c r="M295">
        <f t="shared" si="31"/>
        <v>143800000</v>
      </c>
      <c r="N295">
        <f t="shared" si="32"/>
        <v>146100000</v>
      </c>
    </row>
    <row r="296" spans="1:14" x14ac:dyDescent="0.3">
      <c r="A296" s="1">
        <v>4</v>
      </c>
      <c r="B296" t="s">
        <v>809</v>
      </c>
      <c r="C296" t="s">
        <v>10105</v>
      </c>
      <c r="D296" t="s">
        <v>2050</v>
      </c>
      <c r="E296" t="s">
        <v>9314</v>
      </c>
      <c r="F296" t="s">
        <v>9856</v>
      </c>
      <c r="G296" t="s">
        <v>4072</v>
      </c>
      <c r="I296" t="str">
        <f t="shared" si="27"/>
        <v>N/A</v>
      </c>
      <c r="J296">
        <f t="shared" si="28"/>
        <v>16700000</v>
      </c>
      <c r="K296">
        <f t="shared" si="29"/>
        <v>15700000</v>
      </c>
      <c r="L296">
        <f t="shared" si="30"/>
        <v>26000000</v>
      </c>
      <c r="M296">
        <f t="shared" si="31"/>
        <v>14300000</v>
      </c>
      <c r="N296">
        <f t="shared" si="32"/>
        <v>16000000</v>
      </c>
    </row>
    <row r="297" spans="1:14" x14ac:dyDescent="0.3">
      <c r="A297" s="1">
        <v>5</v>
      </c>
      <c r="B297" t="s">
        <v>810</v>
      </c>
      <c r="C297" t="s">
        <v>10106</v>
      </c>
      <c r="D297" t="s">
        <v>2400</v>
      </c>
      <c r="E297" t="s">
        <v>5820</v>
      </c>
      <c r="F297" t="s">
        <v>5940</v>
      </c>
      <c r="G297" t="s">
        <v>4517</v>
      </c>
      <c r="I297" t="str">
        <f t="shared" si="27"/>
        <v>N/A</v>
      </c>
      <c r="J297">
        <f t="shared" si="28"/>
        <v>8700000</v>
      </c>
      <c r="K297">
        <f t="shared" si="29"/>
        <v>2000000</v>
      </c>
      <c r="L297">
        <f t="shared" si="30"/>
        <v>-500000</v>
      </c>
      <c r="M297">
        <f t="shared" si="31"/>
        <v>14200000</v>
      </c>
      <c r="N297">
        <f t="shared" si="32"/>
        <v>26200000</v>
      </c>
    </row>
    <row r="298" spans="1:14" x14ac:dyDescent="0.3">
      <c r="A298" s="1">
        <v>6</v>
      </c>
      <c r="B298" t="s">
        <v>714</v>
      </c>
      <c r="C298" t="s">
        <v>10106</v>
      </c>
      <c r="D298" t="s">
        <v>2400</v>
      </c>
      <c r="E298" t="s">
        <v>5820</v>
      </c>
      <c r="F298" t="s">
        <v>5940</v>
      </c>
      <c r="G298" t="s">
        <v>4517</v>
      </c>
      <c r="I298" t="str">
        <f t="shared" si="27"/>
        <v>N/A</v>
      </c>
      <c r="J298">
        <f t="shared" si="28"/>
        <v>8700000</v>
      </c>
      <c r="K298">
        <f t="shared" si="29"/>
        <v>2000000</v>
      </c>
      <c r="L298">
        <f t="shared" si="30"/>
        <v>-500000</v>
      </c>
      <c r="M298">
        <f t="shared" si="31"/>
        <v>14200000</v>
      </c>
      <c r="N298">
        <f t="shared" si="32"/>
        <v>26200000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10107</v>
      </c>
      <c r="D300" t="s">
        <v>10108</v>
      </c>
      <c r="E300" t="s">
        <v>8321</v>
      </c>
      <c r="F300" t="s">
        <v>713</v>
      </c>
      <c r="G300" t="s">
        <v>3490</v>
      </c>
      <c r="I300" t="str">
        <f t="shared" si="27"/>
        <v>N/A</v>
      </c>
      <c r="J300">
        <f t="shared" si="28"/>
        <v>55300000</v>
      </c>
      <c r="K300">
        <f t="shared" si="29"/>
        <v>-3700000</v>
      </c>
      <c r="L300">
        <f t="shared" si="30"/>
        <v>44800000</v>
      </c>
      <c r="M300">
        <f t="shared" si="31"/>
        <v>17600000</v>
      </c>
      <c r="N300">
        <f t="shared" si="32"/>
        <v>14000000</v>
      </c>
    </row>
    <row r="301" spans="1:14" x14ac:dyDescent="0.3">
      <c r="A301" s="1">
        <v>9</v>
      </c>
      <c r="B301" t="s">
        <v>823</v>
      </c>
      <c r="C301" t="s">
        <v>10109</v>
      </c>
      <c r="D301" t="s">
        <v>10110</v>
      </c>
      <c r="E301" t="s">
        <v>10111</v>
      </c>
      <c r="F301" t="s">
        <v>10112</v>
      </c>
      <c r="G301" t="s">
        <v>10113</v>
      </c>
      <c r="I301" t="str">
        <f t="shared" si="27"/>
        <v>N/A</v>
      </c>
      <c r="J301">
        <f t="shared" si="28"/>
        <v>442100000</v>
      </c>
      <c r="K301">
        <f t="shared" si="29"/>
        <v>401200000</v>
      </c>
      <c r="L301">
        <f t="shared" si="30"/>
        <v>416000000</v>
      </c>
      <c r="M301">
        <f t="shared" si="31"/>
        <v>429200000</v>
      </c>
      <c r="N301">
        <f t="shared" si="32"/>
        <v>438500000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10114</v>
      </c>
      <c r="D303" t="s">
        <v>10115</v>
      </c>
      <c r="E303" t="s">
        <v>10116</v>
      </c>
      <c r="F303" t="s">
        <v>10117</v>
      </c>
      <c r="G303" t="s">
        <v>5465</v>
      </c>
      <c r="I303" t="str">
        <f t="shared" si="27"/>
        <v>N/A</v>
      </c>
      <c r="J303">
        <f t="shared" si="28"/>
        <v>-20800000</v>
      </c>
      <c r="K303">
        <f t="shared" si="29"/>
        <v>-28000000</v>
      </c>
      <c r="L303">
        <f t="shared" si="30"/>
        <v>-167900000</v>
      </c>
      <c r="M303">
        <f t="shared" si="31"/>
        <v>123200000</v>
      </c>
      <c r="N303">
        <f t="shared" si="32"/>
        <v>-1100000</v>
      </c>
    </row>
    <row r="304" spans="1:14" x14ac:dyDescent="0.3">
      <c r="A304" s="1">
        <v>12</v>
      </c>
      <c r="B304" t="s">
        <v>836</v>
      </c>
      <c r="C304" t="s">
        <v>8699</v>
      </c>
      <c r="D304" t="s">
        <v>9891</v>
      </c>
      <c r="E304" t="s">
        <v>10118</v>
      </c>
      <c r="F304" t="s">
        <v>5765</v>
      </c>
      <c r="G304" t="s">
        <v>7909</v>
      </c>
      <c r="I304" t="str">
        <f t="shared" si="27"/>
        <v>N/A</v>
      </c>
      <c r="J304">
        <f t="shared" si="28"/>
        <v>9400000</v>
      </c>
      <c r="K304">
        <f t="shared" si="29"/>
        <v>7600000</v>
      </c>
      <c r="L304">
        <f t="shared" si="30"/>
        <v>-68900000</v>
      </c>
      <c r="M304">
        <f t="shared" si="31"/>
        <v>-3300000</v>
      </c>
      <c r="N304">
        <f t="shared" si="32"/>
        <v>7500000</v>
      </c>
    </row>
    <row r="305" spans="1:14" x14ac:dyDescent="0.3">
      <c r="A305" s="1">
        <v>13</v>
      </c>
      <c r="B305" t="s">
        <v>655</v>
      </c>
      <c r="C305" t="s">
        <v>10119</v>
      </c>
      <c r="D305" t="s">
        <v>849</v>
      </c>
      <c r="E305" t="s">
        <v>10120</v>
      </c>
      <c r="F305" t="s">
        <v>10121</v>
      </c>
      <c r="G305" t="s">
        <v>10122</v>
      </c>
      <c r="I305" t="str">
        <f t="shared" si="27"/>
        <v>N/A</v>
      </c>
      <c r="J305">
        <f t="shared" si="28"/>
        <v>-28400000</v>
      </c>
      <c r="K305">
        <f t="shared" si="29"/>
        <v>-10200000</v>
      </c>
      <c r="L305">
        <f t="shared" si="30"/>
        <v>-15400000</v>
      </c>
      <c r="M305">
        <f t="shared" si="31"/>
        <v>77500000</v>
      </c>
      <c r="N305">
        <f t="shared" si="32"/>
        <v>37800000</v>
      </c>
    </row>
    <row r="306" spans="1:14" x14ac:dyDescent="0.3">
      <c r="A306" s="1">
        <v>14</v>
      </c>
      <c r="B306" t="s">
        <v>847</v>
      </c>
      <c r="C306" t="s">
        <v>6015</v>
      </c>
      <c r="D306" t="s">
        <v>10123</v>
      </c>
      <c r="E306" t="s">
        <v>10124</v>
      </c>
      <c r="F306" t="s">
        <v>2180</v>
      </c>
      <c r="G306" t="s">
        <v>10125</v>
      </c>
      <c r="I306" t="str">
        <f t="shared" si="27"/>
        <v>N/A</v>
      </c>
      <c r="J306">
        <f t="shared" si="28"/>
        <v>-4800000</v>
      </c>
      <c r="K306">
        <f t="shared" si="29"/>
        <v>-18100000</v>
      </c>
      <c r="L306">
        <f t="shared" si="30"/>
        <v>-47200000</v>
      </c>
      <c r="M306">
        <f t="shared" si="31"/>
        <v>7100000</v>
      </c>
      <c r="N306">
        <f t="shared" si="32"/>
        <v>-22600000</v>
      </c>
    </row>
    <row r="307" spans="1:14" x14ac:dyDescent="0.3">
      <c r="A307" s="1">
        <v>15</v>
      </c>
      <c r="B307" t="s">
        <v>853</v>
      </c>
      <c r="C307" t="s">
        <v>10126</v>
      </c>
      <c r="D307" t="s">
        <v>10127</v>
      </c>
      <c r="E307" t="s">
        <v>10128</v>
      </c>
      <c r="F307" t="s">
        <v>10129</v>
      </c>
      <c r="G307" t="s">
        <v>10130</v>
      </c>
      <c r="I307" t="str">
        <f t="shared" si="27"/>
        <v>N/A</v>
      </c>
      <c r="J307">
        <f t="shared" si="28"/>
        <v>421300000</v>
      </c>
      <c r="K307">
        <f t="shared" si="29"/>
        <v>373200000</v>
      </c>
      <c r="L307">
        <f t="shared" si="30"/>
        <v>248100000</v>
      </c>
      <c r="M307">
        <f t="shared" si="31"/>
        <v>552400000</v>
      </c>
      <c r="N307">
        <f t="shared" si="32"/>
        <v>437400000</v>
      </c>
    </row>
    <row r="308" spans="1:14" x14ac:dyDescent="0.3">
      <c r="A308" s="1">
        <v>16</v>
      </c>
      <c r="B308" t="s">
        <v>859</v>
      </c>
      <c r="C308" t="s">
        <v>254</v>
      </c>
      <c r="D308" t="s">
        <v>10131</v>
      </c>
      <c r="E308" t="s">
        <v>10132</v>
      </c>
      <c r="F308" t="s">
        <v>10133</v>
      </c>
      <c r="G308" t="s">
        <v>10134</v>
      </c>
      <c r="I308" t="str">
        <f t="shared" si="27"/>
        <v>N/A</v>
      </c>
      <c r="J308" t="str">
        <f t="shared" si="28"/>
        <v>N/A</v>
      </c>
      <c r="K308">
        <f t="shared" si="29"/>
        <v>-0.1142</v>
      </c>
      <c r="L308">
        <f t="shared" si="30"/>
        <v>-0.33520000000000005</v>
      </c>
      <c r="M308">
        <f t="shared" si="31"/>
        <v>1.2265000000000001</v>
      </c>
      <c r="N308">
        <f t="shared" si="32"/>
        <v>-0.2082</v>
      </c>
    </row>
    <row r="309" spans="1:14" x14ac:dyDescent="0.3">
      <c r="A309" s="1">
        <v>17</v>
      </c>
      <c r="B309" t="s">
        <v>864</v>
      </c>
      <c r="C309" t="s">
        <v>10135</v>
      </c>
      <c r="D309" t="s">
        <v>10136</v>
      </c>
      <c r="E309" t="s">
        <v>4830</v>
      </c>
      <c r="F309" t="s">
        <v>10137</v>
      </c>
      <c r="G309" t="s">
        <v>10138</v>
      </c>
      <c r="I309" t="str">
        <f t="shared" si="27"/>
        <v>N/A</v>
      </c>
      <c r="J309">
        <f t="shared" si="28"/>
        <v>8.199999999999999E-2</v>
      </c>
      <c r="K309">
        <f t="shared" si="29"/>
        <v>7.4200000000000002E-2</v>
      </c>
      <c r="L309">
        <f t="shared" si="30"/>
        <v>5.7099999999999998E-2</v>
      </c>
      <c r="M309">
        <f t="shared" si="31"/>
        <v>0.13570000000000002</v>
      </c>
      <c r="N309">
        <f t="shared" si="32"/>
        <v>0.10920000000000001</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10139</v>
      </c>
      <c r="D312" t="s">
        <v>10140</v>
      </c>
      <c r="E312" t="s">
        <v>10141</v>
      </c>
      <c r="F312" t="s">
        <v>1624</v>
      </c>
      <c r="G312" t="s">
        <v>10142</v>
      </c>
      <c r="I312" t="str">
        <f t="shared" si="27"/>
        <v>N/A</v>
      </c>
      <c r="J312">
        <f t="shared" si="28"/>
        <v>-136400000</v>
      </c>
      <c r="K312">
        <f t="shared" si="29"/>
        <v>-139800000</v>
      </c>
      <c r="L312">
        <f t="shared" si="30"/>
        <v>-185200000</v>
      </c>
      <c r="M312">
        <f t="shared" si="31"/>
        <v>-219400000</v>
      </c>
      <c r="N312">
        <f t="shared" si="32"/>
        <v>-208300000</v>
      </c>
    </row>
    <row r="313" spans="1:14" x14ac:dyDescent="0.3">
      <c r="A313" s="1">
        <v>1</v>
      </c>
      <c r="B313" t="s">
        <v>876</v>
      </c>
      <c r="C313" t="s">
        <v>10139</v>
      </c>
      <c r="D313" t="s">
        <v>10140</v>
      </c>
      <c r="E313" t="s">
        <v>10141</v>
      </c>
      <c r="F313" t="s">
        <v>1624</v>
      </c>
      <c r="G313" t="s">
        <v>10142</v>
      </c>
      <c r="I313" t="str">
        <f t="shared" si="27"/>
        <v>N/A</v>
      </c>
      <c r="J313">
        <f t="shared" si="28"/>
        <v>-136400000</v>
      </c>
      <c r="K313">
        <f t="shared" si="29"/>
        <v>-139800000</v>
      </c>
      <c r="L313">
        <f t="shared" si="30"/>
        <v>-185200000</v>
      </c>
      <c r="M313">
        <f t="shared" si="31"/>
        <v>-219400000</v>
      </c>
      <c r="N313">
        <f t="shared" si="32"/>
        <v>-208300000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10143</v>
      </c>
      <c r="E315" t="s">
        <v>10144</v>
      </c>
      <c r="F315" t="s">
        <v>10145</v>
      </c>
      <c r="G315" t="s">
        <v>10146</v>
      </c>
      <c r="I315" t="str">
        <f t="shared" si="27"/>
        <v>N/A</v>
      </c>
      <c r="J315" t="str">
        <f t="shared" si="28"/>
        <v>N/A</v>
      </c>
      <c r="K315">
        <f t="shared" si="29"/>
        <v>-2.4900000000000002E-2</v>
      </c>
      <c r="L315">
        <f t="shared" si="30"/>
        <v>-0.32469999999999999</v>
      </c>
      <c r="M315">
        <f t="shared" si="31"/>
        <v>-0.1847</v>
      </c>
      <c r="N315">
        <f t="shared" si="32"/>
        <v>5.0599999999999999E-2</v>
      </c>
    </row>
    <row r="316" spans="1:14" x14ac:dyDescent="0.3">
      <c r="A316" s="1">
        <v>4</v>
      </c>
      <c r="B316" t="s">
        <v>893</v>
      </c>
      <c r="C316" t="s">
        <v>10147</v>
      </c>
      <c r="D316" t="s">
        <v>10148</v>
      </c>
      <c r="E316" t="s">
        <v>8450</v>
      </c>
      <c r="F316" t="s">
        <v>10149</v>
      </c>
      <c r="G316" t="s">
        <v>1837</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-2.6499999999999999E-2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-2.7799999999999998E-2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-4.2599999999999999E-2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-5.3899999999999997E-2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-5.2000000000000005E-2</v>
      </c>
    </row>
    <row r="317" spans="1:14" x14ac:dyDescent="0.3">
      <c r="A317" s="1">
        <v>5</v>
      </c>
      <c r="B317" t="s">
        <v>899</v>
      </c>
      <c r="C317" t="s">
        <v>10150</v>
      </c>
      <c r="D317" t="s">
        <v>10151</v>
      </c>
      <c r="E317" t="s">
        <v>254</v>
      </c>
      <c r="F317" t="s">
        <v>10152</v>
      </c>
      <c r="G317" t="s">
        <v>10153</v>
      </c>
      <c r="I317" t="str">
        <f t="shared" si="33"/>
        <v>N/A</v>
      </c>
      <c r="J317">
        <f t="shared" si="34"/>
        <v>-19100000</v>
      </c>
      <c r="K317">
        <f t="shared" si="35"/>
        <v>-59700000</v>
      </c>
      <c r="L317" t="str">
        <f t="shared" si="36"/>
        <v>N/A</v>
      </c>
      <c r="M317">
        <f t="shared" si="37"/>
        <v>-66400000.000000007</v>
      </c>
      <c r="N317">
        <f t="shared" si="38"/>
        <v>-114500000</v>
      </c>
    </row>
    <row r="318" spans="1:14" x14ac:dyDescent="0.3">
      <c r="A318" s="1">
        <v>6</v>
      </c>
      <c r="B318" t="s">
        <v>904</v>
      </c>
      <c r="C318" t="s">
        <v>9890</v>
      </c>
      <c r="D318" t="s">
        <v>10154</v>
      </c>
      <c r="E318" t="s">
        <v>10155</v>
      </c>
      <c r="F318" t="s">
        <v>10156</v>
      </c>
      <c r="G318" t="s">
        <v>10157</v>
      </c>
      <c r="I318" t="str">
        <f t="shared" si="33"/>
        <v>N/A</v>
      </c>
      <c r="J318">
        <f t="shared" si="34"/>
        <v>4700000</v>
      </c>
      <c r="K318">
        <f t="shared" si="35"/>
        <v>43700000</v>
      </c>
      <c r="L318">
        <f t="shared" si="36"/>
        <v>225700000</v>
      </c>
      <c r="M318">
        <f t="shared" si="37"/>
        <v>23200000</v>
      </c>
      <c r="N318">
        <f t="shared" si="38"/>
        <v>11600000</v>
      </c>
    </row>
    <row r="319" spans="1:14" x14ac:dyDescent="0.3">
      <c r="A319" s="1">
        <v>7</v>
      </c>
      <c r="B319" t="s">
        <v>906</v>
      </c>
      <c r="C319" t="s">
        <v>254</v>
      </c>
      <c r="D319" t="s">
        <v>254</v>
      </c>
      <c r="E319" t="s">
        <v>254</v>
      </c>
      <c r="F319" t="s">
        <v>254</v>
      </c>
      <c r="G319" t="s">
        <v>254</v>
      </c>
      <c r="I319" t="str">
        <f t="shared" si="33"/>
        <v>N/A</v>
      </c>
      <c r="J319" t="str">
        <f t="shared" si="34"/>
        <v>N/A</v>
      </c>
      <c r="K319" t="str">
        <f t="shared" si="35"/>
        <v>N/A</v>
      </c>
      <c r="L319" t="str">
        <f t="shared" si="36"/>
        <v>N/A</v>
      </c>
      <c r="M319" t="str">
        <f t="shared" si="37"/>
        <v>N/A</v>
      </c>
      <c r="N319" t="str">
        <f t="shared" si="38"/>
        <v>N/A</v>
      </c>
    </row>
    <row r="320" spans="1:14" x14ac:dyDescent="0.3">
      <c r="A320" s="1">
        <v>8</v>
      </c>
      <c r="B320" t="s">
        <v>908</v>
      </c>
      <c r="C320" t="s">
        <v>254</v>
      </c>
      <c r="D320" t="s">
        <v>254</v>
      </c>
      <c r="E320" t="s">
        <v>254</v>
      </c>
      <c r="F320" t="s">
        <v>254</v>
      </c>
      <c r="G320" t="s">
        <v>254</v>
      </c>
      <c r="I320" t="str">
        <f t="shared" si="33"/>
        <v>N/A</v>
      </c>
      <c r="J320" t="str">
        <f t="shared" si="34"/>
        <v>N/A</v>
      </c>
      <c r="K320" t="str">
        <f t="shared" si="35"/>
        <v>N/A</v>
      </c>
      <c r="L320" t="str">
        <f t="shared" si="36"/>
        <v>N/A</v>
      </c>
      <c r="M320" t="str">
        <f t="shared" si="37"/>
        <v>N/A</v>
      </c>
      <c r="N320" t="str">
        <f t="shared" si="38"/>
        <v>N/A</v>
      </c>
    </row>
    <row r="321" spans="1:14" x14ac:dyDescent="0.3">
      <c r="A321" s="1">
        <v>9</v>
      </c>
      <c r="B321" t="s">
        <v>909</v>
      </c>
      <c r="C321" t="s">
        <v>254</v>
      </c>
      <c r="D321" t="s">
        <v>254</v>
      </c>
      <c r="E321" t="s">
        <v>254</v>
      </c>
      <c r="F321" t="s">
        <v>254</v>
      </c>
      <c r="G321" t="s">
        <v>254</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910</v>
      </c>
      <c r="C322" t="s">
        <v>254</v>
      </c>
      <c r="D322" t="s">
        <v>254</v>
      </c>
      <c r="E322" t="s">
        <v>254</v>
      </c>
      <c r="F322" t="s">
        <v>254</v>
      </c>
      <c r="G322" t="s">
        <v>254</v>
      </c>
      <c r="I322" t="str">
        <f t="shared" si="33"/>
        <v>N/A</v>
      </c>
      <c r="J322" t="str">
        <f t="shared" si="34"/>
        <v>N/A</v>
      </c>
      <c r="K322" t="str">
        <f t="shared" si="35"/>
        <v>N/A</v>
      </c>
      <c r="L322" t="str">
        <f t="shared" si="36"/>
        <v>N/A</v>
      </c>
      <c r="M322" t="str">
        <f t="shared" si="37"/>
        <v>N/A</v>
      </c>
      <c r="N322" t="str">
        <f t="shared" si="38"/>
        <v>N/A</v>
      </c>
    </row>
    <row r="323" spans="1:14" x14ac:dyDescent="0.3">
      <c r="A323" s="1">
        <v>11</v>
      </c>
      <c r="B323" t="s">
        <v>914</v>
      </c>
      <c r="C323" t="s">
        <v>254</v>
      </c>
      <c r="D323" t="s">
        <v>254</v>
      </c>
      <c r="E323" t="s">
        <v>254</v>
      </c>
      <c r="F323" t="s">
        <v>254</v>
      </c>
      <c r="G323" t="s">
        <v>254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915</v>
      </c>
      <c r="C324" t="s">
        <v>10158</v>
      </c>
      <c r="D324" t="s">
        <v>10159</v>
      </c>
      <c r="E324" t="s">
        <v>10160</v>
      </c>
      <c r="F324" t="s">
        <v>10161</v>
      </c>
      <c r="G324" t="s">
        <v>10162</v>
      </c>
      <c r="I324" t="str">
        <f t="shared" si="33"/>
        <v>N/A</v>
      </c>
      <c r="J324">
        <f t="shared" si="34"/>
        <v>-150800000</v>
      </c>
      <c r="K324">
        <f t="shared" si="35"/>
        <v>-155800000</v>
      </c>
      <c r="L324">
        <f t="shared" si="36"/>
        <v>40500000</v>
      </c>
      <c r="M324">
        <f t="shared" si="37"/>
        <v>-262600000.00000003</v>
      </c>
      <c r="N324">
        <f t="shared" si="38"/>
        <v>-311200000</v>
      </c>
    </row>
    <row r="325" spans="1:14" x14ac:dyDescent="0.3">
      <c r="A325" s="1">
        <v>13</v>
      </c>
      <c r="B325" t="s">
        <v>921</v>
      </c>
      <c r="C325" t="s">
        <v>254</v>
      </c>
      <c r="D325" t="s">
        <v>10163</v>
      </c>
      <c r="E325" t="s">
        <v>10164</v>
      </c>
      <c r="F325" t="s">
        <v>10165</v>
      </c>
      <c r="G325" t="s">
        <v>10166</v>
      </c>
      <c r="I325" t="str">
        <f t="shared" si="33"/>
        <v>N/A</v>
      </c>
      <c r="J325" t="str">
        <f t="shared" si="34"/>
        <v>N/A</v>
      </c>
      <c r="K325">
        <f t="shared" si="35"/>
        <v>-3.32E-2</v>
      </c>
      <c r="L325">
        <f t="shared" si="36"/>
        <v>1.2599</v>
      </c>
      <c r="M325">
        <f t="shared" si="37"/>
        <v>-7.484</v>
      </c>
      <c r="N325">
        <f t="shared" si="38"/>
        <v>-0.18510000000000001</v>
      </c>
    </row>
    <row r="326" spans="1:14" x14ac:dyDescent="0.3">
      <c r="A326" s="1">
        <v>14</v>
      </c>
      <c r="B326" t="s">
        <v>926</v>
      </c>
      <c r="C326" t="s">
        <v>8905</v>
      </c>
      <c r="D326" t="s">
        <v>1657</v>
      </c>
      <c r="E326" t="s">
        <v>6833</v>
      </c>
      <c r="F326" t="s">
        <v>10167</v>
      </c>
      <c r="G326" t="s">
        <v>3061</v>
      </c>
      <c r="I326" t="str">
        <f t="shared" si="33"/>
        <v>N/A</v>
      </c>
      <c r="J326">
        <f t="shared" si="34"/>
        <v>-2.9300000000000003E-2</v>
      </c>
      <c r="K326">
        <f t="shared" si="35"/>
        <v>-3.1000000000000003E-2</v>
      </c>
      <c r="L326">
        <f t="shared" si="36"/>
        <v>9.300000000000001E-3</v>
      </c>
      <c r="M326">
        <f t="shared" si="37"/>
        <v>-6.4500000000000002E-2</v>
      </c>
      <c r="N326">
        <f t="shared" si="38"/>
        <v>-7.7699999999999991E-2</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10168</v>
      </c>
      <c r="D329" t="s">
        <v>10169</v>
      </c>
      <c r="E329" t="s">
        <v>10170</v>
      </c>
      <c r="F329" t="s">
        <v>10171</v>
      </c>
      <c r="G329" t="s">
        <v>10172</v>
      </c>
      <c r="I329" t="str">
        <f t="shared" si="33"/>
        <v>neg_trend</v>
      </c>
      <c r="J329">
        <f t="shared" si="34"/>
        <v>-104300000</v>
      </c>
      <c r="K329">
        <f t="shared" si="35"/>
        <v>-107500000</v>
      </c>
      <c r="L329">
        <f t="shared" si="36"/>
        <v>-108400000</v>
      </c>
      <c r="M329">
        <f t="shared" si="37"/>
        <v>-109700000</v>
      </c>
      <c r="N329">
        <f t="shared" si="38"/>
        <v>-113900000</v>
      </c>
    </row>
    <row r="330" spans="1:14" x14ac:dyDescent="0.3">
      <c r="A330" s="1">
        <v>1</v>
      </c>
      <c r="B330" t="s">
        <v>933</v>
      </c>
      <c r="C330" t="s">
        <v>10168</v>
      </c>
      <c r="D330" t="s">
        <v>10169</v>
      </c>
      <c r="E330" t="s">
        <v>10170</v>
      </c>
      <c r="F330" t="s">
        <v>10171</v>
      </c>
      <c r="G330" t="s">
        <v>10172</v>
      </c>
      <c r="I330" t="str">
        <f t="shared" si="33"/>
        <v>neg_trend</v>
      </c>
      <c r="J330">
        <f t="shared" si="34"/>
        <v>-104300000</v>
      </c>
      <c r="K330">
        <f t="shared" si="35"/>
        <v>-107500000</v>
      </c>
      <c r="L330">
        <f t="shared" si="36"/>
        <v>-108400000</v>
      </c>
      <c r="M330">
        <f t="shared" si="37"/>
        <v>-109700000</v>
      </c>
      <c r="N330">
        <f t="shared" si="38"/>
        <v>-113900000</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254</v>
      </c>
      <c r="D332" t="s">
        <v>10173</v>
      </c>
      <c r="E332" t="s">
        <v>10174</v>
      </c>
      <c r="F332" t="s">
        <v>10175</v>
      </c>
      <c r="G332" t="s">
        <v>10176</v>
      </c>
      <c r="I332" t="str">
        <f t="shared" si="33"/>
        <v>N/A</v>
      </c>
      <c r="J332" t="str">
        <f t="shared" si="34"/>
        <v>N/A</v>
      </c>
      <c r="K332">
        <f t="shared" si="35"/>
        <v>-77300000</v>
      </c>
      <c r="L332">
        <f t="shared" si="36"/>
        <v>-152100000</v>
      </c>
      <c r="M332">
        <f t="shared" si="37"/>
        <v>-150100000</v>
      </c>
      <c r="N332">
        <f t="shared" si="38"/>
        <v>-143900000</v>
      </c>
    </row>
    <row r="333" spans="1:14" x14ac:dyDescent="0.3">
      <c r="A333" s="1">
        <v>4</v>
      </c>
      <c r="B333" t="s">
        <v>940</v>
      </c>
      <c r="C333" t="s">
        <v>254</v>
      </c>
      <c r="D333" t="s">
        <v>10173</v>
      </c>
      <c r="E333" t="s">
        <v>10174</v>
      </c>
      <c r="F333" t="s">
        <v>10175</v>
      </c>
      <c r="G333" t="s">
        <v>10176</v>
      </c>
      <c r="I333" t="str">
        <f t="shared" si="33"/>
        <v>N/A</v>
      </c>
      <c r="J333" t="str">
        <f t="shared" si="34"/>
        <v>N/A</v>
      </c>
      <c r="K333">
        <f t="shared" si="35"/>
        <v>-77300000</v>
      </c>
      <c r="L333">
        <f t="shared" si="36"/>
        <v>-152100000</v>
      </c>
      <c r="M333">
        <f t="shared" si="37"/>
        <v>-150100000</v>
      </c>
      <c r="N333">
        <f t="shared" si="38"/>
        <v>-143900000</v>
      </c>
    </row>
    <row r="334" spans="1:14" x14ac:dyDescent="0.3">
      <c r="A334" s="1">
        <v>5</v>
      </c>
      <c r="B334" t="s">
        <v>946</v>
      </c>
      <c r="C334" t="s">
        <v>254</v>
      </c>
      <c r="D334" t="s">
        <v>254</v>
      </c>
      <c r="E334" t="s">
        <v>254</v>
      </c>
      <c r="F334" t="s">
        <v>254</v>
      </c>
      <c r="G334" t="s">
        <v>254</v>
      </c>
      <c r="I334" t="str">
        <f t="shared" si="33"/>
        <v>N/A</v>
      </c>
      <c r="J334" t="str">
        <f t="shared" si="34"/>
        <v>N/A</v>
      </c>
      <c r="K334" t="str">
        <f t="shared" si="35"/>
        <v>N/A</v>
      </c>
      <c r="L334" t="str">
        <f t="shared" si="36"/>
        <v>N/A</v>
      </c>
      <c r="M334" t="str">
        <f t="shared" si="37"/>
        <v>N/A</v>
      </c>
      <c r="N334" t="str">
        <f t="shared" si="38"/>
        <v>N/A</v>
      </c>
    </row>
    <row r="335" spans="1:14" x14ac:dyDescent="0.3">
      <c r="A335" s="1">
        <v>6</v>
      </c>
      <c r="B335" t="s">
        <v>952</v>
      </c>
      <c r="C335" t="s">
        <v>254</v>
      </c>
      <c r="D335" t="s">
        <v>254</v>
      </c>
      <c r="E335" t="s">
        <v>1304</v>
      </c>
      <c r="F335" t="s">
        <v>254</v>
      </c>
      <c r="G335" t="s">
        <v>254</v>
      </c>
      <c r="I335" t="str">
        <f t="shared" si="33"/>
        <v>N/A</v>
      </c>
      <c r="J335" t="str">
        <f t="shared" si="34"/>
        <v>N/A</v>
      </c>
      <c r="K335" t="str">
        <f t="shared" si="35"/>
        <v>N/A</v>
      </c>
      <c r="L335">
        <f t="shared" si="36"/>
        <v>1500000</v>
      </c>
      <c r="M335" t="str">
        <f t="shared" si="37"/>
        <v>N/A</v>
      </c>
      <c r="N335" t="str">
        <f t="shared" si="38"/>
        <v>N/A</v>
      </c>
    </row>
    <row r="336" spans="1:14" x14ac:dyDescent="0.3">
      <c r="A336" s="1">
        <v>7</v>
      </c>
      <c r="B336" t="s">
        <v>958</v>
      </c>
      <c r="C336" t="s">
        <v>254</v>
      </c>
      <c r="D336" t="s">
        <v>254</v>
      </c>
      <c r="E336" t="s">
        <v>912</v>
      </c>
      <c r="F336" t="s">
        <v>254</v>
      </c>
      <c r="G336" t="s">
        <v>254</v>
      </c>
      <c r="I336" t="str">
        <f t="shared" si="33"/>
        <v>N/A</v>
      </c>
      <c r="J336" t="str">
        <f t="shared" si="34"/>
        <v>N/A</v>
      </c>
      <c r="K336" t="str">
        <f t="shared" si="35"/>
        <v>N/A</v>
      </c>
      <c r="L336">
        <f t="shared" si="36"/>
        <v>-1500000</v>
      </c>
      <c r="M336" t="str">
        <f t="shared" si="37"/>
        <v>N/A</v>
      </c>
      <c r="N336" t="str">
        <f t="shared" si="38"/>
        <v>N/A</v>
      </c>
    </row>
    <row r="337" spans="1:14" x14ac:dyDescent="0.3">
      <c r="A337" s="1">
        <v>8</v>
      </c>
      <c r="B337" t="s">
        <v>964</v>
      </c>
      <c r="C337" t="s">
        <v>10177</v>
      </c>
      <c r="D337" t="s">
        <v>10178</v>
      </c>
      <c r="E337" t="s">
        <v>10179</v>
      </c>
      <c r="F337" t="s">
        <v>1671</v>
      </c>
      <c r="G337" t="s">
        <v>10180</v>
      </c>
      <c r="I337" t="str">
        <f t="shared" si="33"/>
        <v>N/A</v>
      </c>
      <c r="J337">
        <f t="shared" si="34"/>
        <v>-156800000</v>
      </c>
      <c r="K337">
        <f t="shared" si="35"/>
        <v>13400000</v>
      </c>
      <c r="L337">
        <f t="shared" si="36"/>
        <v>-102900000</v>
      </c>
      <c r="M337">
        <f t="shared" si="37"/>
        <v>3700000</v>
      </c>
      <c r="N337">
        <f t="shared" si="38"/>
        <v>157100000</v>
      </c>
    </row>
    <row r="338" spans="1:14" x14ac:dyDescent="0.3">
      <c r="A338" s="1">
        <v>9</v>
      </c>
      <c r="B338" t="s">
        <v>970</v>
      </c>
      <c r="C338" t="s">
        <v>10181</v>
      </c>
      <c r="D338" t="s">
        <v>1539</v>
      </c>
      <c r="E338" t="s">
        <v>5285</v>
      </c>
      <c r="F338" t="s">
        <v>10182</v>
      </c>
      <c r="G338" t="s">
        <v>8728</v>
      </c>
      <c r="I338" t="str">
        <f t="shared" si="33"/>
        <v>N/A</v>
      </c>
      <c r="J338">
        <f t="shared" si="34"/>
        <v>164900000</v>
      </c>
      <c r="K338">
        <f t="shared" si="35"/>
        <v>-14300000</v>
      </c>
      <c r="L338">
        <f t="shared" si="36"/>
        <v>21100000</v>
      </c>
      <c r="M338">
        <f t="shared" si="37"/>
        <v>-9600000</v>
      </c>
      <c r="N338">
        <f t="shared" si="38"/>
        <v>-8100000</v>
      </c>
    </row>
    <row r="339" spans="1:14" x14ac:dyDescent="0.3">
      <c r="A339" s="1">
        <v>10</v>
      </c>
      <c r="B339" t="s">
        <v>971</v>
      </c>
      <c r="C339" t="s">
        <v>10183</v>
      </c>
      <c r="D339" t="s">
        <v>8738</v>
      </c>
      <c r="E339" t="s">
        <v>10184</v>
      </c>
      <c r="F339" t="s">
        <v>1276</v>
      </c>
      <c r="G339" t="s">
        <v>10185</v>
      </c>
      <c r="I339" t="str">
        <f t="shared" si="33"/>
        <v>N/A</v>
      </c>
      <c r="J339">
        <f t="shared" si="34"/>
        <v>-321700000</v>
      </c>
      <c r="K339">
        <f t="shared" si="35"/>
        <v>27700000</v>
      </c>
      <c r="L339">
        <f t="shared" si="36"/>
        <v>-124000000</v>
      </c>
      <c r="M339">
        <f t="shared" si="37"/>
        <v>13300000</v>
      </c>
      <c r="N339">
        <f t="shared" si="38"/>
        <v>165200000</v>
      </c>
    </row>
    <row r="340" spans="1:14" x14ac:dyDescent="0.3">
      <c r="A340" s="1">
        <v>11</v>
      </c>
      <c r="B340" t="s">
        <v>972</v>
      </c>
      <c r="C340" t="s">
        <v>254</v>
      </c>
      <c r="D340" t="s">
        <v>10186</v>
      </c>
      <c r="E340" t="s">
        <v>10187</v>
      </c>
      <c r="F340" t="s">
        <v>5940</v>
      </c>
      <c r="G340" t="s">
        <v>10188</v>
      </c>
      <c r="I340" t="str">
        <f t="shared" si="33"/>
        <v>N/A</v>
      </c>
      <c r="J340" t="str">
        <f t="shared" si="34"/>
        <v>N/A</v>
      </c>
      <c r="K340">
        <f t="shared" si="35"/>
        <v>35100000</v>
      </c>
      <c r="L340">
        <f t="shared" si="36"/>
        <v>276200000</v>
      </c>
      <c r="M340">
        <f t="shared" si="37"/>
        <v>14200000</v>
      </c>
      <c r="N340">
        <f t="shared" si="38"/>
        <v>299000000</v>
      </c>
    </row>
    <row r="341" spans="1:14" x14ac:dyDescent="0.3">
      <c r="A341" s="1">
        <v>12</v>
      </c>
      <c r="B341" t="s">
        <v>978</v>
      </c>
      <c r="C341" t="s">
        <v>10183</v>
      </c>
      <c r="D341" t="s">
        <v>10189</v>
      </c>
      <c r="E341" t="s">
        <v>10190</v>
      </c>
      <c r="F341" t="s">
        <v>8233</v>
      </c>
      <c r="G341" t="s">
        <v>10191</v>
      </c>
      <c r="I341" t="str">
        <f t="shared" si="33"/>
        <v>N/A</v>
      </c>
      <c r="J341">
        <f t="shared" si="34"/>
        <v>-321700000</v>
      </c>
      <c r="K341">
        <f t="shared" si="35"/>
        <v>-7400000</v>
      </c>
      <c r="L341">
        <f t="shared" si="36"/>
        <v>-400200000</v>
      </c>
      <c r="M341">
        <f t="shared" si="37"/>
        <v>-900000</v>
      </c>
      <c r="N341">
        <f t="shared" si="38"/>
        <v>-133800000.00000001</v>
      </c>
    </row>
    <row r="342" spans="1:14" x14ac:dyDescent="0.3">
      <c r="A342" s="1">
        <v>13</v>
      </c>
      <c r="B342" t="s">
        <v>817</v>
      </c>
      <c r="C342" t="s">
        <v>1735</v>
      </c>
      <c r="D342" t="s">
        <v>10192</v>
      </c>
      <c r="E342" t="s">
        <v>10189</v>
      </c>
      <c r="F342" t="s">
        <v>10193</v>
      </c>
      <c r="G342" t="s">
        <v>2103</v>
      </c>
      <c r="I342" t="str">
        <f t="shared" si="33"/>
        <v>N/A</v>
      </c>
      <c r="J342">
        <f t="shared" si="34"/>
        <v>-4600000</v>
      </c>
      <c r="K342">
        <f t="shared" si="35"/>
        <v>-13300000</v>
      </c>
      <c r="L342">
        <f t="shared" si="36"/>
        <v>-7400000</v>
      </c>
      <c r="M342">
        <f t="shared" si="37"/>
        <v>-9200000</v>
      </c>
      <c r="N342">
        <f t="shared" si="38"/>
        <v>-9700000</v>
      </c>
    </row>
    <row r="343" spans="1:14" x14ac:dyDescent="0.3">
      <c r="A343" s="1">
        <v>14</v>
      </c>
      <c r="B343" t="s">
        <v>910</v>
      </c>
      <c r="C343" t="s">
        <v>10194</v>
      </c>
      <c r="D343" t="s">
        <v>10192</v>
      </c>
      <c r="E343" t="s">
        <v>8728</v>
      </c>
      <c r="F343" t="s">
        <v>5819</v>
      </c>
      <c r="G343" t="s">
        <v>10195</v>
      </c>
      <c r="I343" t="str">
        <f t="shared" si="33"/>
        <v>N/A</v>
      </c>
      <c r="J343">
        <f t="shared" si="34"/>
        <v>-5200000</v>
      </c>
      <c r="K343">
        <f t="shared" si="35"/>
        <v>-13300000</v>
      </c>
      <c r="L343">
        <f t="shared" si="36"/>
        <v>-8100000</v>
      </c>
      <c r="M343">
        <f t="shared" si="37"/>
        <v>-11100000</v>
      </c>
      <c r="N343">
        <f t="shared" si="38"/>
        <v>-14200000</v>
      </c>
    </row>
    <row r="344" spans="1:14" x14ac:dyDescent="0.3">
      <c r="A344" s="1">
        <v>15</v>
      </c>
      <c r="B344" t="s">
        <v>914</v>
      </c>
      <c r="C344" t="s">
        <v>3869</v>
      </c>
      <c r="D344" t="s">
        <v>254</v>
      </c>
      <c r="E344" t="s">
        <v>1717</v>
      </c>
      <c r="F344" t="s">
        <v>5768</v>
      </c>
      <c r="G344" t="s">
        <v>6131</v>
      </c>
      <c r="I344" t="str">
        <f t="shared" si="33"/>
        <v>N/A</v>
      </c>
      <c r="J344">
        <f t="shared" si="34"/>
        <v>600000</v>
      </c>
      <c r="K344" t="str">
        <f t="shared" si="35"/>
        <v>N/A</v>
      </c>
      <c r="L344">
        <f t="shared" si="36"/>
        <v>700000</v>
      </c>
      <c r="M344">
        <f t="shared" si="37"/>
        <v>1900000</v>
      </c>
      <c r="N344">
        <f t="shared" si="38"/>
        <v>4500000</v>
      </c>
    </row>
    <row r="345" spans="1:14" x14ac:dyDescent="0.3">
      <c r="A345" s="1">
        <v>16</v>
      </c>
      <c r="B345" t="s">
        <v>990</v>
      </c>
      <c r="C345" t="s">
        <v>10196</v>
      </c>
      <c r="D345" t="s">
        <v>10197</v>
      </c>
      <c r="E345" t="s">
        <v>10198</v>
      </c>
      <c r="F345" t="s">
        <v>10199</v>
      </c>
      <c r="G345" t="s">
        <v>10200</v>
      </c>
      <c r="I345" t="str">
        <f t="shared" si="33"/>
        <v>N/A</v>
      </c>
      <c r="J345">
        <f t="shared" si="34"/>
        <v>-265700000</v>
      </c>
      <c r="K345">
        <f t="shared" si="35"/>
        <v>-184700000</v>
      </c>
      <c r="L345">
        <f t="shared" si="36"/>
        <v>-370800000</v>
      </c>
      <c r="M345">
        <f t="shared" si="37"/>
        <v>-265300000</v>
      </c>
      <c r="N345">
        <f t="shared" si="38"/>
        <v>-110400000</v>
      </c>
    </row>
    <row r="346" spans="1:14" x14ac:dyDescent="0.3">
      <c r="A346" s="1">
        <v>17</v>
      </c>
      <c r="B346" t="s">
        <v>996</v>
      </c>
      <c r="C346" t="s">
        <v>254</v>
      </c>
      <c r="D346" t="s">
        <v>10201</v>
      </c>
      <c r="E346" t="s">
        <v>10202</v>
      </c>
      <c r="F346" t="s">
        <v>10203</v>
      </c>
      <c r="G346" t="s">
        <v>10204</v>
      </c>
      <c r="I346" t="str">
        <f t="shared" si="33"/>
        <v>N/A</v>
      </c>
      <c r="J346" t="str">
        <f t="shared" si="34"/>
        <v>N/A</v>
      </c>
      <c r="K346">
        <f t="shared" si="35"/>
        <v>0.3049</v>
      </c>
      <c r="L346">
        <f t="shared" si="36"/>
        <v>-1.0076000000000001</v>
      </c>
      <c r="M346">
        <f t="shared" si="37"/>
        <v>0.28449999999999998</v>
      </c>
      <c r="N346">
        <f t="shared" si="38"/>
        <v>0.58389999999999997</v>
      </c>
    </row>
    <row r="347" spans="1:14" x14ac:dyDescent="0.3">
      <c r="A347" s="1">
        <v>18</v>
      </c>
      <c r="B347" t="s">
        <v>1001</v>
      </c>
      <c r="C347" t="s">
        <v>10205</v>
      </c>
      <c r="D347" t="s">
        <v>10206</v>
      </c>
      <c r="E347" t="s">
        <v>10207</v>
      </c>
      <c r="F347" t="s">
        <v>10208</v>
      </c>
      <c r="G347" t="s">
        <v>8670</v>
      </c>
      <c r="I347" t="str">
        <f t="shared" si="33"/>
        <v>N/A</v>
      </c>
      <c r="J347">
        <f t="shared" si="34"/>
        <v>-5.1700000000000003E-2</v>
      </c>
      <c r="K347">
        <f t="shared" si="35"/>
        <v>-3.6700000000000003E-2</v>
      </c>
      <c r="L347">
        <f t="shared" si="36"/>
        <v>-8.539999999999999E-2</v>
      </c>
      <c r="M347">
        <f t="shared" si="37"/>
        <v>-6.5199999999999994E-2</v>
      </c>
      <c r="N347">
        <f t="shared" si="38"/>
        <v>-2.76E-2</v>
      </c>
    </row>
    <row r="348" spans="1:14" x14ac:dyDescent="0.3">
      <c r="A348" s="1">
        <v>19</v>
      </c>
      <c r="B348" t="s">
        <v>1007</v>
      </c>
      <c r="C348" t="s">
        <v>5820</v>
      </c>
      <c r="D348" t="s">
        <v>2004</v>
      </c>
      <c r="E348" t="s">
        <v>10209</v>
      </c>
      <c r="F348" t="s">
        <v>10209</v>
      </c>
      <c r="G348" t="s">
        <v>5818</v>
      </c>
      <c r="I348" t="str">
        <f t="shared" si="33"/>
        <v>N/A</v>
      </c>
      <c r="J348">
        <f t="shared" si="34"/>
        <v>-500000</v>
      </c>
      <c r="K348">
        <f t="shared" si="35"/>
        <v>-5100000</v>
      </c>
      <c r="L348">
        <f t="shared" si="36"/>
        <v>-12400000</v>
      </c>
      <c r="M348">
        <f t="shared" si="37"/>
        <v>-12400000</v>
      </c>
      <c r="N348">
        <f t="shared" si="38"/>
        <v>-800000</v>
      </c>
    </row>
    <row r="349" spans="1:14" x14ac:dyDescent="0.3">
      <c r="A349" s="1">
        <v>20</v>
      </c>
      <c r="B349" t="s">
        <v>1013</v>
      </c>
      <c r="C349" t="s">
        <v>254</v>
      </c>
      <c r="D349" t="s">
        <v>1014</v>
      </c>
      <c r="E349" t="s">
        <v>1014</v>
      </c>
      <c r="F349" t="s">
        <v>1014</v>
      </c>
      <c r="G349" t="s">
        <v>1014</v>
      </c>
      <c r="I349" t="str">
        <f t="shared" si="33"/>
        <v>N/A</v>
      </c>
      <c r="J349" t="str">
        <f t="shared" si="34"/>
        <v>N/A</v>
      </c>
      <c r="K349">
        <f t="shared" si="35"/>
        <v>0</v>
      </c>
      <c r="L349">
        <f t="shared" si="36"/>
        <v>0</v>
      </c>
      <c r="M349">
        <f t="shared" si="37"/>
        <v>0</v>
      </c>
      <c r="N349">
        <f t="shared" si="38"/>
        <v>0</v>
      </c>
    </row>
    <row r="350" spans="1:14" x14ac:dyDescent="0.3">
      <c r="A350" s="1">
        <v>21</v>
      </c>
      <c r="B350" t="s">
        <v>1015</v>
      </c>
      <c r="C350" t="s">
        <v>5466</v>
      </c>
      <c r="D350" t="s">
        <v>10210</v>
      </c>
      <c r="E350" t="s">
        <v>10211</v>
      </c>
      <c r="F350" t="s">
        <v>2027</v>
      </c>
      <c r="G350" t="s">
        <v>710</v>
      </c>
      <c r="I350" t="str">
        <f t="shared" si="33"/>
        <v>N/A</v>
      </c>
      <c r="J350">
        <f t="shared" si="34"/>
        <v>4300000</v>
      </c>
      <c r="K350">
        <f t="shared" si="35"/>
        <v>27600000</v>
      </c>
      <c r="L350">
        <f t="shared" si="36"/>
        <v>-94600000</v>
      </c>
      <c r="M350">
        <f t="shared" si="37"/>
        <v>12100000</v>
      </c>
      <c r="N350">
        <f t="shared" si="38"/>
        <v>15000000</v>
      </c>
    </row>
    <row r="351" spans="1:14" x14ac:dyDescent="0.3">
      <c r="A351" s="1">
        <v>22</v>
      </c>
      <c r="B351" t="s">
        <v>1021</v>
      </c>
      <c r="C351" t="s">
        <v>10212</v>
      </c>
      <c r="D351" t="s">
        <v>10213</v>
      </c>
      <c r="E351" t="s">
        <v>10214</v>
      </c>
      <c r="F351" t="s">
        <v>10215</v>
      </c>
      <c r="G351" t="s">
        <v>5812</v>
      </c>
      <c r="I351" t="str">
        <f t="shared" si="33"/>
        <v>N/A</v>
      </c>
      <c r="J351">
        <f t="shared" si="34"/>
        <v>284900000</v>
      </c>
      <c r="K351">
        <f t="shared" si="35"/>
        <v>233400000</v>
      </c>
      <c r="L351">
        <f t="shared" si="36"/>
        <v>62900000</v>
      </c>
      <c r="M351">
        <f t="shared" si="37"/>
        <v>333000000</v>
      </c>
      <c r="N351">
        <f t="shared" si="38"/>
        <v>229100000</v>
      </c>
    </row>
    <row r="352" spans="1:14" x14ac:dyDescent="0.3">
      <c r="A352" s="1">
        <v>23</v>
      </c>
      <c r="B352" t="s">
        <v>1027</v>
      </c>
      <c r="C352" t="s">
        <v>254</v>
      </c>
      <c r="D352" t="s">
        <v>1864</v>
      </c>
      <c r="E352" t="s">
        <v>10216</v>
      </c>
      <c r="F352" t="s">
        <v>10217</v>
      </c>
      <c r="G352" t="s">
        <v>5876</v>
      </c>
      <c r="I352" t="str">
        <f t="shared" si="33"/>
        <v>N/A</v>
      </c>
      <c r="J352" t="str">
        <f t="shared" si="34"/>
        <v>N/A</v>
      </c>
      <c r="K352">
        <f t="shared" si="35"/>
        <v>-0.18079999999999999</v>
      </c>
      <c r="L352">
        <f t="shared" si="36"/>
        <v>-0.73050000000000004</v>
      </c>
      <c r="M352">
        <f t="shared" si="37"/>
        <v>4.2941000000000003</v>
      </c>
      <c r="N352">
        <f t="shared" si="38"/>
        <v>-0.312</v>
      </c>
    </row>
    <row r="353" spans="1:14" x14ac:dyDescent="0.3">
      <c r="A353" s="1">
        <v>24</v>
      </c>
      <c r="B353" t="s">
        <v>1032</v>
      </c>
      <c r="C353" t="s">
        <v>254</v>
      </c>
      <c r="D353" t="s">
        <v>254</v>
      </c>
      <c r="E353" t="s">
        <v>254</v>
      </c>
      <c r="F353" t="s">
        <v>254</v>
      </c>
      <c r="G353" t="s">
        <v>10218</v>
      </c>
      <c r="I353" t="str">
        <f t="shared" si="33"/>
        <v>N/A</v>
      </c>
      <c r="J353" t="str">
        <f t="shared" si="34"/>
        <v>N/A</v>
      </c>
      <c r="K353" t="str">
        <f t="shared" si="35"/>
        <v>N/A</v>
      </c>
      <c r="L353" t="str">
        <f t="shared" si="36"/>
        <v>N/A</v>
      </c>
      <c r="M353" t="str">
        <f t="shared" si="37"/>
        <v>N/A</v>
      </c>
      <c r="N353">
        <f t="shared" si="38"/>
        <v>2.53E-2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10219</v>
      </c>
      <c r="C355" t="s">
        <v>10220</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10221</v>
      </c>
      <c r="C356" t="s">
        <v>10222</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10223</v>
      </c>
      <c r="C357" t="s">
        <v>10224</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10225</v>
      </c>
      <c r="C358" t="s">
        <v>10226</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10227</v>
      </c>
      <c r="C359" t="s">
        <v>10228</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10229</v>
      </c>
      <c r="C360" t="s">
        <v>10230</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1514</v>
      </c>
      <c r="I363" t="str">
        <f t="shared" si="33"/>
        <v>N/A</v>
      </c>
      <c r="J363">
        <f t="shared" si="34"/>
        <v>1450000000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10231</v>
      </c>
      <c r="I365" t="str">
        <f t="shared" si="33"/>
        <v>N/A</v>
      </c>
      <c r="J365">
        <f t="shared" si="34"/>
        <v>16.100000000000001</v>
      </c>
      <c r="K365" t="str">
        <f t="shared" si="35"/>
        <v>N/A</v>
      </c>
      <c r="L365" t="str">
        <f t="shared" si="36"/>
        <v>N/A</v>
      </c>
      <c r="M365" t="str">
        <f t="shared" si="37"/>
        <v>N/A</v>
      </c>
      <c r="N365" t="str">
        <f t="shared" si="38"/>
        <v>N/A</v>
      </c>
    </row>
    <row r="366" spans="1:14" x14ac:dyDescent="0.3">
      <c r="A366" s="1">
        <v>3</v>
      </c>
      <c r="B366" t="s">
        <v>124</v>
      </c>
      <c r="C366" t="s">
        <v>10232</v>
      </c>
      <c r="I366" t="str">
        <f t="shared" si="33"/>
        <v>N/A</v>
      </c>
      <c r="J366">
        <f t="shared" si="34"/>
        <v>14.04</v>
      </c>
      <c r="K366" t="str">
        <f t="shared" si="35"/>
        <v>N/A</v>
      </c>
      <c r="L366" t="str">
        <f t="shared" si="36"/>
        <v>N/A</v>
      </c>
      <c r="M366" t="str">
        <f t="shared" si="37"/>
        <v>N/A</v>
      </c>
      <c r="N366" t="str">
        <f t="shared" si="38"/>
        <v>N/A</v>
      </c>
    </row>
    <row r="367" spans="1:14" x14ac:dyDescent="0.3">
      <c r="A367" s="1">
        <v>4</v>
      </c>
      <c r="B367" t="s">
        <v>126</v>
      </c>
      <c r="C367" t="s">
        <v>10233</v>
      </c>
      <c r="I367" t="str">
        <f t="shared" si="33"/>
        <v>N/A</v>
      </c>
      <c r="J367">
        <f t="shared" si="34"/>
        <v>0.78</v>
      </c>
      <c r="K367" t="str">
        <f t="shared" si="35"/>
        <v>N/A</v>
      </c>
      <c r="L367" t="str">
        <f t="shared" si="36"/>
        <v>N/A</v>
      </c>
      <c r="M367" t="str">
        <f t="shared" si="37"/>
        <v>N/A</v>
      </c>
      <c r="N367" t="str">
        <f t="shared" si="38"/>
        <v>N/A</v>
      </c>
    </row>
    <row r="368" spans="1:14" x14ac:dyDescent="0.3">
      <c r="A368" s="1">
        <v>5</v>
      </c>
      <c r="B368" t="s">
        <v>128</v>
      </c>
      <c r="C368" t="s">
        <v>1765</v>
      </c>
      <c r="I368" t="str">
        <f t="shared" si="33"/>
        <v>N/A</v>
      </c>
      <c r="J368">
        <f t="shared" si="34"/>
        <v>1.52</v>
      </c>
      <c r="K368" t="str">
        <f t="shared" si="35"/>
        <v>N/A</v>
      </c>
      <c r="L368" t="str">
        <f t="shared" si="36"/>
        <v>N/A</v>
      </c>
      <c r="M368" t="str">
        <f t="shared" si="37"/>
        <v>N/A</v>
      </c>
      <c r="N368" t="str">
        <f t="shared" si="38"/>
        <v>N/A</v>
      </c>
    </row>
    <row r="369" spans="1:14" x14ac:dyDescent="0.3">
      <c r="A369" s="1">
        <v>6</v>
      </c>
      <c r="B369" t="s">
        <v>130</v>
      </c>
      <c r="C369" t="s">
        <v>10234</v>
      </c>
      <c r="I369" t="str">
        <f t="shared" si="33"/>
        <v>N/A</v>
      </c>
      <c r="J369">
        <f t="shared" si="34"/>
        <v>2.91</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1488</v>
      </c>
      <c r="I374" t="str">
        <f t="shared" si="33"/>
        <v>N/A</v>
      </c>
      <c r="J374">
        <f t="shared" si="34"/>
        <v>7370000000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10235</v>
      </c>
      <c r="I376" t="str">
        <f t="shared" si="33"/>
        <v>N/A</v>
      </c>
      <c r="J376">
        <f t="shared" si="34"/>
        <v>24.68</v>
      </c>
      <c r="K376" t="str">
        <f t="shared" si="35"/>
        <v>N/A</v>
      </c>
      <c r="L376" t="str">
        <f t="shared" si="36"/>
        <v>N/A</v>
      </c>
      <c r="M376" t="str">
        <f t="shared" si="37"/>
        <v>N/A</v>
      </c>
      <c r="N376" t="str">
        <f t="shared" si="38"/>
        <v>N/A</v>
      </c>
    </row>
    <row r="377" spans="1:14" x14ac:dyDescent="0.3">
      <c r="A377" s="1">
        <v>3</v>
      </c>
      <c r="B377" t="s">
        <v>124</v>
      </c>
      <c r="C377" t="s">
        <v>10236</v>
      </c>
      <c r="I377" t="str">
        <f t="shared" si="33"/>
        <v>N/A</v>
      </c>
      <c r="J377">
        <f t="shared" si="34"/>
        <v>17.14</v>
      </c>
      <c r="K377" t="str">
        <f t="shared" si="35"/>
        <v>N/A</v>
      </c>
      <c r="L377" t="str">
        <f t="shared" si="36"/>
        <v>N/A</v>
      </c>
      <c r="M377" t="str">
        <f t="shared" si="37"/>
        <v>N/A</v>
      </c>
      <c r="N377" t="str">
        <f t="shared" si="38"/>
        <v>N/A</v>
      </c>
    </row>
    <row r="378" spans="1:14" x14ac:dyDescent="0.3">
      <c r="A378" s="1">
        <v>4</v>
      </c>
      <c r="B378" t="s">
        <v>126</v>
      </c>
      <c r="C378" t="s">
        <v>2736</v>
      </c>
      <c r="I378" t="str">
        <f t="shared" si="33"/>
        <v>N/A</v>
      </c>
      <c r="J378">
        <f t="shared" si="34"/>
        <v>1.23</v>
      </c>
      <c r="K378" t="str">
        <f t="shared" si="35"/>
        <v>N/A</v>
      </c>
      <c r="L378" t="str">
        <f t="shared" si="36"/>
        <v>N/A</v>
      </c>
      <c r="M378" t="str">
        <f t="shared" si="37"/>
        <v>N/A</v>
      </c>
      <c r="N378" t="str">
        <f t="shared" si="38"/>
        <v>N/A</v>
      </c>
    </row>
    <row r="379" spans="1:14" x14ac:dyDescent="0.3">
      <c r="A379" s="1">
        <v>5</v>
      </c>
      <c r="B379" t="s">
        <v>128</v>
      </c>
      <c r="C379" t="s">
        <v>7644</v>
      </c>
      <c r="I379" t="str">
        <f t="shared" si="33"/>
        <v>N/A</v>
      </c>
      <c r="J379">
        <f t="shared" si="34"/>
        <v>1.1200000000000001</v>
      </c>
      <c r="K379" t="str">
        <f t="shared" si="35"/>
        <v>N/A</v>
      </c>
      <c r="L379" t="str">
        <f t="shared" si="36"/>
        <v>N/A</v>
      </c>
      <c r="M379" t="str">
        <f t="shared" si="37"/>
        <v>N/A</v>
      </c>
      <c r="N379" t="str">
        <f t="shared" si="38"/>
        <v>N/A</v>
      </c>
    </row>
    <row r="380" spans="1:14" x14ac:dyDescent="0.3">
      <c r="A380" s="1">
        <v>6</v>
      </c>
      <c r="B380" t="s">
        <v>130</v>
      </c>
      <c r="C380" t="s">
        <v>10237</v>
      </c>
      <c r="I380" t="str">
        <f t="shared" ref="I380:I399"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10.54</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10238</v>
      </c>
      <c r="I385" t="str">
        <f t="shared" si="39"/>
        <v>N/A</v>
      </c>
      <c r="J385">
        <f t="shared" si="40"/>
        <v>5440000000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7946</v>
      </c>
      <c r="I387" t="str">
        <f t="shared" si="39"/>
        <v>N/A</v>
      </c>
      <c r="J387">
        <f t="shared" si="40"/>
        <v>20.21</v>
      </c>
      <c r="K387" t="str">
        <f t="shared" si="41"/>
        <v>N/A</v>
      </c>
      <c r="L387" t="str">
        <f t="shared" si="42"/>
        <v>N/A</v>
      </c>
      <c r="M387" t="str">
        <f t="shared" si="43"/>
        <v>N/A</v>
      </c>
      <c r="N387" t="str">
        <f t="shared" si="44"/>
        <v>N/A</v>
      </c>
    </row>
    <row r="388" spans="1:14" x14ac:dyDescent="0.3">
      <c r="A388" s="1">
        <v>3</v>
      </c>
      <c r="B388" t="s">
        <v>124</v>
      </c>
      <c r="C388" t="s">
        <v>10239</v>
      </c>
      <c r="I388" t="str">
        <f t="shared" si="39"/>
        <v>N/A</v>
      </c>
      <c r="J388">
        <f t="shared" si="40"/>
        <v>13.12</v>
      </c>
      <c r="K388" t="str">
        <f t="shared" si="41"/>
        <v>N/A</v>
      </c>
      <c r="L388" t="str">
        <f t="shared" si="42"/>
        <v>N/A</v>
      </c>
      <c r="M388" t="str">
        <f t="shared" si="43"/>
        <v>N/A</v>
      </c>
      <c r="N388" t="str">
        <f t="shared" si="44"/>
        <v>N/A</v>
      </c>
    </row>
    <row r="389" spans="1:14" x14ac:dyDescent="0.3">
      <c r="A389" s="1">
        <v>4</v>
      </c>
      <c r="B389" t="s">
        <v>126</v>
      </c>
      <c r="C389" t="s">
        <v>2044</v>
      </c>
      <c r="I389" t="str">
        <f t="shared" si="39"/>
        <v>N/A</v>
      </c>
      <c r="J389">
        <f t="shared" si="40"/>
        <v>0.99</v>
      </c>
      <c r="K389" t="str">
        <f t="shared" si="41"/>
        <v>N/A</v>
      </c>
      <c r="L389" t="str">
        <f t="shared" si="42"/>
        <v>N/A</v>
      </c>
      <c r="M389" t="str">
        <f t="shared" si="43"/>
        <v>N/A</v>
      </c>
      <c r="N389" t="str">
        <f t="shared" si="44"/>
        <v>N/A</v>
      </c>
    </row>
    <row r="390" spans="1:14" x14ac:dyDescent="0.3">
      <c r="A390" s="1">
        <v>5</v>
      </c>
      <c r="B390" t="s">
        <v>128</v>
      </c>
      <c r="C390" t="s">
        <v>1136</v>
      </c>
      <c r="I390" t="str">
        <f t="shared" si="39"/>
        <v>N/A</v>
      </c>
      <c r="J390">
        <f t="shared" si="40"/>
        <v>1.19</v>
      </c>
      <c r="K390" t="str">
        <f t="shared" si="41"/>
        <v>N/A</v>
      </c>
      <c r="L390" t="str">
        <f t="shared" si="42"/>
        <v>N/A</v>
      </c>
      <c r="M390" t="str">
        <f t="shared" si="43"/>
        <v>N/A</v>
      </c>
      <c r="N390" t="str">
        <f t="shared" si="44"/>
        <v>N/A</v>
      </c>
    </row>
    <row r="391" spans="1:14" x14ac:dyDescent="0.3">
      <c r="A391" s="1">
        <v>6</v>
      </c>
      <c r="B391" t="s">
        <v>130</v>
      </c>
      <c r="C391" t="s">
        <v>6752</v>
      </c>
      <c r="I391" t="str">
        <f t="shared" si="39"/>
        <v>N/A</v>
      </c>
      <c r="J391">
        <f t="shared" si="40"/>
        <v>3.69</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10240</v>
      </c>
      <c r="I396" t="str">
        <f t="shared" si="39"/>
        <v>N/A</v>
      </c>
      <c r="J396">
        <f t="shared" si="40"/>
        <v>9730000000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10241</v>
      </c>
      <c r="I398" t="str">
        <f t="shared" si="39"/>
        <v>N/A</v>
      </c>
      <c r="J398">
        <f t="shared" si="40"/>
        <v>68.209999999999994</v>
      </c>
      <c r="K398" t="str">
        <f t="shared" si="41"/>
        <v>N/A</v>
      </c>
      <c r="L398" t="str">
        <f t="shared" si="42"/>
        <v>N/A</v>
      </c>
      <c r="M398" t="str">
        <f t="shared" si="43"/>
        <v>N/A</v>
      </c>
      <c r="N398" t="str">
        <f t="shared" si="44"/>
        <v>N/A</v>
      </c>
    </row>
    <row r="399" spans="1:14" x14ac:dyDescent="0.3">
      <c r="A399" s="1">
        <v>3</v>
      </c>
      <c r="B399" t="s">
        <v>124</v>
      </c>
      <c r="C399" t="s">
        <v>10242</v>
      </c>
      <c r="I399" t="str">
        <f t="shared" si="39"/>
        <v>N/A</v>
      </c>
      <c r="J399">
        <f t="shared" si="40"/>
        <v>11.91</v>
      </c>
      <c r="K399" t="str">
        <f t="shared" si="41"/>
        <v>N/A</v>
      </c>
      <c r="L399" t="str">
        <f t="shared" si="42"/>
        <v>N/A</v>
      </c>
      <c r="M399" t="str">
        <f t="shared" si="43"/>
        <v>N/A</v>
      </c>
      <c r="N399" t="str">
        <f t="shared" si="44"/>
        <v>N/A</v>
      </c>
    </row>
    <row r="400" spans="1:14" x14ac:dyDescent="0.3">
      <c r="A400" s="1">
        <v>4</v>
      </c>
      <c r="B400" t="s">
        <v>126</v>
      </c>
      <c r="C400" t="s">
        <v>10243</v>
      </c>
    </row>
    <row r="401" spans="1:3" x14ac:dyDescent="0.3">
      <c r="A401" s="1">
        <v>5</v>
      </c>
      <c r="B401" t="s">
        <v>128</v>
      </c>
      <c r="C401" t="s">
        <v>10244</v>
      </c>
    </row>
    <row r="402" spans="1:3" x14ac:dyDescent="0.3">
      <c r="A402" s="1">
        <v>6</v>
      </c>
      <c r="B402" t="s">
        <v>130</v>
      </c>
      <c r="C402" t="s">
        <v>4421</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8.9219159749673038E-3</v>
      </c>
      <c r="AL454">
        <f ca="1">Z455-Y455</f>
        <v>4.6888713800148363E-3</v>
      </c>
      <c r="AM454">
        <f ca="1">AA455-Z455</f>
        <v>1.6645285838834206E-2</v>
      </c>
      <c r="AN454">
        <f ca="1">AB455-AA455</f>
        <v>1.9554054054054248E-3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0.18433852140077822</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0.19326043737574553</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0.19794930875576036</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0.21459459459459457</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0.21654999999999999</v>
      </c>
      <c r="AK455" t="str">
        <f>"Max " &amp; AK452</f>
        <v>Max Change in Gross Margin / Sales</v>
      </c>
      <c r="AL455">
        <f ca="1">MAX(AK454:AN454)</f>
        <v>1.6645285838834206E-2</v>
      </c>
    </row>
    <row r="456" spans="2:40" x14ac:dyDescent="0.3">
      <c r="X456" t="str">
        <f>"Max " &amp; X453</f>
        <v>Max Gross Margin</v>
      </c>
      <c r="Y456">
        <f ca="1">MAX(X455:AB455)</f>
        <v>0.21654999999999999</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2016</v>
      </c>
      <c r="AK457" t="str">
        <f>"Min " &amp; AK452</f>
        <v>Min Change in Gross Margin / Sales</v>
      </c>
      <c r="AL457">
        <f ca="1">MIN(AK454:AN454)</f>
        <v>1.9554054054054248E-3</v>
      </c>
    </row>
    <row r="458" spans="2:40" x14ac:dyDescent="0.3">
      <c r="X458" t="str">
        <f>"Min " &amp; X453</f>
        <v>Min Gross Margin</v>
      </c>
      <c r="Y458">
        <f ca="1">MIN(X455:AB455)</f>
        <v>0.18433852140077822</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3.8540856031128425E-2</v>
      </c>
      <c r="R462">
        <f ca="1">Y455-Y463-Y471</f>
        <v>4.5029821073558643E-2</v>
      </c>
      <c r="S462">
        <f ca="1">Z455-Z463-Z471</f>
        <v>5.0184331797235013E-2</v>
      </c>
      <c r="T462">
        <f ca="1">AA455-AA463-AA471</f>
        <v>6.1719901719901715E-2</v>
      </c>
      <c r="U462">
        <f ca="1">AB455-AB463-AB471</f>
        <v>6.6349999999999992E-2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6.6349999999999992E-2</v>
      </c>
      <c r="S463" t="str">
        <f>"GM Effect on Max"</f>
        <v>GM Effect on Max</v>
      </c>
      <c r="T463" t="str">
        <f ca="1">IF(R464=Y457,"Max OM in same year as Max GM","Inconclusive Effect")</f>
        <v>Max OM in same year as Max GM</v>
      </c>
      <c r="X463">
        <f ca="1">(INDIRECT("J" &amp; MATCH("SG&amp;A Expense",B145:B403,0) +144))/(INDIRECT("J" &amp; MATCH("Sales/Revenue",B145:B403,0) +144))</f>
        <v>0.10577821011673151</v>
      </c>
      <c r="Y463">
        <f ca="1">(INDIRECT("K" &amp; MATCH("SG&amp;A Expense",B145:B403,0) +144))/(INDIRECT("K" &amp; MATCH("Sales/Revenue",B145:B403,0) +144))</f>
        <v>0.11039761431411531</v>
      </c>
      <c r="Z463">
        <f ca="1">(INDIRECT("L" &amp; MATCH("SG&amp;A Expense",B145:B403,0) +144))/(INDIRECT("L" &amp; MATCH("Sales/Revenue",B145:B403,0) +144))</f>
        <v>0.1061520737327189</v>
      </c>
      <c r="AA463">
        <f ca="1">(INDIRECT("M" &amp; MATCH("SG&amp;A Expense",B145:B403,0) +144))/(INDIRECT("M" &amp; MATCH("Sales/Revenue",B145:B403,0) +144))</f>
        <v>0.11402948402948401</v>
      </c>
      <c r="AB463">
        <f ca="1">(INDIRECT("N" &amp; MATCH("SG&amp;A Expense",B145:B403,0) +144))/(INDIRECT("N" &amp; MATCH("Sales/Revenue",B145:B403,0) +144))</f>
        <v>0.10967499999999999</v>
      </c>
      <c r="AE463">
        <f ca="1">R462-Q462</f>
        <v>6.4889650424302184E-3</v>
      </c>
      <c r="AF463">
        <f ca="1">S462-R462</f>
        <v>5.1545107236763699E-3</v>
      </c>
      <c r="AG463">
        <f ca="1">T462-S462</f>
        <v>1.1535569922666702E-2</v>
      </c>
      <c r="AH463">
        <f ca="1">U462-T462</f>
        <v>4.6300982800982771E-3</v>
      </c>
      <c r="AK463">
        <f ca="1">Y463-X463</f>
        <v>4.6194041973837974E-3</v>
      </c>
      <c r="AL463">
        <f ca="1">Z463-Y463</f>
        <v>-4.2455405813964092E-3</v>
      </c>
      <c r="AM463">
        <f ca="1">AA463-Z463</f>
        <v>7.8774102967651138E-3</v>
      </c>
      <c r="AN463">
        <f ca="1">AB463-AA463</f>
        <v>-4.3544840294840181E-3</v>
      </c>
    </row>
    <row r="464" spans="2:40" x14ac:dyDescent="0.3">
      <c r="Q464" t="str">
        <f>Q463 &amp; " Year"</f>
        <v>Max Operating Margin Year</v>
      </c>
      <c r="R464">
        <f ca="1">VALUE(Q461)+MATCH(R463,Q462:U462,0)-1</f>
        <v>2016</v>
      </c>
      <c r="S464" t="str">
        <f>"SGA Effect on Max"</f>
        <v>SGA Effect on Max</v>
      </c>
      <c r="T464" t="str">
        <f ca="1">IF(R464=Y467,"Max OM in same year as Min SGA","Inconclusive Effect")</f>
        <v>Inconclusive Effect</v>
      </c>
      <c r="X464" t="str">
        <f>"Max " &amp; X461</f>
        <v>Max SGA / Sales</v>
      </c>
      <c r="Y464">
        <f ca="1">MAX(X463:AB463)</f>
        <v>0.11402948402948401</v>
      </c>
      <c r="AE464" t="str">
        <f>"Max " &amp; AE461</f>
        <v>Max Change in Operating Margin</v>
      </c>
      <c r="AF464">
        <f ca="1">MAX(AE463:AH463)</f>
        <v>1.1535569922666702E-2</v>
      </c>
      <c r="AK464" t="str">
        <f>"Max " &amp; AK461</f>
        <v>Max Change in SGA / Sales</v>
      </c>
      <c r="AL464">
        <f ca="1">MAX(AK463:AN463)</f>
        <v>7.8774102967651138E-3</v>
      </c>
    </row>
    <row r="465" spans="4:40" x14ac:dyDescent="0.3">
      <c r="J465" t="str">
        <f>"EOY Pretax ROIC"</f>
        <v>EOY Pretax ROIC</v>
      </c>
      <c r="Q465" t="str">
        <f>"Min " &amp; Q460</f>
        <v>Min Operating Margin</v>
      </c>
      <c r="R465">
        <f ca="1">MIN(Q462:U462)</f>
        <v>3.8540856031128425E-2</v>
      </c>
      <c r="S465" t="str">
        <f>"Dep Effect on Max"</f>
        <v>Dep Effect on Max</v>
      </c>
      <c r="T465" t="str">
        <f ca="1">IF(R464=Y475,"Max OM in same year as Min Depr","Inconclusive Effect")</f>
        <v>Inconclusive Effect</v>
      </c>
      <c r="X465" t="str">
        <f>X464 &amp; " Year"</f>
        <v>Max SGA / Sales Year</v>
      </c>
      <c r="Y465">
        <f ca="1">VALUE(X462)+MATCH(Y464,X463:AB463,0)-1</f>
        <v>2015</v>
      </c>
      <c r="AE465" t="str">
        <f>AE464 &amp; " Year"</f>
        <v>Max Change in Operating Margin Year</v>
      </c>
      <c r="AF465" t="str">
        <f ca="1">IF(MATCH(AF464,AE463:AH463,0)=1,AE462,IF(MATCH(AF464,AE463:AH463,0)=2,AF462,IF(MATCH(AF464,AE463:AH463,0)=3,AG462,AH462)))</f>
        <v>14-15</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2012</v>
      </c>
      <c r="S466" t="str">
        <f>"GM Effect on Min"</f>
        <v>GM Effect on Min</v>
      </c>
      <c r="T466" t="str">
        <f ca="1">IF(R466=Y459,"Min OM in same year as Min GM","Inconclusive Effect")</f>
        <v>Min OM in same year as Min GM</v>
      </c>
      <c r="X466" t="str">
        <f>"Min " &amp; X461</f>
        <v>Min SGA / Sales</v>
      </c>
      <c r="Y466">
        <f ca="1">MIN(X463:AB463)</f>
        <v>0.10577821011673151</v>
      </c>
      <c r="AE466" t="str">
        <f>"Min " &amp; AE461</f>
        <v>Min Change in Operating Margin</v>
      </c>
      <c r="AF466">
        <f ca="1">MIN(AE463:AH463)</f>
        <v>4.6300982800982771E-3</v>
      </c>
      <c r="AK466" t="str">
        <f>"Min " &amp; AK461</f>
        <v>Min Change in SGA / Sales</v>
      </c>
      <c r="AL466">
        <f ca="1">MIN(AK463:AN463)</f>
        <v>-4.3544840294840181E-3</v>
      </c>
    </row>
    <row r="467" spans="4:40" x14ac:dyDescent="0.3">
      <c r="J467">
        <f ca="1">Q462*(1/Q490)</f>
        <v>5.6974403221167695E-2</v>
      </c>
      <c r="K467">
        <f ca="1">R462*(1/R490)</f>
        <v>6.6264883999882965E-2</v>
      </c>
      <c r="L467">
        <f ca="1">S462*(1/S490)</f>
        <v>7.074644318846228E-2</v>
      </c>
      <c r="M467">
        <f ca="1">T462*(1/T490)</f>
        <v>8.8422682952585457E-2</v>
      </c>
      <c r="N467">
        <f ca="1">U462*(1/U490)</f>
        <v>8.6905268672844566E-2</v>
      </c>
      <c r="S467" t="str">
        <f>"SGA Effect on Min"</f>
        <v>SGA Effect on Min</v>
      </c>
      <c r="T467" t="str">
        <f ca="1">IF(R466=Y465,"Min OM in same year as Max SGA","Inconclusive Effect")</f>
        <v>Inconclusive Effect</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15-16</v>
      </c>
      <c r="AK467" t="str">
        <f>AK466 &amp; " Year"</f>
        <v>Min Change in SGA / Sales Year</v>
      </c>
      <c r="AL467" t="str">
        <f ca="1">IF(MATCH(AL466,AK463:AN463,0)=1,AK462,IF(MATCH(AL466,AK463:AN463,0)=2,AL462,IF(MATCH(AL466,AK463:AN463,0)=3,AM462,AN462)))</f>
        <v>15-16</v>
      </c>
    </row>
    <row r="468" spans="4:40" x14ac:dyDescent="0.3">
      <c r="J468" t="str">
        <f>"Max " &amp; J465</f>
        <v>Max EOY Pretax ROIC</v>
      </c>
      <c r="K468">
        <f ca="1">MAX(J467:N467)</f>
        <v>8.8422682952585457E-2</v>
      </c>
      <c r="L468" t="str">
        <f>"OM Effect on Max"</f>
        <v>OM Effect on Max</v>
      </c>
      <c r="M468" t="str">
        <f ca="1">IF(K469=R464,"Max ROIC in same year as Max OM","Inconclusive Effect")</f>
        <v>Inconclusive Effect</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2015</v>
      </c>
      <c r="L469" t="str">
        <f>"IC Effect on Max"</f>
        <v>IC Effect on Max</v>
      </c>
      <c r="M469" t="str">
        <f ca="1">IF(K469=R494,"Max ROIC in same year as Min IC","Inconclusive Effect")</f>
        <v>Inconclusive Effect</v>
      </c>
      <c r="X469" t="str">
        <f>"Depreciation / Sales"</f>
        <v>Depreciation / Sales</v>
      </c>
    </row>
    <row r="470" spans="4:40" x14ac:dyDescent="0.3">
      <c r="J470" t="str">
        <f>"Min " &amp; J465</f>
        <v>Min EOY Pretax ROIC</v>
      </c>
      <c r="K470">
        <f ca="1">MIN(J467:N467)</f>
        <v>5.6974403221167695E-2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2012</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4.0019455252918286E-2</v>
      </c>
      <c r="Y471">
        <f ca="1">(INDIRECT("K" &amp; MATCH("Depreciation &amp; Amortization Expense",B145:B403,0) +144))/(INDIRECT("K" &amp; MATCH("Sales/Revenue",B145:B403,0) +144))</f>
        <v>3.7833001988071574E-2</v>
      </c>
      <c r="Z471">
        <f ca="1">(INDIRECT("L" &amp; MATCH("Depreciation &amp; Amortization Expense",B145:B403,0) +144))/(INDIRECT("L" &amp; MATCH("Sales/Revenue",B145:B403,0) +144))</f>
        <v>4.161290322580645E-2</v>
      </c>
      <c r="AA471">
        <f ca="1">(INDIRECT("M" &amp; MATCH("Depreciation &amp; Amortization Expense",B145:B403,0) +144))/(INDIRECT("M" &amp; MATCH("Sales/Revenue",B145:B403,0) +144))</f>
        <v>3.884520884520884E-2</v>
      </c>
      <c r="AB471">
        <f ca="1">(INDIRECT("N" &amp; MATCH("Depreciation &amp; Amortization Expense",B145:B403,0) +144))/(INDIRECT("N" &amp; MATCH("Sales/Revenue",B145:B403,0) +144))</f>
        <v>4.0524999999999999E-2</v>
      </c>
    </row>
    <row r="472" spans="4:40" x14ac:dyDescent="0.3">
      <c r="Q472">
        <f ca="1">K467-J467</f>
        <v>9.2904807787152696E-3</v>
      </c>
      <c r="R472">
        <f ca="1">L467-K467</f>
        <v>4.4815591885793149E-3</v>
      </c>
      <c r="S472">
        <f ca="1">M467-L467</f>
        <v>1.7676239764123178E-2</v>
      </c>
      <c r="T472">
        <f ca="1">N467-M467</f>
        <v>-1.5174142797408918E-3</v>
      </c>
      <c r="X472" t="str">
        <f>"Max " &amp; X469</f>
        <v>Max Depreciation / Sales</v>
      </c>
      <c r="Y472">
        <f ca="1">MAX(X471:AB471)</f>
        <v>4.161290322580645E-2</v>
      </c>
      <c r="AK472" t="str">
        <f>"Change in Depreciation / Sales"</f>
        <v>Change in Depreciation / Sales</v>
      </c>
    </row>
    <row r="473" spans="4:40" x14ac:dyDescent="0.3">
      <c r="Q473" t="str">
        <f>"Max " &amp; Q470</f>
        <v>Max Change in EOY Pretax ROIC</v>
      </c>
      <c r="R473">
        <f ca="1">MAX(Q472:T472)</f>
        <v>1.7676239764123178E-2</v>
      </c>
      <c r="X473" t="str">
        <f>X472 &amp; " Year"</f>
        <v>Max Depreciation / Sales Year</v>
      </c>
      <c r="Y473">
        <f ca="1">VALUE(X470)+MATCH(Y472,X471:AB471,0)-1</f>
        <v>2014</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14-15</v>
      </c>
      <c r="X474" t="str">
        <f>"Min " &amp; X469</f>
        <v>Min Depreciation / Sales</v>
      </c>
      <c r="Y474">
        <f ca="1">MIN(X471:AB471)</f>
        <v>3.7833001988071574E-2</v>
      </c>
      <c r="AK474">
        <f ca="1">Y471-X471</f>
        <v>-2.1864532648467119E-3</v>
      </c>
      <c r="AL474">
        <f ca="1">Z471-Y471</f>
        <v>3.7799012377348756E-3</v>
      </c>
      <c r="AM474">
        <f ca="1">AA471-Z471</f>
        <v>-2.7676943805976101E-3</v>
      </c>
      <c r="AN474">
        <f ca="1">AB471-AA471</f>
        <v>1.679791154791159E-3</v>
      </c>
    </row>
    <row r="475" spans="4:40" x14ac:dyDescent="0.3">
      <c r="D475" t="str">
        <f>"EOY ROIC"</f>
        <v>EOY ROIC</v>
      </c>
      <c r="K475" t="str">
        <f>"Change in EOY ROIC"</f>
        <v>Change in EOY ROIC</v>
      </c>
      <c r="Q475" t="str">
        <f>"Min " &amp; Q470</f>
        <v>Min Change in EOY Pretax ROIC</v>
      </c>
      <c r="R475">
        <f ca="1">MIN(Q472:T472)</f>
        <v>-1.5174142797408918E-3</v>
      </c>
      <c r="X475" t="str">
        <f>X474 &amp; " Year"</f>
        <v>Min Depreciation / Sales Year</v>
      </c>
      <c r="Y475">
        <f ca="1">VALUE(X470)+MATCH(Y474,X471:AB471,0)-1</f>
        <v>2013</v>
      </c>
      <c r="AK475" t="str">
        <f>"Max " &amp; AK472</f>
        <v>Max Change in Depreciation / Sales</v>
      </c>
      <c r="AL475">
        <f ca="1">MAX(AK474:AN474)</f>
        <v>3.7799012377348756E-3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15-16</v>
      </c>
      <c r="AK476" t="str">
        <f>AK475 &amp; " Year"</f>
        <v>Max Change in Depreciation / Sales Year</v>
      </c>
      <c r="AL476" t="str">
        <f ca="1">IF(MATCH(AL475,AK474:AN474,0)=1,AK473,IF(MATCH(AL475,AK474:AN474,0)=2,AL473,IF(MATCH(AL475,AK474:AN474,0)=3,AM473,AN473)))</f>
        <v>13-14</v>
      </c>
    </row>
    <row r="477" spans="4:40" x14ac:dyDescent="0.3">
      <c r="D477">
        <f ca="1">J467*(1-J487)</f>
        <v>3.5542538692889251E-2</v>
      </c>
      <c r="E477">
        <f ca="1">K467*(1-K487)</f>
        <v>4.398349777825513E-2</v>
      </c>
      <c r="F477">
        <f ca="1">L467*(1-L487)</f>
        <v>4.6509415909709466E-2</v>
      </c>
      <c r="G477">
        <f ca="1">M467*(1-M487)</f>
        <v>5.8778364952543065E-2</v>
      </c>
      <c r="H477">
        <f ca="1">N467*(1-N487)</f>
        <v>5.8498217328372432E-2</v>
      </c>
      <c r="K477">
        <f ca="1">E477-D477</f>
        <v>8.4409590853658789E-3</v>
      </c>
      <c r="L477">
        <f ca="1">F477-E477</f>
        <v>2.5259181314543355E-3</v>
      </c>
      <c r="M477">
        <f ca="1">G477-F477</f>
        <v>1.2268949042833599E-2</v>
      </c>
      <c r="N477">
        <f ca="1">H477-G477</f>
        <v>-2.8014762417063327E-4</v>
      </c>
      <c r="AK477" t="str">
        <f>"Min " &amp; AK472</f>
        <v>Min Change in Depreciation / Sales</v>
      </c>
      <c r="AL477">
        <f ca="1">MIN(AK474:AN474)</f>
        <v>-2.7676943805976101E-3</v>
      </c>
    </row>
    <row r="478" spans="4:40" x14ac:dyDescent="0.3">
      <c r="D478" t="str">
        <f>"Max " &amp; D475</f>
        <v>Max EOY ROIC</v>
      </c>
      <c r="E478">
        <f ca="1">MAX(D477:H477)</f>
        <v>5.8778364952543065E-2</v>
      </c>
      <c r="F478" t="str">
        <f>"Cash Tax  Effect on Max"</f>
        <v>Cash Tax  Effect on Max</v>
      </c>
      <c r="G478" t="str">
        <f ca="1">IF(E479=K491,"Max ROIC in same year as Min Cash Tax","Inconclusive Effect")</f>
        <v>Inconclusive Effect</v>
      </c>
      <c r="K478" t="str">
        <f>"Max " &amp; K475</f>
        <v>Max Change in EOY ROIC</v>
      </c>
      <c r="L478">
        <f ca="1">MAX(K477:N477)</f>
        <v>1.2268949042833599E-2</v>
      </c>
      <c r="AK478" t="str">
        <f>AK477 &amp; " Year"</f>
        <v>Min Change in Depreciation / Sales Year</v>
      </c>
      <c r="AL478" t="str">
        <f ca="1">IF(MATCH(AL477,AK474:AN474,0)=1,AK473,IF(MATCH(AL477,AK474:AN474,0)=2,AL473,IF(MATCH(AL477,AK474:AN474,0)=3,AM473,AN473)))</f>
        <v>14-15</v>
      </c>
    </row>
    <row r="479" spans="4:40" x14ac:dyDescent="0.3">
      <c r="D479" t="str">
        <f>D478 &amp; " Year"</f>
        <v>Max EOY ROIC Year</v>
      </c>
      <c r="E479">
        <f ca="1">VALUE(D476)+MATCH(E478,D477:H477,0)-1</f>
        <v>2015</v>
      </c>
      <c r="K479" t="str">
        <f>K478 &amp; " Year"</f>
        <v>Max Change in EOY ROIC Year</v>
      </c>
      <c r="L479" t="str">
        <f ca="1">IF(MATCH(L478,K477:N477,0)=1,K476,IF(MATCH(L478,K477:N477,0)=2,L476,IF(MATCH(L478,K477:N477,0)=3,M476,N476)))</f>
        <v>14-15</v>
      </c>
      <c r="Q479" t="str">
        <f>"Change in Cash Tax Rate"</f>
        <v>Change in Cash Tax Rate</v>
      </c>
    </row>
    <row r="480" spans="4:40" x14ac:dyDescent="0.3">
      <c r="D480" t="str">
        <f>"Min " &amp; D475</f>
        <v>Min EOY ROIC</v>
      </c>
      <c r="E480">
        <f ca="1">MIN(D477:H477)</f>
        <v>3.5542538692889251E-2</v>
      </c>
      <c r="F480" t="str">
        <f>"Cash Tax  Effect on Min"</f>
        <v>Cash Tax  Effect on Min</v>
      </c>
      <c r="G480" t="str">
        <f ca="1">IF(E481=K489,"Min ROIC in same year as Max Cash Tax","Inconclusive Effect")</f>
        <v>Min ROIC in same year as Max Cash Tax</v>
      </c>
      <c r="K480" t="str">
        <f>"Min " &amp; K475</f>
        <v>Min Change in EOY ROIC</v>
      </c>
      <c r="L480">
        <f ca="1">MIN(K477:N477)</f>
        <v>-2.8014762417063327E-4</v>
      </c>
      <c r="Q480" t="str">
        <f>K476</f>
        <v>12-13</v>
      </c>
      <c r="R480" t="str">
        <f>L476</f>
        <v>13-14</v>
      </c>
      <c r="S480" t="str">
        <f>M476</f>
        <v>14-15</v>
      </c>
      <c r="T480" t="str">
        <f>N476</f>
        <v>15-16</v>
      </c>
    </row>
    <row r="481" spans="4:40" x14ac:dyDescent="0.3">
      <c r="D481" t="str">
        <f>D480 &amp; " Year"</f>
        <v>Min EOY ROIC Year</v>
      </c>
      <c r="E481">
        <f ca="1">VALUE(D476)+MATCH(E480,D477:H477,0)-1</f>
        <v>2012</v>
      </c>
      <c r="K481" t="str">
        <f>K480 &amp; " Year"</f>
        <v>Min Change in EOY ROIC Year</v>
      </c>
      <c r="L481" t="str">
        <f ca="1">IF(MATCH(L480,K477:N477,0)=1,K476,IF(MATCH(L480,K477:N477,0)=2,L476,IF(MATCH(L480,K477:N477,0)=3,M476,N476)))</f>
        <v>15-16</v>
      </c>
      <c r="Q481">
        <f ca="1">K487-J487</f>
        <v>-3.9919278834742833E-2</v>
      </c>
      <c r="R481">
        <f ca="1">L487-K487</f>
        <v>6.3427785557446659E-3</v>
      </c>
      <c r="S481">
        <f ca="1">M487-L487</f>
        <v>-7.3331080223917877E-3</v>
      </c>
      <c r="T481">
        <f ca="1">N487-M487</f>
        <v>-8.3831855133867927E-3</v>
      </c>
      <c r="X481" t="str">
        <f>"Op WC / Sales"</f>
        <v>Op WC / Sales</v>
      </c>
    </row>
    <row r="482" spans="4:40" x14ac:dyDescent="0.3">
      <c r="Q482" t="str">
        <f>"Max " &amp; Q479</f>
        <v>Max Change in Cash Tax Rate</v>
      </c>
      <c r="R482">
        <f ca="1">MAX(Q481:T481)</f>
        <v>6.3427785557446659E-3</v>
      </c>
      <c r="X482" t="str">
        <f>D476</f>
        <v>2012</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str">
        <f ca="1">IF(MATCH(R482,Q481:T481,0)=1,Q480,IF(MATCH(R482,Q481:T481,0)=2,R480,IF(MATCH(R482,Q481:T481,0)=3,S480,T480)))</f>
        <v>13-14</v>
      </c>
      <c r="X483">
        <f ca="1">(INDIRECT("J" &amp; MATCH("Total Current Assets",B145:B403,0) +144) - INDIRECT("J" &amp; MATCH("Total Current Liabilities",B145:B403,0) +144))/(INDIRECT("J" &amp; MATCH("Sales/Revenue",B145:B403,0) +144))</f>
        <v>0.17256809338521401</v>
      </c>
      <c r="Y483">
        <f ca="1">(INDIRECT("K" &amp; MATCH("Total Current Assets",B145:B403,0) +144) - INDIRECT("K" &amp; MATCH("Total Current Liabilities",B145:B403,0) +144))/(INDIRECT("K" &amp; MATCH("Sales/Revenue",B145:B403,0) +144))</f>
        <v>0.17854870775347911</v>
      </c>
      <c r="Z483">
        <f ca="1">(INDIRECT("L" &amp; MATCH("Total Current Assets",B145:B403,0) +144) - INDIRECT("L" &amp; MATCH("Total Current Liabilities",B145:B403,0) +144))/(INDIRECT("L" &amp; MATCH("Sales/Revenue",B145:B403,0) +144))</f>
        <v>0.18631336405529955</v>
      </c>
      <c r="AA483">
        <f ca="1">(INDIRECT("M" &amp; MATCH("Total Current Assets",B145:B403,0) +144) - INDIRECT("M" &amp; MATCH("Total Current Liabilities",B145:B403,0) +144))/(INDIRECT("M" &amp; MATCH("Sales/Revenue",B145:B403,0) +144))</f>
        <v>0.13044226044226043</v>
      </c>
      <c r="AB483">
        <f ca="1">(INDIRECT("N" &amp; MATCH("Total Current Assets",B145:B403,0) +144) - INDIRECT("N" &amp; MATCH("Total Current Liabilities",B145:B403,0) +144))/(INDIRECT("N" &amp; MATCH("Sales/Revenue",B145:B403,0) +144))</f>
        <v>0.148475</v>
      </c>
      <c r="AK483" t="str">
        <f>K476</f>
        <v>12-13</v>
      </c>
      <c r="AL483" t="str">
        <f>L476</f>
        <v>13-14</v>
      </c>
      <c r="AM483" t="str">
        <f>M476</f>
        <v>14-15</v>
      </c>
      <c r="AN483" t="str">
        <f>N476</f>
        <v>15-16</v>
      </c>
    </row>
    <row r="484" spans="4:40" x14ac:dyDescent="0.3">
      <c r="Q484" t="str">
        <f>"Min " &amp; Q479</f>
        <v>Min Change in Cash Tax Rate</v>
      </c>
      <c r="R484">
        <f ca="1">MIN(Q481:T481)</f>
        <v>-3.9919278834742833E-2</v>
      </c>
      <c r="X484" t="str">
        <f>"Max " &amp; X481</f>
        <v>Max Op WC / Sales</v>
      </c>
      <c r="Y484">
        <f ca="1">MAX(X483:AB483)</f>
        <v>0.18631336405529955</v>
      </c>
      <c r="AK484">
        <f ca="1">Y483-X483</f>
        <v>5.9806143682651081E-3</v>
      </c>
      <c r="AL484">
        <f ca="1">Z483-Y483</f>
        <v>7.7646563018204384E-3</v>
      </c>
      <c r="AM484">
        <f ca="1">AA483-Z483</f>
        <v>-5.5871103613039125E-2</v>
      </c>
      <c r="AN484">
        <f ca="1">AB483-AA483</f>
        <v>1.8032739557739569E-2</v>
      </c>
    </row>
    <row r="485" spans="4:40" x14ac:dyDescent="0.3">
      <c r="J485" t="str">
        <f>"Cash Tax Rate"</f>
        <v>Cash Tax Rate</v>
      </c>
      <c r="Q485" t="str">
        <f>Q484 &amp; " Year"</f>
        <v>Min Change in Cash Tax Rate Year</v>
      </c>
      <c r="R485" t="str">
        <f ca="1">IF(MATCH(R484,Q481:T481,0)=1,Q480,IF(MATCH(R484,Q481:T481,0)=2,R480,IF(MATCH(R484,Q481:T481,0)=3,S480,T480)))</f>
        <v>12-13</v>
      </c>
      <c r="X485" t="str">
        <f>X484 &amp; " Year"</f>
        <v>Max Op WC / Sales Year</v>
      </c>
      <c r="Y485">
        <f ca="1">VALUE(X482)+MATCH(Y484,X483:AB483,0)-1</f>
        <v>2014</v>
      </c>
      <c r="AK485" t="str">
        <f>"Max " &amp; AK482</f>
        <v>Max Change in Op WC / Sales</v>
      </c>
      <c r="AL485">
        <f ca="1">MAX(AK484:AN484)</f>
        <v>1.8032739557739569E-2</v>
      </c>
    </row>
    <row r="486" spans="4:40" x14ac:dyDescent="0.3">
      <c r="J486" t="str">
        <f>D476</f>
        <v>2012</v>
      </c>
      <c r="K486" t="str">
        <f>E476</f>
        <v>2013</v>
      </c>
      <c r="L486" t="str">
        <f>F476</f>
        <v>2014</v>
      </c>
      <c r="M486" t="str">
        <f>G476</f>
        <v>2015</v>
      </c>
      <c r="N486" t="str">
        <f>H476</f>
        <v>2016</v>
      </c>
      <c r="X486" t="str">
        <f>"Min " &amp; X481</f>
        <v>Min Op WC / Sales</v>
      </c>
      <c r="Y486">
        <f ca="1">MIN(X483:AB483)</f>
        <v>0.13044226044226043</v>
      </c>
      <c r="AK486" t="str">
        <f>AK485 &amp; " Year"</f>
        <v>Max Change in Op WC / Sales Year</v>
      </c>
      <c r="AL486" t="str">
        <f ca="1">IF(MATCH(AL485,AK484:AN484,0)=1,AK483,IF(MATCH(AL485,AK484:AN484,0)=2,AL483,IF(MATCH(AL485,AK484:AN484,0)=3,AM483,AN483)))</f>
        <v>15-16</v>
      </c>
    </row>
    <row r="487" spans="4:40" x14ac:dyDescent="0.3">
      <c r="J487">
        <f ca="1">(INDIRECT("J" &amp; MATCH("Income Tax",B145:B403,0) +144))/(INDIRECT("J" &amp; MATCH("Pretax Income",B145:B403,0) +144))</f>
        <v>0.37616654702081836</v>
      </c>
      <c r="K487">
        <f ca="1">(INDIRECT("K" &amp; MATCH("Income Tax",B145:B403,0) +144))/(INDIRECT("K" &amp; MATCH("Pretax Income",B145:B403,0) +144))</f>
        <v>0.33624726818607553</v>
      </c>
      <c r="L487">
        <f ca="1">(INDIRECT("L" &amp; MATCH("Income Tax",B145:B403,0) +144))/(INDIRECT("L" &amp; MATCH("Pretax Income",B145:B403,0) +144))</f>
        <v>0.3425900467418202</v>
      </c>
      <c r="M487">
        <f ca="1">(INDIRECT("M" &amp; MATCH("Income Tax",B145:B403,0) +144))/(INDIRECT("M" &amp; MATCH("Pretax Income",B145:B403,0) +144))</f>
        <v>0.33525693871942841</v>
      </c>
      <c r="N487">
        <f ca="1">(INDIRECT("N" &amp; MATCH("Income Tax",B145:B403,0) +144))/(INDIRECT("N" &amp; MATCH("Pretax Income",B145:B403,0) +144))</f>
        <v>0.32687375320604162</v>
      </c>
      <c r="X487" t="str">
        <f>X486 &amp; " Year"</f>
        <v>Min Op WC / Sales Year</v>
      </c>
      <c r="Y487">
        <f ca="1">VALUE(X482)+MATCH(Y486,X483:AB483,0)-1</f>
        <v>2015</v>
      </c>
      <c r="AK487" t="str">
        <f>"Min " &amp; AK482</f>
        <v>Min Change in Op WC / Sales</v>
      </c>
      <c r="AL487">
        <f ca="1">MIN(AK484:AN484)</f>
        <v>-5.5871103613039125E-2</v>
      </c>
    </row>
    <row r="488" spans="4:40" x14ac:dyDescent="0.3">
      <c r="J488" t="str">
        <f>"Max " &amp; J485</f>
        <v>Max Cash Tax Rate</v>
      </c>
      <c r="K488">
        <f ca="1">MAX(J487:N487)</f>
        <v>0.37616654702081836</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J489" t="str">
        <f>J488 &amp; " Year"</f>
        <v>Max Cash Tax Rate Year</v>
      </c>
      <c r="K489">
        <f ca="1">VALUE(J486)+MATCH(K488,J487:N487,0)-1</f>
        <v>2012</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0.32687375320604162</v>
      </c>
      <c r="Q490">
        <f ca="1">SUM(X483,X491,X499)</f>
        <v>0.67645914396887163</v>
      </c>
      <c r="R490">
        <f ca="1">SUM(Y483,Y491,Y499)</f>
        <v>0.67954274353876742</v>
      </c>
      <c r="S490">
        <f ca="1">SUM(Z483,Z491,Z499)</f>
        <v>0.7093548387096773</v>
      </c>
      <c r="T490">
        <f ca="1">SUM(AA483,AA491,AA499)</f>
        <v>0.69800982800982792</v>
      </c>
      <c r="U490">
        <f ca="1">SUM(AB483,AB491,AB499)</f>
        <v>0.7634749999999999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2016</v>
      </c>
      <c r="Q491" t="str">
        <f>"Max " &amp; Q488</f>
        <v>Max Invested Capital / Sales</v>
      </c>
      <c r="R491">
        <f ca="1">MAX(Q490:U490)</f>
        <v>0.7634749999999999</v>
      </c>
      <c r="S491" t="str">
        <f>"Op WC Effect on Max"</f>
        <v>Op WC Effect on Max</v>
      </c>
      <c r="T491" t="str">
        <f ca="1">IF(R492=Y485,"Max IC in same year as Max Op WC","Inconclusive Effect")</f>
        <v>Inconclusive Effect</v>
      </c>
      <c r="X491">
        <f ca="1">(INDIRECT("J" &amp; MATCH("Net Property, Plant &amp; Equipment",B145:B403,0) +144))/(INDIRECT("J" &amp; MATCH("Sales/Revenue",B145:B403,0) +144))</f>
        <v>0.26264591439688717</v>
      </c>
      <c r="Y491">
        <f ca="1">(INDIRECT("K" &amp; MATCH("Net Property, Plant &amp; Equipment",B145:B403,0) +144))/(INDIRECT("K" &amp; MATCH("Sales/Revenue",B145:B403,0) +144))</f>
        <v>0.25447316103379719</v>
      </c>
      <c r="Z491">
        <f ca="1">(INDIRECT("L" &amp; MATCH("Net Property, Plant &amp; Equipment",B145:B403,0) +144))/(INDIRECT("L" &amp; MATCH("Sales/Revenue",B145:B403,0) +144))</f>
        <v>0.26267281105990781</v>
      </c>
      <c r="AA491">
        <f ca="1">(INDIRECT("M" &amp; MATCH("Net Property, Plant &amp; Equipment",B145:B403,0) +144))/(INDIRECT("M" &amp; MATCH("Sales/Revenue",B145:B403,0) +144))</f>
        <v>0.29729729729729726</v>
      </c>
      <c r="AB491">
        <f ca="1">(INDIRECT("N" &amp; MATCH("Net Property, Plant &amp; Equipment",B145:B403,0) +144))/(INDIRECT("N" &amp; MATCH("Sales/Revenue",B145:B403,0) +144))</f>
        <v>0.32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2016</v>
      </c>
      <c r="S492" t="str">
        <f>"PPE Effect on Max"</f>
        <v>PPE Effect on Max</v>
      </c>
      <c r="T492" t="str">
        <f ca="1">IF(R492=Y493,"Max IC in same year as Max PPE","Inconclusive Effect")</f>
        <v>Max IC in same year as Max PPE</v>
      </c>
      <c r="X492" t="str">
        <f>"Max " &amp; X489</f>
        <v>Max PPE / Sales</v>
      </c>
      <c r="Y492">
        <f ca="1">MAX(X491:AB491)</f>
        <v>0.32</v>
      </c>
      <c r="AE492">
        <f ca="1">R490-Q490</f>
        <v>3.0835995698957896E-3</v>
      </c>
      <c r="AF492">
        <f ca="1">S490-R490</f>
        <v>2.981209517090988E-2</v>
      </c>
      <c r="AG492">
        <f ca="1">T490-S490</f>
        <v>-1.1345010699849389E-2</v>
      </c>
      <c r="AH492">
        <f ca="1">U490-T490</f>
        <v>6.5465171990171989E-2</v>
      </c>
      <c r="AK492">
        <f ca="1">Y491-X491</f>
        <v>-8.1727533630899796E-3</v>
      </c>
      <c r="AL492">
        <f ca="1">Z491-Y491</f>
        <v>8.1996500261106164E-3</v>
      </c>
      <c r="AM492">
        <f ca="1">AA491-Z491</f>
        <v>3.4624486237389451E-2</v>
      </c>
      <c r="AN492">
        <f ca="1">AB491-AA491</f>
        <v>2.2702702702702748E-2</v>
      </c>
    </row>
    <row r="493" spans="4:40" x14ac:dyDescent="0.3">
      <c r="Q493" t="str">
        <f>"Min " &amp; Q488</f>
        <v>Min Invested Capital / Sales</v>
      </c>
      <c r="R493">
        <f ca="1">MIN(Q490:U490)</f>
        <v>0.67645914396887163</v>
      </c>
      <c r="S493" t="str">
        <f>"Intangibles Effect on Max"</f>
        <v>Intangibles Effect on Max</v>
      </c>
      <c r="T493" t="str">
        <f ca="1">IF(R492=Y501,"Max IC in same year as Max Intangibles","Inconclusive Effect")</f>
        <v>Max IC in same year as Max Intangibles</v>
      </c>
      <c r="X493" t="str">
        <f>X492 &amp; " Year"</f>
        <v>Max PPE / Sales Year</v>
      </c>
      <c r="Y493">
        <f ca="1">VALUE(X490)+MATCH(Y492,X491:AB491,0)-1</f>
        <v>2016</v>
      </c>
      <c r="AE493" t="str">
        <f>"Max " &amp; AE490</f>
        <v>Max Change in Invested Capital / Sales</v>
      </c>
      <c r="AF493">
        <f ca="1">MAX(AE492:AH492)</f>
        <v>6.5465171990171989E-2</v>
      </c>
      <c r="AK493" t="str">
        <f>"Max " &amp; AK490</f>
        <v>Max Change in PPE / Sales</v>
      </c>
      <c r="AL493">
        <f ca="1">MAX(AK492:AN492)</f>
        <v>3.4624486237389451E-2</v>
      </c>
    </row>
    <row r="494" spans="4:40" x14ac:dyDescent="0.3">
      <c r="Q494" t="str">
        <f>Q493 &amp; " Year"</f>
        <v>Min Invested Capital / Sales Year</v>
      </c>
      <c r="R494">
        <f ca="1">VALUE(Q489)+MATCH(R493,Q490:U490,0)-1</f>
        <v>2012</v>
      </c>
      <c r="S494" t="str">
        <f>"Op WC Effect on Min"</f>
        <v>Op WC Effect on Min</v>
      </c>
      <c r="T494" t="str">
        <f ca="1">IF(R494=Y487,"Min IC in same year as Min Op WC","Inconclusive Effect")</f>
        <v>Inconclusive Effect</v>
      </c>
      <c r="X494" t="str">
        <f>"Min " &amp; X489</f>
        <v>Min PPE / Sales</v>
      </c>
      <c r="Y494">
        <f ca="1">MIN(X491:AB491)</f>
        <v>0.25447316103379719</v>
      </c>
      <c r="AE494" t="str">
        <f>AE493 &amp; " Year"</f>
        <v>Max Change in Invested Capital / Sales Year</v>
      </c>
      <c r="AF494" t="str">
        <f ca="1">IF(MATCH(AF493,AE492:AH492,0)=1,AE491,IF(MATCH(AF493,AE492:AH492,0)=2,AF491,IF(MATCH(AF493,AE492:AH492,0)=3,AG491,AH491)))</f>
        <v>15-16</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2013</v>
      </c>
      <c r="AE495" t="str">
        <f>"Min " &amp; AE490</f>
        <v>Min Change in Invested Capital / Sales</v>
      </c>
      <c r="AF495">
        <f ca="1">MIN(AE492:AH492)</f>
        <v>-1.1345010699849389E-2</v>
      </c>
      <c r="AK495" t="str">
        <f>"Min " &amp; AK490</f>
        <v>Min Change in PPE / Sales</v>
      </c>
      <c r="AL495">
        <f ca="1">MIN(AK492:AN492)</f>
        <v>-8.1727533630899796E-3</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14-15</v>
      </c>
      <c r="AK496" t="str">
        <f>AK495 &amp; " Year"</f>
        <v>Min Change in PPE / Sales Year</v>
      </c>
      <c r="AL496" t="str">
        <f ca="1">IF(MATCH(AL495,AK492:AN492,0)=1,AK491,IF(MATCH(AL495,AK492:AN492,0)=2,AL491,IF(MATCH(AL495,AK492:AN492,0)=3,AM491,AN491)))</f>
        <v>12-13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0.24124513618677043</v>
      </c>
      <c r="Y499">
        <f ca="1">(INDIRECT("K" &amp; MATCH("Intangible Assets",B145:B403,0) +144))/(INDIRECT("K" &amp; MATCH("Sales/Revenue",B145:B403,0) +144))</f>
        <v>0.24652087475149106</v>
      </c>
      <c r="Z499">
        <f ca="1">(INDIRECT("L" &amp; MATCH("Intangible Assets",B145:B403,0) +144))/(INDIRECT("L" &amp; MATCH("Sales/Revenue",B145:B403,0) +144))</f>
        <v>0.26036866359447003</v>
      </c>
      <c r="AA499">
        <f ca="1">(INDIRECT("M" &amp; MATCH("Intangible Assets",B145:B403,0) +144))/(INDIRECT("M" &amp; MATCH("Sales/Revenue",B145:B403,0) +144))</f>
        <v>0.27027027027027023</v>
      </c>
      <c r="AB499">
        <f ca="1">(INDIRECT("N" &amp; MATCH("Intangible Assets",B145:B403,0) +144))/(INDIRECT("N" &amp; MATCH("Sales/Revenue",B145:B403,0) +144))</f>
        <v>0.29499999999999998</v>
      </c>
      <c r="AK499" t="str">
        <f>K476</f>
        <v>12-13</v>
      </c>
      <c r="AL499" t="str">
        <f>L476</f>
        <v>13-14</v>
      </c>
      <c r="AM499" t="str">
        <f>M476</f>
        <v>14-15</v>
      </c>
      <c r="AN499" t="str">
        <f>N476</f>
        <v>15-16</v>
      </c>
    </row>
    <row r="500" spans="3:40" x14ac:dyDescent="0.3">
      <c r="C500" t="s">
        <v>2492</v>
      </c>
      <c r="X500" t="str">
        <f>"Max " &amp; X497</f>
        <v>Max Intangibles / Sales</v>
      </c>
      <c r="Y500">
        <f ca="1">MAX(X499:AB499)</f>
        <v>0.29499999999999998</v>
      </c>
      <c r="AK500">
        <f ca="1">Y499-X499</f>
        <v>5.2757385647206334E-3</v>
      </c>
      <c r="AL500">
        <f ca="1">Z499-Y499</f>
        <v>1.3847788842978964E-2</v>
      </c>
      <c r="AM500">
        <f ca="1">AA499-Z499</f>
        <v>9.9016066758002008E-3</v>
      </c>
      <c r="AN500">
        <f ca="1">AB499-AA499</f>
        <v>2.4729729729729755E-2</v>
      </c>
    </row>
    <row r="501" spans="3:40" x14ac:dyDescent="0.3">
      <c r="C501" t="s">
        <v>1073</v>
      </c>
      <c r="X501" t="str">
        <f>X500 &amp; " Year"</f>
        <v>Max Intangibles / Sales Year</v>
      </c>
      <c r="Y501">
        <f ca="1">VALUE(X498)+MATCH(Y500,X499:AB499,0)-1</f>
        <v>2016</v>
      </c>
      <c r="AK501" t="str">
        <f>"Max " &amp; AK498</f>
        <v>Max Change in Intagibles / Sales</v>
      </c>
      <c r="AL501">
        <f ca="1">MAX(AK500:AN500)</f>
        <v>2.4729729729729755E-2</v>
      </c>
    </row>
    <row r="502" spans="3:40" x14ac:dyDescent="0.3">
      <c r="C502" t="s">
        <v>1074</v>
      </c>
      <c r="X502" t="str">
        <f>"Min " &amp; X497</f>
        <v>Min Intangibles / Sales</v>
      </c>
      <c r="Y502">
        <f ca="1">MIN(X499:AB499)</f>
        <v>0.24124513618677043</v>
      </c>
      <c r="AK502" t="str">
        <f>AK501 &amp; " Year"</f>
        <v>Max Change in Intagibles / Sales Year</v>
      </c>
      <c r="AL502" t="str">
        <f ca="1">IF(MATCH(AL501,AK500:AN500,0)=1,AK499,IF(MATCH(AL501,AK500:AN500,0)=2,AL499,IF(MATCH(AL501,AK500:AN500,0)=3,AM499,AN499)))</f>
        <v>15-16</v>
      </c>
    </row>
    <row r="503" spans="3:40" x14ac:dyDescent="0.3">
      <c r="C503" t="s">
        <v>3152</v>
      </c>
      <c r="X503" t="str">
        <f>X502 &amp; " Year"</f>
        <v>Min Intangibles / Sales Year</v>
      </c>
      <c r="Y503">
        <f ca="1">VALUE(X498)+MATCH(Y502,X499:AB499,0)-1</f>
        <v>2012</v>
      </c>
      <c r="AK503" t="str">
        <f>"Min " &amp; AK498</f>
        <v>Min Change in Intagibles / Sales</v>
      </c>
      <c r="AL503">
        <f ca="1">MIN(AK500:AN500)</f>
        <v>5.2757385647206334E-3</v>
      </c>
    </row>
    <row r="504" spans="3:40" x14ac:dyDescent="0.3">
      <c r="C504" t="s">
        <v>10245</v>
      </c>
      <c r="AK504" t="str">
        <f>AK503 &amp; " Year"</f>
        <v>Min Change in Intagibles / Sales Year</v>
      </c>
      <c r="AL504" t="str">
        <f ca="1">IF(MATCH(AL503,AK500:AN500,0)=1,AK499,IF(MATCH(AL503,AK500:AN500,0)=2,AL499,IF(MATCH(AL503,AK500:AN500,0)=3,AM499,AN499)))</f>
        <v>12-13</v>
      </c>
    </row>
    <row r="505" spans="3:40" x14ac:dyDescent="0.3">
      <c r="C505" t="s">
        <v>1073</v>
      </c>
    </row>
    <row r="506" spans="3:40" x14ac:dyDescent="0.3">
      <c r="C506" t="s">
        <v>1783</v>
      </c>
    </row>
    <row r="507" spans="3:40" x14ac:dyDescent="0.3">
      <c r="C507" t="s">
        <v>4355</v>
      </c>
    </row>
    <row r="508" spans="3:40" x14ac:dyDescent="0.3">
      <c r="C508" t="s">
        <v>1076</v>
      </c>
    </row>
    <row r="509" spans="3:40" x14ac:dyDescent="0.3">
      <c r="C509" t="s">
        <v>3753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4"/>
  <sheetViews>
    <sheetView topLeftCell="B1" workbookViewId="0"/>
  </sheetViews>
  <sheetFormatPr defaultRowHeight="14.4" x14ac:dyDescent="0.3"/>
  <cols>
    <col min="1" max="1" width="0" hidden="1" customWidth="1"/>
    <col min="2" max="7" width="20.6640625" customWidth="1"/>
  </cols>
  <sheetData>
    <row r="1" spans="1:16" x14ac:dyDescent="0.3">
      <c r="B1" t="s">
        <v>0</v>
      </c>
      <c r="C1" t="s">
        <v>10246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BlackRock Commodities Income Ord</v>
      </c>
    </row>
    <row r="2" spans="1:16" x14ac:dyDescent="0.3">
      <c r="B2" t="s">
        <v>2</v>
      </c>
      <c r="C2" t="s">
        <v>10247</v>
      </c>
      <c r="K2" t="str">
        <f>LEFT(C1,FIND("(",C1) - 2)</f>
        <v>BlackRock Commodities Income Ord</v>
      </c>
    </row>
    <row r="3" spans="1:16" x14ac:dyDescent="0.3">
      <c r="J3">
        <f ca="1">RANDBETWEEN(1,6)</f>
        <v>5</v>
      </c>
      <c r="K3" t="str">
        <f>" is scheduled to report earnings "&amp;IFERROR("between "&amp;LEFT(C20,FIND("-",C20)-2)&amp;" and "&amp;RIGHT(C20,FIND("-",C20)-2),"on "&amp;C20)</f>
        <v xml:space="preserve"> is scheduled to report earnings on </v>
      </c>
      <c r="L3" t="str">
        <f>" is slated to report earnings "&amp;IFERROR("between "&amp;LEFT(C20,FIND("-",C20)-2)&amp;" and "&amp;RIGHT(C20,FIND("-",C20)-2),"on "&amp;C20)</f>
        <v xml:space="preserve"> is slated to report earnings on </v>
      </c>
      <c r="M3" t="str">
        <f>" will report earnings "&amp;IFERROR("between "&amp;LEFT(C20,FIND("-",C20)-2)&amp;" and "&amp;RIGHT(C20,FIND("-",C20)-2),"on "&amp;C20)</f>
        <v xml:space="preserve"> will report earnings on </v>
      </c>
      <c r="N3" t="str">
        <f>" reports earnings "&amp;IFERROR("between "&amp;LEFT(C20,FIND("-",C20)-2)&amp;" and "&amp;RIGHT(C20,FIND("-",C20)-2),"on "&amp;C20)</f>
        <v xml:space="preserve"> reports earnings on </v>
      </c>
      <c r="O3" t="str">
        <f>" plans to report earnings "&amp;IFERROR("between "&amp;LEFT(C20,FIND("-",C20)-2)&amp;" and "&amp;RIGHT(C20,FIND("-",C20)-2),"on "&amp;C20)</f>
        <v xml:space="preserve"> plans to report earnings on </v>
      </c>
      <c r="P3" t="str">
        <f>" is going to report earnings "&amp;IFERROR("between "&amp;LEFT(C20,FIND("-",C20)-2)&amp;" and "&amp;RIGHT(C20,FIND("-",C20)-2),"on "&amp;C20)</f>
        <v xml:space="preserve"> is going to report earnings on </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$70.88, up .35%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$70.88, up .35% after opening a bit below yesterday's closing price</v>
      </c>
    </row>
    <row r="5" spans="1:16" x14ac:dyDescent="0.3">
      <c r="J5">
        <f ca="1">RANDBETWEEN(1,2)</f>
        <v>2</v>
      </c>
      <c r="K5" t="str">
        <f>"The one year target estimate for " &amp; D1 &amp; " is " &amp; TEXT(C23,"$####.00")</f>
        <v>The one year target estimate for BlackRock Commodities Income Ord is $.00</v>
      </c>
      <c r="L5" t="str">
        <f>D1 &amp; " is expected to be trading at " &amp; TEXT(C23, "$####.00") &amp; ", based on target estimates"</f>
        <v>BlackRock Commodities Income Ord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10248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10249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10250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10251</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10252</v>
      </c>
      <c r="K11" t="str">
        <f>IF(B145="Interest Income",U42, K42)</f>
        <v>No positive trends</v>
      </c>
    </row>
    <row r="12" spans="1:16" x14ac:dyDescent="0.3">
      <c r="A12" s="1">
        <v>5</v>
      </c>
      <c r="B12" t="s">
        <v>15</v>
      </c>
      <c r="C12" t="s">
        <v>10253</v>
      </c>
      <c r="D12" t="str">
        <f>LEFT(C12,FIND("-",C12)-2)</f>
        <v>0.692</v>
      </c>
      <c r="E12" t="str">
        <f>TRIM(RIGHT(C12,FIND("-",C12)-1))</f>
        <v>70.750</v>
      </c>
      <c r="K12" t="str">
        <f ca="1">D78</f>
        <v>Inconclusive</v>
      </c>
    </row>
    <row r="13" spans="1:16" x14ac:dyDescent="0.3">
      <c r="A13" s="1">
        <v>6</v>
      </c>
      <c r="B13" t="s">
        <v>17</v>
      </c>
      <c r="C13" t="s">
        <v>10254</v>
      </c>
      <c r="K13" t="str">
        <f ca="1">D89</f>
        <v>Inconclusive</v>
      </c>
    </row>
    <row r="14" spans="1:16" x14ac:dyDescent="0.3">
      <c r="A14" s="1">
        <v>7</v>
      </c>
      <c r="B14" t="s">
        <v>19</v>
      </c>
      <c r="C14" t="s">
        <v>10255</v>
      </c>
    </row>
    <row r="16" spans="1:16" x14ac:dyDescent="0.3">
      <c r="A16" s="1">
        <v>0</v>
      </c>
      <c r="B16" t="s">
        <v>21</v>
      </c>
      <c r="C16" t="s">
        <v>10256</v>
      </c>
    </row>
    <row r="17" spans="1:23" x14ac:dyDescent="0.3">
      <c r="A17" s="1">
        <v>1</v>
      </c>
      <c r="B17" t="s">
        <v>23</v>
      </c>
      <c r="K17" t="str">
        <f ca="1">K2 &amp; IF(J3=1, K3,IF(J3=2,L3,IF(J3=3,M3,IF(J3=4,N3,IF(J3=5,O3,IF(J3=6,P3)))))) &amp; ". " &amp; IF(J4=1,K4,IF(J4=2,L4)) &amp; ". " &amp; IF(J5=1,K5,IF(J5=2,L5)) &amp; K6 &amp; ". " &amp; K7 &amp; ". " &amp; K8 &amp; ". " &amp; K9 &amp; "."</f>
        <v>BlackRock Commodities Income Ord plans to report earnings on . The stock is currently trading at $70.88, up .35% after opening slightly below yesterday's close. BlackRock Commodities Income Ord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6534</v>
      </c>
    </row>
    <row r="19" spans="1:23" x14ac:dyDescent="0.3">
      <c r="A19" s="1">
        <v>3</v>
      </c>
      <c r="B19" t="s">
        <v>27</v>
      </c>
    </row>
    <row r="20" spans="1:23" x14ac:dyDescent="0.3">
      <c r="A20" s="1">
        <v>4</v>
      </c>
      <c r="B20" t="s">
        <v>29</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108</v>
      </c>
      <c r="D26" s="1" t="s">
        <v>110</v>
      </c>
      <c r="E26" s="1" t="s">
        <v>112</v>
      </c>
      <c r="F26" s="1" t="s">
        <v>114</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108</v>
      </c>
      <c r="D33" s="1" t="s">
        <v>110</v>
      </c>
      <c r="E33" s="1" t="s">
        <v>112</v>
      </c>
      <c r="F33" s="1" t="s">
        <v>114</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4979</v>
      </c>
      <c r="D41" s="1" t="s">
        <v>4980</v>
      </c>
      <c r="E41" s="1" t="s">
        <v>7488</v>
      </c>
      <c r="F41" s="1" t="s">
        <v>7489</v>
      </c>
    </row>
    <row r="42" spans="1:23" x14ac:dyDescent="0.3">
      <c r="A42" s="1">
        <v>0</v>
      </c>
      <c r="B42" t="s">
        <v>73</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row>
    <row r="44" spans="1:23" x14ac:dyDescent="0.3">
      <c r="A44" s="1">
        <v>2</v>
      </c>
      <c r="B44" t="s">
        <v>82</v>
      </c>
    </row>
    <row r="45" spans="1:23" x14ac:dyDescent="0.3">
      <c r="A45" s="1">
        <v>3</v>
      </c>
      <c r="B45" t="s">
        <v>87</v>
      </c>
    </row>
    <row r="47" spans="1:23" x14ac:dyDescent="0.3">
      <c r="B47" s="1" t="s">
        <v>92</v>
      </c>
      <c r="C47" s="1" t="s">
        <v>108</v>
      </c>
      <c r="D47" s="1" t="s">
        <v>110</v>
      </c>
      <c r="E47" s="1" t="s">
        <v>112</v>
      </c>
      <c r="F47" s="1" t="s">
        <v>114</v>
      </c>
    </row>
    <row r="48" spans="1:23" x14ac:dyDescent="0.3">
      <c r="A48" s="1">
        <v>0</v>
      </c>
      <c r="B48" t="s">
        <v>93</v>
      </c>
    </row>
    <row r="49" spans="1:14" x14ac:dyDescent="0.3">
      <c r="A49" s="1">
        <v>1</v>
      </c>
      <c r="B49" t="s">
        <v>94</v>
      </c>
    </row>
    <row r="50" spans="1:14" x14ac:dyDescent="0.3">
      <c r="A50" s="1">
        <v>2</v>
      </c>
      <c r="B50" t="s">
        <v>95</v>
      </c>
    </row>
    <row r="51" spans="1:14" x14ac:dyDescent="0.3">
      <c r="A51" s="1">
        <v>3</v>
      </c>
      <c r="B51" t="s">
        <v>96</v>
      </c>
    </row>
    <row r="52" spans="1:14" x14ac:dyDescent="0.3">
      <c r="A52" s="1">
        <v>4</v>
      </c>
      <c r="B52" t="s">
        <v>97</v>
      </c>
    </row>
    <row r="54" spans="1:14" x14ac:dyDescent="0.3">
      <c r="B54" s="1" t="s">
        <v>98</v>
      </c>
      <c r="C54" s="1" t="s">
        <v>108</v>
      </c>
      <c r="D54" s="1" t="s">
        <v>110</v>
      </c>
      <c r="E54" s="1" t="s">
        <v>112</v>
      </c>
      <c r="F54" s="1" t="s">
        <v>114</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10257</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F62">
        <v>0.22</v>
      </c>
      <c r="I62" t="str">
        <f t="shared" si="4"/>
        <v>N/A</v>
      </c>
      <c r="J62" t="str">
        <f t="shared" si="5"/>
        <v>N/A</v>
      </c>
      <c r="K62" t="str">
        <f t="shared" si="6"/>
        <v>N/A</v>
      </c>
      <c r="L62" t="str">
        <f t="shared" si="7"/>
        <v>N/A</v>
      </c>
      <c r="M62">
        <f t="shared" si="8"/>
        <v>0.22</v>
      </c>
      <c r="N62" t="str">
        <f t="shared" si="9"/>
        <v>N/A</v>
      </c>
    </row>
    <row r="63" spans="1:14" x14ac:dyDescent="0.3">
      <c r="A63" s="1">
        <v>2</v>
      </c>
      <c r="B63" t="s">
        <v>112</v>
      </c>
      <c r="F63">
        <v>0.08</v>
      </c>
      <c r="I63" t="str">
        <f t="shared" si="4"/>
        <v>N/A</v>
      </c>
      <c r="J63" t="str">
        <f t="shared" si="5"/>
        <v>N/A</v>
      </c>
      <c r="K63" t="str">
        <f t="shared" si="6"/>
        <v>N/A</v>
      </c>
      <c r="L63" t="str">
        <f t="shared" si="7"/>
        <v>N/A</v>
      </c>
      <c r="M63">
        <f t="shared" si="8"/>
        <v>0.08</v>
      </c>
      <c r="N63" t="str">
        <f t="shared" si="9"/>
        <v>N/A</v>
      </c>
    </row>
    <row r="64" spans="1:14" x14ac:dyDescent="0.3">
      <c r="A64" s="1">
        <v>3</v>
      </c>
      <c r="B64" t="s">
        <v>114</v>
      </c>
      <c r="F64">
        <v>0.12</v>
      </c>
      <c r="I64" t="str">
        <f t="shared" si="4"/>
        <v>N/A</v>
      </c>
      <c r="J64" t="str">
        <f t="shared" si="5"/>
        <v>N/A</v>
      </c>
      <c r="K64" t="str">
        <f t="shared" si="6"/>
        <v>N/A</v>
      </c>
      <c r="L64" t="str">
        <f t="shared" si="7"/>
        <v>N/A</v>
      </c>
      <c r="M64">
        <f t="shared" si="8"/>
        <v>0.12</v>
      </c>
      <c r="N64" t="str">
        <f t="shared" si="9"/>
        <v>N/A</v>
      </c>
    </row>
    <row r="65" spans="1:14" x14ac:dyDescent="0.3">
      <c r="A65" s="1">
        <v>4</v>
      </c>
      <c r="B65" t="s">
        <v>116</v>
      </c>
      <c r="F65">
        <v>0.09</v>
      </c>
      <c r="I65" t="str">
        <f t="shared" si="4"/>
        <v>N/A</v>
      </c>
      <c r="J65" t="str">
        <f t="shared" si="5"/>
        <v>N/A</v>
      </c>
      <c r="K65" t="str">
        <f t="shared" si="6"/>
        <v>N/A</v>
      </c>
      <c r="L65" t="str">
        <f t="shared" si="7"/>
        <v>N/A</v>
      </c>
      <c r="M65">
        <f t="shared" si="8"/>
        <v>0.09</v>
      </c>
      <c r="N65" t="str">
        <f t="shared" si="9"/>
        <v>N/A</v>
      </c>
    </row>
    <row r="66" spans="1:14" x14ac:dyDescent="0.3">
      <c r="A66" s="1">
        <v>5</v>
      </c>
      <c r="B66" t="s">
        <v>118</v>
      </c>
      <c r="I66" t="str">
        <f t="shared" si="4"/>
        <v>N/A</v>
      </c>
      <c r="J66" t="str">
        <f t="shared" si="5"/>
        <v>N/A</v>
      </c>
      <c r="K66" t="str">
        <f t="shared" si="6"/>
        <v>N/A</v>
      </c>
      <c r="L66" t="str">
        <f t="shared" si="7"/>
        <v>N/A</v>
      </c>
      <c r="M66" t="str">
        <f t="shared" si="8"/>
        <v>N/A</v>
      </c>
      <c r="N66" t="str">
        <f t="shared" si="9"/>
        <v>N/A</v>
      </c>
    </row>
    <row r="67" spans="1:14" x14ac:dyDescent="0.3">
      <c r="D67" t="s">
        <v>120</v>
      </c>
      <c r="E67" t="str">
        <f>C1</f>
        <v>BlackRock Commodities Income Ord (BRCI.L)</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10256</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84180000</v>
      </c>
      <c r="K68" t="str">
        <f t="shared" ca="1" si="6"/>
        <v>N/A</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6534</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f t="shared" si="5"/>
        <v>2.4300000000000002</v>
      </c>
      <c r="K70" t="str">
        <f t="shared" ca="1" si="6"/>
        <v>N/A</v>
      </c>
      <c r="L70" t="str">
        <f t="shared" ca="1" si="7"/>
        <v>N/A</v>
      </c>
      <c r="M70" t="str">
        <f t="shared" ca="1" si="8"/>
        <v>N/A</v>
      </c>
      <c r="N70" t="str">
        <f t="shared" ca="1" si="9"/>
        <v>N/A</v>
      </c>
    </row>
    <row r="71" spans="1:14" x14ac:dyDescent="0.3">
      <c r="A71" s="1">
        <v>3</v>
      </c>
      <c r="B71" t="s">
        <v>124</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t="str">
        <f t="shared" si="5"/>
        <v>N/A</v>
      </c>
      <c r="K71" t="str">
        <f t="shared" ca="1" si="6"/>
        <v>N/A</v>
      </c>
      <c r="L71" t="str">
        <f t="shared" ca="1" si="7"/>
        <v>N/A</v>
      </c>
      <c r="M71" t="str">
        <f t="shared" ca="1" si="8"/>
        <v>N/A</v>
      </c>
      <c r="N71" t="str">
        <f t="shared" ca="1" si="9"/>
        <v>N/A</v>
      </c>
    </row>
    <row r="72" spans="1:14" x14ac:dyDescent="0.3">
      <c r="A72" s="1">
        <v>4</v>
      </c>
      <c r="B72" t="s">
        <v>126</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t="str">
        <f t="shared" si="5"/>
        <v>N/A</v>
      </c>
      <c r="K72" t="str">
        <f t="shared" ca="1" si="6"/>
        <v>N/A</v>
      </c>
      <c r="L72" t="str">
        <f t="shared" ca="1" si="7"/>
        <v>N/A</v>
      </c>
      <c r="M72" t="str">
        <f t="shared" ca="1" si="8"/>
        <v>N/A</v>
      </c>
      <c r="N72" t="str">
        <f t="shared" ca="1" si="9"/>
        <v>N/A</v>
      </c>
    </row>
    <row r="73" spans="1:14" x14ac:dyDescent="0.3">
      <c r="A73" s="1">
        <v>5</v>
      </c>
      <c r="B73" t="s">
        <v>128</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t="str">
        <f t="shared" si="5"/>
        <v>N/A</v>
      </c>
      <c r="K73" t="str">
        <f t="shared" ca="1" si="6"/>
        <v>N/A</v>
      </c>
      <c r="L73" t="str">
        <f t="shared" ca="1" si="7"/>
        <v>N/A</v>
      </c>
      <c r="M73" t="str">
        <f t="shared" ca="1" si="8"/>
        <v>N/A</v>
      </c>
      <c r="N73" t="str">
        <f t="shared" ca="1" si="9"/>
        <v>N/A</v>
      </c>
    </row>
    <row r="74" spans="1:14" x14ac:dyDescent="0.3">
      <c r="A74" s="1">
        <v>6</v>
      </c>
      <c r="B74" t="s">
        <v>130</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t="str">
        <f t="shared" si="5"/>
        <v>N/A</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F81" t="str">
        <f t="shared" ref="F81:F87" ca="1" si="13">IF(E70="below average",LOWER(TRIM(IF(ISNUMBER(VALUE(RIGHT(B70,1))),REPLACE(B70,LEN(B70),1,""),B70))),"")</f>
        <v/>
      </c>
      <c r="G81" t="str">
        <f ca="1">IFERROR(LEFT(F81,FIND("(",F81) - 2),F81)</f>
        <v/>
      </c>
      <c r="I81" t="str">
        <f t="shared" ca="1" si="4"/>
        <v>N/A</v>
      </c>
      <c r="J81" t="str">
        <f t="shared" si="5"/>
        <v>N/A</v>
      </c>
      <c r="K81" t="str">
        <f t="shared" si="6"/>
        <v>N/A</v>
      </c>
      <c r="L81" t="str">
        <f t="shared" si="7"/>
        <v>N/A</v>
      </c>
      <c r="M81" t="str">
        <f t="shared" ca="1" si="8"/>
        <v>N/A</v>
      </c>
      <c r="N81" t="str">
        <f t="shared" ca="1" si="9"/>
        <v>N/A</v>
      </c>
    </row>
    <row r="82" spans="1:14" x14ac:dyDescent="0.3">
      <c r="A82" s="1">
        <v>1</v>
      </c>
      <c r="B82" t="s">
        <v>140</v>
      </c>
      <c r="F82" t="str">
        <f t="shared" ca="1" si="13"/>
        <v/>
      </c>
      <c r="G82" t="str">
        <f t="shared" ref="G82:G87" ca="1" si="14">IF(F82&lt;&gt;"", G81 &amp; ", " &amp; IFERROR(LEFT(F82,FIND("(",F82) - 2),F82),G81)</f>
        <v/>
      </c>
      <c r="I82" t="str">
        <f t="shared" ca="1" si="4"/>
        <v>N/A</v>
      </c>
      <c r="J82" t="str">
        <f t="shared" si="5"/>
        <v>N/A</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F84" t="str">
        <f t="shared" ca="1" si="13"/>
        <v/>
      </c>
      <c r="G84" t="str">
        <f t="shared" ca="1" si="14"/>
        <v/>
      </c>
      <c r="I84" t="str">
        <f t="shared" ca="1" si="4"/>
        <v>N/A</v>
      </c>
      <c r="J84" t="str">
        <f t="shared" si="5"/>
        <v>N/A</v>
      </c>
      <c r="K84" t="str">
        <f t="shared" si="6"/>
        <v>N/A</v>
      </c>
      <c r="L84" t="str">
        <f t="shared" si="7"/>
        <v>N/A</v>
      </c>
      <c r="M84" t="str">
        <f t="shared" ca="1" si="8"/>
        <v>N/A</v>
      </c>
      <c r="N84" t="str">
        <f t="shared" ca="1" si="9"/>
        <v>N/A</v>
      </c>
    </row>
    <row r="85" spans="1:14" x14ac:dyDescent="0.3">
      <c r="A85" s="1">
        <v>1</v>
      </c>
      <c r="B85" t="s">
        <v>144</v>
      </c>
      <c r="F85" t="str">
        <f t="shared" ca="1" si="13"/>
        <v/>
      </c>
      <c r="G85" t="str">
        <f t="shared" ca="1" si="14"/>
        <v/>
      </c>
      <c r="I85" t="str">
        <f t="shared" ca="1" si="4"/>
        <v>N/A</v>
      </c>
      <c r="J85" t="str">
        <f t="shared" si="5"/>
        <v>N/A</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F87" t="str">
        <f t="shared" ca="1" si="13"/>
        <v/>
      </c>
      <c r="G87" t="str">
        <f t="shared" ca="1" si="14"/>
        <v/>
      </c>
      <c r="I87" t="str">
        <f t="shared" ca="1" si="4"/>
        <v>N/A</v>
      </c>
      <c r="J87" t="str">
        <f t="shared" si="5"/>
        <v>N/A</v>
      </c>
      <c r="K87" t="str">
        <f t="shared" si="6"/>
        <v>N/A</v>
      </c>
      <c r="L87" t="str">
        <f t="shared" si="7"/>
        <v>N/A</v>
      </c>
      <c r="M87" t="str">
        <f t="shared" ca="1" si="8"/>
        <v>N/A</v>
      </c>
      <c r="N87" t="str">
        <f t="shared" ca="1" si="9"/>
        <v>N/A</v>
      </c>
    </row>
    <row r="88" spans="1:14" x14ac:dyDescent="0.3">
      <c r="A88" s="1">
        <v>1</v>
      </c>
      <c r="B88" t="s">
        <v>147</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t="str">
        <f t="shared" si="5"/>
        <v>N/A</v>
      </c>
      <c r="K88" t="str">
        <f t="shared" si="6"/>
        <v>N/A</v>
      </c>
      <c r="L88" t="str">
        <f t="shared" si="7"/>
        <v>N/A</v>
      </c>
      <c r="M88" t="str">
        <f t="shared" ca="1" si="8"/>
        <v>N/A</v>
      </c>
      <c r="N88" t="str">
        <f t="shared" ca="1" si="9"/>
        <v>N/A</v>
      </c>
    </row>
    <row r="89" spans="1:14" x14ac:dyDescent="0.3">
      <c r="A89" s="1">
        <v>2</v>
      </c>
      <c r="B89" t="s">
        <v>149</v>
      </c>
      <c r="D89" t="str">
        <f ca="1">IF(COUNTIF(E70:E76,"=below average")&gt;0,"There are some indications that "&amp;D1&amp;" may be undervalued. The company has a lower " &amp; G88 &amp; " than the comparable average", "Inconclusive")</f>
        <v>Inconclusive</v>
      </c>
      <c r="I89" t="str">
        <f t="shared" ca="1" si="4"/>
        <v>N/A</v>
      </c>
      <c r="J89" t="str">
        <f t="shared" si="5"/>
        <v>N/A</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I91" t="str">
        <f t="shared" si="4"/>
        <v>N/A</v>
      </c>
      <c r="J91" t="str">
        <f t="shared" si="5"/>
        <v>N/A</v>
      </c>
      <c r="K91" t="str">
        <f t="shared" si="6"/>
        <v>N/A</v>
      </c>
      <c r="L91" t="str">
        <f t="shared" si="7"/>
        <v>N/A</v>
      </c>
      <c r="M91" t="str">
        <f t="shared" si="8"/>
        <v>N/A</v>
      </c>
      <c r="N91" t="str">
        <f t="shared" si="9"/>
        <v>N/A</v>
      </c>
    </row>
    <row r="92" spans="1:14" x14ac:dyDescent="0.3">
      <c r="A92" s="1">
        <v>5</v>
      </c>
      <c r="B92" t="s">
        <v>155</v>
      </c>
      <c r="I92" t="str">
        <f t="shared" si="4"/>
        <v>N/A</v>
      </c>
      <c r="J92" t="str">
        <f t="shared" si="5"/>
        <v>N/A</v>
      </c>
      <c r="K92" t="str">
        <f t="shared" si="6"/>
        <v>N/A</v>
      </c>
      <c r="L92" t="str">
        <f t="shared" si="7"/>
        <v>N/A</v>
      </c>
      <c r="M92" t="str">
        <f t="shared" si="8"/>
        <v>N/A</v>
      </c>
      <c r="N92" t="str">
        <f t="shared" si="9"/>
        <v>N/A</v>
      </c>
    </row>
    <row r="93" spans="1:14" x14ac:dyDescent="0.3">
      <c r="A93" s="1">
        <v>6</v>
      </c>
      <c r="B93" t="s">
        <v>157</v>
      </c>
      <c r="I93" t="str">
        <f t="shared" si="4"/>
        <v>N/A</v>
      </c>
      <c r="J93" t="str">
        <f t="shared" si="5"/>
        <v>N/A</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I96" t="str">
        <f t="shared" si="4"/>
        <v>N/A</v>
      </c>
      <c r="J96" t="str">
        <f t="shared" si="5"/>
        <v>N/A</v>
      </c>
      <c r="K96" t="str">
        <f t="shared" si="6"/>
        <v>N/A</v>
      </c>
      <c r="L96" t="str">
        <f t="shared" si="7"/>
        <v>N/A</v>
      </c>
      <c r="M96" t="str">
        <f t="shared" si="8"/>
        <v>N/A</v>
      </c>
      <c r="N96" t="str">
        <f t="shared" si="9"/>
        <v>N/A</v>
      </c>
    </row>
    <row r="97" spans="1:14" x14ac:dyDescent="0.3">
      <c r="A97" s="1">
        <v>1</v>
      </c>
      <c r="B97" t="s">
        <v>161</v>
      </c>
      <c r="I97" t="str">
        <f t="shared" si="4"/>
        <v>N/A</v>
      </c>
      <c r="J97" t="str">
        <f t="shared" si="5"/>
        <v>N/A</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I100" t="str">
        <f t="shared" si="4"/>
        <v>N/A</v>
      </c>
      <c r="J100" t="str">
        <f t="shared" si="5"/>
        <v>N/A</v>
      </c>
      <c r="K100" t="str">
        <f t="shared" si="6"/>
        <v>N/A</v>
      </c>
      <c r="L100" t="str">
        <f t="shared" si="7"/>
        <v>N/A</v>
      </c>
      <c r="M100" t="str">
        <f t="shared" si="8"/>
        <v>N/A</v>
      </c>
      <c r="N100" t="str">
        <f t="shared" si="9"/>
        <v>N/A</v>
      </c>
    </row>
    <row r="101" spans="1:14" x14ac:dyDescent="0.3">
      <c r="A101" s="1">
        <v>5</v>
      </c>
      <c r="B101" t="s">
        <v>169</v>
      </c>
      <c r="I101" t="str">
        <f t="shared" si="4"/>
        <v>N/A</v>
      </c>
      <c r="J101" t="str">
        <f t="shared" si="5"/>
        <v>N/A</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I103" t="str">
        <f t="shared" si="4"/>
        <v>N/A</v>
      </c>
      <c r="J103" t="str">
        <f t="shared" si="5"/>
        <v>N/A</v>
      </c>
      <c r="K103" t="str">
        <f t="shared" si="6"/>
        <v>N/A</v>
      </c>
      <c r="L103" t="str">
        <f t="shared" si="7"/>
        <v>N/A</v>
      </c>
      <c r="M103" t="str">
        <f t="shared" si="8"/>
        <v>N/A</v>
      </c>
      <c r="N103" t="str">
        <f t="shared" si="9"/>
        <v>N/A</v>
      </c>
    </row>
    <row r="104" spans="1:14" x14ac:dyDescent="0.3">
      <c r="A104" s="1">
        <v>1</v>
      </c>
      <c r="B104" t="s">
        <v>173</v>
      </c>
      <c r="I104" t="str">
        <f t="shared" si="4"/>
        <v>N/A</v>
      </c>
      <c r="J104" t="str">
        <f t="shared" si="5"/>
        <v>N/A</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I106" t="str">
        <f t="shared" si="4"/>
        <v>N/A</v>
      </c>
      <c r="J106" t="str">
        <f t="shared" si="5"/>
        <v>N/A</v>
      </c>
      <c r="K106" t="str">
        <f t="shared" si="6"/>
        <v>N/A</v>
      </c>
      <c r="L106" t="str">
        <f t="shared" si="7"/>
        <v>N/A</v>
      </c>
      <c r="M106" t="str">
        <f t="shared" si="8"/>
        <v>N/A</v>
      </c>
      <c r="N106" t="str">
        <f t="shared" si="9"/>
        <v>N/A</v>
      </c>
    </row>
    <row r="107" spans="1:14" x14ac:dyDescent="0.3">
      <c r="A107" s="1">
        <v>1</v>
      </c>
      <c r="B107" t="s">
        <v>175</v>
      </c>
      <c r="I107" t="str">
        <f t="shared" si="4"/>
        <v>N/A</v>
      </c>
      <c r="J107" t="str">
        <f t="shared" si="5"/>
        <v>N/A</v>
      </c>
      <c r="K107" t="str">
        <f t="shared" si="6"/>
        <v>N/A</v>
      </c>
      <c r="L107" t="str">
        <f t="shared" si="7"/>
        <v>N/A</v>
      </c>
      <c r="M107" t="str">
        <f t="shared" si="8"/>
        <v>N/A</v>
      </c>
      <c r="N107" t="str">
        <f t="shared" si="9"/>
        <v>N/A</v>
      </c>
    </row>
    <row r="108" spans="1:14" x14ac:dyDescent="0.3">
      <c r="A108" s="1">
        <v>2</v>
      </c>
      <c r="B108" t="s">
        <v>177</v>
      </c>
      <c r="I108" t="str">
        <f t="shared" si="4"/>
        <v>N/A</v>
      </c>
      <c r="J108" t="str">
        <f t="shared" si="5"/>
        <v>N/A</v>
      </c>
      <c r="K108" t="str">
        <f t="shared" si="6"/>
        <v>N/A</v>
      </c>
      <c r="L108" t="str">
        <f t="shared" si="7"/>
        <v>N/A</v>
      </c>
      <c r="M108" t="str">
        <f t="shared" si="8"/>
        <v>N/A</v>
      </c>
      <c r="N108" t="str">
        <f t="shared" si="9"/>
        <v>N/A</v>
      </c>
    </row>
    <row r="109" spans="1:14" x14ac:dyDescent="0.3">
      <c r="A109" s="1">
        <v>3</v>
      </c>
      <c r="B109" t="s">
        <v>179</v>
      </c>
      <c r="C109">
        <v>70.75</v>
      </c>
      <c r="I109" t="str">
        <f t="shared" si="4"/>
        <v>N/A</v>
      </c>
      <c r="J109">
        <f t="shared" si="5"/>
        <v>70.75</v>
      </c>
      <c r="K109" t="str">
        <f t="shared" si="6"/>
        <v>N/A</v>
      </c>
      <c r="L109" t="str">
        <f t="shared" si="7"/>
        <v>N/A</v>
      </c>
      <c r="M109" t="str">
        <f t="shared" si="8"/>
        <v>N/A</v>
      </c>
      <c r="N109" t="str">
        <f t="shared" si="9"/>
        <v>N/A</v>
      </c>
    </row>
    <row r="110" spans="1:14" x14ac:dyDescent="0.3">
      <c r="A110" s="1">
        <v>4</v>
      </c>
      <c r="B110" t="s">
        <v>181</v>
      </c>
      <c r="C110">
        <v>0.69200000000000006</v>
      </c>
      <c r="I110" t="str">
        <f t="shared" si="4"/>
        <v>N/A</v>
      </c>
      <c r="J110">
        <f t="shared" si="5"/>
        <v>0.69199999999999995</v>
      </c>
      <c r="K110" t="str">
        <f t="shared" si="6"/>
        <v>N/A</v>
      </c>
      <c r="L110" t="str">
        <f t="shared" si="7"/>
        <v>N/A</v>
      </c>
      <c r="M110" t="str">
        <f t="shared" si="8"/>
        <v>N/A</v>
      </c>
      <c r="N110" t="str">
        <f t="shared" si="9"/>
        <v>N/A</v>
      </c>
    </row>
    <row r="111" spans="1:14" x14ac:dyDescent="0.3">
      <c r="A111" s="1">
        <v>5</v>
      </c>
      <c r="B111" t="s">
        <v>183</v>
      </c>
      <c r="C111">
        <v>0.71900000000000008</v>
      </c>
      <c r="I111" t="str">
        <f t="shared" si="4"/>
        <v>N/A</v>
      </c>
      <c r="J111">
        <f t="shared" si="5"/>
        <v>0.71899999999999997</v>
      </c>
      <c r="K111" t="str">
        <f t="shared" si="6"/>
        <v>N/A</v>
      </c>
      <c r="L111" t="str">
        <f t="shared" si="7"/>
        <v>N/A</v>
      </c>
      <c r="M111" t="str">
        <f t="shared" si="8"/>
        <v>N/A</v>
      </c>
      <c r="N111" t="str">
        <f t="shared" si="9"/>
        <v>N/A</v>
      </c>
    </row>
    <row r="112" spans="1:14" x14ac:dyDescent="0.3">
      <c r="A112" s="1">
        <v>6</v>
      </c>
      <c r="B112" t="s">
        <v>185</v>
      </c>
      <c r="C112">
        <v>0.79</v>
      </c>
      <c r="I112" t="str">
        <f t="shared" si="4"/>
        <v>N/A</v>
      </c>
      <c r="J112">
        <f t="shared" si="5"/>
        <v>0.79</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10258</v>
      </c>
      <c r="I114" t="str">
        <f t="shared" si="4"/>
        <v>N/A</v>
      </c>
      <c r="J114">
        <f t="shared" si="5"/>
        <v>10130</v>
      </c>
      <c r="K114" t="str">
        <f t="shared" si="6"/>
        <v>N/A</v>
      </c>
      <c r="L114" t="str">
        <f t="shared" si="7"/>
        <v>N/A</v>
      </c>
      <c r="M114" t="str">
        <f t="shared" si="8"/>
        <v>N/A</v>
      </c>
      <c r="N114" t="str">
        <f t="shared" si="9"/>
        <v>N/A</v>
      </c>
    </row>
    <row r="115" spans="1:14" x14ac:dyDescent="0.3">
      <c r="A115" s="1">
        <v>1</v>
      </c>
      <c r="B115" t="s">
        <v>189</v>
      </c>
      <c r="C115" t="s">
        <v>10259</v>
      </c>
      <c r="I115" t="str">
        <f t="shared" si="4"/>
        <v>N/A</v>
      </c>
      <c r="J115">
        <f t="shared" si="5"/>
        <v>88440</v>
      </c>
      <c r="K115" t="str">
        <f t="shared" si="6"/>
        <v>N/A</v>
      </c>
      <c r="L115" t="str">
        <f t="shared" si="7"/>
        <v>N/A</v>
      </c>
      <c r="M115" t="str">
        <f t="shared" si="8"/>
        <v>N/A</v>
      </c>
      <c r="N115" t="str">
        <f t="shared" si="9"/>
        <v>N/A</v>
      </c>
    </row>
    <row r="116" spans="1:14" x14ac:dyDescent="0.3">
      <c r="A116" s="1">
        <v>2</v>
      </c>
      <c r="B116" t="s">
        <v>191</v>
      </c>
      <c r="I116" t="str">
        <f t="shared" si="4"/>
        <v>N/A</v>
      </c>
      <c r="J116" t="str">
        <f t="shared" si="5"/>
        <v>N/A</v>
      </c>
      <c r="K116" t="str">
        <f t="shared" si="6"/>
        <v>N/A</v>
      </c>
      <c r="L116" t="str">
        <f t="shared" si="7"/>
        <v>N/A</v>
      </c>
      <c r="M116" t="str">
        <f t="shared" si="8"/>
        <v>N/A</v>
      </c>
      <c r="N116" t="str">
        <f t="shared" si="9"/>
        <v>N/A</v>
      </c>
    </row>
    <row r="117" spans="1:14" x14ac:dyDescent="0.3">
      <c r="A117" s="1">
        <v>3</v>
      </c>
      <c r="B117" t="s">
        <v>193</v>
      </c>
      <c r="I117" t="str">
        <f t="shared" si="4"/>
        <v>N/A</v>
      </c>
      <c r="J117" t="str">
        <f t="shared" si="5"/>
        <v>N/A</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I120" t="str">
        <f t="shared" si="4"/>
        <v>N/A</v>
      </c>
      <c r="J120" t="str">
        <f t="shared" si="5"/>
        <v>N/A</v>
      </c>
      <c r="K120" t="str">
        <f t="shared" si="6"/>
        <v>N/A</v>
      </c>
      <c r="L120" t="str">
        <f t="shared" si="7"/>
        <v>N/A</v>
      </c>
      <c r="M120" t="str">
        <f t="shared" si="8"/>
        <v>N/A</v>
      </c>
      <c r="N120" t="str">
        <f t="shared" si="9"/>
        <v>N/A</v>
      </c>
    </row>
    <row r="121" spans="1:14" x14ac:dyDescent="0.3">
      <c r="A121" s="1">
        <v>7</v>
      </c>
      <c r="B121" t="s">
        <v>201</v>
      </c>
      <c r="I121" t="str">
        <f t="shared" si="4"/>
        <v>N/A</v>
      </c>
      <c r="J121" t="str">
        <f t="shared" si="5"/>
        <v>N/A</v>
      </c>
      <c r="K121" t="str">
        <f t="shared" si="6"/>
        <v>N/A</v>
      </c>
      <c r="L121" t="str">
        <f t="shared" si="7"/>
        <v>N/A</v>
      </c>
      <c r="M121" t="str">
        <f t="shared" si="8"/>
        <v>N/A</v>
      </c>
      <c r="N121" t="str">
        <f t="shared" si="9"/>
        <v>N/A</v>
      </c>
    </row>
    <row r="122" spans="1:14" x14ac:dyDescent="0.3">
      <c r="A122" s="1">
        <v>8</v>
      </c>
      <c r="B122" t="s">
        <v>203</v>
      </c>
      <c r="I122" t="str">
        <f t="shared" si="4"/>
        <v>N/A</v>
      </c>
      <c r="J122" t="str">
        <f t="shared" si="5"/>
        <v>N/A</v>
      </c>
      <c r="K122" t="str">
        <f t="shared" si="6"/>
        <v>N/A</v>
      </c>
      <c r="L122" t="str">
        <f t="shared" si="7"/>
        <v>N/A</v>
      </c>
      <c r="M122" t="str">
        <f t="shared" si="8"/>
        <v>N/A</v>
      </c>
      <c r="N122" t="str">
        <f t="shared" si="9"/>
        <v>N/A</v>
      </c>
    </row>
    <row r="123" spans="1:14" x14ac:dyDescent="0.3">
      <c r="A123" s="1">
        <v>9</v>
      </c>
      <c r="B123" t="s">
        <v>205</v>
      </c>
      <c r="I123" t="str">
        <f t="shared" si="4"/>
        <v>N/A</v>
      </c>
      <c r="J123" t="str">
        <f t="shared" si="5"/>
        <v>N/A</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C127" t="s">
        <v>85</v>
      </c>
      <c r="I127" t="str">
        <f t="shared" si="15"/>
        <v>N/A</v>
      </c>
      <c r="J127">
        <f t="shared" si="16"/>
        <v>0.05</v>
      </c>
      <c r="K127" t="str">
        <f t="shared" si="17"/>
        <v>N/A</v>
      </c>
      <c r="L127" t="str">
        <f t="shared" si="18"/>
        <v>N/A</v>
      </c>
      <c r="M127" t="str">
        <f t="shared" si="19"/>
        <v>N/A</v>
      </c>
      <c r="N127" t="str">
        <f t="shared" si="20"/>
        <v>N/A</v>
      </c>
    </row>
    <row r="128" spans="1:14" x14ac:dyDescent="0.3">
      <c r="A128" s="1">
        <v>3</v>
      </c>
      <c r="B128" t="s">
        <v>210</v>
      </c>
      <c r="C128" t="s">
        <v>10260</v>
      </c>
      <c r="I128" t="str">
        <f t="shared" si="15"/>
        <v>N/A</v>
      </c>
      <c r="J128">
        <f t="shared" si="16"/>
        <v>7.000000000000001E-4</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I137" t="str">
        <f t="shared" si="15"/>
        <v>N/A</v>
      </c>
      <c r="J137" t="str">
        <f t="shared" si="16"/>
        <v>N/A</v>
      </c>
      <c r="K137" t="str">
        <f t="shared" si="17"/>
        <v>N/A</v>
      </c>
      <c r="L137" t="str">
        <f t="shared" si="18"/>
        <v>N/A</v>
      </c>
      <c r="M137" t="str">
        <f t="shared" si="19"/>
        <v>N/A</v>
      </c>
      <c r="N137" t="str">
        <f t="shared" si="20"/>
        <v>N/A</v>
      </c>
    </row>
    <row r="138" spans="1:14" x14ac:dyDescent="0.3">
      <c r="I138" t="str">
        <f t="shared" si="15"/>
        <v>N/A</v>
      </c>
      <c r="J138" t="str">
        <f t="shared" si="16"/>
        <v>N/A</v>
      </c>
      <c r="K138" t="str">
        <f t="shared" si="17"/>
        <v>N/A</v>
      </c>
      <c r="L138" t="str">
        <f t="shared" si="18"/>
        <v>N/A</v>
      </c>
      <c r="M138" t="str">
        <f t="shared" si="19"/>
        <v>N/A</v>
      </c>
      <c r="N138" t="str">
        <f t="shared" si="20"/>
        <v>N/A</v>
      </c>
    </row>
    <row r="139" spans="1:14" x14ac:dyDescent="0.3">
      <c r="I139" t="str">
        <f t="shared" si="15"/>
        <v>N/A</v>
      </c>
      <c r="J139" t="str">
        <f t="shared" si="16"/>
        <v>N/A</v>
      </c>
      <c r="K139" t="str">
        <f t="shared" si="17"/>
        <v>N/A</v>
      </c>
      <c r="L139" t="str">
        <f t="shared" si="18"/>
        <v>N/A</v>
      </c>
      <c r="M139" t="str">
        <f t="shared" si="19"/>
        <v>N/A</v>
      </c>
      <c r="N139" t="str">
        <f t="shared" si="20"/>
        <v>N/A</v>
      </c>
    </row>
    <row r="140" spans="1:14" x14ac:dyDescent="0.3">
      <c r="I140" t="str">
        <f t="shared" si="15"/>
        <v>N/A</v>
      </c>
      <c r="J140" t="str">
        <f t="shared" si="16"/>
        <v>N/A</v>
      </c>
      <c r="K140" t="str">
        <f t="shared" si="17"/>
        <v>N/A</v>
      </c>
      <c r="L140" t="str">
        <f t="shared" si="18"/>
        <v>N/A</v>
      </c>
      <c r="M140" t="str">
        <f t="shared" si="19"/>
        <v>N/A</v>
      </c>
      <c r="N140" t="str">
        <f t="shared" si="20"/>
        <v>N/A</v>
      </c>
    </row>
    <row r="141" spans="1:14" x14ac:dyDescent="0.3">
      <c r="I141" t="str">
        <f t="shared" si="15"/>
        <v>N/A</v>
      </c>
      <c r="J141" t="str">
        <f t="shared" si="16"/>
        <v>N/A</v>
      </c>
      <c r="K141" t="str">
        <f t="shared" si="17"/>
        <v>N/A</v>
      </c>
      <c r="L141" t="str">
        <f t="shared" si="18"/>
        <v>N/A</v>
      </c>
      <c r="M141" t="str">
        <f t="shared" si="19"/>
        <v>N/A</v>
      </c>
      <c r="N141" t="str">
        <f t="shared" si="20"/>
        <v>N/A</v>
      </c>
    </row>
    <row r="142" spans="1:14" x14ac:dyDescent="0.3">
      <c r="I142" t="str">
        <f t="shared" si="15"/>
        <v>N/A</v>
      </c>
      <c r="J142" t="str">
        <f t="shared" si="16"/>
        <v>N/A</v>
      </c>
      <c r="K142" t="str">
        <f t="shared" si="17"/>
        <v>N/A</v>
      </c>
      <c r="L142" t="str">
        <f t="shared" si="18"/>
        <v>N/A</v>
      </c>
      <c r="M142" t="str">
        <f t="shared" si="19"/>
        <v>N/A</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I144" t="str">
        <f t="shared" si="15"/>
        <v>N/A</v>
      </c>
      <c r="J144" t="str">
        <f t="shared" si="16"/>
        <v>N/A</v>
      </c>
      <c r="K144" t="str">
        <f t="shared" si="17"/>
        <v>N/A</v>
      </c>
      <c r="L144" t="str">
        <f t="shared" si="18"/>
        <v>N/A</v>
      </c>
      <c r="M144" t="str">
        <f t="shared" si="19"/>
        <v>N/A</v>
      </c>
      <c r="N144" t="str">
        <f t="shared" si="20"/>
        <v>N/A</v>
      </c>
    </row>
    <row r="145" spans="9:14" x14ac:dyDescent="0.3">
      <c r="I145" t="str">
        <f t="shared" si="15"/>
        <v>N/A</v>
      </c>
      <c r="J145" t="str">
        <f t="shared" si="16"/>
        <v>N/A</v>
      </c>
      <c r="K145" t="str">
        <f t="shared" si="17"/>
        <v>N/A</v>
      </c>
      <c r="L145" t="str">
        <f t="shared" si="18"/>
        <v>N/A</v>
      </c>
      <c r="M145" t="str">
        <f t="shared" si="19"/>
        <v>N/A</v>
      </c>
      <c r="N145" t="str">
        <f t="shared" si="20"/>
        <v>N/A</v>
      </c>
    </row>
    <row r="146" spans="9:14" x14ac:dyDescent="0.3">
      <c r="I146" t="str">
        <f t="shared" si="15"/>
        <v>N/A</v>
      </c>
      <c r="J146" t="str">
        <f t="shared" si="16"/>
        <v>N/A</v>
      </c>
      <c r="K146" t="str">
        <f t="shared" si="17"/>
        <v>N/A</v>
      </c>
      <c r="L146" t="str">
        <f t="shared" si="18"/>
        <v>N/A</v>
      </c>
      <c r="M146" t="str">
        <f t="shared" si="19"/>
        <v>N/A</v>
      </c>
      <c r="N146" t="str">
        <f t="shared" si="20"/>
        <v>N/A</v>
      </c>
    </row>
    <row r="147" spans="9:14" x14ac:dyDescent="0.3">
      <c r="I147" t="str">
        <f t="shared" si="15"/>
        <v>N/A</v>
      </c>
      <c r="J147" t="str">
        <f t="shared" si="16"/>
        <v>N/A</v>
      </c>
      <c r="K147" t="str">
        <f t="shared" si="17"/>
        <v>N/A</v>
      </c>
      <c r="L147" t="str">
        <f t="shared" si="18"/>
        <v>N/A</v>
      </c>
      <c r="M147" t="str">
        <f t="shared" si="19"/>
        <v>N/A</v>
      </c>
      <c r="N147" t="str">
        <f t="shared" si="20"/>
        <v>N/A</v>
      </c>
    </row>
    <row r="148" spans="9:14" x14ac:dyDescent="0.3">
      <c r="I148" t="str">
        <f t="shared" si="15"/>
        <v>N/A</v>
      </c>
      <c r="J148" t="str">
        <f t="shared" si="16"/>
        <v>N/A</v>
      </c>
      <c r="K148" t="str">
        <f t="shared" si="17"/>
        <v>N/A</v>
      </c>
      <c r="L148" t="str">
        <f t="shared" si="18"/>
        <v>N/A</v>
      </c>
      <c r="M148" t="str">
        <f t="shared" si="19"/>
        <v>N/A</v>
      </c>
      <c r="N148" t="str">
        <f t="shared" si="20"/>
        <v>N/A</v>
      </c>
    </row>
    <row r="149" spans="9:14" x14ac:dyDescent="0.3">
      <c r="I149" t="str">
        <f t="shared" si="15"/>
        <v>N/A</v>
      </c>
      <c r="J149" t="str">
        <f t="shared" si="16"/>
        <v>N/A</v>
      </c>
      <c r="K149" t="str">
        <f t="shared" si="17"/>
        <v>N/A</v>
      </c>
      <c r="L149" t="str">
        <f t="shared" si="18"/>
        <v>N/A</v>
      </c>
      <c r="M149" t="str">
        <f t="shared" si="19"/>
        <v>N/A</v>
      </c>
      <c r="N149" t="str">
        <f t="shared" si="20"/>
        <v>N/A</v>
      </c>
    </row>
    <row r="150" spans="9:14" x14ac:dyDescent="0.3">
      <c r="I150" t="str">
        <f t="shared" si="15"/>
        <v>N/A</v>
      </c>
      <c r="J150" t="str">
        <f t="shared" si="16"/>
        <v>N/A</v>
      </c>
      <c r="K150" t="str">
        <f t="shared" si="17"/>
        <v>N/A</v>
      </c>
      <c r="L150" t="str">
        <f t="shared" si="18"/>
        <v>N/A</v>
      </c>
      <c r="M150" t="str">
        <f t="shared" si="19"/>
        <v>N/A</v>
      </c>
      <c r="N150" t="str">
        <f t="shared" si="20"/>
        <v>N/A</v>
      </c>
    </row>
    <row r="151" spans="9:14" x14ac:dyDescent="0.3">
      <c r="I151" t="str">
        <f t="shared" si="15"/>
        <v>N/A</v>
      </c>
      <c r="J151" t="str">
        <f t="shared" si="16"/>
        <v>N/A</v>
      </c>
      <c r="K151" t="str">
        <f t="shared" si="17"/>
        <v>N/A</v>
      </c>
      <c r="L151" t="str">
        <f t="shared" si="18"/>
        <v>N/A</v>
      </c>
      <c r="M151" t="str">
        <f t="shared" si="19"/>
        <v>N/A</v>
      </c>
      <c r="N151" t="str">
        <f t="shared" si="20"/>
        <v>N/A</v>
      </c>
    </row>
    <row r="152" spans="9:14" x14ac:dyDescent="0.3">
      <c r="I152" t="str">
        <f t="shared" si="15"/>
        <v>N/A</v>
      </c>
      <c r="J152" t="str">
        <f t="shared" si="16"/>
        <v>N/A</v>
      </c>
      <c r="K152" t="str">
        <f t="shared" si="17"/>
        <v>N/A</v>
      </c>
      <c r="L152" t="str">
        <f t="shared" si="18"/>
        <v>N/A</v>
      </c>
      <c r="M152" t="str">
        <f t="shared" si="19"/>
        <v>N/A</v>
      </c>
      <c r="N152" t="str">
        <f t="shared" si="20"/>
        <v>N/A</v>
      </c>
    </row>
    <row r="153" spans="9:14" x14ac:dyDescent="0.3">
      <c r="I153" t="str">
        <f t="shared" si="15"/>
        <v>N/A</v>
      </c>
      <c r="J153" t="str">
        <f t="shared" si="16"/>
        <v>N/A</v>
      </c>
      <c r="K153" t="str">
        <f t="shared" si="17"/>
        <v>N/A</v>
      </c>
      <c r="L153" t="str">
        <f t="shared" si="18"/>
        <v>N/A</v>
      </c>
      <c r="M153" t="str">
        <f t="shared" si="19"/>
        <v>N/A</v>
      </c>
      <c r="N153" t="str">
        <f t="shared" si="20"/>
        <v>N/A</v>
      </c>
    </row>
    <row r="154" spans="9:14" x14ac:dyDescent="0.3">
      <c r="I154" t="str">
        <f t="shared" si="15"/>
        <v>N/A</v>
      </c>
      <c r="J154" t="str">
        <f t="shared" si="16"/>
        <v>N/A</v>
      </c>
      <c r="K154" t="str">
        <f t="shared" si="17"/>
        <v>N/A</v>
      </c>
      <c r="L154" t="str">
        <f t="shared" si="18"/>
        <v>N/A</v>
      </c>
      <c r="M154" t="str">
        <f t="shared" si="19"/>
        <v>N/A</v>
      </c>
      <c r="N154" t="str">
        <f t="shared" si="20"/>
        <v>N/A</v>
      </c>
    </row>
    <row r="155" spans="9:14" x14ac:dyDescent="0.3">
      <c r="I155" t="str">
        <f t="shared" si="15"/>
        <v>N/A</v>
      </c>
      <c r="J155" t="str">
        <f t="shared" si="16"/>
        <v>N/A</v>
      </c>
      <c r="K155" t="str">
        <f t="shared" si="17"/>
        <v>N/A</v>
      </c>
      <c r="L155" t="str">
        <f t="shared" si="18"/>
        <v>N/A</v>
      </c>
      <c r="M155" t="str">
        <f t="shared" si="19"/>
        <v>N/A</v>
      </c>
      <c r="N155" t="str">
        <f t="shared" si="20"/>
        <v>N/A</v>
      </c>
    </row>
    <row r="156" spans="9:14" x14ac:dyDescent="0.3">
      <c r="I156" t="str">
        <f t="shared" si="15"/>
        <v>N/A</v>
      </c>
      <c r="J156" t="str">
        <f t="shared" si="16"/>
        <v>N/A</v>
      </c>
      <c r="K156" t="str">
        <f t="shared" si="17"/>
        <v>N/A</v>
      </c>
      <c r="L156" t="str">
        <f t="shared" si="18"/>
        <v>N/A</v>
      </c>
      <c r="M156" t="str">
        <f t="shared" si="19"/>
        <v>N/A</v>
      </c>
      <c r="N156" t="str">
        <f t="shared" si="20"/>
        <v>N/A</v>
      </c>
    </row>
    <row r="157" spans="9:14" x14ac:dyDescent="0.3">
      <c r="I157" t="str">
        <f t="shared" si="15"/>
        <v>N/A</v>
      </c>
      <c r="J157" t="str">
        <f t="shared" si="16"/>
        <v>N/A</v>
      </c>
      <c r="K157" t="str">
        <f t="shared" si="17"/>
        <v>N/A</v>
      </c>
      <c r="L157" t="str">
        <f t="shared" si="18"/>
        <v>N/A</v>
      </c>
      <c r="M157" t="str">
        <f t="shared" si="19"/>
        <v>N/A</v>
      </c>
      <c r="N157" t="str">
        <f t="shared" si="20"/>
        <v>N/A</v>
      </c>
    </row>
    <row r="158" spans="9:14" x14ac:dyDescent="0.3">
      <c r="I158" t="str">
        <f t="shared" si="15"/>
        <v>N/A</v>
      </c>
      <c r="J158" t="str">
        <f t="shared" si="16"/>
        <v>N/A</v>
      </c>
      <c r="K158" t="str">
        <f t="shared" si="17"/>
        <v>N/A</v>
      </c>
      <c r="L158" t="str">
        <f t="shared" si="18"/>
        <v>N/A</v>
      </c>
      <c r="M158" t="str">
        <f t="shared" si="19"/>
        <v>N/A</v>
      </c>
      <c r="N158" t="str">
        <f t="shared" si="20"/>
        <v>N/A</v>
      </c>
    </row>
    <row r="159" spans="9:14" x14ac:dyDescent="0.3">
      <c r="I159" t="str">
        <f t="shared" si="15"/>
        <v>N/A</v>
      </c>
      <c r="J159" t="str">
        <f t="shared" si="16"/>
        <v>N/A</v>
      </c>
      <c r="K159" t="str">
        <f t="shared" si="17"/>
        <v>N/A</v>
      </c>
      <c r="L159" t="str">
        <f t="shared" si="18"/>
        <v>N/A</v>
      </c>
      <c r="M159" t="str">
        <f t="shared" si="19"/>
        <v>N/A</v>
      </c>
      <c r="N159" t="str">
        <f t="shared" si="20"/>
        <v>N/A</v>
      </c>
    </row>
    <row r="160" spans="9:14" x14ac:dyDescent="0.3">
      <c r="I160" t="str">
        <f t="shared" si="15"/>
        <v>N/A</v>
      </c>
      <c r="J160" t="str">
        <f t="shared" si="16"/>
        <v>N/A</v>
      </c>
      <c r="K160" t="str">
        <f t="shared" si="17"/>
        <v>N/A</v>
      </c>
      <c r="L160" t="str">
        <f t="shared" si="18"/>
        <v>N/A</v>
      </c>
      <c r="M160" t="str">
        <f t="shared" si="19"/>
        <v>N/A</v>
      </c>
      <c r="N160" t="str">
        <f t="shared" si="20"/>
        <v>N/A</v>
      </c>
    </row>
    <row r="161" spans="9:14" x14ac:dyDescent="0.3">
      <c r="I161" t="str">
        <f t="shared" si="15"/>
        <v>N/A</v>
      </c>
      <c r="J161" t="str">
        <f t="shared" si="16"/>
        <v>N/A</v>
      </c>
      <c r="K161" t="str">
        <f t="shared" si="17"/>
        <v>N/A</v>
      </c>
      <c r="L161" t="str">
        <f t="shared" si="18"/>
        <v>N/A</v>
      </c>
      <c r="M161" t="str">
        <f t="shared" si="19"/>
        <v>N/A</v>
      </c>
      <c r="N161" t="str">
        <f t="shared" si="20"/>
        <v>N/A</v>
      </c>
    </row>
    <row r="162" spans="9:14" x14ac:dyDescent="0.3">
      <c r="I162" t="str">
        <f t="shared" si="15"/>
        <v>N/A</v>
      </c>
      <c r="J162" t="str">
        <f t="shared" si="16"/>
        <v>N/A</v>
      </c>
      <c r="K162" t="str">
        <f t="shared" si="17"/>
        <v>N/A</v>
      </c>
      <c r="L162" t="str">
        <f t="shared" si="18"/>
        <v>N/A</v>
      </c>
      <c r="M162" t="str">
        <f t="shared" si="19"/>
        <v>N/A</v>
      </c>
      <c r="N162" t="str">
        <f t="shared" si="20"/>
        <v>N/A</v>
      </c>
    </row>
    <row r="163" spans="9:14" x14ac:dyDescent="0.3">
      <c r="I163" t="str">
        <f t="shared" si="15"/>
        <v>N/A</v>
      </c>
      <c r="J163" t="str">
        <f t="shared" si="16"/>
        <v>N/A</v>
      </c>
      <c r="K163" t="str">
        <f t="shared" si="17"/>
        <v>N/A</v>
      </c>
      <c r="L163" t="str">
        <f t="shared" si="18"/>
        <v>N/A</v>
      </c>
      <c r="M163" t="str">
        <f t="shared" si="19"/>
        <v>N/A</v>
      </c>
      <c r="N163" t="str">
        <f t="shared" si="20"/>
        <v>N/A</v>
      </c>
    </row>
    <row r="164" spans="9:14" x14ac:dyDescent="0.3">
      <c r="I164" t="str">
        <f t="shared" si="15"/>
        <v>N/A</v>
      </c>
      <c r="J164" t="str">
        <f t="shared" si="16"/>
        <v>N/A</v>
      </c>
      <c r="K164" t="str">
        <f t="shared" si="17"/>
        <v>N/A</v>
      </c>
      <c r="L164" t="str">
        <f t="shared" si="18"/>
        <v>N/A</v>
      </c>
      <c r="M164" t="str">
        <f t="shared" si="19"/>
        <v>N/A</v>
      </c>
      <c r="N164" t="str">
        <f t="shared" si="20"/>
        <v>N/A</v>
      </c>
    </row>
    <row r="165" spans="9:14" x14ac:dyDescent="0.3">
      <c r="I165" t="str">
        <f t="shared" si="15"/>
        <v>N/A</v>
      </c>
      <c r="J165" t="str">
        <f t="shared" si="16"/>
        <v>N/A</v>
      </c>
      <c r="K165" t="str">
        <f t="shared" si="17"/>
        <v>N/A</v>
      </c>
      <c r="L165" t="str">
        <f t="shared" si="18"/>
        <v>N/A</v>
      </c>
      <c r="M165" t="str">
        <f t="shared" si="19"/>
        <v>N/A</v>
      </c>
      <c r="N165" t="str">
        <f t="shared" si="20"/>
        <v>N/A</v>
      </c>
    </row>
    <row r="166" spans="9:14" x14ac:dyDescent="0.3">
      <c r="I166" t="str">
        <f t="shared" si="15"/>
        <v>N/A</v>
      </c>
      <c r="J166" t="str">
        <f t="shared" si="16"/>
        <v>N/A</v>
      </c>
      <c r="K166" t="str">
        <f t="shared" si="17"/>
        <v>N/A</v>
      </c>
      <c r="L166" t="str">
        <f t="shared" si="18"/>
        <v>N/A</v>
      </c>
      <c r="M166" t="str">
        <f t="shared" si="19"/>
        <v>N/A</v>
      </c>
      <c r="N166" t="str">
        <f t="shared" si="20"/>
        <v>N/A</v>
      </c>
    </row>
    <row r="167" spans="9:14" x14ac:dyDescent="0.3">
      <c r="I167" t="str">
        <f t="shared" si="15"/>
        <v>N/A</v>
      </c>
      <c r="J167" t="str">
        <f t="shared" si="16"/>
        <v>N/A</v>
      </c>
      <c r="K167" t="str">
        <f t="shared" si="17"/>
        <v>N/A</v>
      </c>
      <c r="L167" t="str">
        <f t="shared" si="18"/>
        <v>N/A</v>
      </c>
      <c r="M167" t="str">
        <f t="shared" si="19"/>
        <v>N/A</v>
      </c>
      <c r="N167" t="str">
        <f t="shared" si="20"/>
        <v>N/A</v>
      </c>
    </row>
    <row r="168" spans="9:14" x14ac:dyDescent="0.3">
      <c r="I168" t="str">
        <f t="shared" si="15"/>
        <v>N/A</v>
      </c>
      <c r="J168" t="str">
        <f t="shared" si="16"/>
        <v>N/A</v>
      </c>
      <c r="K168" t="str">
        <f t="shared" si="17"/>
        <v>N/A</v>
      </c>
      <c r="L168" t="str">
        <f t="shared" si="18"/>
        <v>N/A</v>
      </c>
      <c r="M168" t="str">
        <f t="shared" si="19"/>
        <v>N/A</v>
      </c>
      <c r="N168" t="str">
        <f t="shared" si="20"/>
        <v>N/A</v>
      </c>
    </row>
    <row r="169" spans="9:14" x14ac:dyDescent="0.3">
      <c r="I169" t="str">
        <f t="shared" si="15"/>
        <v>N/A</v>
      </c>
      <c r="J169" t="str">
        <f t="shared" si="16"/>
        <v>N/A</v>
      </c>
      <c r="K169" t="str">
        <f t="shared" si="17"/>
        <v>N/A</v>
      </c>
      <c r="L169" t="str">
        <f t="shared" si="18"/>
        <v>N/A</v>
      </c>
      <c r="M169" t="str">
        <f t="shared" si="19"/>
        <v>N/A</v>
      </c>
      <c r="N169" t="str">
        <f t="shared" si="20"/>
        <v>N/A</v>
      </c>
    </row>
    <row r="170" spans="9:14" x14ac:dyDescent="0.3">
      <c r="I170" t="str">
        <f t="shared" si="15"/>
        <v>N/A</v>
      </c>
      <c r="J170" t="str">
        <f t="shared" si="16"/>
        <v>N/A</v>
      </c>
      <c r="K170" t="str">
        <f t="shared" si="17"/>
        <v>N/A</v>
      </c>
      <c r="L170" t="str">
        <f t="shared" si="18"/>
        <v>N/A</v>
      </c>
      <c r="M170" t="str">
        <f t="shared" si="19"/>
        <v>N/A</v>
      </c>
      <c r="N170" t="str">
        <f t="shared" si="20"/>
        <v>N/A</v>
      </c>
    </row>
    <row r="171" spans="9:14" x14ac:dyDescent="0.3">
      <c r="I171" t="str">
        <f t="shared" si="15"/>
        <v>N/A</v>
      </c>
      <c r="J171" t="str">
        <f t="shared" si="16"/>
        <v>N/A</v>
      </c>
      <c r="K171" t="str">
        <f t="shared" si="17"/>
        <v>N/A</v>
      </c>
      <c r="L171" t="str">
        <f t="shared" si="18"/>
        <v>N/A</v>
      </c>
      <c r="M171" t="str">
        <f t="shared" si="19"/>
        <v>N/A</v>
      </c>
      <c r="N171" t="str">
        <f t="shared" si="20"/>
        <v>N/A</v>
      </c>
    </row>
    <row r="172" spans="9:14" x14ac:dyDescent="0.3">
      <c r="I172" t="str">
        <f t="shared" si="15"/>
        <v>N/A</v>
      </c>
      <c r="J172" t="str">
        <f t="shared" si="16"/>
        <v>N/A</v>
      </c>
      <c r="K172" t="str">
        <f t="shared" si="17"/>
        <v>N/A</v>
      </c>
      <c r="L172" t="str">
        <f t="shared" si="18"/>
        <v>N/A</v>
      </c>
      <c r="M172" t="str">
        <f t="shared" si="19"/>
        <v>N/A</v>
      </c>
      <c r="N172" t="str">
        <f t="shared" si="20"/>
        <v>N/A</v>
      </c>
    </row>
    <row r="173" spans="9:14" x14ac:dyDescent="0.3">
      <c r="I173" t="str">
        <f t="shared" si="15"/>
        <v>N/A</v>
      </c>
      <c r="J173" t="str">
        <f t="shared" si="16"/>
        <v>N/A</v>
      </c>
      <c r="K173" t="str">
        <f t="shared" si="17"/>
        <v>N/A</v>
      </c>
      <c r="L173" t="str">
        <f t="shared" si="18"/>
        <v>N/A</v>
      </c>
      <c r="M173" t="str">
        <f t="shared" si="19"/>
        <v>N/A</v>
      </c>
      <c r="N173" t="str">
        <f t="shared" si="20"/>
        <v>N/A</v>
      </c>
    </row>
    <row r="174" spans="9:14" x14ac:dyDescent="0.3">
      <c r="I174" t="str">
        <f t="shared" si="15"/>
        <v>N/A</v>
      </c>
      <c r="J174" t="str">
        <f t="shared" si="16"/>
        <v>N/A</v>
      </c>
      <c r="K174" t="str">
        <f t="shared" si="17"/>
        <v>N/A</v>
      </c>
      <c r="L174" t="str">
        <f t="shared" si="18"/>
        <v>N/A</v>
      </c>
      <c r="M174" t="str">
        <f t="shared" si="19"/>
        <v>N/A</v>
      </c>
      <c r="N174" t="str">
        <f t="shared" si="20"/>
        <v>N/A</v>
      </c>
    </row>
    <row r="175" spans="9:14" x14ac:dyDescent="0.3">
      <c r="I175" t="str">
        <f t="shared" si="15"/>
        <v>N/A</v>
      </c>
      <c r="J175" t="str">
        <f t="shared" si="16"/>
        <v>N/A</v>
      </c>
      <c r="K175" t="str">
        <f t="shared" si="17"/>
        <v>N/A</v>
      </c>
      <c r="L175" t="str">
        <f t="shared" si="18"/>
        <v>N/A</v>
      </c>
      <c r="M175" t="str">
        <f t="shared" si="19"/>
        <v>N/A</v>
      </c>
      <c r="N175" t="str">
        <f t="shared" si="20"/>
        <v>N/A</v>
      </c>
    </row>
    <row r="176" spans="9:14" x14ac:dyDescent="0.3">
      <c r="I176" t="str">
        <f t="shared" si="15"/>
        <v>N/A</v>
      </c>
      <c r="J176" t="str">
        <f t="shared" si="16"/>
        <v>N/A</v>
      </c>
      <c r="K176" t="str">
        <f t="shared" si="17"/>
        <v>N/A</v>
      </c>
      <c r="L176" t="str">
        <f t="shared" si="18"/>
        <v>N/A</v>
      </c>
      <c r="M176" t="str">
        <f t="shared" si="19"/>
        <v>N/A</v>
      </c>
      <c r="N176" t="str">
        <f t="shared" si="20"/>
        <v>N/A</v>
      </c>
    </row>
    <row r="177" spans="9:14" x14ac:dyDescent="0.3">
      <c r="I177" t="str">
        <f t="shared" si="15"/>
        <v>N/A</v>
      </c>
      <c r="J177" t="str">
        <f t="shared" si="16"/>
        <v>N/A</v>
      </c>
      <c r="K177" t="str">
        <f t="shared" si="17"/>
        <v>N/A</v>
      </c>
      <c r="L177" t="str">
        <f t="shared" si="18"/>
        <v>N/A</v>
      </c>
      <c r="M177" t="str">
        <f t="shared" si="19"/>
        <v>N/A</v>
      </c>
      <c r="N177" t="str">
        <f t="shared" si="20"/>
        <v>N/A</v>
      </c>
    </row>
    <row r="178" spans="9:14" x14ac:dyDescent="0.3">
      <c r="I178" t="str">
        <f t="shared" si="15"/>
        <v>N/A</v>
      </c>
      <c r="J178" t="str">
        <f t="shared" si="16"/>
        <v>N/A</v>
      </c>
      <c r="K178" t="str">
        <f t="shared" si="17"/>
        <v>N/A</v>
      </c>
      <c r="L178" t="str">
        <f t="shared" si="18"/>
        <v>N/A</v>
      </c>
      <c r="M178" t="str">
        <f t="shared" si="19"/>
        <v>N/A</v>
      </c>
      <c r="N178" t="str">
        <f t="shared" si="20"/>
        <v>N/A</v>
      </c>
    </row>
    <row r="179" spans="9:14" x14ac:dyDescent="0.3">
      <c r="I179" t="str">
        <f t="shared" si="15"/>
        <v>N/A</v>
      </c>
      <c r="J179" t="str">
        <f t="shared" si="16"/>
        <v>N/A</v>
      </c>
      <c r="K179" t="str">
        <f t="shared" si="17"/>
        <v>N/A</v>
      </c>
      <c r="L179" t="str">
        <f t="shared" si="18"/>
        <v>N/A</v>
      </c>
      <c r="M179" t="str">
        <f t="shared" si="19"/>
        <v>N/A</v>
      </c>
      <c r="N179" t="str">
        <f t="shared" si="20"/>
        <v>N/A</v>
      </c>
    </row>
    <row r="180" spans="9:14" x14ac:dyDescent="0.3">
      <c r="I180" t="str">
        <f t="shared" si="15"/>
        <v>N/A</v>
      </c>
      <c r="J180" t="str">
        <f t="shared" si="16"/>
        <v>N/A</v>
      </c>
      <c r="K180" t="str">
        <f t="shared" si="17"/>
        <v>N/A</v>
      </c>
      <c r="L180" t="str">
        <f t="shared" si="18"/>
        <v>N/A</v>
      </c>
      <c r="M180" t="str">
        <f t="shared" si="19"/>
        <v>N/A</v>
      </c>
      <c r="N180" t="str">
        <f t="shared" si="20"/>
        <v>N/A</v>
      </c>
    </row>
    <row r="181" spans="9:14" x14ac:dyDescent="0.3">
      <c r="I181" t="str">
        <f t="shared" si="15"/>
        <v>N/A</v>
      </c>
      <c r="J181" t="str">
        <f t="shared" si="16"/>
        <v>N/A</v>
      </c>
      <c r="K181" t="str">
        <f t="shared" si="17"/>
        <v>N/A</v>
      </c>
      <c r="L181" t="str">
        <f t="shared" si="18"/>
        <v>N/A</v>
      </c>
      <c r="M181" t="str">
        <f t="shared" si="19"/>
        <v>N/A</v>
      </c>
      <c r="N181" t="str">
        <f t="shared" si="20"/>
        <v>N/A</v>
      </c>
    </row>
    <row r="182" spans="9:14" x14ac:dyDescent="0.3">
      <c r="I182" t="str">
        <f t="shared" si="15"/>
        <v>N/A</v>
      </c>
      <c r="J182" t="str">
        <f t="shared" si="16"/>
        <v>N/A</v>
      </c>
      <c r="K182" t="str">
        <f t="shared" si="17"/>
        <v>N/A</v>
      </c>
      <c r="L182" t="str">
        <f t="shared" si="18"/>
        <v>N/A</v>
      </c>
      <c r="M182" t="str">
        <f t="shared" si="19"/>
        <v>N/A</v>
      </c>
      <c r="N182" t="str">
        <f t="shared" si="20"/>
        <v>N/A</v>
      </c>
    </row>
    <row r="183" spans="9:14" x14ac:dyDescent="0.3">
      <c r="I183" t="str">
        <f t="shared" si="15"/>
        <v>N/A</v>
      </c>
      <c r="J183" t="str">
        <f t="shared" si="16"/>
        <v>N/A</v>
      </c>
      <c r="K183" t="str">
        <f t="shared" si="17"/>
        <v>N/A</v>
      </c>
      <c r="L183" t="str">
        <f t="shared" si="18"/>
        <v>N/A</v>
      </c>
      <c r="M183" t="str">
        <f t="shared" si="19"/>
        <v>N/A</v>
      </c>
      <c r="N183" t="str">
        <f t="shared" si="20"/>
        <v>N/A</v>
      </c>
    </row>
    <row r="184" spans="9:14" x14ac:dyDescent="0.3">
      <c r="I184" t="str">
        <f t="shared" si="15"/>
        <v>N/A</v>
      </c>
      <c r="J184" t="str">
        <f t="shared" si="16"/>
        <v>N/A</v>
      </c>
      <c r="K184" t="str">
        <f t="shared" si="17"/>
        <v>N/A</v>
      </c>
      <c r="L184" t="str">
        <f t="shared" si="18"/>
        <v>N/A</v>
      </c>
      <c r="M184" t="str">
        <f t="shared" si="19"/>
        <v>N/A</v>
      </c>
      <c r="N184" t="str">
        <f t="shared" si="20"/>
        <v>N/A</v>
      </c>
    </row>
    <row r="185" spans="9:14" x14ac:dyDescent="0.3">
      <c r="I185" t="str">
        <f t="shared" si="15"/>
        <v>N/A</v>
      </c>
      <c r="J185" t="str">
        <f t="shared" si="16"/>
        <v>N/A</v>
      </c>
      <c r="K185" t="str">
        <f t="shared" si="17"/>
        <v>N/A</v>
      </c>
      <c r="L185" t="str">
        <f t="shared" si="18"/>
        <v>N/A</v>
      </c>
      <c r="M185" t="str">
        <f t="shared" si="19"/>
        <v>N/A</v>
      </c>
      <c r="N185" t="str">
        <f t="shared" si="20"/>
        <v>N/A</v>
      </c>
    </row>
    <row r="186" spans="9:14" x14ac:dyDescent="0.3">
      <c r="I186" t="str">
        <f t="shared" si="15"/>
        <v>N/A</v>
      </c>
      <c r="J186" t="str">
        <f t="shared" si="16"/>
        <v>N/A</v>
      </c>
      <c r="K186" t="str">
        <f t="shared" si="17"/>
        <v>N/A</v>
      </c>
      <c r="L186" t="str">
        <f t="shared" si="18"/>
        <v>N/A</v>
      </c>
      <c r="M186" t="str">
        <f t="shared" si="19"/>
        <v>N/A</v>
      </c>
      <c r="N186" t="str">
        <f t="shared" si="20"/>
        <v>N/A</v>
      </c>
    </row>
    <row r="187" spans="9:14" x14ac:dyDescent="0.3">
      <c r="I187" t="str">
        <f t="shared" si="15"/>
        <v>N/A</v>
      </c>
      <c r="J187" t="str">
        <f t="shared" si="16"/>
        <v>N/A</v>
      </c>
      <c r="K187" t="str">
        <f t="shared" si="17"/>
        <v>N/A</v>
      </c>
      <c r="L187" t="str">
        <f t="shared" si="18"/>
        <v>N/A</v>
      </c>
      <c r="M187" t="str">
        <f t="shared" si="19"/>
        <v>N/A</v>
      </c>
      <c r="N187" t="str">
        <f t="shared" si="20"/>
        <v>N/A</v>
      </c>
    </row>
    <row r="188" spans="9:14" x14ac:dyDescent="0.3">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9:14" x14ac:dyDescent="0.3">
      <c r="I189" t="str">
        <f t="shared" si="21"/>
        <v>N/A</v>
      </c>
      <c r="J189" t="str">
        <f t="shared" si="22"/>
        <v>N/A</v>
      </c>
      <c r="K189" t="str">
        <f t="shared" si="23"/>
        <v>N/A</v>
      </c>
      <c r="L189" t="str">
        <f t="shared" si="24"/>
        <v>N/A</v>
      </c>
      <c r="M189" t="str">
        <f t="shared" si="25"/>
        <v>N/A</v>
      </c>
      <c r="N189" t="str">
        <f t="shared" si="26"/>
        <v>N/A</v>
      </c>
    </row>
    <row r="190" spans="9:14" x14ac:dyDescent="0.3">
      <c r="I190" t="str">
        <f t="shared" si="21"/>
        <v>N/A</v>
      </c>
      <c r="J190" t="str">
        <f t="shared" si="22"/>
        <v>N/A</v>
      </c>
      <c r="K190" t="str">
        <f t="shared" si="23"/>
        <v>N/A</v>
      </c>
      <c r="L190" t="str">
        <f t="shared" si="24"/>
        <v>N/A</v>
      </c>
      <c r="M190" t="str">
        <f t="shared" si="25"/>
        <v>N/A</v>
      </c>
      <c r="N190" t="str">
        <f t="shared" si="26"/>
        <v>N/A</v>
      </c>
    </row>
    <row r="191" spans="9:14" x14ac:dyDescent="0.3">
      <c r="I191" t="str">
        <f t="shared" si="21"/>
        <v>N/A</v>
      </c>
      <c r="J191" t="str">
        <f t="shared" si="22"/>
        <v>N/A</v>
      </c>
      <c r="K191" t="str">
        <f t="shared" si="23"/>
        <v>N/A</v>
      </c>
      <c r="L191" t="str">
        <f t="shared" si="24"/>
        <v>N/A</v>
      </c>
      <c r="M191" t="str">
        <f t="shared" si="25"/>
        <v>N/A</v>
      </c>
      <c r="N191" t="str">
        <f t="shared" si="26"/>
        <v>N/A</v>
      </c>
    </row>
    <row r="192" spans="9:14" x14ac:dyDescent="0.3">
      <c r="I192" t="str">
        <f t="shared" si="21"/>
        <v>N/A</v>
      </c>
      <c r="J192" t="str">
        <f t="shared" si="22"/>
        <v>N/A</v>
      </c>
      <c r="K192" t="str">
        <f t="shared" si="23"/>
        <v>N/A</v>
      </c>
      <c r="L192" t="str">
        <f t="shared" si="24"/>
        <v>N/A</v>
      </c>
      <c r="M192" t="str">
        <f t="shared" si="25"/>
        <v>N/A</v>
      </c>
      <c r="N192" t="str">
        <f t="shared" si="26"/>
        <v>N/A</v>
      </c>
    </row>
    <row r="193" spans="9:14" x14ac:dyDescent="0.3">
      <c r="I193" t="str">
        <f t="shared" si="21"/>
        <v>N/A</v>
      </c>
      <c r="J193" t="str">
        <f t="shared" si="22"/>
        <v>N/A</v>
      </c>
      <c r="K193" t="str">
        <f t="shared" si="23"/>
        <v>N/A</v>
      </c>
      <c r="L193" t="str">
        <f t="shared" si="24"/>
        <v>N/A</v>
      </c>
      <c r="M193" t="str">
        <f t="shared" si="25"/>
        <v>N/A</v>
      </c>
      <c r="N193" t="str">
        <f t="shared" si="26"/>
        <v>N/A</v>
      </c>
    </row>
    <row r="194" spans="9:14" x14ac:dyDescent="0.3">
      <c r="I194" t="str">
        <f t="shared" si="21"/>
        <v>N/A</v>
      </c>
      <c r="J194" t="str">
        <f t="shared" si="22"/>
        <v>N/A</v>
      </c>
      <c r="K194" t="str">
        <f t="shared" si="23"/>
        <v>N/A</v>
      </c>
      <c r="L194" t="str">
        <f t="shared" si="24"/>
        <v>N/A</v>
      </c>
      <c r="M194" t="str">
        <f t="shared" si="25"/>
        <v>N/A</v>
      </c>
      <c r="N194" t="str">
        <f t="shared" si="26"/>
        <v>N/A</v>
      </c>
    </row>
    <row r="195" spans="9:14" x14ac:dyDescent="0.3">
      <c r="I195" t="str">
        <f t="shared" si="21"/>
        <v>N/A</v>
      </c>
      <c r="J195" t="str">
        <f t="shared" si="22"/>
        <v>N/A</v>
      </c>
      <c r="K195" t="str">
        <f t="shared" si="23"/>
        <v>N/A</v>
      </c>
      <c r="L195" t="str">
        <f t="shared" si="24"/>
        <v>N/A</v>
      </c>
      <c r="M195" t="str">
        <f t="shared" si="25"/>
        <v>N/A</v>
      </c>
      <c r="N195" t="str">
        <f t="shared" si="26"/>
        <v>N/A</v>
      </c>
    </row>
    <row r="196" spans="9:14" x14ac:dyDescent="0.3">
      <c r="I196" t="str">
        <f t="shared" si="21"/>
        <v>N/A</v>
      </c>
      <c r="J196" t="str">
        <f t="shared" si="22"/>
        <v>N/A</v>
      </c>
      <c r="K196" t="str">
        <f t="shared" si="23"/>
        <v>N/A</v>
      </c>
      <c r="L196" t="str">
        <f t="shared" si="24"/>
        <v>N/A</v>
      </c>
      <c r="M196" t="str">
        <f t="shared" si="25"/>
        <v>N/A</v>
      </c>
      <c r="N196" t="str">
        <f t="shared" si="26"/>
        <v>N/A</v>
      </c>
    </row>
    <row r="197" spans="9:14" x14ac:dyDescent="0.3">
      <c r="I197" t="str">
        <f t="shared" si="21"/>
        <v>N/A</v>
      </c>
      <c r="J197" t="str">
        <f t="shared" si="22"/>
        <v>N/A</v>
      </c>
      <c r="K197" t="str">
        <f t="shared" si="23"/>
        <v>N/A</v>
      </c>
      <c r="L197" t="str">
        <f t="shared" si="24"/>
        <v>N/A</v>
      </c>
      <c r="M197" t="str">
        <f t="shared" si="25"/>
        <v>N/A</v>
      </c>
      <c r="N197" t="str">
        <f t="shared" si="26"/>
        <v>N/A</v>
      </c>
    </row>
    <row r="198" spans="9:14" x14ac:dyDescent="0.3">
      <c r="I198" t="str">
        <f t="shared" si="21"/>
        <v>N/A</v>
      </c>
      <c r="J198" t="str">
        <f t="shared" si="22"/>
        <v>N/A</v>
      </c>
      <c r="K198" t="str">
        <f t="shared" si="23"/>
        <v>N/A</v>
      </c>
      <c r="L198" t="str">
        <f t="shared" si="24"/>
        <v>N/A</v>
      </c>
      <c r="M198" t="str">
        <f t="shared" si="25"/>
        <v>N/A</v>
      </c>
      <c r="N198" t="str">
        <f t="shared" si="26"/>
        <v>N/A</v>
      </c>
    </row>
    <row r="199" spans="9:14" x14ac:dyDescent="0.3">
      <c r="I199" t="str">
        <f t="shared" si="21"/>
        <v>N/A</v>
      </c>
      <c r="J199" t="str">
        <f t="shared" si="22"/>
        <v>N/A</v>
      </c>
      <c r="K199" t="str">
        <f t="shared" si="23"/>
        <v>N/A</v>
      </c>
      <c r="L199" t="str">
        <f t="shared" si="24"/>
        <v>N/A</v>
      </c>
      <c r="M199" t="str">
        <f t="shared" si="25"/>
        <v>N/A</v>
      </c>
      <c r="N199" t="str">
        <f t="shared" si="26"/>
        <v>N/A</v>
      </c>
    </row>
    <row r="200" spans="9:14" x14ac:dyDescent="0.3">
      <c r="I200" t="str">
        <f t="shared" si="21"/>
        <v>N/A</v>
      </c>
      <c r="J200" t="str">
        <f t="shared" si="22"/>
        <v>N/A</v>
      </c>
      <c r="K200" t="str">
        <f t="shared" si="23"/>
        <v>N/A</v>
      </c>
      <c r="L200" t="str">
        <f t="shared" si="24"/>
        <v>N/A</v>
      </c>
      <c r="M200" t="str">
        <f t="shared" si="25"/>
        <v>N/A</v>
      </c>
      <c r="N200" t="str">
        <f t="shared" si="26"/>
        <v>N/A</v>
      </c>
    </row>
    <row r="201" spans="9:14" x14ac:dyDescent="0.3">
      <c r="I201" t="str">
        <f t="shared" si="21"/>
        <v>N/A</v>
      </c>
      <c r="J201" t="str">
        <f t="shared" si="22"/>
        <v>N/A</v>
      </c>
      <c r="K201" t="str">
        <f t="shared" si="23"/>
        <v>N/A</v>
      </c>
      <c r="L201" t="str">
        <f t="shared" si="24"/>
        <v>N/A</v>
      </c>
      <c r="M201" t="str">
        <f t="shared" si="25"/>
        <v>N/A</v>
      </c>
      <c r="N201" t="str">
        <f t="shared" si="26"/>
        <v>N/A</v>
      </c>
    </row>
    <row r="202" spans="9:14" x14ac:dyDescent="0.3">
      <c r="I202" t="str">
        <f t="shared" si="21"/>
        <v>N/A</v>
      </c>
      <c r="J202" t="str">
        <f t="shared" si="22"/>
        <v>N/A</v>
      </c>
      <c r="K202" t="str">
        <f t="shared" si="23"/>
        <v>N/A</v>
      </c>
      <c r="L202" t="str">
        <f t="shared" si="24"/>
        <v>N/A</v>
      </c>
      <c r="M202" t="str">
        <f t="shared" si="25"/>
        <v>N/A</v>
      </c>
      <c r="N202" t="str">
        <f t="shared" si="26"/>
        <v>N/A</v>
      </c>
    </row>
    <row r="203" spans="9:14" x14ac:dyDescent="0.3">
      <c r="I203" t="str">
        <f t="shared" si="21"/>
        <v>N/A</v>
      </c>
      <c r="J203" t="str">
        <f t="shared" si="22"/>
        <v>N/A</v>
      </c>
      <c r="K203" t="str">
        <f t="shared" si="23"/>
        <v>N/A</v>
      </c>
      <c r="L203" t="str">
        <f t="shared" si="24"/>
        <v>N/A</v>
      </c>
      <c r="M203" t="str">
        <f t="shared" si="25"/>
        <v>N/A</v>
      </c>
      <c r="N203" t="str">
        <f t="shared" si="26"/>
        <v>N/A</v>
      </c>
    </row>
    <row r="204" spans="9:14" x14ac:dyDescent="0.3">
      <c r="I204" t="str">
        <f t="shared" si="21"/>
        <v>N/A</v>
      </c>
      <c r="J204" t="str">
        <f t="shared" si="22"/>
        <v>N/A</v>
      </c>
      <c r="K204" t="str">
        <f t="shared" si="23"/>
        <v>N/A</v>
      </c>
      <c r="L204" t="str">
        <f t="shared" si="24"/>
        <v>N/A</v>
      </c>
      <c r="M204" t="str">
        <f t="shared" si="25"/>
        <v>N/A</v>
      </c>
      <c r="N204" t="str">
        <f t="shared" si="26"/>
        <v>N/A</v>
      </c>
    </row>
    <row r="205" spans="9:14" x14ac:dyDescent="0.3">
      <c r="I205" t="str">
        <f t="shared" si="21"/>
        <v>N/A</v>
      </c>
      <c r="J205" t="str">
        <f t="shared" si="22"/>
        <v>N/A</v>
      </c>
      <c r="K205" t="str">
        <f t="shared" si="23"/>
        <v>N/A</v>
      </c>
      <c r="L205" t="str">
        <f t="shared" si="24"/>
        <v>N/A</v>
      </c>
      <c r="M205" t="str">
        <f t="shared" si="25"/>
        <v>N/A</v>
      </c>
      <c r="N205" t="str">
        <f t="shared" si="26"/>
        <v>N/A</v>
      </c>
    </row>
    <row r="206" spans="9:14" x14ac:dyDescent="0.3">
      <c r="I206" t="str">
        <f t="shared" si="21"/>
        <v>N/A</v>
      </c>
      <c r="J206" t="str">
        <f t="shared" si="22"/>
        <v>N/A</v>
      </c>
      <c r="K206" t="str">
        <f t="shared" si="23"/>
        <v>N/A</v>
      </c>
      <c r="L206" t="str">
        <f t="shared" si="24"/>
        <v>N/A</v>
      </c>
      <c r="M206" t="str">
        <f t="shared" si="25"/>
        <v>N/A</v>
      </c>
      <c r="N206" t="str">
        <f t="shared" si="26"/>
        <v>N/A</v>
      </c>
    </row>
    <row r="207" spans="9:14" x14ac:dyDescent="0.3">
      <c r="I207" t="str">
        <f t="shared" si="21"/>
        <v>N/A</v>
      </c>
      <c r="J207" t="str">
        <f t="shared" si="22"/>
        <v>N/A</v>
      </c>
      <c r="K207" t="str">
        <f t="shared" si="23"/>
        <v>N/A</v>
      </c>
      <c r="L207" t="str">
        <f t="shared" si="24"/>
        <v>N/A</v>
      </c>
      <c r="M207" t="str">
        <f t="shared" si="25"/>
        <v>N/A</v>
      </c>
      <c r="N207" t="str">
        <f t="shared" si="26"/>
        <v>N/A</v>
      </c>
    </row>
    <row r="208" spans="9:14" x14ac:dyDescent="0.3">
      <c r="I208" t="str">
        <f t="shared" si="21"/>
        <v>N/A</v>
      </c>
      <c r="J208" t="str">
        <f t="shared" si="22"/>
        <v>N/A</v>
      </c>
      <c r="K208" t="str">
        <f t="shared" si="23"/>
        <v>N/A</v>
      </c>
      <c r="L208" t="str">
        <f t="shared" si="24"/>
        <v>N/A</v>
      </c>
      <c r="M208" t="str">
        <f t="shared" si="25"/>
        <v>N/A</v>
      </c>
      <c r="N208" t="str">
        <f t="shared" si="26"/>
        <v>N/A</v>
      </c>
    </row>
    <row r="209" spans="9:14" x14ac:dyDescent="0.3">
      <c r="I209" t="str">
        <f t="shared" si="21"/>
        <v>N/A</v>
      </c>
      <c r="J209" t="str">
        <f t="shared" si="22"/>
        <v>N/A</v>
      </c>
      <c r="K209" t="str">
        <f t="shared" si="23"/>
        <v>N/A</v>
      </c>
      <c r="L209" t="str">
        <f t="shared" si="24"/>
        <v>N/A</v>
      </c>
      <c r="M209" t="str">
        <f t="shared" si="25"/>
        <v>N/A</v>
      </c>
      <c r="N209" t="str">
        <f t="shared" si="26"/>
        <v>N/A</v>
      </c>
    </row>
    <row r="210" spans="9:14" x14ac:dyDescent="0.3">
      <c r="I210" t="str">
        <f t="shared" si="21"/>
        <v>N/A</v>
      </c>
      <c r="J210" t="str">
        <f t="shared" si="22"/>
        <v>N/A</v>
      </c>
      <c r="K210" t="str">
        <f t="shared" si="23"/>
        <v>N/A</v>
      </c>
      <c r="L210" t="str">
        <f t="shared" si="24"/>
        <v>N/A</v>
      </c>
      <c r="M210" t="str">
        <f t="shared" si="25"/>
        <v>N/A</v>
      </c>
      <c r="N210" t="str">
        <f t="shared" si="26"/>
        <v>N/A</v>
      </c>
    </row>
    <row r="211" spans="9:14" x14ac:dyDescent="0.3">
      <c r="I211" t="str">
        <f t="shared" si="21"/>
        <v>N/A</v>
      </c>
      <c r="J211" t="str">
        <f t="shared" si="22"/>
        <v>N/A</v>
      </c>
      <c r="K211" t="str">
        <f t="shared" si="23"/>
        <v>N/A</v>
      </c>
      <c r="L211" t="str">
        <f t="shared" si="24"/>
        <v>N/A</v>
      </c>
      <c r="M211" t="str">
        <f t="shared" si="25"/>
        <v>N/A</v>
      </c>
      <c r="N211" t="str">
        <f t="shared" si="26"/>
        <v>N/A</v>
      </c>
    </row>
    <row r="212" spans="9:14" x14ac:dyDescent="0.3">
      <c r="I212" t="str">
        <f t="shared" si="21"/>
        <v>N/A</v>
      </c>
      <c r="J212" t="str">
        <f t="shared" si="22"/>
        <v>N/A</v>
      </c>
      <c r="K212" t="str">
        <f t="shared" si="23"/>
        <v>N/A</v>
      </c>
      <c r="L212" t="str">
        <f t="shared" si="24"/>
        <v>N/A</v>
      </c>
      <c r="M212" t="str">
        <f t="shared" si="25"/>
        <v>N/A</v>
      </c>
      <c r="N212" t="str">
        <f t="shared" si="26"/>
        <v>N/A</v>
      </c>
    </row>
    <row r="213" spans="9:14" x14ac:dyDescent="0.3">
      <c r="I213" t="str">
        <f t="shared" si="21"/>
        <v>N/A</v>
      </c>
      <c r="J213" t="str">
        <f t="shared" si="22"/>
        <v>N/A</v>
      </c>
      <c r="K213" t="str">
        <f t="shared" si="23"/>
        <v>N/A</v>
      </c>
      <c r="L213" t="str">
        <f t="shared" si="24"/>
        <v>N/A</v>
      </c>
      <c r="M213" t="str">
        <f t="shared" si="25"/>
        <v>N/A</v>
      </c>
      <c r="N213" t="str">
        <f t="shared" si="26"/>
        <v>N/A</v>
      </c>
    </row>
    <row r="214" spans="9:14" x14ac:dyDescent="0.3">
      <c r="I214" t="str">
        <f t="shared" si="21"/>
        <v>N/A</v>
      </c>
      <c r="J214" t="str">
        <f t="shared" si="22"/>
        <v>N/A</v>
      </c>
      <c r="K214" t="str">
        <f t="shared" si="23"/>
        <v>N/A</v>
      </c>
      <c r="L214" t="str">
        <f t="shared" si="24"/>
        <v>N/A</v>
      </c>
      <c r="M214" t="str">
        <f t="shared" si="25"/>
        <v>N/A</v>
      </c>
      <c r="N214" t="str">
        <f t="shared" si="26"/>
        <v>N/A</v>
      </c>
    </row>
    <row r="215" spans="9:14" x14ac:dyDescent="0.3">
      <c r="I215" t="str">
        <f t="shared" si="21"/>
        <v>N/A</v>
      </c>
      <c r="J215" t="str">
        <f t="shared" si="22"/>
        <v>N/A</v>
      </c>
      <c r="K215" t="str">
        <f t="shared" si="23"/>
        <v>N/A</v>
      </c>
      <c r="L215" t="str">
        <f t="shared" si="24"/>
        <v>N/A</v>
      </c>
      <c r="M215" t="str">
        <f t="shared" si="25"/>
        <v>N/A</v>
      </c>
      <c r="N215" t="str">
        <f t="shared" si="26"/>
        <v>N/A</v>
      </c>
    </row>
    <row r="216" spans="9:14" x14ac:dyDescent="0.3">
      <c r="I216" t="str">
        <f t="shared" si="21"/>
        <v>N/A</v>
      </c>
      <c r="J216" t="str">
        <f t="shared" si="22"/>
        <v>N/A</v>
      </c>
      <c r="K216" t="str">
        <f t="shared" si="23"/>
        <v>N/A</v>
      </c>
      <c r="L216" t="str">
        <f t="shared" si="24"/>
        <v>N/A</v>
      </c>
      <c r="M216" t="str">
        <f t="shared" si="25"/>
        <v>N/A</v>
      </c>
      <c r="N216" t="str">
        <f t="shared" si="26"/>
        <v>N/A</v>
      </c>
    </row>
    <row r="217" spans="9:14" x14ac:dyDescent="0.3">
      <c r="I217" t="str">
        <f t="shared" si="21"/>
        <v>N/A</v>
      </c>
      <c r="J217" t="str">
        <f t="shared" si="22"/>
        <v>N/A</v>
      </c>
      <c r="K217" t="str">
        <f t="shared" si="23"/>
        <v>N/A</v>
      </c>
      <c r="L217" t="str">
        <f t="shared" si="24"/>
        <v>N/A</v>
      </c>
      <c r="M217" t="str">
        <f t="shared" si="25"/>
        <v>N/A</v>
      </c>
      <c r="N217" t="str">
        <f t="shared" si="26"/>
        <v>N/A</v>
      </c>
    </row>
    <row r="218" spans="9:14" x14ac:dyDescent="0.3">
      <c r="I218" t="str">
        <f t="shared" si="21"/>
        <v>N/A</v>
      </c>
      <c r="J218" t="str">
        <f t="shared" si="22"/>
        <v>N/A</v>
      </c>
      <c r="K218" t="str">
        <f t="shared" si="23"/>
        <v>N/A</v>
      </c>
      <c r="L218" t="str">
        <f t="shared" si="24"/>
        <v>N/A</v>
      </c>
      <c r="M218" t="str">
        <f t="shared" si="25"/>
        <v>N/A</v>
      </c>
      <c r="N218" t="str">
        <f t="shared" si="26"/>
        <v>N/A</v>
      </c>
    </row>
    <row r="219" spans="9:14" x14ac:dyDescent="0.3">
      <c r="I219" t="str">
        <f t="shared" si="21"/>
        <v>N/A</v>
      </c>
      <c r="J219" t="str">
        <f t="shared" si="22"/>
        <v>N/A</v>
      </c>
      <c r="K219" t="str">
        <f t="shared" si="23"/>
        <v>N/A</v>
      </c>
      <c r="L219" t="str">
        <f t="shared" si="24"/>
        <v>N/A</v>
      </c>
      <c r="M219" t="str">
        <f t="shared" si="25"/>
        <v>N/A</v>
      </c>
      <c r="N219" t="str">
        <f t="shared" si="26"/>
        <v>N/A</v>
      </c>
    </row>
    <row r="220" spans="9:14" x14ac:dyDescent="0.3">
      <c r="I220" t="str">
        <f t="shared" si="21"/>
        <v>N/A</v>
      </c>
      <c r="J220" t="str">
        <f t="shared" si="22"/>
        <v>N/A</v>
      </c>
      <c r="K220" t="str">
        <f t="shared" si="23"/>
        <v>N/A</v>
      </c>
      <c r="L220" t="str">
        <f t="shared" si="24"/>
        <v>N/A</v>
      </c>
      <c r="M220" t="str">
        <f t="shared" si="25"/>
        <v>N/A</v>
      </c>
      <c r="N220" t="str">
        <f t="shared" si="26"/>
        <v>N/A</v>
      </c>
    </row>
    <row r="221" spans="9:14" x14ac:dyDescent="0.3">
      <c r="I221" t="str">
        <f t="shared" si="21"/>
        <v>N/A</v>
      </c>
      <c r="J221" t="str">
        <f t="shared" si="22"/>
        <v>N/A</v>
      </c>
      <c r="K221" t="str">
        <f t="shared" si="23"/>
        <v>N/A</v>
      </c>
      <c r="L221" t="str">
        <f t="shared" si="24"/>
        <v>N/A</v>
      </c>
      <c r="M221" t="str">
        <f t="shared" si="25"/>
        <v>N/A</v>
      </c>
      <c r="N221" t="str">
        <f t="shared" si="26"/>
        <v>N/A</v>
      </c>
    </row>
    <row r="222" spans="9:14" x14ac:dyDescent="0.3">
      <c r="I222" t="str">
        <f t="shared" si="21"/>
        <v>N/A</v>
      </c>
      <c r="J222" t="str">
        <f t="shared" si="22"/>
        <v>N/A</v>
      </c>
      <c r="K222" t="str">
        <f t="shared" si="23"/>
        <v>N/A</v>
      </c>
      <c r="L222" t="str">
        <f t="shared" si="24"/>
        <v>N/A</v>
      </c>
      <c r="M222" t="str">
        <f t="shared" si="25"/>
        <v>N/A</v>
      </c>
      <c r="N222" t="str">
        <f t="shared" si="26"/>
        <v>N/A</v>
      </c>
    </row>
    <row r="223" spans="9:14" x14ac:dyDescent="0.3">
      <c r="I223" t="str">
        <f t="shared" si="21"/>
        <v>N/A</v>
      </c>
      <c r="J223" t="str">
        <f t="shared" si="22"/>
        <v>N/A</v>
      </c>
      <c r="K223" t="str">
        <f t="shared" si="23"/>
        <v>N/A</v>
      </c>
      <c r="L223" t="str">
        <f t="shared" si="24"/>
        <v>N/A</v>
      </c>
      <c r="M223" t="str">
        <f t="shared" si="25"/>
        <v>N/A</v>
      </c>
      <c r="N223" t="str">
        <f t="shared" si="26"/>
        <v>N/A</v>
      </c>
    </row>
    <row r="224" spans="9:14" x14ac:dyDescent="0.3">
      <c r="I224" t="str">
        <f t="shared" si="21"/>
        <v>N/A</v>
      </c>
      <c r="J224" t="str">
        <f t="shared" si="22"/>
        <v>N/A</v>
      </c>
      <c r="K224" t="str">
        <f t="shared" si="23"/>
        <v>N/A</v>
      </c>
      <c r="L224" t="str">
        <f t="shared" si="24"/>
        <v>N/A</v>
      </c>
      <c r="M224" t="str">
        <f t="shared" si="25"/>
        <v>N/A</v>
      </c>
      <c r="N224" t="str">
        <f t="shared" si="26"/>
        <v>N/A</v>
      </c>
    </row>
    <row r="225" spans="9:14" x14ac:dyDescent="0.3">
      <c r="I225" t="str">
        <f t="shared" si="21"/>
        <v>N/A</v>
      </c>
      <c r="J225" t="str">
        <f t="shared" si="22"/>
        <v>N/A</v>
      </c>
      <c r="K225" t="str">
        <f t="shared" si="23"/>
        <v>N/A</v>
      </c>
      <c r="L225" t="str">
        <f t="shared" si="24"/>
        <v>N/A</v>
      </c>
      <c r="M225" t="str">
        <f t="shared" si="25"/>
        <v>N/A</v>
      </c>
      <c r="N225" t="str">
        <f t="shared" si="26"/>
        <v>N/A</v>
      </c>
    </row>
    <row r="226" spans="9:14" x14ac:dyDescent="0.3">
      <c r="I226" t="str">
        <f t="shared" si="21"/>
        <v>N/A</v>
      </c>
      <c r="J226" t="str">
        <f t="shared" si="22"/>
        <v>N/A</v>
      </c>
      <c r="K226" t="str">
        <f t="shared" si="23"/>
        <v>N/A</v>
      </c>
      <c r="L226" t="str">
        <f t="shared" si="24"/>
        <v>N/A</v>
      </c>
      <c r="M226" t="str">
        <f t="shared" si="25"/>
        <v>N/A</v>
      </c>
      <c r="N226" t="str">
        <f t="shared" si="26"/>
        <v>N/A</v>
      </c>
    </row>
    <row r="227" spans="9:14" x14ac:dyDescent="0.3">
      <c r="I227" t="str">
        <f t="shared" si="21"/>
        <v>N/A</v>
      </c>
      <c r="J227" t="str">
        <f t="shared" si="22"/>
        <v>N/A</v>
      </c>
      <c r="K227" t="str">
        <f t="shared" si="23"/>
        <v>N/A</v>
      </c>
      <c r="L227" t="str">
        <f t="shared" si="24"/>
        <v>N/A</v>
      </c>
      <c r="M227" t="str">
        <f t="shared" si="25"/>
        <v>N/A</v>
      </c>
      <c r="N227" t="str">
        <f t="shared" si="26"/>
        <v>N/A</v>
      </c>
    </row>
    <row r="228" spans="9:14" x14ac:dyDescent="0.3">
      <c r="I228" t="str">
        <f t="shared" si="21"/>
        <v>N/A</v>
      </c>
      <c r="J228" t="str">
        <f t="shared" si="22"/>
        <v>N/A</v>
      </c>
      <c r="K228" t="str">
        <f t="shared" si="23"/>
        <v>N/A</v>
      </c>
      <c r="L228" t="str">
        <f t="shared" si="24"/>
        <v>N/A</v>
      </c>
      <c r="M228" t="str">
        <f t="shared" si="25"/>
        <v>N/A</v>
      </c>
      <c r="N228" t="str">
        <f t="shared" si="26"/>
        <v>N/A</v>
      </c>
    </row>
    <row r="229" spans="9:14" x14ac:dyDescent="0.3">
      <c r="I229" t="str">
        <f t="shared" si="21"/>
        <v>N/A</v>
      </c>
      <c r="J229" t="str">
        <f t="shared" si="22"/>
        <v>N/A</v>
      </c>
      <c r="K229" t="str">
        <f t="shared" si="23"/>
        <v>N/A</v>
      </c>
      <c r="L229" t="str">
        <f t="shared" si="24"/>
        <v>N/A</v>
      </c>
      <c r="M229" t="str">
        <f t="shared" si="25"/>
        <v>N/A</v>
      </c>
      <c r="N229" t="str">
        <f t="shared" si="26"/>
        <v>N/A</v>
      </c>
    </row>
    <row r="230" spans="9:14" x14ac:dyDescent="0.3">
      <c r="I230" t="str">
        <f t="shared" si="21"/>
        <v>N/A</v>
      </c>
      <c r="J230" t="str">
        <f t="shared" si="22"/>
        <v>N/A</v>
      </c>
      <c r="K230" t="str">
        <f t="shared" si="23"/>
        <v>N/A</v>
      </c>
      <c r="L230" t="str">
        <f t="shared" si="24"/>
        <v>N/A</v>
      </c>
      <c r="M230" t="str">
        <f t="shared" si="25"/>
        <v>N/A</v>
      </c>
      <c r="N230" t="str">
        <f t="shared" si="26"/>
        <v>N/A</v>
      </c>
    </row>
    <row r="231" spans="9:14" x14ac:dyDescent="0.3">
      <c r="I231" t="str">
        <f t="shared" si="21"/>
        <v>N/A</v>
      </c>
      <c r="J231" t="str">
        <f t="shared" si="22"/>
        <v>N/A</v>
      </c>
      <c r="K231" t="str">
        <f t="shared" si="23"/>
        <v>N/A</v>
      </c>
      <c r="L231" t="str">
        <f t="shared" si="24"/>
        <v>N/A</v>
      </c>
      <c r="M231" t="str">
        <f t="shared" si="25"/>
        <v>N/A</v>
      </c>
      <c r="N231" t="str">
        <f t="shared" si="26"/>
        <v>N/A</v>
      </c>
    </row>
    <row r="232" spans="9:14" x14ac:dyDescent="0.3">
      <c r="I232" t="str">
        <f t="shared" si="21"/>
        <v>N/A</v>
      </c>
      <c r="J232" t="str">
        <f t="shared" si="22"/>
        <v>N/A</v>
      </c>
      <c r="K232" t="str">
        <f t="shared" si="23"/>
        <v>N/A</v>
      </c>
      <c r="L232" t="str">
        <f t="shared" si="24"/>
        <v>N/A</v>
      </c>
      <c r="M232" t="str">
        <f t="shared" si="25"/>
        <v>N/A</v>
      </c>
      <c r="N232" t="str">
        <f t="shared" si="26"/>
        <v>N/A</v>
      </c>
    </row>
    <row r="233" spans="9:14" x14ac:dyDescent="0.3">
      <c r="I233" t="str">
        <f t="shared" si="21"/>
        <v>N/A</v>
      </c>
      <c r="J233" t="str">
        <f t="shared" si="22"/>
        <v>N/A</v>
      </c>
      <c r="K233" t="str">
        <f t="shared" si="23"/>
        <v>N/A</v>
      </c>
      <c r="L233" t="str">
        <f t="shared" si="24"/>
        <v>N/A</v>
      </c>
      <c r="M233" t="str">
        <f t="shared" si="25"/>
        <v>N/A</v>
      </c>
      <c r="N233" t="str">
        <f t="shared" si="26"/>
        <v>N/A</v>
      </c>
    </row>
    <row r="234" spans="9:14" x14ac:dyDescent="0.3">
      <c r="I234" t="str">
        <f t="shared" si="21"/>
        <v>N/A</v>
      </c>
      <c r="J234" t="str">
        <f t="shared" si="22"/>
        <v>N/A</v>
      </c>
      <c r="K234" t="str">
        <f t="shared" si="23"/>
        <v>N/A</v>
      </c>
      <c r="L234" t="str">
        <f t="shared" si="24"/>
        <v>N/A</v>
      </c>
      <c r="M234" t="str">
        <f t="shared" si="25"/>
        <v>N/A</v>
      </c>
      <c r="N234" t="str">
        <f t="shared" si="26"/>
        <v>N/A</v>
      </c>
    </row>
    <row r="235" spans="9:14" x14ac:dyDescent="0.3">
      <c r="I235" t="str">
        <f t="shared" si="21"/>
        <v>N/A</v>
      </c>
      <c r="J235" t="str">
        <f t="shared" si="22"/>
        <v>N/A</v>
      </c>
      <c r="K235" t="str">
        <f t="shared" si="23"/>
        <v>N/A</v>
      </c>
      <c r="L235" t="str">
        <f t="shared" si="24"/>
        <v>N/A</v>
      </c>
      <c r="M235" t="str">
        <f t="shared" si="25"/>
        <v>N/A</v>
      </c>
      <c r="N235" t="str">
        <f t="shared" si="26"/>
        <v>N/A</v>
      </c>
    </row>
    <row r="236" spans="9:14" x14ac:dyDescent="0.3">
      <c r="I236" t="str">
        <f t="shared" si="21"/>
        <v>N/A</v>
      </c>
      <c r="J236" t="str">
        <f t="shared" si="22"/>
        <v>N/A</v>
      </c>
      <c r="K236" t="str">
        <f t="shared" si="23"/>
        <v>N/A</v>
      </c>
      <c r="L236" t="str">
        <f t="shared" si="24"/>
        <v>N/A</v>
      </c>
      <c r="M236" t="str">
        <f t="shared" si="25"/>
        <v>N/A</v>
      </c>
      <c r="N236" t="str">
        <f t="shared" si="26"/>
        <v>N/A</v>
      </c>
    </row>
    <row r="237" spans="9:14" x14ac:dyDescent="0.3">
      <c r="I237" t="str">
        <f t="shared" si="21"/>
        <v>N/A</v>
      </c>
      <c r="J237" t="str">
        <f t="shared" si="22"/>
        <v>N/A</v>
      </c>
      <c r="K237" t="str">
        <f t="shared" si="23"/>
        <v>N/A</v>
      </c>
      <c r="L237" t="str">
        <f t="shared" si="24"/>
        <v>N/A</v>
      </c>
      <c r="M237" t="str">
        <f t="shared" si="25"/>
        <v>N/A</v>
      </c>
      <c r="N237" t="str">
        <f t="shared" si="26"/>
        <v>N/A</v>
      </c>
    </row>
    <row r="238" spans="9:14" x14ac:dyDescent="0.3">
      <c r="I238" t="str">
        <f t="shared" si="21"/>
        <v>N/A</v>
      </c>
      <c r="J238" t="str">
        <f t="shared" si="22"/>
        <v>N/A</v>
      </c>
      <c r="K238" t="str">
        <f t="shared" si="23"/>
        <v>N/A</v>
      </c>
      <c r="L238" t="str">
        <f t="shared" si="24"/>
        <v>N/A</v>
      </c>
      <c r="M238" t="str">
        <f t="shared" si="25"/>
        <v>N/A</v>
      </c>
      <c r="N238" t="str">
        <f t="shared" si="26"/>
        <v>N/A</v>
      </c>
    </row>
    <row r="239" spans="9:14" x14ac:dyDescent="0.3">
      <c r="I239" t="str">
        <f t="shared" si="21"/>
        <v>N/A</v>
      </c>
      <c r="J239" t="str">
        <f t="shared" si="22"/>
        <v>N/A</v>
      </c>
      <c r="K239" t="str">
        <f t="shared" si="23"/>
        <v>N/A</v>
      </c>
      <c r="L239" t="str">
        <f t="shared" si="24"/>
        <v>N/A</v>
      </c>
      <c r="M239" t="str">
        <f t="shared" si="25"/>
        <v>N/A</v>
      </c>
      <c r="N239" t="str">
        <f t="shared" si="26"/>
        <v>N/A</v>
      </c>
    </row>
    <row r="240" spans="9:14" x14ac:dyDescent="0.3">
      <c r="I240" t="str">
        <f t="shared" si="21"/>
        <v>N/A</v>
      </c>
      <c r="J240" t="str">
        <f t="shared" si="22"/>
        <v>N/A</v>
      </c>
      <c r="K240" t="str">
        <f t="shared" si="23"/>
        <v>N/A</v>
      </c>
      <c r="L240" t="str">
        <f t="shared" si="24"/>
        <v>N/A</v>
      </c>
      <c r="M240" t="str">
        <f t="shared" si="25"/>
        <v>N/A</v>
      </c>
      <c r="N240" t="str">
        <f t="shared" si="26"/>
        <v>N/A</v>
      </c>
    </row>
    <row r="241" spans="9:14" x14ac:dyDescent="0.3">
      <c r="I241" t="str">
        <f t="shared" si="21"/>
        <v>N/A</v>
      </c>
      <c r="J241" t="str">
        <f t="shared" si="22"/>
        <v>N/A</v>
      </c>
      <c r="K241" t="str">
        <f t="shared" si="23"/>
        <v>N/A</v>
      </c>
      <c r="L241" t="str">
        <f t="shared" si="24"/>
        <v>N/A</v>
      </c>
      <c r="M241" t="str">
        <f t="shared" si="25"/>
        <v>N/A</v>
      </c>
      <c r="N241" t="str">
        <f t="shared" si="26"/>
        <v>N/A</v>
      </c>
    </row>
    <row r="242" spans="9:14" x14ac:dyDescent="0.3">
      <c r="I242" t="str">
        <f t="shared" si="21"/>
        <v>N/A</v>
      </c>
      <c r="J242" t="str">
        <f t="shared" si="22"/>
        <v>N/A</v>
      </c>
      <c r="K242" t="str">
        <f t="shared" si="23"/>
        <v>N/A</v>
      </c>
      <c r="L242" t="str">
        <f t="shared" si="24"/>
        <v>N/A</v>
      </c>
      <c r="M242" t="str">
        <f t="shared" si="25"/>
        <v>N/A</v>
      </c>
      <c r="N242" t="str">
        <f t="shared" si="26"/>
        <v>N/A</v>
      </c>
    </row>
    <row r="243" spans="9:14" x14ac:dyDescent="0.3">
      <c r="I243" t="str">
        <f t="shared" si="21"/>
        <v>N/A</v>
      </c>
      <c r="J243" t="str">
        <f t="shared" si="22"/>
        <v>N/A</v>
      </c>
      <c r="K243" t="str">
        <f t="shared" si="23"/>
        <v>N/A</v>
      </c>
      <c r="L243" t="str">
        <f t="shared" si="24"/>
        <v>N/A</v>
      </c>
      <c r="M243" t="str">
        <f t="shared" si="25"/>
        <v>N/A</v>
      </c>
      <c r="N243" t="str">
        <f t="shared" si="26"/>
        <v>N/A</v>
      </c>
    </row>
    <row r="244" spans="9:14" x14ac:dyDescent="0.3">
      <c r="I244" t="str">
        <f t="shared" si="21"/>
        <v>N/A</v>
      </c>
      <c r="J244" t="str">
        <f t="shared" si="22"/>
        <v>N/A</v>
      </c>
      <c r="K244" t="str">
        <f t="shared" si="23"/>
        <v>N/A</v>
      </c>
      <c r="L244" t="str">
        <f t="shared" si="24"/>
        <v>N/A</v>
      </c>
      <c r="M244" t="str">
        <f t="shared" si="25"/>
        <v>N/A</v>
      </c>
      <c r="N244" t="str">
        <f t="shared" si="26"/>
        <v>N/A</v>
      </c>
    </row>
    <row r="245" spans="9:14" x14ac:dyDescent="0.3">
      <c r="I245" t="str">
        <f t="shared" si="21"/>
        <v>N/A</v>
      </c>
      <c r="J245" t="str">
        <f t="shared" si="22"/>
        <v>N/A</v>
      </c>
      <c r="K245" t="str">
        <f t="shared" si="23"/>
        <v>N/A</v>
      </c>
      <c r="L245" t="str">
        <f t="shared" si="24"/>
        <v>N/A</v>
      </c>
      <c r="M245" t="str">
        <f t="shared" si="25"/>
        <v>N/A</v>
      </c>
      <c r="N245" t="str">
        <f t="shared" si="26"/>
        <v>N/A</v>
      </c>
    </row>
    <row r="246" spans="9:14" x14ac:dyDescent="0.3">
      <c r="I246" t="str">
        <f t="shared" si="21"/>
        <v>N/A</v>
      </c>
      <c r="J246" t="str">
        <f t="shared" si="22"/>
        <v>N/A</v>
      </c>
      <c r="K246" t="str">
        <f t="shared" si="23"/>
        <v>N/A</v>
      </c>
      <c r="L246" t="str">
        <f t="shared" si="24"/>
        <v>N/A</v>
      </c>
      <c r="M246" t="str">
        <f t="shared" si="25"/>
        <v>N/A</v>
      </c>
      <c r="N246" t="str">
        <f t="shared" si="26"/>
        <v>N/A</v>
      </c>
    </row>
    <row r="247" spans="9:14" x14ac:dyDescent="0.3">
      <c r="I247" t="str">
        <f t="shared" si="21"/>
        <v>N/A</v>
      </c>
      <c r="J247" t="str">
        <f t="shared" si="22"/>
        <v>N/A</v>
      </c>
      <c r="K247" t="str">
        <f t="shared" si="23"/>
        <v>N/A</v>
      </c>
      <c r="L247" t="str">
        <f t="shared" si="24"/>
        <v>N/A</v>
      </c>
      <c r="M247" t="str">
        <f t="shared" si="25"/>
        <v>N/A</v>
      </c>
      <c r="N247" t="str">
        <f t="shared" si="26"/>
        <v>N/A</v>
      </c>
    </row>
    <row r="248" spans="9:14" x14ac:dyDescent="0.3">
      <c r="I248" t="str">
        <f t="shared" si="21"/>
        <v>N/A</v>
      </c>
      <c r="J248" t="str">
        <f t="shared" si="22"/>
        <v>N/A</v>
      </c>
      <c r="K248" t="str">
        <f t="shared" si="23"/>
        <v>N/A</v>
      </c>
      <c r="L248" t="str">
        <f t="shared" si="24"/>
        <v>N/A</v>
      </c>
      <c r="M248" t="str">
        <f t="shared" si="25"/>
        <v>N/A</v>
      </c>
      <c r="N248" t="str">
        <f t="shared" si="26"/>
        <v>N/A</v>
      </c>
    </row>
    <row r="249" spans="9:14" x14ac:dyDescent="0.3">
      <c r="I249" t="str">
        <f t="shared" si="21"/>
        <v>N/A</v>
      </c>
      <c r="J249" t="str">
        <f t="shared" si="22"/>
        <v>N/A</v>
      </c>
      <c r="K249" t="str">
        <f t="shared" si="23"/>
        <v>N/A</v>
      </c>
      <c r="L249" t="str">
        <f t="shared" si="24"/>
        <v>N/A</v>
      </c>
      <c r="M249" t="str">
        <f t="shared" si="25"/>
        <v>N/A</v>
      </c>
      <c r="N249" t="str">
        <f t="shared" si="26"/>
        <v>N/A</v>
      </c>
    </row>
    <row r="250" spans="9:14" x14ac:dyDescent="0.3">
      <c r="I250" t="str">
        <f t="shared" si="21"/>
        <v>N/A</v>
      </c>
      <c r="J250" t="str">
        <f t="shared" si="22"/>
        <v>N/A</v>
      </c>
      <c r="K250" t="str">
        <f t="shared" si="23"/>
        <v>N/A</v>
      </c>
      <c r="L250" t="str">
        <f t="shared" si="24"/>
        <v>N/A</v>
      </c>
      <c r="M250" t="str">
        <f t="shared" si="25"/>
        <v>N/A</v>
      </c>
      <c r="N250" t="str">
        <f t="shared" si="26"/>
        <v>N/A</v>
      </c>
    </row>
    <row r="251" spans="9:14" x14ac:dyDescent="0.3">
      <c r="I251" t="str">
        <f t="shared" si="21"/>
        <v>N/A</v>
      </c>
      <c r="J251" t="str">
        <f t="shared" si="22"/>
        <v>N/A</v>
      </c>
      <c r="K251" t="str">
        <f t="shared" si="23"/>
        <v>N/A</v>
      </c>
      <c r="L251" t="str">
        <f t="shared" si="24"/>
        <v>N/A</v>
      </c>
      <c r="M251" t="str">
        <f t="shared" si="25"/>
        <v>N/A</v>
      </c>
      <c r="N251" t="str">
        <f t="shared" si="26"/>
        <v>N/A</v>
      </c>
    </row>
    <row r="252" spans="9:14" x14ac:dyDescent="0.3">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row>
    <row r="253" spans="9:14" x14ac:dyDescent="0.3">
      <c r="I253" t="str">
        <f t="shared" si="27"/>
        <v>N/A</v>
      </c>
      <c r="J253" t="str">
        <f t="shared" si="28"/>
        <v>N/A</v>
      </c>
      <c r="K253" t="str">
        <f t="shared" si="29"/>
        <v>N/A</v>
      </c>
      <c r="L253" t="str">
        <f t="shared" si="30"/>
        <v>N/A</v>
      </c>
      <c r="M253" t="str">
        <f t="shared" si="31"/>
        <v>N/A</v>
      </c>
      <c r="N253" t="str">
        <f t="shared" si="32"/>
        <v>N/A</v>
      </c>
    </row>
    <row r="254" spans="9:14" x14ac:dyDescent="0.3">
      <c r="I254" t="str">
        <f t="shared" si="27"/>
        <v>N/A</v>
      </c>
      <c r="J254" t="str">
        <f t="shared" si="28"/>
        <v>N/A</v>
      </c>
      <c r="K254" t="str">
        <f t="shared" si="29"/>
        <v>N/A</v>
      </c>
      <c r="L254" t="str">
        <f t="shared" si="30"/>
        <v>N/A</v>
      </c>
      <c r="M254" t="str">
        <f t="shared" si="31"/>
        <v>N/A</v>
      </c>
      <c r="N254" t="str">
        <f t="shared" si="32"/>
        <v>N/A</v>
      </c>
    </row>
    <row r="255" spans="9:14" x14ac:dyDescent="0.3">
      <c r="I255" t="str">
        <f t="shared" si="27"/>
        <v>N/A</v>
      </c>
      <c r="J255" t="str">
        <f t="shared" si="28"/>
        <v>N/A</v>
      </c>
      <c r="K255" t="str">
        <f t="shared" si="29"/>
        <v>N/A</v>
      </c>
      <c r="L255" t="str">
        <f t="shared" si="30"/>
        <v>N/A</v>
      </c>
      <c r="M255" t="str">
        <f t="shared" si="31"/>
        <v>N/A</v>
      </c>
      <c r="N255" t="str">
        <f t="shared" si="32"/>
        <v>N/A</v>
      </c>
    </row>
    <row r="256" spans="9:14" x14ac:dyDescent="0.3">
      <c r="I256" t="str">
        <f t="shared" si="27"/>
        <v>N/A</v>
      </c>
      <c r="J256" t="str">
        <f t="shared" si="28"/>
        <v>N/A</v>
      </c>
      <c r="K256" t="str">
        <f t="shared" si="29"/>
        <v>N/A</v>
      </c>
      <c r="L256" t="str">
        <f t="shared" si="30"/>
        <v>N/A</v>
      </c>
      <c r="M256" t="str">
        <f t="shared" si="31"/>
        <v>N/A</v>
      </c>
      <c r="N256" t="str">
        <f t="shared" si="32"/>
        <v>N/A</v>
      </c>
    </row>
    <row r="257" spans="9:14" x14ac:dyDescent="0.3">
      <c r="I257" t="str">
        <f t="shared" si="27"/>
        <v>N/A</v>
      </c>
      <c r="J257" t="str">
        <f t="shared" si="28"/>
        <v>N/A</v>
      </c>
      <c r="K257" t="str">
        <f t="shared" si="29"/>
        <v>N/A</v>
      </c>
      <c r="L257" t="str">
        <f t="shared" si="30"/>
        <v>N/A</v>
      </c>
      <c r="M257" t="str">
        <f t="shared" si="31"/>
        <v>N/A</v>
      </c>
      <c r="N257" t="str">
        <f t="shared" si="32"/>
        <v>N/A</v>
      </c>
    </row>
    <row r="258" spans="9:14" x14ac:dyDescent="0.3">
      <c r="I258" t="str">
        <f t="shared" si="27"/>
        <v>N/A</v>
      </c>
      <c r="J258" t="str">
        <f t="shared" si="28"/>
        <v>N/A</v>
      </c>
      <c r="K258" t="str">
        <f t="shared" si="29"/>
        <v>N/A</v>
      </c>
      <c r="L258" t="str">
        <f t="shared" si="30"/>
        <v>N/A</v>
      </c>
      <c r="M258" t="str">
        <f t="shared" si="31"/>
        <v>N/A</v>
      </c>
      <c r="N258" t="str">
        <f t="shared" si="32"/>
        <v>N/A</v>
      </c>
    </row>
    <row r="259" spans="9:14" x14ac:dyDescent="0.3">
      <c r="I259" t="str">
        <f t="shared" si="27"/>
        <v>N/A</v>
      </c>
      <c r="J259" t="str">
        <f t="shared" si="28"/>
        <v>N/A</v>
      </c>
      <c r="K259" t="str">
        <f t="shared" si="29"/>
        <v>N/A</v>
      </c>
      <c r="L259" t="str">
        <f t="shared" si="30"/>
        <v>N/A</v>
      </c>
      <c r="M259" t="str">
        <f t="shared" si="31"/>
        <v>N/A</v>
      </c>
      <c r="N259" t="str">
        <f t="shared" si="32"/>
        <v>N/A</v>
      </c>
    </row>
    <row r="260" spans="9:14" x14ac:dyDescent="0.3">
      <c r="I260" t="str">
        <f t="shared" si="27"/>
        <v>N/A</v>
      </c>
      <c r="J260" t="str">
        <f t="shared" si="28"/>
        <v>N/A</v>
      </c>
      <c r="K260" t="str">
        <f t="shared" si="29"/>
        <v>N/A</v>
      </c>
      <c r="L260" t="str">
        <f t="shared" si="30"/>
        <v>N/A</v>
      </c>
      <c r="M260" t="str">
        <f t="shared" si="31"/>
        <v>N/A</v>
      </c>
      <c r="N260" t="str">
        <f t="shared" si="32"/>
        <v>N/A</v>
      </c>
    </row>
    <row r="261" spans="9:14" x14ac:dyDescent="0.3">
      <c r="I261" t="str">
        <f t="shared" si="27"/>
        <v>N/A</v>
      </c>
      <c r="J261" t="str">
        <f t="shared" si="28"/>
        <v>N/A</v>
      </c>
      <c r="K261" t="str">
        <f t="shared" si="29"/>
        <v>N/A</v>
      </c>
      <c r="L261" t="str">
        <f t="shared" si="30"/>
        <v>N/A</v>
      </c>
      <c r="M261" t="str">
        <f t="shared" si="31"/>
        <v>N/A</v>
      </c>
      <c r="N261" t="str">
        <f t="shared" si="32"/>
        <v>N/A</v>
      </c>
    </row>
    <row r="262" spans="9:14" x14ac:dyDescent="0.3">
      <c r="I262" t="str">
        <f t="shared" si="27"/>
        <v>N/A</v>
      </c>
      <c r="J262" t="str">
        <f t="shared" si="28"/>
        <v>N/A</v>
      </c>
      <c r="K262" t="str">
        <f t="shared" si="29"/>
        <v>N/A</v>
      </c>
      <c r="L262" t="str">
        <f t="shared" si="30"/>
        <v>N/A</v>
      </c>
      <c r="M262" t="str">
        <f t="shared" si="31"/>
        <v>N/A</v>
      </c>
      <c r="N262" t="str">
        <f t="shared" si="32"/>
        <v>N/A</v>
      </c>
    </row>
    <row r="263" spans="9:14" x14ac:dyDescent="0.3">
      <c r="I263" t="str">
        <f t="shared" si="27"/>
        <v>N/A</v>
      </c>
      <c r="J263" t="str">
        <f t="shared" si="28"/>
        <v>N/A</v>
      </c>
      <c r="K263" t="str">
        <f t="shared" si="29"/>
        <v>N/A</v>
      </c>
      <c r="L263" t="str">
        <f t="shared" si="30"/>
        <v>N/A</v>
      </c>
      <c r="M263" t="str">
        <f t="shared" si="31"/>
        <v>N/A</v>
      </c>
      <c r="N263" t="str">
        <f t="shared" si="32"/>
        <v>N/A</v>
      </c>
    </row>
    <row r="264" spans="9:14" x14ac:dyDescent="0.3">
      <c r="I264" t="str">
        <f t="shared" si="27"/>
        <v>N/A</v>
      </c>
      <c r="J264" t="str">
        <f t="shared" si="28"/>
        <v>N/A</v>
      </c>
      <c r="K264" t="str">
        <f t="shared" si="29"/>
        <v>N/A</v>
      </c>
      <c r="L264" t="str">
        <f t="shared" si="30"/>
        <v>N/A</v>
      </c>
      <c r="M264" t="str">
        <f t="shared" si="31"/>
        <v>N/A</v>
      </c>
      <c r="N264" t="str">
        <f t="shared" si="32"/>
        <v>N/A</v>
      </c>
    </row>
    <row r="265" spans="9:14" x14ac:dyDescent="0.3">
      <c r="I265" t="str">
        <f t="shared" si="27"/>
        <v>N/A</v>
      </c>
      <c r="J265" t="str">
        <f t="shared" si="28"/>
        <v>N/A</v>
      </c>
      <c r="K265" t="str">
        <f t="shared" si="29"/>
        <v>N/A</v>
      </c>
      <c r="L265" t="str">
        <f t="shared" si="30"/>
        <v>N/A</v>
      </c>
      <c r="M265" t="str">
        <f t="shared" si="31"/>
        <v>N/A</v>
      </c>
      <c r="N265" t="str">
        <f t="shared" si="32"/>
        <v>N/A</v>
      </c>
    </row>
    <row r="266" spans="9:14" x14ac:dyDescent="0.3">
      <c r="I266" t="str">
        <f t="shared" si="27"/>
        <v>N/A</v>
      </c>
      <c r="J266" t="str">
        <f t="shared" si="28"/>
        <v>N/A</v>
      </c>
      <c r="K266" t="str">
        <f t="shared" si="29"/>
        <v>N/A</v>
      </c>
      <c r="L266" t="str">
        <f t="shared" si="30"/>
        <v>N/A</v>
      </c>
      <c r="M266" t="str">
        <f t="shared" si="31"/>
        <v>N/A</v>
      </c>
      <c r="N266" t="str">
        <f t="shared" si="32"/>
        <v>N/A</v>
      </c>
    </row>
    <row r="267" spans="9:14" x14ac:dyDescent="0.3">
      <c r="I267" t="str">
        <f t="shared" si="27"/>
        <v>N/A</v>
      </c>
      <c r="J267" t="str">
        <f t="shared" si="28"/>
        <v>N/A</v>
      </c>
      <c r="K267" t="str">
        <f t="shared" si="29"/>
        <v>N/A</v>
      </c>
      <c r="L267" t="str">
        <f t="shared" si="30"/>
        <v>N/A</v>
      </c>
      <c r="M267" t="str">
        <f t="shared" si="31"/>
        <v>N/A</v>
      </c>
      <c r="N267" t="str">
        <f t="shared" si="32"/>
        <v>N/A</v>
      </c>
    </row>
    <row r="268" spans="9:14" x14ac:dyDescent="0.3">
      <c r="I268" t="str">
        <f t="shared" si="27"/>
        <v>N/A</v>
      </c>
      <c r="J268" t="str">
        <f t="shared" si="28"/>
        <v>N/A</v>
      </c>
      <c r="K268" t="str">
        <f t="shared" si="29"/>
        <v>N/A</v>
      </c>
      <c r="L268" t="str">
        <f t="shared" si="30"/>
        <v>N/A</v>
      </c>
      <c r="M268" t="str">
        <f t="shared" si="31"/>
        <v>N/A</v>
      </c>
      <c r="N268" t="str">
        <f t="shared" si="32"/>
        <v>N/A</v>
      </c>
    </row>
    <row r="269" spans="9:14" x14ac:dyDescent="0.3">
      <c r="I269" t="str">
        <f t="shared" si="27"/>
        <v>N/A</v>
      </c>
      <c r="J269" t="str">
        <f t="shared" si="28"/>
        <v>N/A</v>
      </c>
      <c r="K269" t="str">
        <f t="shared" si="29"/>
        <v>N/A</v>
      </c>
      <c r="L269" t="str">
        <f t="shared" si="30"/>
        <v>N/A</v>
      </c>
      <c r="M269" t="str">
        <f t="shared" si="31"/>
        <v>N/A</v>
      </c>
      <c r="N269" t="str">
        <f t="shared" si="32"/>
        <v>N/A</v>
      </c>
    </row>
    <row r="270" spans="9:14" x14ac:dyDescent="0.3">
      <c r="I270" t="str">
        <f t="shared" si="27"/>
        <v>N/A</v>
      </c>
      <c r="J270" t="str">
        <f t="shared" si="28"/>
        <v>N/A</v>
      </c>
      <c r="K270" t="str">
        <f t="shared" si="29"/>
        <v>N/A</v>
      </c>
      <c r="L270" t="str">
        <f t="shared" si="30"/>
        <v>N/A</v>
      </c>
      <c r="M270" t="str">
        <f t="shared" si="31"/>
        <v>N/A</v>
      </c>
      <c r="N270" t="str">
        <f t="shared" si="32"/>
        <v>N/A</v>
      </c>
    </row>
    <row r="271" spans="9:14" x14ac:dyDescent="0.3">
      <c r="I271" t="str">
        <f t="shared" si="27"/>
        <v>N/A</v>
      </c>
      <c r="J271" t="str">
        <f t="shared" si="28"/>
        <v>N/A</v>
      </c>
      <c r="K271" t="str">
        <f t="shared" si="29"/>
        <v>N/A</v>
      </c>
      <c r="L271" t="str">
        <f t="shared" si="30"/>
        <v>N/A</v>
      </c>
      <c r="M271" t="str">
        <f t="shared" si="31"/>
        <v>N/A</v>
      </c>
      <c r="N271" t="str">
        <f t="shared" si="32"/>
        <v>N/A</v>
      </c>
    </row>
    <row r="272" spans="9:14" x14ac:dyDescent="0.3">
      <c r="I272" t="str">
        <f t="shared" si="27"/>
        <v>N/A</v>
      </c>
      <c r="J272" t="str">
        <f t="shared" si="28"/>
        <v>N/A</v>
      </c>
      <c r="K272" t="str">
        <f t="shared" si="29"/>
        <v>N/A</v>
      </c>
      <c r="L272" t="str">
        <f t="shared" si="30"/>
        <v>N/A</v>
      </c>
      <c r="M272" t="str">
        <f t="shared" si="31"/>
        <v>N/A</v>
      </c>
      <c r="N272" t="str">
        <f t="shared" si="32"/>
        <v>N/A</v>
      </c>
    </row>
    <row r="273" spans="9:14" x14ac:dyDescent="0.3">
      <c r="I273" t="str">
        <f t="shared" si="27"/>
        <v>N/A</v>
      </c>
      <c r="J273" t="str">
        <f t="shared" si="28"/>
        <v>N/A</v>
      </c>
      <c r="K273" t="str">
        <f t="shared" si="29"/>
        <v>N/A</v>
      </c>
      <c r="L273" t="str">
        <f t="shared" si="30"/>
        <v>N/A</v>
      </c>
      <c r="M273" t="str">
        <f t="shared" si="31"/>
        <v>N/A</v>
      </c>
      <c r="N273" t="str">
        <f t="shared" si="32"/>
        <v>N/A</v>
      </c>
    </row>
    <row r="274" spans="9:14" x14ac:dyDescent="0.3">
      <c r="I274" t="str">
        <f t="shared" si="27"/>
        <v>N/A</v>
      </c>
      <c r="J274" t="str">
        <f t="shared" si="28"/>
        <v>N/A</v>
      </c>
      <c r="K274" t="str">
        <f t="shared" si="29"/>
        <v>N/A</v>
      </c>
      <c r="L274" t="str">
        <f t="shared" si="30"/>
        <v>N/A</v>
      </c>
      <c r="M274" t="str">
        <f t="shared" si="31"/>
        <v>N/A</v>
      </c>
      <c r="N274" t="str">
        <f t="shared" si="32"/>
        <v>N/A</v>
      </c>
    </row>
    <row r="275" spans="9:14" x14ac:dyDescent="0.3">
      <c r="I275" t="str">
        <f t="shared" si="27"/>
        <v>N/A</v>
      </c>
      <c r="J275" t="str">
        <f t="shared" si="28"/>
        <v>N/A</v>
      </c>
      <c r="K275" t="str">
        <f t="shared" si="29"/>
        <v>N/A</v>
      </c>
      <c r="L275" t="str">
        <f t="shared" si="30"/>
        <v>N/A</v>
      </c>
      <c r="M275" t="str">
        <f t="shared" si="31"/>
        <v>N/A</v>
      </c>
      <c r="N275" t="str">
        <f t="shared" si="32"/>
        <v>N/A</v>
      </c>
    </row>
    <row r="276" spans="9:14" x14ac:dyDescent="0.3">
      <c r="I276" t="str">
        <f t="shared" si="27"/>
        <v>N/A</v>
      </c>
      <c r="J276" t="str">
        <f t="shared" si="28"/>
        <v>N/A</v>
      </c>
      <c r="K276" t="str">
        <f t="shared" si="29"/>
        <v>N/A</v>
      </c>
      <c r="L276" t="str">
        <f t="shared" si="30"/>
        <v>N/A</v>
      </c>
      <c r="M276" t="str">
        <f t="shared" si="31"/>
        <v>N/A</v>
      </c>
      <c r="N276" t="str">
        <f t="shared" si="32"/>
        <v>N/A</v>
      </c>
    </row>
    <row r="277" spans="9:14" x14ac:dyDescent="0.3">
      <c r="I277" t="str">
        <f t="shared" si="27"/>
        <v>N/A</v>
      </c>
      <c r="J277" t="str">
        <f t="shared" si="28"/>
        <v>N/A</v>
      </c>
      <c r="K277" t="str">
        <f t="shared" si="29"/>
        <v>N/A</v>
      </c>
      <c r="L277" t="str">
        <f t="shared" si="30"/>
        <v>N/A</v>
      </c>
      <c r="M277" t="str">
        <f t="shared" si="31"/>
        <v>N/A</v>
      </c>
      <c r="N277" t="str">
        <f t="shared" si="32"/>
        <v>N/A</v>
      </c>
    </row>
    <row r="278" spans="9:14" x14ac:dyDescent="0.3">
      <c r="I278" t="str">
        <f t="shared" si="27"/>
        <v>N/A</v>
      </c>
      <c r="J278" t="str">
        <f t="shared" si="28"/>
        <v>N/A</v>
      </c>
      <c r="K278" t="str">
        <f t="shared" si="29"/>
        <v>N/A</v>
      </c>
      <c r="L278" t="str">
        <f t="shared" si="30"/>
        <v>N/A</v>
      </c>
      <c r="M278" t="str">
        <f t="shared" si="31"/>
        <v>N/A</v>
      </c>
      <c r="N278" t="str">
        <f t="shared" si="32"/>
        <v>N/A</v>
      </c>
    </row>
    <row r="279" spans="9:14" x14ac:dyDescent="0.3">
      <c r="I279" t="str">
        <f t="shared" si="27"/>
        <v>N/A</v>
      </c>
      <c r="J279" t="str">
        <f t="shared" si="28"/>
        <v>N/A</v>
      </c>
      <c r="K279" t="str">
        <f t="shared" si="29"/>
        <v>N/A</v>
      </c>
      <c r="L279" t="str">
        <f t="shared" si="30"/>
        <v>N/A</v>
      </c>
      <c r="M279" t="str">
        <f t="shared" si="31"/>
        <v>N/A</v>
      </c>
      <c r="N279" t="str">
        <f t="shared" si="32"/>
        <v>N/A</v>
      </c>
    </row>
    <row r="280" spans="9:14" x14ac:dyDescent="0.3">
      <c r="I280" t="str">
        <f t="shared" si="27"/>
        <v>N/A</v>
      </c>
      <c r="J280" t="str">
        <f t="shared" si="28"/>
        <v>N/A</v>
      </c>
      <c r="K280" t="str">
        <f t="shared" si="29"/>
        <v>N/A</v>
      </c>
      <c r="L280" t="str">
        <f t="shared" si="30"/>
        <v>N/A</v>
      </c>
      <c r="M280" t="str">
        <f t="shared" si="31"/>
        <v>N/A</v>
      </c>
      <c r="N280" t="str">
        <f t="shared" si="32"/>
        <v>N/A</v>
      </c>
    </row>
    <row r="281" spans="9:14" x14ac:dyDescent="0.3">
      <c r="I281" t="str">
        <f t="shared" si="27"/>
        <v>N/A</v>
      </c>
      <c r="J281" t="str">
        <f t="shared" si="28"/>
        <v>N/A</v>
      </c>
      <c r="K281" t="str">
        <f t="shared" si="29"/>
        <v>N/A</v>
      </c>
      <c r="L281" t="str">
        <f t="shared" si="30"/>
        <v>N/A</v>
      </c>
      <c r="M281" t="str">
        <f t="shared" si="31"/>
        <v>N/A</v>
      </c>
      <c r="N281" t="str">
        <f t="shared" si="32"/>
        <v>N/A</v>
      </c>
    </row>
    <row r="282" spans="9:14" x14ac:dyDescent="0.3">
      <c r="I282" t="str">
        <f t="shared" si="27"/>
        <v>N/A</v>
      </c>
      <c r="J282" t="str">
        <f t="shared" si="28"/>
        <v>N/A</v>
      </c>
      <c r="K282" t="str">
        <f t="shared" si="29"/>
        <v>N/A</v>
      </c>
      <c r="L282" t="str">
        <f t="shared" si="30"/>
        <v>N/A</v>
      </c>
      <c r="M282" t="str">
        <f t="shared" si="31"/>
        <v>N/A</v>
      </c>
      <c r="N282" t="str">
        <f t="shared" si="32"/>
        <v>N/A</v>
      </c>
    </row>
    <row r="283" spans="9:14" x14ac:dyDescent="0.3">
      <c r="I283" t="str">
        <f t="shared" si="27"/>
        <v>N/A</v>
      </c>
      <c r="J283" t="str">
        <f t="shared" si="28"/>
        <v>N/A</v>
      </c>
      <c r="K283" t="str">
        <f t="shared" si="29"/>
        <v>N/A</v>
      </c>
      <c r="L283" t="str">
        <f t="shared" si="30"/>
        <v>N/A</v>
      </c>
      <c r="M283" t="str">
        <f t="shared" si="31"/>
        <v>N/A</v>
      </c>
      <c r="N283" t="str">
        <f t="shared" si="32"/>
        <v>N/A</v>
      </c>
    </row>
    <row r="284" spans="9:14" x14ac:dyDescent="0.3">
      <c r="I284" t="str">
        <f t="shared" si="27"/>
        <v>N/A</v>
      </c>
      <c r="J284" t="str">
        <f t="shared" si="28"/>
        <v>N/A</v>
      </c>
      <c r="K284" t="str">
        <f t="shared" si="29"/>
        <v>N/A</v>
      </c>
      <c r="L284" t="str">
        <f t="shared" si="30"/>
        <v>N/A</v>
      </c>
      <c r="M284" t="str">
        <f t="shared" si="31"/>
        <v>N/A</v>
      </c>
      <c r="N284" t="str">
        <f t="shared" si="32"/>
        <v>N/A</v>
      </c>
    </row>
    <row r="285" spans="9:14" x14ac:dyDescent="0.3">
      <c r="I285" t="str">
        <f t="shared" si="27"/>
        <v>N/A</v>
      </c>
      <c r="J285" t="str">
        <f t="shared" si="28"/>
        <v>N/A</v>
      </c>
      <c r="K285" t="str">
        <f t="shared" si="29"/>
        <v>N/A</v>
      </c>
      <c r="L285" t="str">
        <f t="shared" si="30"/>
        <v>N/A</v>
      </c>
      <c r="M285" t="str">
        <f t="shared" si="31"/>
        <v>N/A</v>
      </c>
      <c r="N285" t="str">
        <f t="shared" si="32"/>
        <v>N/A</v>
      </c>
    </row>
    <row r="286" spans="9:14" x14ac:dyDescent="0.3">
      <c r="I286" t="str">
        <f t="shared" si="27"/>
        <v>N/A</v>
      </c>
      <c r="J286" t="str">
        <f t="shared" si="28"/>
        <v>N/A</v>
      </c>
      <c r="K286" t="str">
        <f t="shared" si="29"/>
        <v>N/A</v>
      </c>
      <c r="L286" t="str">
        <f t="shared" si="30"/>
        <v>N/A</v>
      </c>
      <c r="M286" t="str">
        <f t="shared" si="31"/>
        <v>N/A</v>
      </c>
      <c r="N286" t="str">
        <f t="shared" si="32"/>
        <v>N/A</v>
      </c>
    </row>
    <row r="287" spans="9:14" x14ac:dyDescent="0.3">
      <c r="I287" t="str">
        <f t="shared" si="27"/>
        <v>N/A</v>
      </c>
      <c r="J287" t="str">
        <f t="shared" si="28"/>
        <v>N/A</v>
      </c>
      <c r="K287" t="str">
        <f t="shared" si="29"/>
        <v>N/A</v>
      </c>
      <c r="L287" t="str">
        <f t="shared" si="30"/>
        <v>N/A</v>
      </c>
      <c r="M287" t="str">
        <f t="shared" si="31"/>
        <v>N/A</v>
      </c>
      <c r="N287" t="str">
        <f t="shared" si="32"/>
        <v>N/A</v>
      </c>
    </row>
    <row r="288" spans="9:14" x14ac:dyDescent="0.3">
      <c r="I288" t="str">
        <f t="shared" si="27"/>
        <v>N/A</v>
      </c>
      <c r="J288" t="str">
        <f t="shared" si="28"/>
        <v>N/A</v>
      </c>
      <c r="K288" t="str">
        <f t="shared" si="29"/>
        <v>N/A</v>
      </c>
      <c r="L288" t="str">
        <f t="shared" si="30"/>
        <v>N/A</v>
      </c>
      <c r="M288" t="str">
        <f t="shared" si="31"/>
        <v>N/A</v>
      </c>
      <c r="N288" t="str">
        <f t="shared" si="32"/>
        <v>N/A</v>
      </c>
    </row>
    <row r="289" spans="9:14" x14ac:dyDescent="0.3">
      <c r="I289" t="str">
        <f t="shared" si="27"/>
        <v>N/A</v>
      </c>
      <c r="J289" t="str">
        <f t="shared" si="28"/>
        <v>N/A</v>
      </c>
      <c r="K289" t="str">
        <f t="shared" si="29"/>
        <v>N/A</v>
      </c>
      <c r="L289" t="str">
        <f t="shared" si="30"/>
        <v>N/A</v>
      </c>
      <c r="M289" t="str">
        <f t="shared" si="31"/>
        <v>N/A</v>
      </c>
      <c r="N289" t="str">
        <f t="shared" si="32"/>
        <v>N/A</v>
      </c>
    </row>
    <row r="290" spans="9:14" x14ac:dyDescent="0.3">
      <c r="I290" t="str">
        <f t="shared" si="27"/>
        <v>N/A</v>
      </c>
      <c r="J290" t="str">
        <f t="shared" si="28"/>
        <v>N/A</v>
      </c>
      <c r="K290" t="str">
        <f t="shared" si="29"/>
        <v>N/A</v>
      </c>
      <c r="L290" t="str">
        <f t="shared" si="30"/>
        <v>N/A</v>
      </c>
      <c r="M290" t="str">
        <f t="shared" si="31"/>
        <v>N/A</v>
      </c>
      <c r="N290" t="str">
        <f t="shared" si="32"/>
        <v>N/A</v>
      </c>
    </row>
    <row r="291" spans="9:14" x14ac:dyDescent="0.3">
      <c r="I291" t="str">
        <f t="shared" si="27"/>
        <v>N/A</v>
      </c>
      <c r="J291" t="str">
        <f t="shared" si="28"/>
        <v>N/A</v>
      </c>
      <c r="K291" t="str">
        <f t="shared" si="29"/>
        <v>N/A</v>
      </c>
      <c r="L291" t="str">
        <f t="shared" si="30"/>
        <v>N/A</v>
      </c>
      <c r="M291" t="str">
        <f t="shared" si="31"/>
        <v>N/A</v>
      </c>
      <c r="N291" t="str">
        <f t="shared" si="32"/>
        <v>N/A</v>
      </c>
    </row>
    <row r="292" spans="9:14" x14ac:dyDescent="0.3">
      <c r="I292" t="str">
        <f t="shared" si="27"/>
        <v>N/A</v>
      </c>
      <c r="J292" t="str">
        <f t="shared" si="28"/>
        <v>N/A</v>
      </c>
      <c r="K292" t="str">
        <f t="shared" si="29"/>
        <v>N/A</v>
      </c>
      <c r="L292" t="str">
        <f t="shared" si="30"/>
        <v>N/A</v>
      </c>
      <c r="M292" t="str">
        <f t="shared" si="31"/>
        <v>N/A</v>
      </c>
      <c r="N292" t="str">
        <f t="shared" si="32"/>
        <v>N/A</v>
      </c>
    </row>
    <row r="293" spans="9:14" x14ac:dyDescent="0.3">
      <c r="I293" t="str">
        <f t="shared" si="27"/>
        <v>N/A</v>
      </c>
      <c r="J293" t="str">
        <f t="shared" si="28"/>
        <v>N/A</v>
      </c>
      <c r="K293" t="str">
        <f t="shared" si="29"/>
        <v>N/A</v>
      </c>
      <c r="L293" t="str">
        <f t="shared" si="30"/>
        <v>N/A</v>
      </c>
      <c r="M293" t="str">
        <f t="shared" si="31"/>
        <v>N/A</v>
      </c>
      <c r="N293" t="str">
        <f t="shared" si="32"/>
        <v>N/A</v>
      </c>
    </row>
    <row r="294" spans="9:14" x14ac:dyDescent="0.3">
      <c r="I294" t="str">
        <f t="shared" si="27"/>
        <v>N/A</v>
      </c>
      <c r="J294" t="str">
        <f t="shared" si="28"/>
        <v>N/A</v>
      </c>
      <c r="K294" t="str">
        <f t="shared" si="29"/>
        <v>N/A</v>
      </c>
      <c r="L294" t="str">
        <f t="shared" si="30"/>
        <v>N/A</v>
      </c>
      <c r="M294" t="str">
        <f t="shared" si="31"/>
        <v>N/A</v>
      </c>
      <c r="N294" t="str">
        <f t="shared" si="32"/>
        <v>N/A</v>
      </c>
    </row>
    <row r="295" spans="9:14" x14ac:dyDescent="0.3">
      <c r="I295" t="str">
        <f t="shared" si="27"/>
        <v>N/A</v>
      </c>
      <c r="J295" t="str">
        <f t="shared" si="28"/>
        <v>N/A</v>
      </c>
      <c r="K295" t="str">
        <f t="shared" si="29"/>
        <v>N/A</v>
      </c>
      <c r="L295" t="str">
        <f t="shared" si="30"/>
        <v>N/A</v>
      </c>
      <c r="M295" t="str">
        <f t="shared" si="31"/>
        <v>N/A</v>
      </c>
      <c r="N295" t="str">
        <f t="shared" si="32"/>
        <v>N/A</v>
      </c>
    </row>
    <row r="296" spans="9:14" x14ac:dyDescent="0.3">
      <c r="I296" t="str">
        <f t="shared" si="27"/>
        <v>N/A</v>
      </c>
      <c r="J296" t="str">
        <f t="shared" si="28"/>
        <v>N/A</v>
      </c>
      <c r="K296" t="str">
        <f t="shared" si="29"/>
        <v>N/A</v>
      </c>
      <c r="L296" t="str">
        <f t="shared" si="30"/>
        <v>N/A</v>
      </c>
      <c r="M296" t="str">
        <f t="shared" si="31"/>
        <v>N/A</v>
      </c>
      <c r="N296" t="str">
        <f t="shared" si="32"/>
        <v>N/A</v>
      </c>
    </row>
    <row r="297" spans="9:14" x14ac:dyDescent="0.3">
      <c r="I297" t="str">
        <f t="shared" si="27"/>
        <v>N/A</v>
      </c>
      <c r="J297" t="str">
        <f t="shared" si="28"/>
        <v>N/A</v>
      </c>
      <c r="K297" t="str">
        <f t="shared" si="29"/>
        <v>N/A</v>
      </c>
      <c r="L297" t="str">
        <f t="shared" si="30"/>
        <v>N/A</v>
      </c>
      <c r="M297" t="str">
        <f t="shared" si="31"/>
        <v>N/A</v>
      </c>
      <c r="N297" t="str">
        <f t="shared" si="32"/>
        <v>N/A</v>
      </c>
    </row>
    <row r="298" spans="9:14" x14ac:dyDescent="0.3">
      <c r="I298" t="str">
        <f t="shared" si="27"/>
        <v>N/A</v>
      </c>
      <c r="J298" t="str">
        <f t="shared" si="28"/>
        <v>N/A</v>
      </c>
      <c r="K298" t="str">
        <f t="shared" si="29"/>
        <v>N/A</v>
      </c>
      <c r="L298" t="str">
        <f t="shared" si="30"/>
        <v>N/A</v>
      </c>
      <c r="M298" t="str">
        <f t="shared" si="31"/>
        <v>N/A</v>
      </c>
      <c r="N298" t="str">
        <f t="shared" si="32"/>
        <v>N/A</v>
      </c>
    </row>
    <row r="299" spans="9:14" x14ac:dyDescent="0.3">
      <c r="I299" t="str">
        <f t="shared" si="27"/>
        <v>N/A</v>
      </c>
      <c r="J299" t="str">
        <f t="shared" si="28"/>
        <v>N/A</v>
      </c>
      <c r="K299" t="str">
        <f t="shared" si="29"/>
        <v>N/A</v>
      </c>
      <c r="L299" t="str">
        <f t="shared" si="30"/>
        <v>N/A</v>
      </c>
      <c r="M299" t="str">
        <f t="shared" si="31"/>
        <v>N/A</v>
      </c>
      <c r="N299" t="str">
        <f t="shared" si="32"/>
        <v>N/A</v>
      </c>
    </row>
    <row r="300" spans="9:14" x14ac:dyDescent="0.3">
      <c r="I300" t="str">
        <f t="shared" si="27"/>
        <v>N/A</v>
      </c>
      <c r="J300" t="str">
        <f t="shared" si="28"/>
        <v>N/A</v>
      </c>
      <c r="K300" t="str">
        <f t="shared" si="29"/>
        <v>N/A</v>
      </c>
      <c r="L300" t="str">
        <f t="shared" si="30"/>
        <v>N/A</v>
      </c>
      <c r="M300" t="str">
        <f t="shared" si="31"/>
        <v>N/A</v>
      </c>
      <c r="N300" t="str">
        <f t="shared" si="32"/>
        <v>N/A</v>
      </c>
    </row>
    <row r="301" spans="9:14" x14ac:dyDescent="0.3">
      <c r="I301" t="str">
        <f t="shared" si="27"/>
        <v>N/A</v>
      </c>
      <c r="J301" t="str">
        <f t="shared" si="28"/>
        <v>N/A</v>
      </c>
      <c r="K301" t="str">
        <f t="shared" si="29"/>
        <v>N/A</v>
      </c>
      <c r="L301" t="str">
        <f t="shared" si="30"/>
        <v>N/A</v>
      </c>
      <c r="M301" t="str">
        <f t="shared" si="31"/>
        <v>N/A</v>
      </c>
      <c r="N301" t="str">
        <f t="shared" si="32"/>
        <v>N/A</v>
      </c>
    </row>
    <row r="302" spans="9:14" x14ac:dyDescent="0.3">
      <c r="I302" t="str">
        <f t="shared" si="27"/>
        <v>N/A</v>
      </c>
      <c r="J302" t="str">
        <f t="shared" si="28"/>
        <v>N/A</v>
      </c>
      <c r="K302" t="str">
        <f t="shared" si="29"/>
        <v>N/A</v>
      </c>
      <c r="L302" t="str">
        <f t="shared" si="30"/>
        <v>N/A</v>
      </c>
      <c r="M302" t="str">
        <f t="shared" si="31"/>
        <v>N/A</v>
      </c>
      <c r="N302" t="str">
        <f t="shared" si="32"/>
        <v>N/A</v>
      </c>
    </row>
    <row r="303" spans="9:14" x14ac:dyDescent="0.3">
      <c r="I303" t="str">
        <f t="shared" si="27"/>
        <v>N/A</v>
      </c>
      <c r="J303" t="str">
        <f t="shared" si="28"/>
        <v>N/A</v>
      </c>
      <c r="K303" t="str">
        <f t="shared" si="29"/>
        <v>N/A</v>
      </c>
      <c r="L303" t="str">
        <f t="shared" si="30"/>
        <v>N/A</v>
      </c>
      <c r="M303" t="str">
        <f t="shared" si="31"/>
        <v>N/A</v>
      </c>
      <c r="N303" t="str">
        <f t="shared" si="32"/>
        <v>N/A</v>
      </c>
    </row>
    <row r="304" spans="9:14" x14ac:dyDescent="0.3">
      <c r="I304" t="str">
        <f t="shared" si="27"/>
        <v>N/A</v>
      </c>
      <c r="J304" t="str">
        <f t="shared" si="28"/>
        <v>N/A</v>
      </c>
      <c r="K304" t="str">
        <f t="shared" si="29"/>
        <v>N/A</v>
      </c>
      <c r="L304" t="str">
        <f t="shared" si="30"/>
        <v>N/A</v>
      </c>
      <c r="M304" t="str">
        <f t="shared" si="31"/>
        <v>N/A</v>
      </c>
      <c r="N304" t="str">
        <f t="shared" si="32"/>
        <v>N/A</v>
      </c>
    </row>
    <row r="305" spans="9:14" x14ac:dyDescent="0.3">
      <c r="I305" t="str">
        <f t="shared" si="27"/>
        <v>N/A</v>
      </c>
      <c r="J305" t="str">
        <f t="shared" si="28"/>
        <v>N/A</v>
      </c>
      <c r="K305" t="str">
        <f t="shared" si="29"/>
        <v>N/A</v>
      </c>
      <c r="L305" t="str">
        <f t="shared" si="30"/>
        <v>N/A</v>
      </c>
      <c r="M305" t="str">
        <f t="shared" si="31"/>
        <v>N/A</v>
      </c>
      <c r="N305" t="str">
        <f t="shared" si="32"/>
        <v>N/A</v>
      </c>
    </row>
    <row r="306" spans="9:14" x14ac:dyDescent="0.3">
      <c r="I306" t="str">
        <f t="shared" si="27"/>
        <v>N/A</v>
      </c>
      <c r="J306" t="str">
        <f t="shared" si="28"/>
        <v>N/A</v>
      </c>
      <c r="K306" t="str">
        <f t="shared" si="29"/>
        <v>N/A</v>
      </c>
      <c r="L306" t="str">
        <f t="shared" si="30"/>
        <v>N/A</v>
      </c>
      <c r="M306" t="str">
        <f t="shared" si="31"/>
        <v>N/A</v>
      </c>
      <c r="N306" t="str">
        <f t="shared" si="32"/>
        <v>N/A</v>
      </c>
    </row>
    <row r="307" spans="9:14" x14ac:dyDescent="0.3">
      <c r="I307" t="str">
        <f t="shared" si="27"/>
        <v>N/A</v>
      </c>
      <c r="J307" t="str">
        <f t="shared" si="28"/>
        <v>N/A</v>
      </c>
      <c r="K307" t="str">
        <f t="shared" si="29"/>
        <v>N/A</v>
      </c>
      <c r="L307" t="str">
        <f t="shared" si="30"/>
        <v>N/A</v>
      </c>
      <c r="M307" t="str">
        <f t="shared" si="31"/>
        <v>N/A</v>
      </c>
      <c r="N307" t="str">
        <f t="shared" si="32"/>
        <v>N/A</v>
      </c>
    </row>
    <row r="308" spans="9:14" x14ac:dyDescent="0.3">
      <c r="I308" t="str">
        <f t="shared" si="27"/>
        <v>N/A</v>
      </c>
      <c r="J308" t="str">
        <f t="shared" si="28"/>
        <v>N/A</v>
      </c>
      <c r="K308" t="str">
        <f t="shared" si="29"/>
        <v>N/A</v>
      </c>
      <c r="L308" t="str">
        <f t="shared" si="30"/>
        <v>N/A</v>
      </c>
      <c r="M308" t="str">
        <f t="shared" si="31"/>
        <v>N/A</v>
      </c>
      <c r="N308" t="str">
        <f t="shared" si="32"/>
        <v>N/A</v>
      </c>
    </row>
    <row r="309" spans="9:14" x14ac:dyDescent="0.3">
      <c r="I309" t="str">
        <f t="shared" si="27"/>
        <v>N/A</v>
      </c>
      <c r="J309" t="str">
        <f t="shared" si="28"/>
        <v>N/A</v>
      </c>
      <c r="K309" t="str">
        <f t="shared" si="29"/>
        <v>N/A</v>
      </c>
      <c r="L309" t="str">
        <f t="shared" si="30"/>
        <v>N/A</v>
      </c>
      <c r="M309" t="str">
        <f t="shared" si="31"/>
        <v>N/A</v>
      </c>
      <c r="N309" t="str">
        <f t="shared" si="32"/>
        <v>N/A</v>
      </c>
    </row>
    <row r="310" spans="9:14" x14ac:dyDescent="0.3">
      <c r="I310" t="str">
        <f t="shared" si="27"/>
        <v>N/A</v>
      </c>
      <c r="J310" t="str">
        <f t="shared" si="28"/>
        <v>N/A</v>
      </c>
      <c r="K310" t="str">
        <f t="shared" si="29"/>
        <v>N/A</v>
      </c>
      <c r="L310" t="str">
        <f t="shared" si="30"/>
        <v>N/A</v>
      </c>
      <c r="M310" t="str">
        <f t="shared" si="31"/>
        <v>N/A</v>
      </c>
      <c r="N310" t="str">
        <f t="shared" si="32"/>
        <v>N/A</v>
      </c>
    </row>
    <row r="311" spans="9:14" x14ac:dyDescent="0.3">
      <c r="I311" t="str">
        <f t="shared" si="27"/>
        <v>N/A</v>
      </c>
      <c r="J311" t="str">
        <f t="shared" si="28"/>
        <v>N/A</v>
      </c>
      <c r="K311" t="str">
        <f t="shared" si="29"/>
        <v>N/A</v>
      </c>
      <c r="L311" t="str">
        <f t="shared" si="30"/>
        <v>N/A</v>
      </c>
      <c r="M311" t="str">
        <f t="shared" si="31"/>
        <v>N/A</v>
      </c>
      <c r="N311" t="str">
        <f t="shared" si="32"/>
        <v>N/A</v>
      </c>
    </row>
    <row r="312" spans="9:14" x14ac:dyDescent="0.3">
      <c r="I312" t="str">
        <f t="shared" si="27"/>
        <v>N/A</v>
      </c>
      <c r="J312" t="str">
        <f t="shared" si="28"/>
        <v>N/A</v>
      </c>
      <c r="K312" t="str">
        <f t="shared" si="29"/>
        <v>N/A</v>
      </c>
      <c r="L312" t="str">
        <f t="shared" si="30"/>
        <v>N/A</v>
      </c>
      <c r="M312" t="str">
        <f t="shared" si="31"/>
        <v>N/A</v>
      </c>
      <c r="N312" t="str">
        <f t="shared" si="32"/>
        <v>N/A</v>
      </c>
    </row>
    <row r="313" spans="9:14" x14ac:dyDescent="0.3">
      <c r="I313" t="str">
        <f t="shared" si="27"/>
        <v>N/A</v>
      </c>
      <c r="J313" t="str">
        <f t="shared" si="28"/>
        <v>N/A</v>
      </c>
      <c r="K313" t="str">
        <f t="shared" si="29"/>
        <v>N/A</v>
      </c>
      <c r="L313" t="str">
        <f t="shared" si="30"/>
        <v>N/A</v>
      </c>
      <c r="M313" t="str">
        <f t="shared" si="31"/>
        <v>N/A</v>
      </c>
      <c r="N313" t="str">
        <f t="shared" si="32"/>
        <v>N/A</v>
      </c>
    </row>
    <row r="314" spans="9:14" x14ac:dyDescent="0.3">
      <c r="I314" t="str">
        <f t="shared" si="27"/>
        <v>N/A</v>
      </c>
      <c r="J314" t="str">
        <f t="shared" si="28"/>
        <v>N/A</v>
      </c>
      <c r="K314" t="str">
        <f t="shared" si="29"/>
        <v>N/A</v>
      </c>
      <c r="L314" t="str">
        <f t="shared" si="30"/>
        <v>N/A</v>
      </c>
      <c r="M314" t="str">
        <f t="shared" si="31"/>
        <v>N/A</v>
      </c>
      <c r="N314" t="str">
        <f t="shared" si="32"/>
        <v>N/A</v>
      </c>
    </row>
    <row r="315" spans="9:14" x14ac:dyDescent="0.3">
      <c r="I315" t="str">
        <f t="shared" si="27"/>
        <v>N/A</v>
      </c>
      <c r="J315" t="str">
        <f t="shared" si="28"/>
        <v>N/A</v>
      </c>
      <c r="K315" t="str">
        <f t="shared" si="29"/>
        <v>N/A</v>
      </c>
      <c r="L315" t="str">
        <f t="shared" si="30"/>
        <v>N/A</v>
      </c>
      <c r="M315" t="str">
        <f t="shared" si="31"/>
        <v>N/A</v>
      </c>
      <c r="N315" t="str">
        <f t="shared" si="32"/>
        <v>N/A</v>
      </c>
    </row>
    <row r="316" spans="9:14" x14ac:dyDescent="0.3">
      <c r="I316" t="str">
        <f t="shared" ref="I316:I379" si="33">IF(AND(K316&gt; J316, L316&gt; K316, M316&gt; L316, N316&gt; M316), "pos_trend", IF(AND(K316&lt; J316, L316&lt; K316, M316&lt; L316, N316&lt; M316), "neg_trend", "N/A"))</f>
        <v>N/A</v>
      </c>
      <c r="J316" t="str">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row>
    <row r="317" spans="9:14" x14ac:dyDescent="0.3">
      <c r="I317" t="str">
        <f t="shared" si="33"/>
        <v>N/A</v>
      </c>
      <c r="J317" t="str">
        <f t="shared" si="34"/>
        <v>N/A</v>
      </c>
      <c r="K317" t="str">
        <f t="shared" si="35"/>
        <v>N/A</v>
      </c>
      <c r="L317" t="str">
        <f t="shared" si="36"/>
        <v>N/A</v>
      </c>
      <c r="M317" t="str">
        <f t="shared" si="37"/>
        <v>N/A</v>
      </c>
      <c r="N317" t="str">
        <f t="shared" si="38"/>
        <v>N/A</v>
      </c>
    </row>
    <row r="318" spans="9:14" x14ac:dyDescent="0.3">
      <c r="I318" t="str">
        <f t="shared" si="33"/>
        <v>N/A</v>
      </c>
      <c r="J318" t="str">
        <f t="shared" si="34"/>
        <v>N/A</v>
      </c>
      <c r="K318" t="str">
        <f t="shared" si="35"/>
        <v>N/A</v>
      </c>
      <c r="L318" t="str">
        <f t="shared" si="36"/>
        <v>N/A</v>
      </c>
      <c r="M318" t="str">
        <f t="shared" si="37"/>
        <v>N/A</v>
      </c>
      <c r="N318" t="str">
        <f t="shared" si="38"/>
        <v>N/A</v>
      </c>
    </row>
    <row r="319" spans="9:14" x14ac:dyDescent="0.3">
      <c r="I319" t="str">
        <f t="shared" si="33"/>
        <v>N/A</v>
      </c>
      <c r="J319" t="str">
        <f t="shared" si="34"/>
        <v>N/A</v>
      </c>
      <c r="K319" t="str">
        <f t="shared" si="35"/>
        <v>N/A</v>
      </c>
      <c r="L319" t="str">
        <f t="shared" si="36"/>
        <v>N/A</v>
      </c>
      <c r="M319" t="str">
        <f t="shared" si="37"/>
        <v>N/A</v>
      </c>
      <c r="N319" t="str">
        <f t="shared" si="38"/>
        <v>N/A</v>
      </c>
    </row>
    <row r="320" spans="9:14" x14ac:dyDescent="0.3">
      <c r="I320" t="str">
        <f t="shared" si="33"/>
        <v>N/A</v>
      </c>
      <c r="J320" t="str">
        <f t="shared" si="34"/>
        <v>N/A</v>
      </c>
      <c r="K320" t="str">
        <f t="shared" si="35"/>
        <v>N/A</v>
      </c>
      <c r="L320" t="str">
        <f t="shared" si="36"/>
        <v>N/A</v>
      </c>
      <c r="M320" t="str">
        <f t="shared" si="37"/>
        <v>N/A</v>
      </c>
      <c r="N320" t="str">
        <f t="shared" si="38"/>
        <v>N/A</v>
      </c>
    </row>
    <row r="321" spans="9:14" x14ac:dyDescent="0.3">
      <c r="I321" t="str">
        <f t="shared" si="33"/>
        <v>N/A</v>
      </c>
      <c r="J321" t="str">
        <f t="shared" si="34"/>
        <v>N/A</v>
      </c>
      <c r="K321" t="str">
        <f t="shared" si="35"/>
        <v>N/A</v>
      </c>
      <c r="L321" t="str">
        <f t="shared" si="36"/>
        <v>N/A</v>
      </c>
      <c r="M321" t="str">
        <f t="shared" si="37"/>
        <v>N/A</v>
      </c>
      <c r="N321" t="str">
        <f t="shared" si="38"/>
        <v>N/A</v>
      </c>
    </row>
    <row r="322" spans="9:14" x14ac:dyDescent="0.3">
      <c r="I322" t="str">
        <f t="shared" si="33"/>
        <v>N/A</v>
      </c>
      <c r="J322" t="str">
        <f t="shared" si="34"/>
        <v>N/A</v>
      </c>
      <c r="K322" t="str">
        <f t="shared" si="35"/>
        <v>N/A</v>
      </c>
      <c r="L322" t="str">
        <f t="shared" si="36"/>
        <v>N/A</v>
      </c>
      <c r="M322" t="str">
        <f t="shared" si="37"/>
        <v>N/A</v>
      </c>
      <c r="N322" t="str">
        <f t="shared" si="38"/>
        <v>N/A</v>
      </c>
    </row>
    <row r="323" spans="9:14" x14ac:dyDescent="0.3">
      <c r="I323" t="str">
        <f t="shared" si="33"/>
        <v>N/A</v>
      </c>
      <c r="J323" t="str">
        <f t="shared" si="34"/>
        <v>N/A</v>
      </c>
      <c r="K323" t="str">
        <f t="shared" si="35"/>
        <v>N/A</v>
      </c>
      <c r="L323" t="str">
        <f t="shared" si="36"/>
        <v>N/A</v>
      </c>
      <c r="M323" t="str">
        <f t="shared" si="37"/>
        <v>N/A</v>
      </c>
      <c r="N323" t="str">
        <f t="shared" si="38"/>
        <v>N/A</v>
      </c>
    </row>
    <row r="324" spans="9:14" x14ac:dyDescent="0.3">
      <c r="I324" t="str">
        <f t="shared" si="33"/>
        <v>N/A</v>
      </c>
      <c r="J324" t="str">
        <f t="shared" si="34"/>
        <v>N/A</v>
      </c>
      <c r="K324" t="str">
        <f t="shared" si="35"/>
        <v>N/A</v>
      </c>
      <c r="L324" t="str">
        <f t="shared" si="36"/>
        <v>N/A</v>
      </c>
      <c r="M324" t="str">
        <f t="shared" si="37"/>
        <v>N/A</v>
      </c>
      <c r="N324" t="str">
        <f t="shared" si="38"/>
        <v>N/A</v>
      </c>
    </row>
    <row r="325" spans="9:14" x14ac:dyDescent="0.3">
      <c r="I325" t="str">
        <f t="shared" si="33"/>
        <v>N/A</v>
      </c>
      <c r="J325" t="str">
        <f t="shared" si="34"/>
        <v>N/A</v>
      </c>
      <c r="K325" t="str">
        <f t="shared" si="35"/>
        <v>N/A</v>
      </c>
      <c r="L325" t="str">
        <f t="shared" si="36"/>
        <v>N/A</v>
      </c>
      <c r="M325" t="str">
        <f t="shared" si="37"/>
        <v>N/A</v>
      </c>
      <c r="N325" t="str">
        <f t="shared" si="38"/>
        <v>N/A</v>
      </c>
    </row>
    <row r="326" spans="9:14" x14ac:dyDescent="0.3">
      <c r="I326" t="str">
        <f t="shared" si="33"/>
        <v>N/A</v>
      </c>
      <c r="J326" t="str">
        <f t="shared" si="34"/>
        <v>N/A</v>
      </c>
      <c r="K326" t="str">
        <f t="shared" si="35"/>
        <v>N/A</v>
      </c>
      <c r="L326" t="str">
        <f t="shared" si="36"/>
        <v>N/A</v>
      </c>
      <c r="M326" t="str">
        <f t="shared" si="37"/>
        <v>N/A</v>
      </c>
      <c r="N326" t="str">
        <f t="shared" si="38"/>
        <v>N/A</v>
      </c>
    </row>
    <row r="327" spans="9:14" x14ac:dyDescent="0.3">
      <c r="I327" t="str">
        <f t="shared" si="33"/>
        <v>N/A</v>
      </c>
      <c r="J327" t="str">
        <f t="shared" si="34"/>
        <v>N/A</v>
      </c>
      <c r="K327" t="str">
        <f t="shared" si="35"/>
        <v>N/A</v>
      </c>
      <c r="L327" t="str">
        <f t="shared" si="36"/>
        <v>N/A</v>
      </c>
      <c r="M327" t="str">
        <f t="shared" si="37"/>
        <v>N/A</v>
      </c>
      <c r="N327" t="str">
        <f t="shared" si="38"/>
        <v>N/A</v>
      </c>
    </row>
    <row r="328" spans="9:14" x14ac:dyDescent="0.3">
      <c r="I328" t="str">
        <f t="shared" si="33"/>
        <v>N/A</v>
      </c>
      <c r="J328" t="str">
        <f t="shared" si="34"/>
        <v>N/A</v>
      </c>
      <c r="K328" t="str">
        <f t="shared" si="35"/>
        <v>N/A</v>
      </c>
      <c r="L328" t="str">
        <f t="shared" si="36"/>
        <v>N/A</v>
      </c>
      <c r="M328" t="str">
        <f t="shared" si="37"/>
        <v>N/A</v>
      </c>
      <c r="N328" t="str">
        <f t="shared" si="38"/>
        <v>N/A</v>
      </c>
    </row>
    <row r="329" spans="9:14" x14ac:dyDescent="0.3">
      <c r="I329" t="str">
        <f t="shared" si="33"/>
        <v>N/A</v>
      </c>
      <c r="J329" t="str">
        <f t="shared" si="34"/>
        <v>N/A</v>
      </c>
      <c r="K329" t="str">
        <f t="shared" si="35"/>
        <v>N/A</v>
      </c>
      <c r="L329" t="str">
        <f t="shared" si="36"/>
        <v>N/A</v>
      </c>
      <c r="M329" t="str">
        <f t="shared" si="37"/>
        <v>N/A</v>
      </c>
      <c r="N329" t="str">
        <f t="shared" si="38"/>
        <v>N/A</v>
      </c>
    </row>
    <row r="330" spans="9:14" x14ac:dyDescent="0.3">
      <c r="I330" t="str">
        <f t="shared" si="33"/>
        <v>N/A</v>
      </c>
      <c r="J330" t="str">
        <f t="shared" si="34"/>
        <v>N/A</v>
      </c>
      <c r="K330" t="str">
        <f t="shared" si="35"/>
        <v>N/A</v>
      </c>
      <c r="L330" t="str">
        <f t="shared" si="36"/>
        <v>N/A</v>
      </c>
      <c r="M330" t="str">
        <f t="shared" si="37"/>
        <v>N/A</v>
      </c>
      <c r="N330" t="str">
        <f t="shared" si="38"/>
        <v>N/A</v>
      </c>
    </row>
    <row r="331" spans="9:14" x14ac:dyDescent="0.3">
      <c r="I331" t="str">
        <f t="shared" si="33"/>
        <v>N/A</v>
      </c>
      <c r="J331" t="str">
        <f t="shared" si="34"/>
        <v>N/A</v>
      </c>
      <c r="K331" t="str">
        <f t="shared" si="35"/>
        <v>N/A</v>
      </c>
      <c r="L331" t="str">
        <f t="shared" si="36"/>
        <v>N/A</v>
      </c>
      <c r="M331" t="str">
        <f t="shared" si="37"/>
        <v>N/A</v>
      </c>
      <c r="N331" t="str">
        <f t="shared" si="38"/>
        <v>N/A</v>
      </c>
    </row>
    <row r="332" spans="9:14" x14ac:dyDescent="0.3">
      <c r="I332" t="str">
        <f t="shared" si="33"/>
        <v>N/A</v>
      </c>
      <c r="J332" t="str">
        <f t="shared" si="34"/>
        <v>N/A</v>
      </c>
      <c r="K332" t="str">
        <f t="shared" si="35"/>
        <v>N/A</v>
      </c>
      <c r="L332" t="str">
        <f t="shared" si="36"/>
        <v>N/A</v>
      </c>
      <c r="M332" t="str">
        <f t="shared" si="37"/>
        <v>N/A</v>
      </c>
      <c r="N332" t="str">
        <f t="shared" si="38"/>
        <v>N/A</v>
      </c>
    </row>
    <row r="333" spans="9:14" x14ac:dyDescent="0.3">
      <c r="I333" t="str">
        <f t="shared" si="33"/>
        <v>N/A</v>
      </c>
      <c r="J333" t="str">
        <f t="shared" si="34"/>
        <v>N/A</v>
      </c>
      <c r="K333" t="str">
        <f t="shared" si="35"/>
        <v>N/A</v>
      </c>
      <c r="L333" t="str">
        <f t="shared" si="36"/>
        <v>N/A</v>
      </c>
      <c r="M333" t="str">
        <f t="shared" si="37"/>
        <v>N/A</v>
      </c>
      <c r="N333" t="str">
        <f t="shared" si="38"/>
        <v>N/A</v>
      </c>
    </row>
    <row r="334" spans="9:14" x14ac:dyDescent="0.3">
      <c r="I334" t="str">
        <f t="shared" si="33"/>
        <v>N/A</v>
      </c>
      <c r="J334" t="str">
        <f t="shared" si="34"/>
        <v>N/A</v>
      </c>
      <c r="K334" t="str">
        <f t="shared" si="35"/>
        <v>N/A</v>
      </c>
      <c r="L334" t="str">
        <f t="shared" si="36"/>
        <v>N/A</v>
      </c>
      <c r="M334" t="str">
        <f t="shared" si="37"/>
        <v>N/A</v>
      </c>
      <c r="N334" t="str">
        <f t="shared" si="38"/>
        <v>N/A</v>
      </c>
    </row>
    <row r="335" spans="9:14" x14ac:dyDescent="0.3">
      <c r="I335" t="str">
        <f t="shared" si="33"/>
        <v>N/A</v>
      </c>
      <c r="J335" t="str">
        <f t="shared" si="34"/>
        <v>N/A</v>
      </c>
      <c r="K335" t="str">
        <f t="shared" si="35"/>
        <v>N/A</v>
      </c>
      <c r="L335" t="str">
        <f t="shared" si="36"/>
        <v>N/A</v>
      </c>
      <c r="M335" t="str">
        <f t="shared" si="37"/>
        <v>N/A</v>
      </c>
      <c r="N335" t="str">
        <f t="shared" si="38"/>
        <v>N/A</v>
      </c>
    </row>
    <row r="336" spans="9:14" x14ac:dyDescent="0.3">
      <c r="I336" t="str">
        <f t="shared" si="33"/>
        <v>N/A</v>
      </c>
      <c r="J336" t="str">
        <f t="shared" si="34"/>
        <v>N/A</v>
      </c>
      <c r="K336" t="str">
        <f t="shared" si="35"/>
        <v>N/A</v>
      </c>
      <c r="L336" t="str">
        <f t="shared" si="36"/>
        <v>N/A</v>
      </c>
      <c r="M336" t="str">
        <f t="shared" si="37"/>
        <v>N/A</v>
      </c>
      <c r="N336" t="str">
        <f t="shared" si="38"/>
        <v>N/A</v>
      </c>
    </row>
    <row r="337" spans="9:14" x14ac:dyDescent="0.3">
      <c r="I337" t="str">
        <f t="shared" si="33"/>
        <v>N/A</v>
      </c>
      <c r="J337" t="str">
        <f t="shared" si="34"/>
        <v>N/A</v>
      </c>
      <c r="K337" t="str">
        <f t="shared" si="35"/>
        <v>N/A</v>
      </c>
      <c r="L337" t="str">
        <f t="shared" si="36"/>
        <v>N/A</v>
      </c>
      <c r="M337" t="str">
        <f t="shared" si="37"/>
        <v>N/A</v>
      </c>
      <c r="N337" t="str">
        <f t="shared" si="38"/>
        <v>N/A</v>
      </c>
    </row>
    <row r="338" spans="9:14" x14ac:dyDescent="0.3">
      <c r="I338" t="str">
        <f t="shared" si="33"/>
        <v>N/A</v>
      </c>
      <c r="J338" t="str">
        <f t="shared" si="34"/>
        <v>N/A</v>
      </c>
      <c r="K338" t="str">
        <f t="shared" si="35"/>
        <v>N/A</v>
      </c>
      <c r="L338" t="str">
        <f t="shared" si="36"/>
        <v>N/A</v>
      </c>
      <c r="M338" t="str">
        <f t="shared" si="37"/>
        <v>N/A</v>
      </c>
      <c r="N338" t="str">
        <f t="shared" si="38"/>
        <v>N/A</v>
      </c>
    </row>
    <row r="339" spans="9:14" x14ac:dyDescent="0.3">
      <c r="I339" t="str">
        <f t="shared" si="33"/>
        <v>N/A</v>
      </c>
      <c r="J339" t="str">
        <f t="shared" si="34"/>
        <v>N/A</v>
      </c>
      <c r="K339" t="str">
        <f t="shared" si="35"/>
        <v>N/A</v>
      </c>
      <c r="L339" t="str">
        <f t="shared" si="36"/>
        <v>N/A</v>
      </c>
      <c r="M339" t="str">
        <f t="shared" si="37"/>
        <v>N/A</v>
      </c>
      <c r="N339" t="str">
        <f t="shared" si="38"/>
        <v>N/A</v>
      </c>
    </row>
    <row r="340" spans="9:14" x14ac:dyDescent="0.3">
      <c r="I340" t="str">
        <f t="shared" si="33"/>
        <v>N/A</v>
      </c>
      <c r="J340" t="str">
        <f t="shared" si="34"/>
        <v>N/A</v>
      </c>
      <c r="K340" t="str">
        <f t="shared" si="35"/>
        <v>N/A</v>
      </c>
      <c r="L340" t="str">
        <f t="shared" si="36"/>
        <v>N/A</v>
      </c>
      <c r="M340" t="str">
        <f t="shared" si="37"/>
        <v>N/A</v>
      </c>
      <c r="N340" t="str">
        <f t="shared" si="38"/>
        <v>N/A</v>
      </c>
    </row>
    <row r="341" spans="9:14" x14ac:dyDescent="0.3">
      <c r="I341" t="str">
        <f t="shared" si="33"/>
        <v>N/A</v>
      </c>
      <c r="J341" t="str">
        <f t="shared" si="34"/>
        <v>N/A</v>
      </c>
      <c r="K341" t="str">
        <f t="shared" si="35"/>
        <v>N/A</v>
      </c>
      <c r="L341" t="str">
        <f t="shared" si="36"/>
        <v>N/A</v>
      </c>
      <c r="M341" t="str">
        <f t="shared" si="37"/>
        <v>N/A</v>
      </c>
      <c r="N341" t="str">
        <f t="shared" si="38"/>
        <v>N/A</v>
      </c>
    </row>
    <row r="342" spans="9:14" x14ac:dyDescent="0.3">
      <c r="I342" t="str">
        <f t="shared" si="33"/>
        <v>N/A</v>
      </c>
      <c r="J342" t="str">
        <f t="shared" si="34"/>
        <v>N/A</v>
      </c>
      <c r="K342" t="str">
        <f t="shared" si="35"/>
        <v>N/A</v>
      </c>
      <c r="L342" t="str">
        <f t="shared" si="36"/>
        <v>N/A</v>
      </c>
      <c r="M342" t="str">
        <f t="shared" si="37"/>
        <v>N/A</v>
      </c>
      <c r="N342" t="str">
        <f t="shared" si="38"/>
        <v>N/A</v>
      </c>
    </row>
    <row r="343" spans="9:14" x14ac:dyDescent="0.3">
      <c r="I343" t="str">
        <f t="shared" si="33"/>
        <v>N/A</v>
      </c>
      <c r="J343" t="str">
        <f t="shared" si="34"/>
        <v>N/A</v>
      </c>
      <c r="K343" t="str">
        <f t="shared" si="35"/>
        <v>N/A</v>
      </c>
      <c r="L343" t="str">
        <f t="shared" si="36"/>
        <v>N/A</v>
      </c>
      <c r="M343" t="str">
        <f t="shared" si="37"/>
        <v>N/A</v>
      </c>
      <c r="N343" t="str">
        <f t="shared" si="38"/>
        <v>N/A</v>
      </c>
    </row>
    <row r="344" spans="9:14" x14ac:dyDescent="0.3">
      <c r="I344" t="str">
        <f t="shared" si="33"/>
        <v>N/A</v>
      </c>
      <c r="J344" t="str">
        <f t="shared" si="34"/>
        <v>N/A</v>
      </c>
      <c r="K344" t="str">
        <f t="shared" si="35"/>
        <v>N/A</v>
      </c>
      <c r="L344" t="str">
        <f t="shared" si="36"/>
        <v>N/A</v>
      </c>
      <c r="M344" t="str">
        <f t="shared" si="37"/>
        <v>N/A</v>
      </c>
      <c r="N344" t="str">
        <f t="shared" si="38"/>
        <v>N/A</v>
      </c>
    </row>
    <row r="345" spans="9:14" x14ac:dyDescent="0.3">
      <c r="I345" t="str">
        <f t="shared" si="33"/>
        <v>N/A</v>
      </c>
      <c r="J345" t="str">
        <f t="shared" si="34"/>
        <v>N/A</v>
      </c>
      <c r="K345" t="str">
        <f t="shared" si="35"/>
        <v>N/A</v>
      </c>
      <c r="L345" t="str">
        <f t="shared" si="36"/>
        <v>N/A</v>
      </c>
      <c r="M345" t="str">
        <f t="shared" si="37"/>
        <v>N/A</v>
      </c>
      <c r="N345" t="str">
        <f t="shared" si="38"/>
        <v>N/A</v>
      </c>
    </row>
    <row r="346" spans="9:14" x14ac:dyDescent="0.3">
      <c r="I346" t="str">
        <f t="shared" si="33"/>
        <v>N/A</v>
      </c>
      <c r="J346" t="str">
        <f t="shared" si="34"/>
        <v>N/A</v>
      </c>
      <c r="K346" t="str">
        <f t="shared" si="35"/>
        <v>N/A</v>
      </c>
      <c r="L346" t="str">
        <f t="shared" si="36"/>
        <v>N/A</v>
      </c>
      <c r="M346" t="str">
        <f t="shared" si="37"/>
        <v>N/A</v>
      </c>
      <c r="N346" t="str">
        <f t="shared" si="38"/>
        <v>N/A</v>
      </c>
    </row>
    <row r="347" spans="9:14" x14ac:dyDescent="0.3">
      <c r="I347" t="str">
        <f t="shared" si="33"/>
        <v>N/A</v>
      </c>
      <c r="J347" t="str">
        <f t="shared" si="34"/>
        <v>N/A</v>
      </c>
      <c r="K347" t="str">
        <f t="shared" si="35"/>
        <v>N/A</v>
      </c>
      <c r="L347" t="str">
        <f t="shared" si="36"/>
        <v>N/A</v>
      </c>
      <c r="M347" t="str">
        <f t="shared" si="37"/>
        <v>N/A</v>
      </c>
      <c r="N347" t="str">
        <f t="shared" si="38"/>
        <v>N/A</v>
      </c>
    </row>
    <row r="348" spans="9:14" x14ac:dyDescent="0.3">
      <c r="I348" t="str">
        <f t="shared" si="33"/>
        <v>N/A</v>
      </c>
      <c r="J348" t="str">
        <f t="shared" si="34"/>
        <v>N/A</v>
      </c>
      <c r="K348" t="str">
        <f t="shared" si="35"/>
        <v>N/A</v>
      </c>
      <c r="L348" t="str">
        <f t="shared" si="36"/>
        <v>N/A</v>
      </c>
      <c r="M348" t="str">
        <f t="shared" si="37"/>
        <v>N/A</v>
      </c>
      <c r="N348" t="str">
        <f t="shared" si="38"/>
        <v>N/A</v>
      </c>
    </row>
    <row r="349" spans="9:14" x14ac:dyDescent="0.3">
      <c r="I349" t="str">
        <f t="shared" si="33"/>
        <v>N/A</v>
      </c>
      <c r="J349" t="str">
        <f t="shared" si="34"/>
        <v>N/A</v>
      </c>
      <c r="K349" t="str">
        <f t="shared" si="35"/>
        <v>N/A</v>
      </c>
      <c r="L349" t="str">
        <f t="shared" si="36"/>
        <v>N/A</v>
      </c>
      <c r="M349" t="str">
        <f t="shared" si="37"/>
        <v>N/A</v>
      </c>
      <c r="N349" t="str">
        <f t="shared" si="38"/>
        <v>N/A</v>
      </c>
    </row>
    <row r="350" spans="9:14" x14ac:dyDescent="0.3">
      <c r="I350" t="str">
        <f t="shared" si="33"/>
        <v>N/A</v>
      </c>
      <c r="J350" t="str">
        <f t="shared" si="34"/>
        <v>N/A</v>
      </c>
      <c r="K350" t="str">
        <f t="shared" si="35"/>
        <v>N/A</v>
      </c>
      <c r="L350" t="str">
        <f t="shared" si="36"/>
        <v>N/A</v>
      </c>
      <c r="M350" t="str">
        <f t="shared" si="37"/>
        <v>N/A</v>
      </c>
      <c r="N350" t="str">
        <f t="shared" si="38"/>
        <v>N/A</v>
      </c>
    </row>
    <row r="351" spans="9:14" x14ac:dyDescent="0.3">
      <c r="I351" t="str">
        <f t="shared" si="33"/>
        <v>N/A</v>
      </c>
      <c r="J351" t="str">
        <f t="shared" si="34"/>
        <v>N/A</v>
      </c>
      <c r="K351" t="str">
        <f t="shared" si="35"/>
        <v>N/A</v>
      </c>
      <c r="L351" t="str">
        <f t="shared" si="36"/>
        <v>N/A</v>
      </c>
      <c r="M351" t="str">
        <f t="shared" si="37"/>
        <v>N/A</v>
      </c>
      <c r="N351" t="str">
        <f t="shared" si="38"/>
        <v>N/A</v>
      </c>
    </row>
    <row r="352" spans="9:14" x14ac:dyDescent="0.3">
      <c r="I352" t="str">
        <f t="shared" si="33"/>
        <v>N/A</v>
      </c>
      <c r="J352" t="str">
        <f t="shared" si="34"/>
        <v>N/A</v>
      </c>
      <c r="K352" t="str">
        <f t="shared" si="35"/>
        <v>N/A</v>
      </c>
      <c r="L352" t="str">
        <f t="shared" si="36"/>
        <v>N/A</v>
      </c>
      <c r="M352" t="str">
        <f t="shared" si="37"/>
        <v>N/A</v>
      </c>
      <c r="N352" t="str">
        <f t="shared" si="38"/>
        <v>N/A</v>
      </c>
    </row>
    <row r="353" spans="9:14" x14ac:dyDescent="0.3">
      <c r="I353" t="str">
        <f t="shared" si="33"/>
        <v>N/A</v>
      </c>
      <c r="J353" t="str">
        <f t="shared" si="34"/>
        <v>N/A</v>
      </c>
      <c r="K353" t="str">
        <f t="shared" si="35"/>
        <v>N/A</v>
      </c>
      <c r="L353" t="str">
        <f t="shared" si="36"/>
        <v>N/A</v>
      </c>
      <c r="M353" t="str">
        <f t="shared" si="37"/>
        <v>N/A</v>
      </c>
      <c r="N353" t="str">
        <f t="shared" si="38"/>
        <v>N/A</v>
      </c>
    </row>
    <row r="354" spans="9:14" x14ac:dyDescent="0.3">
      <c r="I354" t="str">
        <f t="shared" si="33"/>
        <v>N/A</v>
      </c>
      <c r="J354" t="str">
        <f t="shared" si="34"/>
        <v>N/A</v>
      </c>
      <c r="K354" t="str">
        <f t="shared" si="35"/>
        <v>N/A</v>
      </c>
      <c r="L354" t="str">
        <f t="shared" si="36"/>
        <v>N/A</v>
      </c>
      <c r="M354" t="str">
        <f t="shared" si="37"/>
        <v>N/A</v>
      </c>
      <c r="N354" t="str">
        <f t="shared" si="38"/>
        <v>N/A</v>
      </c>
    </row>
    <row r="355" spans="9:14" x14ac:dyDescent="0.3">
      <c r="I355" t="str">
        <f t="shared" si="33"/>
        <v>N/A</v>
      </c>
      <c r="J355" t="str">
        <f t="shared" si="34"/>
        <v>N/A</v>
      </c>
      <c r="K355" t="str">
        <f t="shared" si="35"/>
        <v>N/A</v>
      </c>
      <c r="L355" t="str">
        <f t="shared" si="36"/>
        <v>N/A</v>
      </c>
      <c r="M355" t="str">
        <f t="shared" si="37"/>
        <v>N/A</v>
      </c>
      <c r="N355" t="str">
        <f t="shared" si="38"/>
        <v>N/A</v>
      </c>
    </row>
    <row r="356" spans="9:14" x14ac:dyDescent="0.3">
      <c r="I356" t="str">
        <f t="shared" si="33"/>
        <v>N/A</v>
      </c>
      <c r="J356" t="str">
        <f t="shared" si="34"/>
        <v>N/A</v>
      </c>
      <c r="K356" t="str">
        <f t="shared" si="35"/>
        <v>N/A</v>
      </c>
      <c r="L356" t="str">
        <f t="shared" si="36"/>
        <v>N/A</v>
      </c>
      <c r="M356" t="str">
        <f t="shared" si="37"/>
        <v>N/A</v>
      </c>
      <c r="N356" t="str">
        <f t="shared" si="38"/>
        <v>N/A</v>
      </c>
    </row>
    <row r="357" spans="9:14" x14ac:dyDescent="0.3">
      <c r="I357" t="str">
        <f t="shared" si="33"/>
        <v>N/A</v>
      </c>
      <c r="J357" t="str">
        <f t="shared" si="34"/>
        <v>N/A</v>
      </c>
      <c r="K357" t="str">
        <f t="shared" si="35"/>
        <v>N/A</v>
      </c>
      <c r="L357" t="str">
        <f t="shared" si="36"/>
        <v>N/A</v>
      </c>
      <c r="M357" t="str">
        <f t="shared" si="37"/>
        <v>N/A</v>
      </c>
      <c r="N357" t="str">
        <f t="shared" si="38"/>
        <v>N/A</v>
      </c>
    </row>
    <row r="358" spans="9:14" x14ac:dyDescent="0.3">
      <c r="I358" t="str">
        <f t="shared" si="33"/>
        <v>N/A</v>
      </c>
      <c r="J358" t="str">
        <f t="shared" si="34"/>
        <v>N/A</v>
      </c>
      <c r="K358" t="str">
        <f t="shared" si="35"/>
        <v>N/A</v>
      </c>
      <c r="L358" t="str">
        <f t="shared" si="36"/>
        <v>N/A</v>
      </c>
      <c r="M358" t="str">
        <f t="shared" si="37"/>
        <v>N/A</v>
      </c>
      <c r="N358" t="str">
        <f t="shared" si="38"/>
        <v>N/A</v>
      </c>
    </row>
    <row r="359" spans="9:14" x14ac:dyDescent="0.3">
      <c r="I359" t="str">
        <f t="shared" si="33"/>
        <v>N/A</v>
      </c>
      <c r="J359" t="str">
        <f t="shared" si="34"/>
        <v>N/A</v>
      </c>
      <c r="K359" t="str">
        <f t="shared" si="35"/>
        <v>N/A</v>
      </c>
      <c r="L359" t="str">
        <f t="shared" si="36"/>
        <v>N/A</v>
      </c>
      <c r="M359" t="str">
        <f t="shared" si="37"/>
        <v>N/A</v>
      </c>
      <c r="N359" t="str">
        <f t="shared" si="38"/>
        <v>N/A</v>
      </c>
    </row>
    <row r="360" spans="9:14" x14ac:dyDescent="0.3">
      <c r="I360" t="str">
        <f t="shared" si="33"/>
        <v>N/A</v>
      </c>
      <c r="J360" t="str">
        <f t="shared" si="34"/>
        <v>N/A</v>
      </c>
      <c r="K360" t="str">
        <f t="shared" si="35"/>
        <v>N/A</v>
      </c>
      <c r="L360" t="str">
        <f t="shared" si="36"/>
        <v>N/A</v>
      </c>
      <c r="M360" t="str">
        <f t="shared" si="37"/>
        <v>N/A</v>
      </c>
      <c r="N360" t="str">
        <f t="shared" si="38"/>
        <v>N/A</v>
      </c>
    </row>
    <row r="361" spans="9:14" x14ac:dyDescent="0.3">
      <c r="I361" t="str">
        <f t="shared" si="33"/>
        <v>N/A</v>
      </c>
      <c r="J361" t="str">
        <f t="shared" si="34"/>
        <v>N/A</v>
      </c>
      <c r="K361" t="str">
        <f t="shared" si="35"/>
        <v>N/A</v>
      </c>
      <c r="L361" t="str">
        <f t="shared" si="36"/>
        <v>N/A</v>
      </c>
      <c r="M361" t="str">
        <f t="shared" si="37"/>
        <v>N/A</v>
      </c>
      <c r="N361" t="str">
        <f t="shared" si="38"/>
        <v>N/A</v>
      </c>
    </row>
    <row r="362" spans="9:14" x14ac:dyDescent="0.3">
      <c r="I362" t="str">
        <f t="shared" si="33"/>
        <v>N/A</v>
      </c>
      <c r="J362" t="str">
        <f t="shared" si="34"/>
        <v>N/A</v>
      </c>
      <c r="K362" t="str">
        <f t="shared" si="35"/>
        <v>N/A</v>
      </c>
      <c r="L362" t="str">
        <f t="shared" si="36"/>
        <v>N/A</v>
      </c>
      <c r="M362" t="str">
        <f t="shared" si="37"/>
        <v>N/A</v>
      </c>
      <c r="N362" t="str">
        <f t="shared" si="38"/>
        <v>N/A</v>
      </c>
    </row>
    <row r="363" spans="9:14" x14ac:dyDescent="0.3">
      <c r="I363" t="str">
        <f t="shared" si="33"/>
        <v>N/A</v>
      </c>
      <c r="J363" t="str">
        <f t="shared" si="34"/>
        <v>N/A</v>
      </c>
      <c r="K363" t="str">
        <f t="shared" si="35"/>
        <v>N/A</v>
      </c>
      <c r="L363" t="str">
        <f t="shared" si="36"/>
        <v>N/A</v>
      </c>
      <c r="M363" t="str">
        <f t="shared" si="37"/>
        <v>N/A</v>
      </c>
      <c r="N363" t="str">
        <f t="shared" si="38"/>
        <v>N/A</v>
      </c>
    </row>
    <row r="364" spans="9:14" x14ac:dyDescent="0.3">
      <c r="I364" t="str">
        <f t="shared" si="33"/>
        <v>N/A</v>
      </c>
      <c r="J364" t="str">
        <f t="shared" si="34"/>
        <v>N/A</v>
      </c>
      <c r="K364" t="str">
        <f t="shared" si="35"/>
        <v>N/A</v>
      </c>
      <c r="L364" t="str">
        <f t="shared" si="36"/>
        <v>N/A</v>
      </c>
      <c r="M364" t="str">
        <f t="shared" si="37"/>
        <v>N/A</v>
      </c>
      <c r="N364" t="str">
        <f t="shared" si="38"/>
        <v>N/A</v>
      </c>
    </row>
    <row r="365" spans="9:14" x14ac:dyDescent="0.3">
      <c r="I365" t="str">
        <f t="shared" si="33"/>
        <v>N/A</v>
      </c>
      <c r="J365" t="str">
        <f t="shared" si="34"/>
        <v>N/A</v>
      </c>
      <c r="K365" t="str">
        <f t="shared" si="35"/>
        <v>N/A</v>
      </c>
      <c r="L365" t="str">
        <f t="shared" si="36"/>
        <v>N/A</v>
      </c>
      <c r="M365" t="str">
        <f t="shared" si="37"/>
        <v>N/A</v>
      </c>
      <c r="N365" t="str">
        <f t="shared" si="38"/>
        <v>N/A</v>
      </c>
    </row>
    <row r="366" spans="9:14" x14ac:dyDescent="0.3">
      <c r="I366" t="str">
        <f t="shared" si="33"/>
        <v>N/A</v>
      </c>
      <c r="J366" t="str">
        <f t="shared" si="34"/>
        <v>N/A</v>
      </c>
      <c r="K366" t="str">
        <f t="shared" si="35"/>
        <v>N/A</v>
      </c>
      <c r="L366" t="str">
        <f t="shared" si="36"/>
        <v>N/A</v>
      </c>
      <c r="M366" t="str">
        <f t="shared" si="37"/>
        <v>N/A</v>
      </c>
      <c r="N366" t="str">
        <f t="shared" si="38"/>
        <v>N/A</v>
      </c>
    </row>
    <row r="367" spans="9:14" x14ac:dyDescent="0.3">
      <c r="I367" t="str">
        <f t="shared" si="33"/>
        <v>N/A</v>
      </c>
      <c r="J367" t="str">
        <f t="shared" si="34"/>
        <v>N/A</v>
      </c>
      <c r="K367" t="str">
        <f t="shared" si="35"/>
        <v>N/A</v>
      </c>
      <c r="L367" t="str">
        <f t="shared" si="36"/>
        <v>N/A</v>
      </c>
      <c r="M367" t="str">
        <f t="shared" si="37"/>
        <v>N/A</v>
      </c>
      <c r="N367" t="str">
        <f t="shared" si="38"/>
        <v>N/A</v>
      </c>
    </row>
    <row r="368" spans="9:14" x14ac:dyDescent="0.3">
      <c r="I368" t="str">
        <f t="shared" si="33"/>
        <v>N/A</v>
      </c>
      <c r="J368" t="str">
        <f t="shared" si="34"/>
        <v>N/A</v>
      </c>
      <c r="K368" t="str">
        <f t="shared" si="35"/>
        <v>N/A</v>
      </c>
      <c r="L368" t="str">
        <f t="shared" si="36"/>
        <v>N/A</v>
      </c>
      <c r="M368" t="str">
        <f t="shared" si="37"/>
        <v>N/A</v>
      </c>
      <c r="N368" t="str">
        <f t="shared" si="38"/>
        <v>N/A</v>
      </c>
    </row>
    <row r="369" spans="9:14" x14ac:dyDescent="0.3">
      <c r="I369" t="str">
        <f t="shared" si="33"/>
        <v>N/A</v>
      </c>
      <c r="J369" t="str">
        <f t="shared" si="34"/>
        <v>N/A</v>
      </c>
      <c r="K369" t="str">
        <f t="shared" si="35"/>
        <v>N/A</v>
      </c>
      <c r="L369" t="str">
        <f t="shared" si="36"/>
        <v>N/A</v>
      </c>
      <c r="M369" t="str">
        <f t="shared" si="37"/>
        <v>N/A</v>
      </c>
      <c r="N369" t="str">
        <f t="shared" si="38"/>
        <v>N/A</v>
      </c>
    </row>
    <row r="370" spans="9:14" x14ac:dyDescent="0.3">
      <c r="I370" t="str">
        <f t="shared" si="33"/>
        <v>N/A</v>
      </c>
      <c r="J370" t="str">
        <f t="shared" si="34"/>
        <v>N/A</v>
      </c>
      <c r="K370" t="str">
        <f t="shared" si="35"/>
        <v>N/A</v>
      </c>
      <c r="L370" t="str">
        <f t="shared" si="36"/>
        <v>N/A</v>
      </c>
      <c r="M370" t="str">
        <f t="shared" si="37"/>
        <v>N/A</v>
      </c>
      <c r="N370" t="str">
        <f t="shared" si="38"/>
        <v>N/A</v>
      </c>
    </row>
    <row r="371" spans="9:14" x14ac:dyDescent="0.3">
      <c r="I371" t="str">
        <f t="shared" si="33"/>
        <v>N/A</v>
      </c>
      <c r="J371" t="str">
        <f t="shared" si="34"/>
        <v>N/A</v>
      </c>
      <c r="K371" t="str">
        <f t="shared" si="35"/>
        <v>N/A</v>
      </c>
      <c r="L371" t="str">
        <f t="shared" si="36"/>
        <v>N/A</v>
      </c>
      <c r="M371" t="str">
        <f t="shared" si="37"/>
        <v>N/A</v>
      </c>
      <c r="N371" t="str">
        <f t="shared" si="38"/>
        <v>N/A</v>
      </c>
    </row>
    <row r="372" spans="9:14" x14ac:dyDescent="0.3">
      <c r="I372" t="str">
        <f t="shared" si="33"/>
        <v>N/A</v>
      </c>
      <c r="J372" t="str">
        <f t="shared" si="34"/>
        <v>N/A</v>
      </c>
      <c r="K372" t="str">
        <f t="shared" si="35"/>
        <v>N/A</v>
      </c>
      <c r="L372" t="str">
        <f t="shared" si="36"/>
        <v>N/A</v>
      </c>
      <c r="M372" t="str">
        <f t="shared" si="37"/>
        <v>N/A</v>
      </c>
      <c r="N372" t="str">
        <f t="shared" si="38"/>
        <v>N/A</v>
      </c>
    </row>
    <row r="373" spans="9:14" x14ac:dyDescent="0.3">
      <c r="I373" t="str">
        <f t="shared" si="33"/>
        <v>N/A</v>
      </c>
      <c r="J373" t="str">
        <f t="shared" si="34"/>
        <v>N/A</v>
      </c>
      <c r="K373" t="str">
        <f t="shared" si="35"/>
        <v>N/A</v>
      </c>
      <c r="L373" t="str">
        <f t="shared" si="36"/>
        <v>N/A</v>
      </c>
      <c r="M373" t="str">
        <f t="shared" si="37"/>
        <v>N/A</v>
      </c>
      <c r="N373" t="str">
        <f t="shared" si="38"/>
        <v>N/A</v>
      </c>
    </row>
    <row r="374" spans="9:14" x14ac:dyDescent="0.3">
      <c r="I374" t="str">
        <f t="shared" si="33"/>
        <v>N/A</v>
      </c>
      <c r="J374" t="str">
        <f t="shared" si="34"/>
        <v>N/A</v>
      </c>
      <c r="K374" t="str">
        <f t="shared" si="35"/>
        <v>N/A</v>
      </c>
      <c r="L374" t="str">
        <f t="shared" si="36"/>
        <v>N/A</v>
      </c>
      <c r="M374" t="str">
        <f t="shared" si="37"/>
        <v>N/A</v>
      </c>
      <c r="N374" t="str">
        <f t="shared" si="38"/>
        <v>N/A</v>
      </c>
    </row>
    <row r="375" spans="9:14" x14ac:dyDescent="0.3">
      <c r="I375" t="str">
        <f t="shared" si="33"/>
        <v>N/A</v>
      </c>
      <c r="J375" t="str">
        <f t="shared" si="34"/>
        <v>N/A</v>
      </c>
      <c r="K375" t="str">
        <f t="shared" si="35"/>
        <v>N/A</v>
      </c>
      <c r="L375" t="str">
        <f t="shared" si="36"/>
        <v>N/A</v>
      </c>
      <c r="M375" t="str">
        <f t="shared" si="37"/>
        <v>N/A</v>
      </c>
      <c r="N375" t="str">
        <f t="shared" si="38"/>
        <v>N/A</v>
      </c>
    </row>
    <row r="376" spans="9:14" x14ac:dyDescent="0.3">
      <c r="I376" t="str">
        <f t="shared" si="33"/>
        <v>N/A</v>
      </c>
      <c r="J376" t="str">
        <f t="shared" si="34"/>
        <v>N/A</v>
      </c>
      <c r="K376" t="str">
        <f t="shared" si="35"/>
        <v>N/A</v>
      </c>
      <c r="L376" t="str">
        <f t="shared" si="36"/>
        <v>N/A</v>
      </c>
      <c r="M376" t="str">
        <f t="shared" si="37"/>
        <v>N/A</v>
      </c>
      <c r="N376" t="str">
        <f t="shared" si="38"/>
        <v>N/A</v>
      </c>
    </row>
    <row r="377" spans="9:14" x14ac:dyDescent="0.3">
      <c r="I377" t="str">
        <f t="shared" si="33"/>
        <v>N/A</v>
      </c>
      <c r="J377" t="str">
        <f t="shared" si="34"/>
        <v>N/A</v>
      </c>
      <c r="K377" t="str">
        <f t="shared" si="35"/>
        <v>N/A</v>
      </c>
      <c r="L377" t="str">
        <f t="shared" si="36"/>
        <v>N/A</v>
      </c>
      <c r="M377" t="str">
        <f t="shared" si="37"/>
        <v>N/A</v>
      </c>
      <c r="N377" t="str">
        <f t="shared" si="38"/>
        <v>N/A</v>
      </c>
    </row>
    <row r="378" spans="9:14" x14ac:dyDescent="0.3">
      <c r="I378" t="str">
        <f t="shared" si="33"/>
        <v>N/A</v>
      </c>
      <c r="J378" t="str">
        <f t="shared" si="34"/>
        <v>N/A</v>
      </c>
      <c r="K378" t="str">
        <f t="shared" si="35"/>
        <v>N/A</v>
      </c>
      <c r="L378" t="str">
        <f t="shared" si="36"/>
        <v>N/A</v>
      </c>
      <c r="M378" t="str">
        <f t="shared" si="37"/>
        <v>N/A</v>
      </c>
      <c r="N378" t="str">
        <f t="shared" si="38"/>
        <v>N/A</v>
      </c>
    </row>
    <row r="379" spans="9:14" x14ac:dyDescent="0.3">
      <c r="I379" t="str">
        <f t="shared" si="33"/>
        <v>N/A</v>
      </c>
      <c r="J379" t="str">
        <f t="shared" si="34"/>
        <v>N/A</v>
      </c>
      <c r="K379" t="str">
        <f t="shared" si="35"/>
        <v>N/A</v>
      </c>
      <c r="L379" t="str">
        <f t="shared" si="36"/>
        <v>N/A</v>
      </c>
      <c r="M379" t="str">
        <f t="shared" si="37"/>
        <v>N/A</v>
      </c>
      <c r="N379" t="str">
        <f t="shared" si="38"/>
        <v>N/A</v>
      </c>
    </row>
    <row r="380" spans="9:14" x14ac:dyDescent="0.3">
      <c r="I380" t="str">
        <f t="shared" ref="I380:I399" si="39">IF(AND(K380&gt; J380, L380&gt; K380, M380&gt; L380, N380&gt; M380), "pos_trend", IF(AND(K380&lt; J380, L380&lt; K380, M380&lt; L380, N380&lt; M380), "neg_trend", "N/A"))</f>
        <v>N/A</v>
      </c>
      <c r="J380" t="str">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39"/>
        <v>N/A</v>
      </c>
      <c r="J381" t="str">
        <f t="shared" si="40"/>
        <v>N/A</v>
      </c>
      <c r="K381" t="str">
        <f t="shared" si="41"/>
        <v>N/A</v>
      </c>
      <c r="L381" t="str">
        <f t="shared" si="42"/>
        <v>N/A</v>
      </c>
      <c r="M381" t="str">
        <f t="shared" si="43"/>
        <v>N/A</v>
      </c>
      <c r="N381" t="str">
        <f t="shared" si="44"/>
        <v>N/A</v>
      </c>
    </row>
    <row r="382" spans="9:14" x14ac:dyDescent="0.3">
      <c r="I382" t="str">
        <f t="shared" si="39"/>
        <v>N/A</v>
      </c>
      <c r="J382" t="str">
        <f t="shared" si="40"/>
        <v>N/A</v>
      </c>
      <c r="K382" t="str">
        <f t="shared" si="41"/>
        <v>N/A</v>
      </c>
      <c r="L382" t="str">
        <f t="shared" si="42"/>
        <v>N/A</v>
      </c>
      <c r="M382" t="str">
        <f t="shared" si="43"/>
        <v>N/A</v>
      </c>
      <c r="N382" t="str">
        <f t="shared" si="44"/>
        <v>N/A</v>
      </c>
    </row>
    <row r="383" spans="9:14" x14ac:dyDescent="0.3">
      <c r="I383" t="str">
        <f t="shared" si="39"/>
        <v>N/A</v>
      </c>
      <c r="J383" t="str">
        <f t="shared" si="40"/>
        <v>N/A</v>
      </c>
      <c r="K383" t="str">
        <f t="shared" si="41"/>
        <v>N/A</v>
      </c>
      <c r="L383" t="str">
        <f t="shared" si="42"/>
        <v>N/A</v>
      </c>
      <c r="M383" t="str">
        <f t="shared" si="43"/>
        <v>N/A</v>
      </c>
      <c r="N383" t="str">
        <f t="shared" si="44"/>
        <v>N/A</v>
      </c>
    </row>
    <row r="384" spans="9:14" x14ac:dyDescent="0.3">
      <c r="I384" t="str">
        <f t="shared" si="39"/>
        <v>N/A</v>
      </c>
      <c r="J384" t="str">
        <f t="shared" si="40"/>
        <v>N/A</v>
      </c>
      <c r="K384" t="str">
        <f t="shared" si="41"/>
        <v>N/A</v>
      </c>
      <c r="L384" t="str">
        <f t="shared" si="42"/>
        <v>N/A</v>
      </c>
      <c r="M384" t="str">
        <f t="shared" si="43"/>
        <v>N/A</v>
      </c>
      <c r="N384" t="str">
        <f t="shared" si="44"/>
        <v>N/A</v>
      </c>
    </row>
    <row r="385" spans="9:14" x14ac:dyDescent="0.3">
      <c r="I385" t="str">
        <f t="shared" si="39"/>
        <v>N/A</v>
      </c>
      <c r="J385" t="str">
        <f t="shared" si="40"/>
        <v>N/A</v>
      </c>
      <c r="K385" t="str">
        <f t="shared" si="41"/>
        <v>N/A</v>
      </c>
      <c r="L385" t="str">
        <f t="shared" si="42"/>
        <v>N/A</v>
      </c>
      <c r="M385" t="str">
        <f t="shared" si="43"/>
        <v>N/A</v>
      </c>
      <c r="N385" t="str">
        <f t="shared" si="44"/>
        <v>N/A</v>
      </c>
    </row>
    <row r="386" spans="9:14" x14ac:dyDescent="0.3">
      <c r="I386" t="str">
        <f t="shared" si="39"/>
        <v>N/A</v>
      </c>
      <c r="J386" t="str">
        <f t="shared" si="40"/>
        <v>N/A</v>
      </c>
      <c r="K386" t="str">
        <f t="shared" si="41"/>
        <v>N/A</v>
      </c>
      <c r="L386" t="str">
        <f t="shared" si="42"/>
        <v>N/A</v>
      </c>
      <c r="M386" t="str">
        <f t="shared" si="43"/>
        <v>N/A</v>
      </c>
      <c r="N386" t="str">
        <f t="shared" si="44"/>
        <v>N/A</v>
      </c>
    </row>
    <row r="387" spans="9:14" x14ac:dyDescent="0.3">
      <c r="I387" t="str">
        <f t="shared" si="39"/>
        <v>N/A</v>
      </c>
      <c r="J387" t="str">
        <f t="shared" si="40"/>
        <v>N/A</v>
      </c>
      <c r="K387" t="str">
        <f t="shared" si="41"/>
        <v>N/A</v>
      </c>
      <c r="L387" t="str">
        <f t="shared" si="42"/>
        <v>N/A</v>
      </c>
      <c r="M387" t="str">
        <f t="shared" si="43"/>
        <v>N/A</v>
      </c>
      <c r="N387" t="str">
        <f t="shared" si="44"/>
        <v>N/A</v>
      </c>
    </row>
    <row r="388" spans="9:14" x14ac:dyDescent="0.3">
      <c r="I388" t="str">
        <f t="shared" si="39"/>
        <v>N/A</v>
      </c>
      <c r="J388" t="str">
        <f t="shared" si="40"/>
        <v>N/A</v>
      </c>
      <c r="K388" t="str">
        <f t="shared" si="41"/>
        <v>N/A</v>
      </c>
      <c r="L388" t="str">
        <f t="shared" si="42"/>
        <v>N/A</v>
      </c>
      <c r="M388" t="str">
        <f t="shared" si="43"/>
        <v>N/A</v>
      </c>
      <c r="N388" t="str">
        <f t="shared" si="44"/>
        <v>N/A</v>
      </c>
    </row>
    <row r="389" spans="9:14" x14ac:dyDescent="0.3">
      <c r="I389" t="str">
        <f t="shared" si="39"/>
        <v>N/A</v>
      </c>
      <c r="J389" t="str">
        <f t="shared" si="40"/>
        <v>N/A</v>
      </c>
      <c r="K389" t="str">
        <f t="shared" si="41"/>
        <v>N/A</v>
      </c>
      <c r="L389" t="str">
        <f t="shared" si="42"/>
        <v>N/A</v>
      </c>
      <c r="M389" t="str">
        <f t="shared" si="43"/>
        <v>N/A</v>
      </c>
      <c r="N389" t="str">
        <f t="shared" si="44"/>
        <v>N/A</v>
      </c>
    </row>
    <row r="390" spans="9:14" x14ac:dyDescent="0.3">
      <c r="I390" t="str">
        <f t="shared" si="39"/>
        <v>N/A</v>
      </c>
      <c r="J390" t="str">
        <f t="shared" si="40"/>
        <v>N/A</v>
      </c>
      <c r="K390" t="str">
        <f t="shared" si="41"/>
        <v>N/A</v>
      </c>
      <c r="L390" t="str">
        <f t="shared" si="42"/>
        <v>N/A</v>
      </c>
      <c r="M390" t="str">
        <f t="shared" si="43"/>
        <v>N/A</v>
      </c>
      <c r="N390" t="str">
        <f t="shared" si="44"/>
        <v>N/A</v>
      </c>
    </row>
    <row r="391" spans="9:14" x14ac:dyDescent="0.3">
      <c r="I391" t="str">
        <f t="shared" si="39"/>
        <v>N/A</v>
      </c>
      <c r="J391" t="str">
        <f t="shared" si="40"/>
        <v>N/A</v>
      </c>
      <c r="K391" t="str">
        <f t="shared" si="41"/>
        <v>N/A</v>
      </c>
      <c r="L391" t="str">
        <f t="shared" si="42"/>
        <v>N/A</v>
      </c>
      <c r="M391" t="str">
        <f t="shared" si="43"/>
        <v>N/A</v>
      </c>
      <c r="N391" t="str">
        <f t="shared" si="44"/>
        <v>N/A</v>
      </c>
    </row>
    <row r="392" spans="9:14" x14ac:dyDescent="0.3">
      <c r="I392" t="str">
        <f t="shared" si="39"/>
        <v>N/A</v>
      </c>
      <c r="J392" t="str">
        <f t="shared" si="40"/>
        <v>N/A</v>
      </c>
      <c r="K392" t="str">
        <f t="shared" si="41"/>
        <v>N/A</v>
      </c>
      <c r="L392" t="str">
        <f t="shared" si="42"/>
        <v>N/A</v>
      </c>
      <c r="M392" t="str">
        <f t="shared" si="43"/>
        <v>N/A</v>
      </c>
      <c r="N392" t="str">
        <f t="shared" si="44"/>
        <v>N/A</v>
      </c>
    </row>
    <row r="393" spans="9:14" x14ac:dyDescent="0.3">
      <c r="I393" t="str">
        <f t="shared" si="39"/>
        <v>N/A</v>
      </c>
      <c r="J393" t="str">
        <f t="shared" si="40"/>
        <v>N/A</v>
      </c>
      <c r="K393" t="str">
        <f t="shared" si="41"/>
        <v>N/A</v>
      </c>
      <c r="L393" t="str">
        <f t="shared" si="42"/>
        <v>N/A</v>
      </c>
      <c r="M393" t="str">
        <f t="shared" si="43"/>
        <v>N/A</v>
      </c>
      <c r="N393" t="str">
        <f t="shared" si="44"/>
        <v>N/A</v>
      </c>
    </row>
    <row r="394" spans="9:14" x14ac:dyDescent="0.3">
      <c r="I394" t="str">
        <f t="shared" si="39"/>
        <v>N/A</v>
      </c>
      <c r="J394" t="str">
        <f t="shared" si="40"/>
        <v>N/A</v>
      </c>
      <c r="K394" t="str">
        <f t="shared" si="41"/>
        <v>N/A</v>
      </c>
      <c r="L394" t="str">
        <f t="shared" si="42"/>
        <v>N/A</v>
      </c>
      <c r="M394" t="str">
        <f t="shared" si="43"/>
        <v>N/A</v>
      </c>
      <c r="N394" t="str">
        <f t="shared" si="44"/>
        <v>N/A</v>
      </c>
    </row>
    <row r="395" spans="9:14" x14ac:dyDescent="0.3">
      <c r="I395" t="str">
        <f t="shared" si="39"/>
        <v>N/A</v>
      </c>
      <c r="J395" t="str">
        <f t="shared" si="40"/>
        <v>N/A</v>
      </c>
      <c r="K395" t="str">
        <f t="shared" si="41"/>
        <v>N/A</v>
      </c>
      <c r="L395" t="str">
        <f t="shared" si="42"/>
        <v>N/A</v>
      </c>
      <c r="M395" t="str">
        <f t="shared" si="43"/>
        <v>N/A</v>
      </c>
      <c r="N395" t="str">
        <f t="shared" si="44"/>
        <v>N/A</v>
      </c>
    </row>
    <row r="396" spans="9:14" x14ac:dyDescent="0.3">
      <c r="I396" t="str">
        <f t="shared" si="39"/>
        <v>N/A</v>
      </c>
      <c r="J396" t="str">
        <f t="shared" si="40"/>
        <v>N/A</v>
      </c>
      <c r="K396" t="str">
        <f t="shared" si="41"/>
        <v>N/A</v>
      </c>
      <c r="L396" t="str">
        <f t="shared" si="42"/>
        <v>N/A</v>
      </c>
      <c r="M396" t="str">
        <f t="shared" si="43"/>
        <v>N/A</v>
      </c>
      <c r="N396" t="str">
        <f t="shared" si="44"/>
        <v>N/A</v>
      </c>
    </row>
    <row r="397" spans="9:14" x14ac:dyDescent="0.3">
      <c r="I397" t="str">
        <f t="shared" si="39"/>
        <v>N/A</v>
      </c>
      <c r="J397" t="str">
        <f t="shared" si="40"/>
        <v>N/A</v>
      </c>
      <c r="K397" t="str">
        <f t="shared" si="41"/>
        <v>N/A</v>
      </c>
      <c r="L397" t="str">
        <f t="shared" si="42"/>
        <v>N/A</v>
      </c>
      <c r="M397" t="str">
        <f t="shared" si="43"/>
        <v>N/A</v>
      </c>
      <c r="N397" t="str">
        <f t="shared" si="44"/>
        <v>N/A</v>
      </c>
    </row>
    <row r="398" spans="9:14" x14ac:dyDescent="0.3">
      <c r="I398" t="str">
        <f t="shared" si="39"/>
        <v>N/A</v>
      </c>
      <c r="J398" t="str">
        <f t="shared" si="40"/>
        <v>N/A</v>
      </c>
      <c r="K398" t="str">
        <f t="shared" si="41"/>
        <v>N/A</v>
      </c>
      <c r="L398" t="str">
        <f t="shared" si="42"/>
        <v>N/A</v>
      </c>
      <c r="M398" t="str">
        <f t="shared" si="43"/>
        <v>N/A</v>
      </c>
      <c r="N398" t="str">
        <f t="shared" si="44"/>
        <v>N/A</v>
      </c>
    </row>
    <row r="399" spans="9:14" x14ac:dyDescent="0.3">
      <c r="I399" t="str">
        <f t="shared" si="39"/>
        <v>N/A</v>
      </c>
      <c r="J399" t="str">
        <f t="shared" si="40"/>
        <v>N/A</v>
      </c>
      <c r="K399" t="str">
        <f t="shared" si="41"/>
        <v>N/A</v>
      </c>
      <c r="L399" t="str">
        <f t="shared" si="42"/>
        <v>N/A</v>
      </c>
      <c r="M399" t="str">
        <f t="shared" si="43"/>
        <v>N/A</v>
      </c>
      <c r="N399" t="str">
        <f t="shared" si="4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0-0</v>
      </c>
      <c r="AL453" t="str">
        <f>L476</f>
        <v>0-0</v>
      </c>
      <c r="AM453" t="str">
        <f>M476</f>
        <v>0-0</v>
      </c>
      <c r="AN453" t="str">
        <f>N476</f>
        <v>0-0</v>
      </c>
    </row>
    <row r="454" spans="2:40" x14ac:dyDescent="0.3">
      <c r="X454">
        <f>D476</f>
        <v>0</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f>D476</f>
        <v>0</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0</v>
      </c>
      <c r="Y462">
        <f>E476</f>
        <v>0</v>
      </c>
      <c r="Z462">
        <f>F476</f>
        <v>0</v>
      </c>
      <c r="AA462">
        <f>G476</f>
        <v>0</v>
      </c>
      <c r="AB462">
        <f>H476</f>
        <v>0</v>
      </c>
      <c r="AE462" t="str">
        <f>K476</f>
        <v>0-0</v>
      </c>
      <c r="AF462" t="str">
        <f>L476</f>
        <v>0-0</v>
      </c>
      <c r="AG462" t="str">
        <f>M476</f>
        <v>0-0</v>
      </c>
      <c r="AH462" t="str">
        <f>N476</f>
        <v>0-0</v>
      </c>
      <c r="AK462" t="str">
        <f>K476</f>
        <v>0-0</v>
      </c>
      <c r="AL462" t="str">
        <f>L476</f>
        <v>0-0</v>
      </c>
      <c r="AM462" t="str">
        <f>M476</f>
        <v>0-0</v>
      </c>
      <c r="AN462" t="str">
        <f>N476</f>
        <v>0-0</v>
      </c>
    </row>
    <row r="463" spans="2:40" x14ac:dyDescent="0.3">
      <c r="Q463" t="str">
        <f>"Max " &amp; Q460</f>
        <v>Max Operating Margin</v>
      </c>
      <c r="R463" t="e">
        <f ca="1">MAX(Q462:U462)</f>
        <v>#N/A</v>
      </c>
      <c r="S463" t="str">
        <f>"GM Effect on Max"</f>
        <v>GM Effect on Max</v>
      </c>
      <c r="T463" t="e">
        <f ca="1">IF(R464=Y457,"Max OM in same year as Max GM","Inconclusive Effect")</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f>D476</f>
        <v>0</v>
      </c>
      <c r="K466">
        <f>E476</f>
        <v>0</v>
      </c>
      <c r="L466">
        <f>F476</f>
        <v>0</v>
      </c>
      <c r="M466">
        <f>G476</f>
        <v>0</v>
      </c>
      <c r="N466">
        <f>H476</f>
        <v>0</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f>D476</f>
        <v>0</v>
      </c>
      <c r="Y470">
        <f>E476</f>
        <v>0</v>
      </c>
      <c r="Z470">
        <f>F476</f>
        <v>0</v>
      </c>
      <c r="AA470">
        <f>G476</f>
        <v>0</v>
      </c>
      <c r="AB470">
        <f>H476</f>
        <v>0</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0-0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0-0</v>
      </c>
      <c r="AL473" t="str">
        <f>L476</f>
        <v>0-0</v>
      </c>
      <c r="AM473" t="str">
        <f>M476</f>
        <v>0-0</v>
      </c>
      <c r="AN473" t="str">
        <f>N476</f>
        <v>0-0</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f>C144</f>
        <v>0</v>
      </c>
      <c r="E476">
        <f>D144</f>
        <v>0</v>
      </c>
      <c r="F476">
        <f>E144</f>
        <v>0</v>
      </c>
      <c r="G476">
        <f>F144</f>
        <v>0</v>
      </c>
      <c r="H476">
        <f>G144</f>
        <v>0</v>
      </c>
      <c r="K476" t="str">
        <f>RIGHT(D476,2) &amp; "-" &amp; RIGHT(E476,2)</f>
        <v>0-0</v>
      </c>
      <c r="L476" t="str">
        <f>RIGHT(E476,2) &amp; "-" &amp; RIGHT(F476,2)</f>
        <v>0-0</v>
      </c>
      <c r="M476" t="str">
        <f>RIGHT(F476,2) &amp; "-" &amp; RIGHT(G476,2)</f>
        <v>0-0</v>
      </c>
      <c r="N476" t="str">
        <f>RIGHT(G476,2) &amp; "-" &amp; RIGHT(H476,2)</f>
        <v>0-0</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0-0</v>
      </c>
      <c r="R480" t="str">
        <f>L476</f>
        <v>0-0</v>
      </c>
      <c r="S480" t="str">
        <f>M476</f>
        <v>0-0</v>
      </c>
      <c r="T480" t="str">
        <f>N476</f>
        <v>0-0</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Q482" t="str">
        <f>"Max " &amp; Q479</f>
        <v>Max Change in Cash Tax Rate</v>
      </c>
      <c r="R482" t="e">
        <f ca="1">MAX(Q481:T481)</f>
        <v>#N/A</v>
      </c>
      <c r="X482">
        <f>D476</f>
        <v>0</v>
      </c>
      <c r="Y482">
        <f>E476</f>
        <v>0</v>
      </c>
      <c r="Z482">
        <f>F476</f>
        <v>0</v>
      </c>
      <c r="AA482">
        <f>G476</f>
        <v>0</v>
      </c>
      <c r="AB482">
        <f>H476</f>
        <v>0</v>
      </c>
      <c r="AK482" t="str">
        <f>"Change in Op WC / Sales"</f>
        <v>Change in Op WC / Sales</v>
      </c>
    </row>
    <row r="483" spans="4:40" x14ac:dyDescent="0.3">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0-0</v>
      </c>
      <c r="AL483" t="str">
        <f>L476</f>
        <v>0-0</v>
      </c>
      <c r="AM483" t="str">
        <f>M476</f>
        <v>0-0</v>
      </c>
      <c r="AN483" t="str">
        <f>N476</f>
        <v>0-0</v>
      </c>
    </row>
    <row r="484" spans="4:40" x14ac:dyDescent="0.3">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J486">
        <f>D476</f>
        <v>0</v>
      </c>
      <c r="K486">
        <f>E476</f>
        <v>0</v>
      </c>
      <c r="L486">
        <f>F476</f>
        <v>0</v>
      </c>
      <c r="M486">
        <f>G476</f>
        <v>0</v>
      </c>
      <c r="N486">
        <f>H476</f>
        <v>0</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J489" t="str">
        <f>J488 &amp; " Year"</f>
        <v>Max Cash Tax Rate Year</v>
      </c>
      <c r="K489" t="e">
        <f ca="1">VALUE(J486)+MATCH(K488,J487:N487,0)-1</f>
        <v>#N/A</v>
      </c>
      <c r="Q489">
        <f>D476</f>
        <v>0</v>
      </c>
      <c r="R489">
        <f>E476</f>
        <v>0</v>
      </c>
      <c r="S489">
        <f>F476</f>
        <v>0</v>
      </c>
      <c r="T489">
        <f>G476</f>
        <v>0</v>
      </c>
      <c r="U489">
        <f>H476</f>
        <v>0</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f>D476</f>
        <v>0</v>
      </c>
      <c r="Y490">
        <f>E476</f>
        <v>0</v>
      </c>
      <c r="Z490">
        <f>F476</f>
        <v>0</v>
      </c>
      <c r="AA490">
        <f>G476</f>
        <v>0</v>
      </c>
      <c r="AB490">
        <f>H476</f>
        <v>0</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0-0</v>
      </c>
      <c r="AF491" t="str">
        <f>L476</f>
        <v>0-0</v>
      </c>
      <c r="AG491" t="str">
        <f>M476</f>
        <v>0-0</v>
      </c>
      <c r="AH491" t="str">
        <f>N476</f>
        <v>0-0</v>
      </c>
      <c r="AK491" t="str">
        <f>K476</f>
        <v>0-0</v>
      </c>
      <c r="AL491" t="str">
        <f>L476</f>
        <v>0-0</v>
      </c>
      <c r="AM491" t="str">
        <f>M476</f>
        <v>0-0</v>
      </c>
      <c r="AN491" t="str">
        <f>N476</f>
        <v>0-0</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24:40" x14ac:dyDescent="0.3">
      <c r="X497" t="str">
        <f>"Intangibles / Sales"</f>
        <v>Intangibles / Sales</v>
      </c>
    </row>
    <row r="498" spans="24:40" x14ac:dyDescent="0.3">
      <c r="X498">
        <f>D476</f>
        <v>0</v>
      </c>
      <c r="Y498">
        <f>E476</f>
        <v>0</v>
      </c>
      <c r="Z498">
        <f>F476</f>
        <v>0</v>
      </c>
      <c r="AA498">
        <f>G476</f>
        <v>0</v>
      </c>
      <c r="AB498">
        <f>H476</f>
        <v>0</v>
      </c>
      <c r="AK498" t="str">
        <f>"Change in Intagibles / Sales"</f>
        <v>Change in Intagibles / Sales</v>
      </c>
    </row>
    <row r="499" spans="24: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0-0</v>
      </c>
      <c r="AL499" t="str">
        <f>L476</f>
        <v>0-0</v>
      </c>
      <c r="AM499" t="str">
        <f>M476</f>
        <v>0-0</v>
      </c>
      <c r="AN499" t="str">
        <f>N476</f>
        <v>0-0</v>
      </c>
    </row>
    <row r="500" spans="24:40" x14ac:dyDescent="0.3">
      <c r="X500" t="str">
        <f>"Max " &amp; X497</f>
        <v>Max Intangibles / Sales</v>
      </c>
      <c r="Y500" t="e">
        <f ca="1">MAX(X499:AB499)</f>
        <v>#N/A</v>
      </c>
      <c r="AK500" t="e">
        <f ca="1">Y499-X499</f>
        <v>#N/A</v>
      </c>
      <c r="AL500" t="e">
        <f ca="1">Z499-Y499</f>
        <v>#N/A</v>
      </c>
      <c r="AM500" t="e">
        <f ca="1">AA499-Z499</f>
        <v>#N/A</v>
      </c>
      <c r="AN500" t="e">
        <f ca="1">AB499-AA499</f>
        <v>#N/A</v>
      </c>
    </row>
    <row r="501" spans="24:40" x14ac:dyDescent="0.3">
      <c r="X501" t="str">
        <f>X500 &amp; " Year"</f>
        <v>Max Intangibles / Sales Year</v>
      </c>
      <c r="Y501" t="e">
        <f ca="1">VALUE(X498)+MATCH(Y500,X499:AB499,0)-1</f>
        <v>#N/A</v>
      </c>
      <c r="AK501" t="str">
        <f>"Max " &amp; AK498</f>
        <v>Max Change in Intagibles / Sales</v>
      </c>
      <c r="AL501" t="e">
        <f ca="1">MAX(AK500:AN500)</f>
        <v>#N/A</v>
      </c>
    </row>
    <row r="502" spans="24:40" x14ac:dyDescent="0.3">
      <c r="X502" t="str">
        <f>"Min " &amp; X497</f>
        <v>Min Intangibles / Sales</v>
      </c>
      <c r="Y502" t="e">
        <f ca="1">MIN(X499:AB499)</f>
        <v>#N/A</v>
      </c>
      <c r="AK502" t="str">
        <f>AK501 &amp; " Year"</f>
        <v>Max Change in Intagibles / Sales Year</v>
      </c>
      <c r="AL502" t="e">
        <f ca="1">IF(MATCH(AL501,AK500:AN500,0)=1,AK499,IF(MATCH(AL501,AK500:AN500,0)=2,AL499,IF(MATCH(AL501,AK500:AN500,0)=3,AM499,AN499)))</f>
        <v>#N/A</v>
      </c>
    </row>
    <row r="503" spans="24:40" x14ac:dyDescent="0.3">
      <c r="X503" t="str">
        <f>X502 &amp; " Year"</f>
        <v>Min Intangibles / Sales Year</v>
      </c>
      <c r="Y503" t="e">
        <f ca="1">VALUE(X498)+MATCH(Y502,X499:AB499,0)-1</f>
        <v>#N/A</v>
      </c>
      <c r="AK503" t="str">
        <f>"Min " &amp; AK498</f>
        <v>Min Change in Intagibles / Sales</v>
      </c>
      <c r="AL503" t="e">
        <f ca="1">MIN(AK500:AN500)</f>
        <v>#N/A</v>
      </c>
    </row>
    <row r="504" spans="24:40" x14ac:dyDescent="0.3">
      <c r="AK504" t="str">
        <f>AK503 &amp; " Year"</f>
        <v>Min Change in Intagibles / Sales Year</v>
      </c>
      <c r="AL504" t="e">
        <f ca="1">IF(MATCH(AL503,AK500:AN500,0)=1,AK499,IF(MATCH(AL503,AK500:AN500,0)=2,AL499,IF(MATCH(AL503,AK500:AN500,0)=3,AM499,AN499)))</f>
        <v>#N/A</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10261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Blucora</v>
      </c>
    </row>
    <row r="2" spans="1:16" x14ac:dyDescent="0.3">
      <c r="B2" t="s">
        <v>2</v>
      </c>
      <c r="C2" t="s">
        <v>10262</v>
      </c>
      <c r="K2" t="str">
        <f>LEFT(C1,FIND("(",C1) - 2)</f>
        <v>Blucora, Inc.</v>
      </c>
    </row>
    <row r="3" spans="1:16" x14ac:dyDescent="0.3">
      <c r="J3">
        <f ca="1">RANDBETWEEN(1,6)</f>
        <v>2</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$21.15, up 1.2% after opening at the same price as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$21.15, up 1.2% after opening at yesterday's closing price</v>
      </c>
    </row>
    <row r="5" spans="1:16" x14ac:dyDescent="0.3">
      <c r="J5">
        <f ca="1">RANDBETWEEN(1,2)</f>
        <v>1</v>
      </c>
      <c r="K5" t="str">
        <f>"The one year target estimate for " &amp; D1 &amp; " is " &amp; TEXT(C23,"$####.00")</f>
        <v>The one year target estimate for Blucora is $24.25</v>
      </c>
      <c r="L5" t="str">
        <f>D1 &amp; " is expected to be trading at " &amp; TEXT(C23, "$####.00") &amp; ", based on target estimates"</f>
        <v>Blucora is expected to be trading at $24.25, based on target estimates</v>
      </c>
    </row>
    <row r="6" spans="1:16" x14ac:dyDescent="0.3">
      <c r="K6" t="str">
        <f>" which would be " &amp; IF(OR(LEFT(ABS((C23-C2)/C2*100),1)="8",LEFT(ABS((C23-C2)/C2*100),2)="18"), "an ", "a ")  &amp;TEXT(ABS((C23-C2)/C2),"####.00%")&amp;IF((C23-C2)&gt;0," increase over"," decrease from")&amp;" the current price"</f>
        <v xml:space="preserve"> which would be a 14.66% increase over the current price</v>
      </c>
    </row>
    <row r="7" spans="1:16" x14ac:dyDescent="0.3">
      <c r="A7" s="1">
        <v>0</v>
      </c>
      <c r="B7" t="s">
        <v>5</v>
      </c>
      <c r="C7" t="s">
        <v>10263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124.24% from last quarter based on the average of 3 analyst estimates (Yahoo Finance)</v>
      </c>
    </row>
    <row r="8" spans="1:16" x14ac:dyDescent="0.3">
      <c r="A8" s="1">
        <v>1</v>
      </c>
      <c r="B8" t="s">
        <v>7</v>
      </c>
      <c r="C8" t="s">
        <v>10263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10264</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10265</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$0.12 in the 2 months leading up to the earnings report</v>
      </c>
    </row>
    <row r="11" spans="1:16" x14ac:dyDescent="0.3">
      <c r="A11" s="1">
        <v>4</v>
      </c>
      <c r="B11" t="s">
        <v>13</v>
      </c>
      <c r="C11" t="s">
        <v>10266</v>
      </c>
      <c r="K11" t="str">
        <f>IF(B145="Interest Income",U42, K42)</f>
        <v>No positive trends</v>
      </c>
    </row>
    <row r="12" spans="1:16" x14ac:dyDescent="0.3">
      <c r="A12" s="1">
        <v>5</v>
      </c>
      <c r="B12" t="s">
        <v>15</v>
      </c>
      <c r="C12" t="s">
        <v>10267</v>
      </c>
      <c r="D12" t="str">
        <f>LEFT(C12,FIND("-",C12)-2)</f>
        <v>9.64</v>
      </c>
      <c r="E12" t="str">
        <f>TRIM(RIGHT(C12,FIND("-",C12)-1))</f>
        <v>22.50</v>
      </c>
      <c r="K12" t="str">
        <f ca="1">D78</f>
        <v>Inconclusive</v>
      </c>
    </row>
    <row r="13" spans="1:16" x14ac:dyDescent="0.3">
      <c r="A13" s="1">
        <v>6</v>
      </c>
      <c r="B13" t="s">
        <v>17</v>
      </c>
      <c r="C13" t="s">
        <v>10268</v>
      </c>
      <c r="K13" t="str">
        <f ca="1">D89</f>
        <v>Inconclusive</v>
      </c>
    </row>
    <row r="14" spans="1:16" x14ac:dyDescent="0.3">
      <c r="A14" s="1">
        <v>7</v>
      </c>
      <c r="B14" t="s">
        <v>19</v>
      </c>
      <c r="C14" t="s">
        <v>10269</v>
      </c>
    </row>
    <row r="16" spans="1:16" x14ac:dyDescent="0.3">
      <c r="A16" s="1">
        <v>0</v>
      </c>
      <c r="B16" t="s">
        <v>21</v>
      </c>
      <c r="C16" t="s">
        <v>10270</v>
      </c>
    </row>
    <row r="17" spans="1:23" x14ac:dyDescent="0.3">
      <c r="A17" s="1">
        <v>1</v>
      </c>
      <c r="B17" t="s">
        <v>23</v>
      </c>
      <c r="C17" t="s">
        <v>10271</v>
      </c>
      <c r="K17" t="str">
        <f ca="1">K2 &amp; IF(J3=1, K3,IF(J3=2,L3,IF(J3=3,M3,IF(J3=4,N3,IF(J3=5,O3,IF(J3=6,P3)))))) &amp; ". " &amp; IF(J4=1,K4,IF(J4=2,L4)) &amp; ". " &amp; IF(J5=1,K5,IF(J5=2,L5)) &amp; K6 &amp; ". " &amp; K7 &amp; ". " &amp; K8 &amp; ". " &amp; K9 &amp; "."</f>
        <v>Blucora, Inc. is slated to report earnings on Jul 27, 2017. The stock is currently trading at $21.15, up 1.2% after opening at the same price as yesterday's close. The one year target estimate for Blucora is $24.25 which would be a 14.66% increase over the current price. Earnings are expected to decrease by 124.24% from last quarter based on the average of 3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10272</v>
      </c>
    </row>
    <row r="19" spans="1:23" x14ac:dyDescent="0.3">
      <c r="A19" s="1">
        <v>3</v>
      </c>
      <c r="B19" t="s">
        <v>27</v>
      </c>
      <c r="C19" t="s">
        <v>10273</v>
      </c>
    </row>
    <row r="20" spans="1:23" x14ac:dyDescent="0.3">
      <c r="A20" s="1">
        <v>4</v>
      </c>
      <c r="B20" t="s">
        <v>29</v>
      </c>
      <c r="C20" t="s">
        <v>30</v>
      </c>
    </row>
    <row r="21" spans="1:23" x14ac:dyDescent="0.3">
      <c r="A21" s="1">
        <v>5</v>
      </c>
      <c r="B21" t="s">
        <v>31</v>
      </c>
      <c r="C21" t="s">
        <v>10274</v>
      </c>
    </row>
    <row r="22" spans="1:23" x14ac:dyDescent="0.3">
      <c r="A22" s="1">
        <v>6</v>
      </c>
      <c r="B22" t="s">
        <v>33</v>
      </c>
      <c r="C22" t="s">
        <v>10275</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10276</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3</v>
      </c>
      <c r="D27">
        <v>3</v>
      </c>
      <c r="E27">
        <v>3</v>
      </c>
      <c r="F27">
        <v>3</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0.66</v>
      </c>
      <c r="D28">
        <v>-0.16</v>
      </c>
      <c r="E28">
        <v>1.38</v>
      </c>
      <c r="F28">
        <v>1.68</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0.64</v>
      </c>
      <c r="D29">
        <v>-0.17</v>
      </c>
      <c r="E29">
        <v>1.34</v>
      </c>
      <c r="F29">
        <v>1.6</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0.67</v>
      </c>
      <c r="D30">
        <v>-0.16</v>
      </c>
      <c r="E30">
        <v>1.41</v>
      </c>
      <c r="F30">
        <v>1.75</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0.55000000000000004</v>
      </c>
      <c r="D31">
        <v>-0.24</v>
      </c>
      <c r="E31">
        <v>1.06</v>
      </c>
      <c r="F31">
        <v>1.38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47</v>
      </c>
      <c r="D34" t="s">
        <v>47</v>
      </c>
      <c r="E34" t="s">
        <v>47</v>
      </c>
      <c r="F34" t="s">
        <v>47</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10277</v>
      </c>
      <c r="D35" t="s">
        <v>10278</v>
      </c>
      <c r="E35" t="s">
        <v>10279</v>
      </c>
      <c r="F35" t="s">
        <v>10280</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10281</v>
      </c>
      <c r="D36" t="s">
        <v>10282</v>
      </c>
      <c r="E36" t="s">
        <v>10283</v>
      </c>
      <c r="F36" t="s">
        <v>10284</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10285</v>
      </c>
      <c r="D37" t="s">
        <v>10286</v>
      </c>
      <c r="E37" t="s">
        <v>10287</v>
      </c>
      <c r="F37" t="s">
        <v>10288</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10289</v>
      </c>
      <c r="D38" t="s">
        <v>10290</v>
      </c>
      <c r="E38" t="s">
        <v>10291</v>
      </c>
      <c r="F38" t="s">
        <v>10279</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8337</v>
      </c>
      <c r="D39" t="s">
        <v>6220</v>
      </c>
      <c r="E39" t="s">
        <v>90</v>
      </c>
      <c r="F39" t="s">
        <v>10292</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76</v>
      </c>
      <c r="D42" t="s">
        <v>10293</v>
      </c>
      <c r="E42" t="s">
        <v>1827</v>
      </c>
      <c r="F42" t="s">
        <v>5657</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3785</v>
      </c>
      <c r="D43" t="s">
        <v>10294</v>
      </c>
      <c r="E43" t="s">
        <v>5030</v>
      </c>
      <c r="F43" t="s">
        <v>6564</v>
      </c>
    </row>
    <row r="44" spans="1:23" x14ac:dyDescent="0.3">
      <c r="A44" s="1">
        <v>2</v>
      </c>
      <c r="B44" t="s">
        <v>82</v>
      </c>
      <c r="C44" t="s">
        <v>6565</v>
      </c>
      <c r="D44" t="s">
        <v>4393</v>
      </c>
      <c r="E44" t="s">
        <v>4394</v>
      </c>
      <c r="F44" t="s">
        <v>4394</v>
      </c>
    </row>
    <row r="45" spans="1:23" x14ac:dyDescent="0.3">
      <c r="A45" s="1">
        <v>3</v>
      </c>
      <c r="B45" t="s">
        <v>87</v>
      </c>
      <c r="C45" t="s">
        <v>2658</v>
      </c>
      <c r="D45" t="s">
        <v>10295</v>
      </c>
      <c r="E45" t="s">
        <v>10295</v>
      </c>
      <c r="F45" t="s">
        <v>10296</v>
      </c>
    </row>
    <row r="47" spans="1:23" x14ac:dyDescent="0.3">
      <c r="B47" s="1" t="s">
        <v>92</v>
      </c>
      <c r="C47" s="1" t="s">
        <v>37</v>
      </c>
      <c r="D47" s="1" t="s">
        <v>38</v>
      </c>
      <c r="E47" s="1" t="s">
        <v>39</v>
      </c>
      <c r="F47" s="1" t="s">
        <v>40</v>
      </c>
    </row>
    <row r="48" spans="1:23" x14ac:dyDescent="0.3">
      <c r="A48" s="1">
        <v>0</v>
      </c>
      <c r="B48" t="s">
        <v>93</v>
      </c>
      <c r="C48">
        <v>0.66</v>
      </c>
      <c r="D48">
        <v>-0.16</v>
      </c>
      <c r="E48">
        <v>1.38</v>
      </c>
      <c r="F48">
        <v>1.68</v>
      </c>
    </row>
    <row r="49" spans="1:14" x14ac:dyDescent="0.3">
      <c r="A49" s="1">
        <v>1</v>
      </c>
      <c r="B49" t="s">
        <v>94</v>
      </c>
      <c r="C49">
        <v>0.66</v>
      </c>
      <c r="D49">
        <v>-0.16</v>
      </c>
      <c r="E49">
        <v>1.38</v>
      </c>
      <c r="F49">
        <v>1.68</v>
      </c>
    </row>
    <row r="50" spans="1:14" x14ac:dyDescent="0.3">
      <c r="A50" s="1">
        <v>2</v>
      </c>
      <c r="B50" t="s">
        <v>95</v>
      </c>
      <c r="C50">
        <v>0.66</v>
      </c>
      <c r="D50">
        <v>-0.16</v>
      </c>
      <c r="E50">
        <v>1.38</v>
      </c>
      <c r="F50">
        <v>1.68</v>
      </c>
    </row>
    <row r="51" spans="1:14" x14ac:dyDescent="0.3">
      <c r="A51" s="1">
        <v>3</v>
      </c>
      <c r="B51" t="s">
        <v>96</v>
      </c>
      <c r="C51">
        <v>0.66</v>
      </c>
      <c r="D51">
        <v>-0.16</v>
      </c>
      <c r="E51">
        <v>1.38</v>
      </c>
      <c r="F51">
        <v>1.68</v>
      </c>
    </row>
    <row r="52" spans="1:14" x14ac:dyDescent="0.3">
      <c r="A52" s="1">
        <v>4</v>
      </c>
      <c r="B52" t="s">
        <v>97</v>
      </c>
      <c r="C52">
        <v>0.61</v>
      </c>
      <c r="D52">
        <v>-0.19</v>
      </c>
      <c r="E52">
        <v>1.22</v>
      </c>
      <c r="F52">
        <v>1.56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10297</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109</v>
      </c>
      <c r="F61">
        <v>0.19</v>
      </c>
      <c r="I61" t="str">
        <f t="shared" si="4"/>
        <v>N/A</v>
      </c>
      <c r="J61">
        <f t="shared" si="5"/>
        <v>0.2</v>
      </c>
      <c r="K61" t="str">
        <f t="shared" si="6"/>
        <v>N/A</v>
      </c>
      <c r="L61" t="str">
        <f t="shared" si="7"/>
        <v>N/A</v>
      </c>
      <c r="M61">
        <f t="shared" si="8"/>
        <v>0.19</v>
      </c>
      <c r="N61" t="str">
        <f t="shared" si="9"/>
        <v>N/A</v>
      </c>
    </row>
    <row r="62" spans="1:14" x14ac:dyDescent="0.3">
      <c r="A62" s="1">
        <v>1</v>
      </c>
      <c r="B62" t="s">
        <v>110</v>
      </c>
      <c r="C62" t="s">
        <v>10295</v>
      </c>
      <c r="F62">
        <v>0.22</v>
      </c>
      <c r="I62" t="str">
        <f t="shared" si="4"/>
        <v>N/A</v>
      </c>
      <c r="J62">
        <f t="shared" si="5"/>
        <v>0.33299999999999996</v>
      </c>
      <c r="K62" t="str">
        <f t="shared" si="6"/>
        <v>N/A</v>
      </c>
      <c r="L62" t="str">
        <f t="shared" si="7"/>
        <v>N/A</v>
      </c>
      <c r="M62">
        <f t="shared" si="8"/>
        <v>0.22</v>
      </c>
      <c r="N62" t="str">
        <f t="shared" si="9"/>
        <v>N/A</v>
      </c>
    </row>
    <row r="63" spans="1:14" x14ac:dyDescent="0.3">
      <c r="A63" s="1">
        <v>2</v>
      </c>
      <c r="B63" t="s">
        <v>112</v>
      </c>
      <c r="C63" t="s">
        <v>10298</v>
      </c>
      <c r="F63">
        <v>0.08</v>
      </c>
      <c r="I63" t="str">
        <f t="shared" si="4"/>
        <v>N/A</v>
      </c>
      <c r="J63">
        <f t="shared" si="5"/>
        <v>0.30199999999999999</v>
      </c>
      <c r="K63" t="str">
        <f t="shared" si="6"/>
        <v>N/A</v>
      </c>
      <c r="L63" t="str">
        <f t="shared" si="7"/>
        <v>N/A</v>
      </c>
      <c r="M63">
        <f t="shared" si="8"/>
        <v>0.08</v>
      </c>
      <c r="N63" t="str">
        <f t="shared" si="9"/>
        <v>N/A</v>
      </c>
    </row>
    <row r="64" spans="1:14" x14ac:dyDescent="0.3">
      <c r="A64" s="1">
        <v>3</v>
      </c>
      <c r="B64" t="s">
        <v>114</v>
      </c>
      <c r="C64" t="s">
        <v>10299</v>
      </c>
      <c r="F64">
        <v>0.12</v>
      </c>
      <c r="I64" t="str">
        <f t="shared" si="4"/>
        <v>N/A</v>
      </c>
      <c r="J64">
        <f t="shared" si="5"/>
        <v>0.217</v>
      </c>
      <c r="K64" t="str">
        <f t="shared" si="6"/>
        <v>N/A</v>
      </c>
      <c r="L64" t="str">
        <f t="shared" si="7"/>
        <v>N/A</v>
      </c>
      <c r="M64">
        <f t="shared" si="8"/>
        <v>0.12</v>
      </c>
      <c r="N64" t="str">
        <f t="shared" si="9"/>
        <v>N/A</v>
      </c>
    </row>
    <row r="65" spans="1:14" x14ac:dyDescent="0.3">
      <c r="A65" s="1">
        <v>4</v>
      </c>
      <c r="B65" t="s">
        <v>116</v>
      </c>
      <c r="C65" t="s">
        <v>109</v>
      </c>
      <c r="F65">
        <v>0.09</v>
      </c>
      <c r="I65" t="str">
        <f t="shared" si="4"/>
        <v>N/A</v>
      </c>
      <c r="J65">
        <f t="shared" si="5"/>
        <v>0.2</v>
      </c>
      <c r="K65" t="str">
        <f t="shared" si="6"/>
        <v>N/A</v>
      </c>
      <c r="L65" t="str">
        <f t="shared" si="7"/>
        <v>N/A</v>
      </c>
      <c r="M65">
        <f t="shared" si="8"/>
        <v>0.09</v>
      </c>
      <c r="N65" t="str">
        <f t="shared" si="9"/>
        <v>N/A</v>
      </c>
    </row>
    <row r="66" spans="1:14" x14ac:dyDescent="0.3">
      <c r="A66" s="1">
        <v>5</v>
      </c>
      <c r="B66" t="s">
        <v>118</v>
      </c>
      <c r="C66" t="s">
        <v>10300</v>
      </c>
      <c r="I66" t="str">
        <f t="shared" si="4"/>
        <v>N/A</v>
      </c>
      <c r="J66">
        <f t="shared" si="5"/>
        <v>0.35560000000000003</v>
      </c>
      <c r="K66" t="str">
        <f t="shared" si="6"/>
        <v>N/A</v>
      </c>
      <c r="L66" t="str">
        <f t="shared" si="7"/>
        <v>N/A</v>
      </c>
      <c r="M66" t="str">
        <f t="shared" si="8"/>
        <v>N/A</v>
      </c>
      <c r="N66" t="str">
        <f t="shared" si="9"/>
        <v>N/A</v>
      </c>
    </row>
    <row r="67" spans="1:14" x14ac:dyDescent="0.3">
      <c r="D67" t="s">
        <v>120</v>
      </c>
      <c r="E67" t="str">
        <f>C1</f>
        <v>Blucora, Inc. (BCOR)</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10270</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909020000</v>
      </c>
      <c r="K68" t="str">
        <f t="shared" ca="1" si="6"/>
        <v>N/A</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10272</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f t="shared" si="5"/>
        <v>-15.42</v>
      </c>
      <c r="K70" t="str">
        <f t="shared" ca="1" si="6"/>
        <v>N/A</v>
      </c>
      <c r="L70" t="str">
        <f t="shared" ca="1" si="7"/>
        <v>N/A</v>
      </c>
      <c r="M70" t="str">
        <f t="shared" ca="1" si="8"/>
        <v>N/A</v>
      </c>
      <c r="N70" t="str">
        <f t="shared" ca="1" si="9"/>
        <v>N/A</v>
      </c>
    </row>
    <row r="71" spans="1:14" x14ac:dyDescent="0.3">
      <c r="A71" s="1">
        <v>3</v>
      </c>
      <c r="B71" t="s">
        <v>124</v>
      </c>
      <c r="C71" t="s">
        <v>10301</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12.59</v>
      </c>
      <c r="K71" t="str">
        <f t="shared" ca="1" si="6"/>
        <v>N/A</v>
      </c>
      <c r="L71" t="str">
        <f t="shared" ca="1" si="7"/>
        <v>N/A</v>
      </c>
      <c r="M71" t="str">
        <f t="shared" ca="1" si="8"/>
        <v>N/A</v>
      </c>
      <c r="N71" t="str">
        <f t="shared" ca="1" si="9"/>
        <v>N/A</v>
      </c>
    </row>
    <row r="72" spans="1:14" x14ac:dyDescent="0.3">
      <c r="A72" s="1">
        <v>4</v>
      </c>
      <c r="B72" t="s">
        <v>126</v>
      </c>
      <c r="C72" t="s">
        <v>1764</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0.75</v>
      </c>
      <c r="K72" t="str">
        <f t="shared" ca="1" si="6"/>
        <v>N/A</v>
      </c>
      <c r="L72" t="str">
        <f t="shared" ca="1" si="7"/>
        <v>N/A</v>
      </c>
      <c r="M72" t="str">
        <f t="shared" ca="1" si="8"/>
        <v>N/A</v>
      </c>
      <c r="N72" t="str">
        <f t="shared" ca="1" si="9"/>
        <v>N/A</v>
      </c>
    </row>
    <row r="73" spans="1:14" x14ac:dyDescent="0.3">
      <c r="A73" s="1">
        <v>5</v>
      </c>
      <c r="B73" t="s">
        <v>128</v>
      </c>
      <c r="C73" t="s">
        <v>7645</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f t="shared" si="5"/>
        <v>1.92</v>
      </c>
      <c r="K73" t="str">
        <f t="shared" ca="1" si="6"/>
        <v>N/A</v>
      </c>
      <c r="L73" t="str">
        <f t="shared" ca="1" si="7"/>
        <v>N/A</v>
      </c>
      <c r="M73" t="str">
        <f t="shared" ca="1" si="8"/>
        <v>N/A</v>
      </c>
      <c r="N73" t="str">
        <f t="shared" ca="1" si="9"/>
        <v>N/A</v>
      </c>
    </row>
    <row r="74" spans="1:14" x14ac:dyDescent="0.3">
      <c r="A74" s="1">
        <v>6</v>
      </c>
      <c r="B74" t="s">
        <v>130</v>
      </c>
      <c r="C74" t="s">
        <v>10302</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f t="shared" si="5"/>
        <v>1.78</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10303</v>
      </c>
      <c r="F81" t="str">
        <f t="shared" ref="F81:F87" ca="1" si="13">IF(E70="below average",LOWER(TRIM(IF(ISNUMBER(VALUE(RIGHT(B70,1))),REPLACE(B70,LEN(B70),1,""),B70))),"")</f>
        <v/>
      </c>
      <c r="G81" t="str">
        <f ca="1">IFERROR(LEFT(F81,FIND("(",F81) - 2),F81)</f>
        <v/>
      </c>
      <c r="I81" t="str">
        <f t="shared" ca="1" si="4"/>
        <v>N/A</v>
      </c>
      <c r="J81">
        <f t="shared" si="5"/>
        <v>-0.1211</v>
      </c>
      <c r="K81" t="str">
        <f t="shared" si="6"/>
        <v>N/A</v>
      </c>
      <c r="L81" t="str">
        <f t="shared" si="7"/>
        <v>N/A</v>
      </c>
      <c r="M81" t="str">
        <f t="shared" ca="1" si="8"/>
        <v>N/A</v>
      </c>
      <c r="N81" t="str">
        <f t="shared" ca="1" si="9"/>
        <v>N/A</v>
      </c>
    </row>
    <row r="82" spans="1:14" x14ac:dyDescent="0.3">
      <c r="A82" s="1">
        <v>1</v>
      </c>
      <c r="B82" t="s">
        <v>140</v>
      </c>
      <c r="C82" t="s">
        <v>9169</v>
      </c>
      <c r="F82" t="str">
        <f t="shared" ca="1" si="13"/>
        <v/>
      </c>
      <c r="G82" t="str">
        <f t="shared" ref="G82:G87" ca="1" si="14">IF(F82&lt;&gt;"", G81 &amp; ", " &amp; IFERROR(LEFT(F82,FIND("(",F82) - 2),F82),G81)</f>
        <v/>
      </c>
      <c r="I82" t="str">
        <f t="shared" ca="1" si="4"/>
        <v>N/A</v>
      </c>
      <c r="J82">
        <f t="shared" si="5"/>
        <v>0.1018</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10304</v>
      </c>
      <c r="F84" t="str">
        <f t="shared" ca="1" si="13"/>
        <v/>
      </c>
      <c r="G84" t="str">
        <f t="shared" ca="1" si="14"/>
        <v/>
      </c>
      <c r="I84" t="str">
        <f t="shared" ca="1" si="4"/>
        <v>N/A</v>
      </c>
      <c r="J84">
        <f t="shared" si="5"/>
        <v>2.6200000000000001E-2</v>
      </c>
      <c r="K84" t="str">
        <f t="shared" si="6"/>
        <v>N/A</v>
      </c>
      <c r="L84" t="str">
        <f t="shared" si="7"/>
        <v>N/A</v>
      </c>
      <c r="M84" t="str">
        <f t="shared" ca="1" si="8"/>
        <v>N/A</v>
      </c>
      <c r="N84" t="str">
        <f t="shared" ca="1" si="9"/>
        <v>N/A</v>
      </c>
    </row>
    <row r="85" spans="1:14" x14ac:dyDescent="0.3">
      <c r="A85" s="1">
        <v>1</v>
      </c>
      <c r="B85" t="s">
        <v>144</v>
      </c>
      <c r="C85" t="s">
        <v>1404</v>
      </c>
      <c r="F85" t="str">
        <f t="shared" ca="1" si="13"/>
        <v/>
      </c>
      <c r="G85" t="str">
        <f t="shared" ca="1" si="14"/>
        <v/>
      </c>
      <c r="I85" t="str">
        <f t="shared" ca="1" si="4"/>
        <v>N/A</v>
      </c>
      <c r="J85">
        <f t="shared" si="5"/>
        <v>1.7299999999999999E-2</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10305</v>
      </c>
      <c r="F87" t="str">
        <f t="shared" ca="1" si="13"/>
        <v/>
      </c>
      <c r="G87" t="str">
        <f t="shared" ca="1" si="14"/>
        <v/>
      </c>
      <c r="I87" t="str">
        <f t="shared" ca="1" si="4"/>
        <v>N/A</v>
      </c>
      <c r="J87">
        <f t="shared" si="5"/>
        <v>472520000</v>
      </c>
      <c r="K87" t="str">
        <f t="shared" si="6"/>
        <v>N/A</v>
      </c>
      <c r="L87" t="str">
        <f t="shared" si="7"/>
        <v>N/A</v>
      </c>
      <c r="M87" t="str">
        <f t="shared" ca="1" si="8"/>
        <v>N/A</v>
      </c>
      <c r="N87" t="str">
        <f t="shared" ca="1" si="9"/>
        <v>N/A</v>
      </c>
    </row>
    <row r="88" spans="1:14" x14ac:dyDescent="0.3">
      <c r="A88" s="1">
        <v>1</v>
      </c>
      <c r="B88" t="s">
        <v>147</v>
      </c>
      <c r="C88" t="s">
        <v>10306</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11.32</v>
      </c>
      <c r="K88" t="str">
        <f t="shared" si="6"/>
        <v>N/A</v>
      </c>
      <c r="L88" t="str">
        <f t="shared" si="7"/>
        <v>N/A</v>
      </c>
      <c r="M88" t="str">
        <f t="shared" ca="1" si="8"/>
        <v>N/A</v>
      </c>
      <c r="N88" t="str">
        <f t="shared" ca="1" si="9"/>
        <v>N/A</v>
      </c>
    </row>
    <row r="89" spans="1:14" x14ac:dyDescent="0.3">
      <c r="A89" s="1">
        <v>2</v>
      </c>
      <c r="B89" t="s">
        <v>149</v>
      </c>
      <c r="C89" t="s">
        <v>330</v>
      </c>
      <c r="D89" t="str">
        <f ca="1">IF(COUNTIF(E70:E76,"=below average")&gt;0,"There are some indications that "&amp;D1&amp;" may be undervalued. The company has a lower " &amp; G88 &amp; " than the comparable average", "Inconclusive")</f>
        <v>Inconclusive</v>
      </c>
      <c r="I89" t="str">
        <f t="shared" ca="1" si="4"/>
        <v>N/A</v>
      </c>
      <c r="J89">
        <f t="shared" si="5"/>
        <v>0.1</v>
      </c>
      <c r="K89" t="str">
        <f t="shared" ca="1" si="6"/>
        <v>N/A</v>
      </c>
      <c r="L89" t="str">
        <f t="shared" si="7"/>
        <v>N/A</v>
      </c>
      <c r="M89" t="str">
        <f t="shared" si="8"/>
        <v>N/A</v>
      </c>
      <c r="N89" t="str">
        <f t="shared" si="9"/>
        <v>N/A</v>
      </c>
    </row>
    <row r="90" spans="1:14" x14ac:dyDescent="0.3">
      <c r="A90" s="1">
        <v>3</v>
      </c>
      <c r="B90" t="s">
        <v>151</v>
      </c>
      <c r="C90" t="s">
        <v>10307</v>
      </c>
      <c r="I90" t="str">
        <f t="shared" si="4"/>
        <v>N/A</v>
      </c>
      <c r="J90">
        <f t="shared" si="5"/>
        <v>232740000</v>
      </c>
      <c r="K90" t="str">
        <f t="shared" si="6"/>
        <v>N/A</v>
      </c>
      <c r="L90" t="str">
        <f t="shared" si="7"/>
        <v>N/A</v>
      </c>
      <c r="M90" t="str">
        <f t="shared" si="8"/>
        <v>N/A</v>
      </c>
      <c r="N90" t="str">
        <f t="shared" si="9"/>
        <v>N/A</v>
      </c>
    </row>
    <row r="91" spans="1:14" x14ac:dyDescent="0.3">
      <c r="A91" s="1">
        <v>4</v>
      </c>
      <c r="B91" t="s">
        <v>153</v>
      </c>
      <c r="C91" t="s">
        <v>10308</v>
      </c>
      <c r="I91" t="str">
        <f t="shared" si="4"/>
        <v>N/A</v>
      </c>
      <c r="J91">
        <f t="shared" si="5"/>
        <v>84970000</v>
      </c>
      <c r="K91" t="str">
        <f t="shared" si="6"/>
        <v>N/A</v>
      </c>
      <c r="L91" t="str">
        <f t="shared" si="7"/>
        <v>N/A</v>
      </c>
      <c r="M91" t="str">
        <f t="shared" si="8"/>
        <v>N/A</v>
      </c>
      <c r="N91" t="str">
        <f t="shared" si="9"/>
        <v>N/A</v>
      </c>
    </row>
    <row r="92" spans="1:14" x14ac:dyDescent="0.3">
      <c r="A92" s="1">
        <v>5</v>
      </c>
      <c r="B92" t="s">
        <v>155</v>
      </c>
      <c r="C92" t="s">
        <v>9349</v>
      </c>
      <c r="I92" t="str">
        <f t="shared" si="4"/>
        <v>N/A</v>
      </c>
      <c r="J92">
        <f t="shared" si="5"/>
        <v>8400000</v>
      </c>
      <c r="K92" t="str">
        <f t="shared" si="6"/>
        <v>N/A</v>
      </c>
      <c r="L92" t="str">
        <f t="shared" si="7"/>
        <v>N/A</v>
      </c>
      <c r="M92" t="str">
        <f t="shared" si="8"/>
        <v>N/A</v>
      </c>
      <c r="N92" t="str">
        <f t="shared" si="9"/>
        <v>N/A</v>
      </c>
    </row>
    <row r="93" spans="1:14" x14ac:dyDescent="0.3">
      <c r="A93" s="1">
        <v>6</v>
      </c>
      <c r="B93" t="s">
        <v>157</v>
      </c>
      <c r="C93" t="s">
        <v>10273</v>
      </c>
      <c r="I93" t="str">
        <f t="shared" si="4"/>
        <v>N/A</v>
      </c>
      <c r="J93">
        <f t="shared" si="5"/>
        <v>-1.37</v>
      </c>
      <c r="K93" t="str">
        <f t="shared" si="6"/>
        <v>N/A</v>
      </c>
      <c r="L93" t="str">
        <f t="shared" si="7"/>
        <v>N/A</v>
      </c>
      <c r="M93" t="str">
        <f t="shared" si="8"/>
        <v>N/A</v>
      </c>
      <c r="N93" t="str">
        <f t="shared" si="9"/>
        <v>N/A</v>
      </c>
    </row>
    <row r="94" spans="1:14" x14ac:dyDescent="0.3">
      <c r="A94" s="1">
        <v>7</v>
      </c>
      <c r="B94" t="s">
        <v>158</v>
      </c>
      <c r="C94" t="s">
        <v>10309</v>
      </c>
      <c r="I94" t="str">
        <f t="shared" si="4"/>
        <v>N/A</v>
      </c>
      <c r="J94">
        <f t="shared" si="5"/>
        <v>0.34899999999999998</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10310</v>
      </c>
      <c r="I96" t="str">
        <f t="shared" si="4"/>
        <v>N/A</v>
      </c>
      <c r="J96">
        <f t="shared" si="5"/>
        <v>74770000</v>
      </c>
      <c r="K96" t="str">
        <f t="shared" si="6"/>
        <v>N/A</v>
      </c>
      <c r="L96" t="str">
        <f t="shared" si="7"/>
        <v>N/A</v>
      </c>
      <c r="M96" t="str">
        <f t="shared" si="8"/>
        <v>N/A</v>
      </c>
      <c r="N96" t="str">
        <f t="shared" si="9"/>
        <v>N/A</v>
      </c>
    </row>
    <row r="97" spans="1:14" x14ac:dyDescent="0.3">
      <c r="A97" s="1">
        <v>1</v>
      </c>
      <c r="B97" t="s">
        <v>161</v>
      </c>
      <c r="C97" t="s">
        <v>9748</v>
      </c>
      <c r="I97" t="str">
        <f t="shared" si="4"/>
        <v>N/A</v>
      </c>
      <c r="J97">
        <f t="shared" si="5"/>
        <v>1.74</v>
      </c>
      <c r="K97" t="str">
        <f t="shared" si="6"/>
        <v>N/A</v>
      </c>
      <c r="L97" t="str">
        <f t="shared" si="7"/>
        <v>N/A</v>
      </c>
      <c r="M97" t="str">
        <f t="shared" si="8"/>
        <v>N/A</v>
      </c>
      <c r="N97" t="str">
        <f t="shared" si="9"/>
        <v>N/A</v>
      </c>
    </row>
    <row r="98" spans="1:14" x14ac:dyDescent="0.3">
      <c r="A98" s="1">
        <v>2</v>
      </c>
      <c r="B98" t="s">
        <v>163</v>
      </c>
      <c r="C98" t="s">
        <v>10311</v>
      </c>
      <c r="I98" t="str">
        <f t="shared" si="4"/>
        <v>N/A</v>
      </c>
      <c r="J98">
        <f t="shared" si="5"/>
        <v>380170000</v>
      </c>
      <c r="K98" t="str">
        <f t="shared" si="6"/>
        <v>N/A</v>
      </c>
      <c r="L98" t="str">
        <f t="shared" si="7"/>
        <v>N/A</v>
      </c>
      <c r="M98" t="str">
        <f t="shared" si="8"/>
        <v>N/A</v>
      </c>
      <c r="N98" t="str">
        <f t="shared" si="9"/>
        <v>N/A</v>
      </c>
    </row>
    <row r="99" spans="1:14" x14ac:dyDescent="0.3">
      <c r="A99" s="1">
        <v>3</v>
      </c>
      <c r="B99" t="s">
        <v>165</v>
      </c>
      <c r="C99" t="s">
        <v>10312</v>
      </c>
      <c r="I99" t="str">
        <f t="shared" si="4"/>
        <v>N/A</v>
      </c>
      <c r="J99">
        <f t="shared" si="5"/>
        <v>72.930000000000007</v>
      </c>
      <c r="K99" t="str">
        <f t="shared" si="6"/>
        <v>N/A</v>
      </c>
      <c r="L99" t="str">
        <f t="shared" si="7"/>
        <v>N/A</v>
      </c>
      <c r="M99" t="str">
        <f t="shared" si="8"/>
        <v>N/A</v>
      </c>
      <c r="N99" t="str">
        <f t="shared" si="9"/>
        <v>N/A</v>
      </c>
    </row>
    <row r="100" spans="1:14" x14ac:dyDescent="0.3">
      <c r="A100" s="1">
        <v>4</v>
      </c>
      <c r="B100" t="s">
        <v>167</v>
      </c>
      <c r="C100" t="s">
        <v>1771</v>
      </c>
      <c r="I100" t="str">
        <f t="shared" si="4"/>
        <v>N/A</v>
      </c>
      <c r="J100">
        <f t="shared" si="5"/>
        <v>1.89</v>
      </c>
      <c r="K100" t="str">
        <f t="shared" si="6"/>
        <v>N/A</v>
      </c>
      <c r="L100" t="str">
        <f t="shared" si="7"/>
        <v>N/A</v>
      </c>
      <c r="M100" t="str">
        <f t="shared" si="8"/>
        <v>N/A</v>
      </c>
      <c r="N100" t="str">
        <f t="shared" si="9"/>
        <v>N/A</v>
      </c>
    </row>
    <row r="101" spans="1:14" x14ac:dyDescent="0.3">
      <c r="A101" s="1">
        <v>5</v>
      </c>
      <c r="B101" t="s">
        <v>169</v>
      </c>
      <c r="C101" t="s">
        <v>10313</v>
      </c>
      <c r="I101" t="str">
        <f t="shared" si="4"/>
        <v>N/A</v>
      </c>
      <c r="J101">
        <f t="shared" si="5"/>
        <v>11.86</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8505</v>
      </c>
      <c r="I103" t="str">
        <f t="shared" si="4"/>
        <v>N/A</v>
      </c>
      <c r="J103">
        <f t="shared" si="5"/>
        <v>59650000</v>
      </c>
      <c r="K103" t="str">
        <f t="shared" si="6"/>
        <v>N/A</v>
      </c>
      <c r="L103" t="str">
        <f t="shared" si="7"/>
        <v>N/A</v>
      </c>
      <c r="M103" t="str">
        <f t="shared" si="8"/>
        <v>N/A</v>
      </c>
      <c r="N103" t="str">
        <f t="shared" si="9"/>
        <v>N/A</v>
      </c>
    </row>
    <row r="104" spans="1:14" x14ac:dyDescent="0.3">
      <c r="A104" s="1">
        <v>1</v>
      </c>
      <c r="B104" t="s">
        <v>173</v>
      </c>
      <c r="C104" t="s">
        <v>10314</v>
      </c>
      <c r="I104" t="str">
        <f t="shared" si="4"/>
        <v>N/A</v>
      </c>
      <c r="J104">
        <f t="shared" si="5"/>
        <v>193520000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10271</v>
      </c>
      <c r="I106" t="str">
        <f t="shared" si="4"/>
        <v>N/A</v>
      </c>
      <c r="J106">
        <f t="shared" si="5"/>
        <v>-0.59</v>
      </c>
      <c r="K106" t="str">
        <f t="shared" si="6"/>
        <v>N/A</v>
      </c>
      <c r="L106" t="str">
        <f t="shared" si="7"/>
        <v>N/A</v>
      </c>
      <c r="M106" t="str">
        <f t="shared" si="8"/>
        <v>N/A</v>
      </c>
      <c r="N106" t="str">
        <f t="shared" si="9"/>
        <v>N/A</v>
      </c>
    </row>
    <row r="107" spans="1:14" x14ac:dyDescent="0.3">
      <c r="A107" s="1">
        <v>1</v>
      </c>
      <c r="B107" t="s">
        <v>175</v>
      </c>
      <c r="C107" t="s">
        <v>10315</v>
      </c>
      <c r="I107" t="str">
        <f t="shared" si="4"/>
        <v>N/A</v>
      </c>
      <c r="J107">
        <f t="shared" si="5"/>
        <v>0.61890000000000001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10316</v>
      </c>
      <c r="I109" t="str">
        <f t="shared" si="4"/>
        <v>N/A</v>
      </c>
      <c r="J109">
        <f t="shared" si="5"/>
        <v>22.5</v>
      </c>
      <c r="K109" t="str">
        <f t="shared" si="6"/>
        <v>N/A</v>
      </c>
      <c r="L109" t="str">
        <f t="shared" si="7"/>
        <v>N/A</v>
      </c>
      <c r="M109" t="str">
        <f t="shared" si="8"/>
        <v>N/A</v>
      </c>
      <c r="N109" t="str">
        <f t="shared" si="9"/>
        <v>N/A</v>
      </c>
    </row>
    <row r="110" spans="1:14" x14ac:dyDescent="0.3">
      <c r="A110" s="1">
        <v>4</v>
      </c>
      <c r="B110" t="s">
        <v>181</v>
      </c>
      <c r="C110" t="s">
        <v>10317</v>
      </c>
      <c r="I110" t="str">
        <f t="shared" si="4"/>
        <v>N/A</v>
      </c>
      <c r="J110">
        <f t="shared" si="5"/>
        <v>9.64</v>
      </c>
      <c r="K110" t="str">
        <f t="shared" si="6"/>
        <v>N/A</v>
      </c>
      <c r="L110" t="str">
        <f t="shared" si="7"/>
        <v>N/A</v>
      </c>
      <c r="M110" t="str">
        <f t="shared" si="8"/>
        <v>N/A</v>
      </c>
      <c r="N110" t="str">
        <f t="shared" si="9"/>
        <v>N/A</v>
      </c>
    </row>
    <row r="111" spans="1:14" x14ac:dyDescent="0.3">
      <c r="A111" s="1">
        <v>5</v>
      </c>
      <c r="B111" t="s">
        <v>183</v>
      </c>
      <c r="C111" t="s">
        <v>10318</v>
      </c>
      <c r="I111" t="str">
        <f t="shared" si="4"/>
        <v>N/A</v>
      </c>
      <c r="J111">
        <f t="shared" si="5"/>
        <v>20.79</v>
      </c>
      <c r="K111" t="str">
        <f t="shared" si="6"/>
        <v>N/A</v>
      </c>
      <c r="L111" t="str">
        <f t="shared" si="7"/>
        <v>N/A</v>
      </c>
      <c r="M111" t="str">
        <f t="shared" si="8"/>
        <v>N/A</v>
      </c>
      <c r="N111" t="str">
        <f t="shared" si="9"/>
        <v>N/A</v>
      </c>
    </row>
    <row r="112" spans="1:14" x14ac:dyDescent="0.3">
      <c r="A112" s="1">
        <v>6</v>
      </c>
      <c r="B112" t="s">
        <v>185</v>
      </c>
      <c r="C112" t="s">
        <v>10319</v>
      </c>
      <c r="I112" t="str">
        <f t="shared" si="4"/>
        <v>N/A</v>
      </c>
      <c r="J112">
        <f t="shared" si="5"/>
        <v>18.09</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10320</v>
      </c>
      <c r="I114" t="str">
        <f t="shared" si="4"/>
        <v>N/A</v>
      </c>
      <c r="J114">
        <f t="shared" si="5"/>
        <v>613400</v>
      </c>
      <c r="K114" t="str">
        <f t="shared" si="6"/>
        <v>N/A</v>
      </c>
      <c r="L114" t="str">
        <f t="shared" si="7"/>
        <v>N/A</v>
      </c>
      <c r="M114" t="str">
        <f t="shared" si="8"/>
        <v>N/A</v>
      </c>
      <c r="N114" t="str">
        <f t="shared" si="9"/>
        <v>N/A</v>
      </c>
    </row>
    <row r="115" spans="1:14" x14ac:dyDescent="0.3">
      <c r="A115" s="1">
        <v>1</v>
      </c>
      <c r="B115" t="s">
        <v>189</v>
      </c>
      <c r="C115" t="s">
        <v>10321</v>
      </c>
      <c r="I115" t="str">
        <f t="shared" si="4"/>
        <v>N/A</v>
      </c>
      <c r="J115">
        <f t="shared" si="5"/>
        <v>377180</v>
      </c>
      <c r="K115" t="str">
        <f t="shared" si="6"/>
        <v>N/A</v>
      </c>
      <c r="L115" t="str">
        <f t="shared" si="7"/>
        <v>N/A</v>
      </c>
      <c r="M115" t="str">
        <f t="shared" si="8"/>
        <v>N/A</v>
      </c>
      <c r="N115" t="str">
        <f t="shared" si="9"/>
        <v>N/A</v>
      </c>
    </row>
    <row r="116" spans="1:14" x14ac:dyDescent="0.3">
      <c r="A116" s="1">
        <v>2</v>
      </c>
      <c r="B116" t="s">
        <v>191</v>
      </c>
      <c r="C116" t="s">
        <v>10322</v>
      </c>
      <c r="I116" t="str">
        <f t="shared" si="4"/>
        <v>N/A</v>
      </c>
      <c r="J116">
        <f t="shared" si="5"/>
        <v>42980000</v>
      </c>
      <c r="K116" t="str">
        <f t="shared" si="6"/>
        <v>N/A</v>
      </c>
      <c r="L116" t="str">
        <f t="shared" si="7"/>
        <v>N/A</v>
      </c>
      <c r="M116" t="str">
        <f t="shared" si="8"/>
        <v>N/A</v>
      </c>
      <c r="N116" t="str">
        <f t="shared" si="9"/>
        <v>N/A</v>
      </c>
    </row>
    <row r="117" spans="1:14" x14ac:dyDescent="0.3">
      <c r="A117" s="1">
        <v>3</v>
      </c>
      <c r="B117" t="s">
        <v>193</v>
      </c>
      <c r="C117" t="s">
        <v>9438</v>
      </c>
      <c r="I117" t="str">
        <f t="shared" si="4"/>
        <v>N/A</v>
      </c>
      <c r="J117">
        <f t="shared" si="5"/>
        <v>40290000</v>
      </c>
      <c r="K117" t="str">
        <f t="shared" si="6"/>
        <v>N/A</v>
      </c>
      <c r="L117" t="str">
        <f t="shared" si="7"/>
        <v>N/A</v>
      </c>
      <c r="M117" t="str">
        <f t="shared" si="8"/>
        <v>N/A</v>
      </c>
      <c r="N117" t="str">
        <f t="shared" si="9"/>
        <v>N/A</v>
      </c>
    </row>
    <row r="118" spans="1:14" x14ac:dyDescent="0.3">
      <c r="A118" s="1">
        <v>4</v>
      </c>
      <c r="B118" t="s">
        <v>195</v>
      </c>
      <c r="C118" t="s">
        <v>10323</v>
      </c>
      <c r="I118" t="str">
        <f t="shared" si="4"/>
        <v>N/A</v>
      </c>
      <c r="J118">
        <f t="shared" si="5"/>
        <v>5.5300000000000002E-2</v>
      </c>
      <c r="K118" t="str">
        <f t="shared" si="6"/>
        <v>N/A</v>
      </c>
      <c r="L118" t="str">
        <f t="shared" si="7"/>
        <v>N/A</v>
      </c>
      <c r="M118" t="str">
        <f t="shared" si="8"/>
        <v>N/A</v>
      </c>
      <c r="N118" t="str">
        <f t="shared" si="9"/>
        <v>N/A</v>
      </c>
    </row>
    <row r="119" spans="1:14" x14ac:dyDescent="0.3">
      <c r="A119" s="1">
        <v>5</v>
      </c>
      <c r="B119" t="s">
        <v>197</v>
      </c>
      <c r="C119" t="s">
        <v>10324</v>
      </c>
      <c r="I119" t="str">
        <f t="shared" si="4"/>
        <v>N/A</v>
      </c>
      <c r="J119">
        <f t="shared" si="5"/>
        <v>0.86</v>
      </c>
      <c r="K119" t="str">
        <f t="shared" si="6"/>
        <v>N/A</v>
      </c>
      <c r="L119" t="str">
        <f t="shared" si="7"/>
        <v>N/A</v>
      </c>
      <c r="M119" t="str">
        <f t="shared" si="8"/>
        <v>N/A</v>
      </c>
      <c r="N119" t="str">
        <f t="shared" si="9"/>
        <v>N/A</v>
      </c>
    </row>
    <row r="120" spans="1:14" x14ac:dyDescent="0.3">
      <c r="A120" s="1">
        <v>6</v>
      </c>
      <c r="B120" t="s">
        <v>199</v>
      </c>
      <c r="C120" t="s">
        <v>3274</v>
      </c>
      <c r="I120" t="str">
        <f t="shared" si="4"/>
        <v>N/A</v>
      </c>
      <c r="J120">
        <f t="shared" si="5"/>
        <v>2510000</v>
      </c>
      <c r="K120" t="str">
        <f t="shared" si="6"/>
        <v>N/A</v>
      </c>
      <c r="L120" t="str">
        <f t="shared" si="7"/>
        <v>N/A</v>
      </c>
      <c r="M120" t="str">
        <f t="shared" si="8"/>
        <v>N/A</v>
      </c>
      <c r="N120" t="str">
        <f t="shared" si="9"/>
        <v>N/A</v>
      </c>
    </row>
    <row r="121" spans="1:14" x14ac:dyDescent="0.3">
      <c r="A121" s="1">
        <v>7</v>
      </c>
      <c r="B121" t="s">
        <v>201</v>
      </c>
      <c r="C121" t="s">
        <v>7021</v>
      </c>
      <c r="I121" t="str">
        <f t="shared" si="4"/>
        <v>N/A</v>
      </c>
      <c r="J121">
        <f t="shared" si="5"/>
        <v>2.59</v>
      </c>
      <c r="K121" t="str">
        <f t="shared" si="6"/>
        <v>N/A</v>
      </c>
      <c r="L121" t="str">
        <f t="shared" si="7"/>
        <v>N/A</v>
      </c>
      <c r="M121" t="str">
        <f t="shared" si="8"/>
        <v>N/A</v>
      </c>
      <c r="N121" t="str">
        <f t="shared" si="9"/>
        <v>N/A</v>
      </c>
    </row>
    <row r="122" spans="1:14" x14ac:dyDescent="0.3">
      <c r="A122" s="1">
        <v>8</v>
      </c>
      <c r="B122" t="s">
        <v>203</v>
      </c>
      <c r="C122" t="s">
        <v>10325</v>
      </c>
      <c r="I122" t="str">
        <f t="shared" si="4"/>
        <v>N/A</v>
      </c>
      <c r="J122">
        <f t="shared" si="5"/>
        <v>8.2500000000000004E-2</v>
      </c>
      <c r="K122" t="str">
        <f t="shared" si="6"/>
        <v>N/A</v>
      </c>
      <c r="L122" t="str">
        <f t="shared" si="7"/>
        <v>N/A</v>
      </c>
      <c r="M122" t="str">
        <f t="shared" si="8"/>
        <v>N/A</v>
      </c>
      <c r="N122" t="str">
        <f t="shared" si="9"/>
        <v>N/A</v>
      </c>
    </row>
    <row r="123" spans="1:14" x14ac:dyDescent="0.3">
      <c r="A123" s="1">
        <v>9</v>
      </c>
      <c r="B123" t="s">
        <v>205</v>
      </c>
      <c r="C123" t="s">
        <v>8540</v>
      </c>
      <c r="I123" t="str">
        <f t="shared" si="4"/>
        <v>N/A</v>
      </c>
      <c r="J123">
        <f t="shared" si="5"/>
        <v>1470000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C126" t="s">
        <v>6313</v>
      </c>
      <c r="I126" t="str">
        <f t="shared" si="15"/>
        <v>N/A</v>
      </c>
      <c r="J126">
        <f t="shared" si="16"/>
        <v>0</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C130" t="s">
        <v>6313</v>
      </c>
      <c r="I130" t="str">
        <f t="shared" si="15"/>
        <v>N/A</v>
      </c>
      <c r="J130">
        <f t="shared" si="16"/>
        <v>0</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10326</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10327</v>
      </c>
      <c r="I133" t="str">
        <f t="shared" si="15"/>
        <v>N/A</v>
      </c>
      <c r="J133">
        <f t="shared" si="16"/>
        <v>42745</v>
      </c>
      <c r="K133" t="str">
        <f t="shared" si="17"/>
        <v>N/A</v>
      </c>
      <c r="L133" t="str">
        <f t="shared" si="18"/>
        <v>N/A</v>
      </c>
      <c r="M133" t="str">
        <f t="shared" si="19"/>
        <v>N/A</v>
      </c>
      <c r="N133" t="str">
        <f t="shared" si="20"/>
        <v>N/A</v>
      </c>
    </row>
    <row r="134" spans="1:14" x14ac:dyDescent="0.3">
      <c r="A134" s="1">
        <v>9</v>
      </c>
      <c r="B134" t="s">
        <v>217</v>
      </c>
      <c r="C134" t="s">
        <v>10328</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10329</v>
      </c>
      <c r="C138" t="s">
        <v>9823</v>
      </c>
      <c r="D138" t="s">
        <v>10330</v>
      </c>
      <c r="F138">
        <v>54</v>
      </c>
      <c r="I138" t="str">
        <f t="shared" si="15"/>
        <v>N/A</v>
      </c>
      <c r="J138" t="str">
        <f t="shared" si="16"/>
        <v>N/A</v>
      </c>
      <c r="K138">
        <f t="shared" si="17"/>
        <v>909350</v>
      </c>
      <c r="L138" t="str">
        <f t="shared" si="18"/>
        <v>N/A</v>
      </c>
      <c r="M138">
        <f t="shared" si="19"/>
        <v>54</v>
      </c>
      <c r="N138" t="str">
        <f t="shared" si="20"/>
        <v>N/A</v>
      </c>
    </row>
    <row r="139" spans="1:14" x14ac:dyDescent="0.3">
      <c r="A139" s="1">
        <v>1</v>
      </c>
      <c r="B139" t="s">
        <v>10331</v>
      </c>
      <c r="C139" t="s">
        <v>10332</v>
      </c>
      <c r="D139" t="s">
        <v>10333</v>
      </c>
      <c r="E139" t="s">
        <v>10334</v>
      </c>
      <c r="F139">
        <v>43</v>
      </c>
      <c r="I139" t="str">
        <f t="shared" si="15"/>
        <v>N/A</v>
      </c>
      <c r="J139" t="str">
        <f t="shared" si="16"/>
        <v>N/A</v>
      </c>
      <c r="K139">
        <f t="shared" si="17"/>
        <v>593750</v>
      </c>
      <c r="L139">
        <f t="shared" si="18"/>
        <v>86100</v>
      </c>
      <c r="M139">
        <f t="shared" si="19"/>
        <v>43</v>
      </c>
      <c r="N139" t="str">
        <f t="shared" si="20"/>
        <v>N/A</v>
      </c>
    </row>
    <row r="140" spans="1:14" x14ac:dyDescent="0.3">
      <c r="A140" s="1">
        <v>2</v>
      </c>
      <c r="B140" t="s">
        <v>10335</v>
      </c>
      <c r="C140" t="s">
        <v>10336</v>
      </c>
      <c r="D140" t="s">
        <v>10337</v>
      </c>
      <c r="F140">
        <v>38</v>
      </c>
      <c r="I140" t="str">
        <f t="shared" si="15"/>
        <v>N/A</v>
      </c>
      <c r="J140" t="str">
        <f t="shared" si="16"/>
        <v>N/A</v>
      </c>
      <c r="K140">
        <f t="shared" si="17"/>
        <v>52600</v>
      </c>
      <c r="L140" t="str">
        <f t="shared" si="18"/>
        <v>N/A</v>
      </c>
      <c r="M140">
        <f t="shared" si="19"/>
        <v>38</v>
      </c>
      <c r="N140" t="str">
        <f t="shared" si="20"/>
        <v>N/A</v>
      </c>
    </row>
    <row r="141" spans="1:14" x14ac:dyDescent="0.3">
      <c r="A141" s="1">
        <v>3</v>
      </c>
      <c r="B141" t="s">
        <v>10338</v>
      </c>
      <c r="C141" t="s">
        <v>1893</v>
      </c>
      <c r="I141" t="str">
        <f t="shared" si="15"/>
        <v>N/A</v>
      </c>
      <c r="J141" t="str">
        <f t="shared" si="16"/>
        <v>N/A</v>
      </c>
      <c r="K141" t="str">
        <f t="shared" si="17"/>
        <v>N/A</v>
      </c>
      <c r="L141" t="str">
        <f t="shared" si="18"/>
        <v>N/A</v>
      </c>
      <c r="M141" t="str">
        <f t="shared" si="19"/>
        <v>N/A</v>
      </c>
      <c r="N141" t="str">
        <f t="shared" si="20"/>
        <v>N/A</v>
      </c>
    </row>
    <row r="142" spans="1:14" x14ac:dyDescent="0.3">
      <c r="A142" s="1">
        <v>4</v>
      </c>
      <c r="B142" t="s">
        <v>10339</v>
      </c>
      <c r="C142" t="s">
        <v>10340</v>
      </c>
      <c r="I142" t="str">
        <f t="shared" si="15"/>
        <v>N/A</v>
      </c>
      <c r="J142" t="str">
        <f t="shared" si="16"/>
        <v>N/A</v>
      </c>
      <c r="K142" t="str">
        <f t="shared" si="17"/>
        <v>N/A</v>
      </c>
      <c r="L142" t="str">
        <f t="shared" si="18"/>
        <v>N/A</v>
      </c>
      <c r="M142" t="str">
        <f t="shared" si="19"/>
        <v>N/A</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10341</v>
      </c>
      <c r="D145" t="s">
        <v>10342</v>
      </c>
      <c r="E145" t="s">
        <v>10343</v>
      </c>
      <c r="F145" t="s">
        <v>10344</v>
      </c>
      <c r="G145" t="s">
        <v>10291</v>
      </c>
      <c r="I145" t="str">
        <f t="shared" si="15"/>
        <v>N/A</v>
      </c>
      <c r="J145">
        <f t="shared" si="16"/>
        <v>406920000</v>
      </c>
      <c r="K145">
        <f t="shared" si="17"/>
        <v>573980000</v>
      </c>
      <c r="L145">
        <f t="shared" si="18"/>
        <v>580720000</v>
      </c>
      <c r="M145">
        <f t="shared" si="19"/>
        <v>117710000</v>
      </c>
      <c r="N145">
        <f t="shared" si="20"/>
        <v>455910000</v>
      </c>
    </row>
    <row r="146" spans="1:14" x14ac:dyDescent="0.3">
      <c r="A146" s="1">
        <v>1</v>
      </c>
      <c r="B146" t="s">
        <v>253</v>
      </c>
      <c r="C146" t="s">
        <v>254</v>
      </c>
      <c r="D146" t="s">
        <v>10345</v>
      </c>
      <c r="E146" t="s">
        <v>3923</v>
      </c>
      <c r="F146" t="s">
        <v>10346</v>
      </c>
      <c r="G146" t="s">
        <v>10347</v>
      </c>
      <c r="I146" t="str">
        <f t="shared" si="15"/>
        <v>N/A</v>
      </c>
      <c r="J146" t="str">
        <f t="shared" si="16"/>
        <v>N/A</v>
      </c>
      <c r="K146">
        <f t="shared" si="17"/>
        <v>0.41060000000000002</v>
      </c>
      <c r="L146">
        <f t="shared" si="18"/>
        <v>1.17E-2</v>
      </c>
      <c r="M146">
        <f t="shared" si="19"/>
        <v>-0.79730000000000001</v>
      </c>
      <c r="N146">
        <f t="shared" si="20"/>
        <v>2.8732000000000002</v>
      </c>
    </row>
    <row r="147" spans="1:14" x14ac:dyDescent="0.3">
      <c r="A147" s="1">
        <v>2</v>
      </c>
      <c r="B147" t="s">
        <v>259</v>
      </c>
      <c r="C147" t="s">
        <v>10348</v>
      </c>
      <c r="D147" t="s">
        <v>1382</v>
      </c>
      <c r="E147" t="s">
        <v>10349</v>
      </c>
      <c r="F147" t="s">
        <v>10350</v>
      </c>
      <c r="G147" t="s">
        <v>10351</v>
      </c>
      <c r="I147" t="str">
        <f t="shared" si="15"/>
        <v>N/A</v>
      </c>
      <c r="J147">
        <f t="shared" si="16"/>
        <v>291160000</v>
      </c>
      <c r="K147">
        <f t="shared" si="17"/>
        <v>363700000</v>
      </c>
      <c r="L147">
        <f t="shared" si="18"/>
        <v>360200000</v>
      </c>
      <c r="M147">
        <f t="shared" si="19"/>
        <v>28300000</v>
      </c>
      <c r="N147">
        <f t="shared" si="20"/>
        <v>264470000.00000003</v>
      </c>
    </row>
    <row r="148" spans="1:14" x14ac:dyDescent="0.3">
      <c r="A148" s="1">
        <v>3</v>
      </c>
      <c r="B148" t="s">
        <v>265</v>
      </c>
      <c r="C148" t="s">
        <v>10352</v>
      </c>
      <c r="D148" t="s">
        <v>10353</v>
      </c>
      <c r="E148" t="s">
        <v>10354</v>
      </c>
      <c r="F148" t="s">
        <v>10355</v>
      </c>
      <c r="G148" t="s">
        <v>10356</v>
      </c>
      <c r="I148" t="str">
        <f t="shared" si="15"/>
        <v>N/A</v>
      </c>
      <c r="J148">
        <f t="shared" si="16"/>
        <v>268149999.99999997</v>
      </c>
      <c r="K148">
        <f t="shared" si="17"/>
        <v>335440000</v>
      </c>
      <c r="L148">
        <f t="shared" si="18"/>
        <v>323530000</v>
      </c>
      <c r="M148">
        <f t="shared" si="19"/>
        <v>5710000</v>
      </c>
      <c r="N148">
        <f t="shared" si="20"/>
        <v>226440000</v>
      </c>
    </row>
    <row r="149" spans="1:14" x14ac:dyDescent="0.3">
      <c r="A149" s="1">
        <v>4</v>
      </c>
      <c r="B149" t="s">
        <v>271</v>
      </c>
      <c r="C149" t="s">
        <v>10357</v>
      </c>
      <c r="D149" t="s">
        <v>10358</v>
      </c>
      <c r="E149" t="s">
        <v>10359</v>
      </c>
      <c r="F149" t="s">
        <v>10360</v>
      </c>
      <c r="G149" t="s">
        <v>10361</v>
      </c>
      <c r="I149" t="str">
        <f t="shared" si="15"/>
        <v>N/A</v>
      </c>
      <c r="J149">
        <f t="shared" si="16"/>
        <v>23010000</v>
      </c>
      <c r="K149">
        <f t="shared" si="17"/>
        <v>28270000</v>
      </c>
      <c r="L149">
        <f t="shared" si="18"/>
        <v>36680000</v>
      </c>
      <c r="M149">
        <f t="shared" si="19"/>
        <v>22590000</v>
      </c>
      <c r="N149">
        <f t="shared" si="20"/>
        <v>38020000</v>
      </c>
    </row>
    <row r="150" spans="1:14" x14ac:dyDescent="0.3">
      <c r="A150" s="1">
        <v>5</v>
      </c>
      <c r="B150" t="s">
        <v>277</v>
      </c>
      <c r="C150" t="s">
        <v>410</v>
      </c>
      <c r="D150" t="s">
        <v>2930</v>
      </c>
      <c r="E150" t="s">
        <v>10362</v>
      </c>
      <c r="F150" t="s">
        <v>10363</v>
      </c>
      <c r="G150" t="s">
        <v>2845</v>
      </c>
      <c r="I150" t="str">
        <f t="shared" si="15"/>
        <v>N/A</v>
      </c>
      <c r="J150">
        <f t="shared" si="16"/>
        <v>3810000</v>
      </c>
      <c r="K150">
        <f t="shared" si="17"/>
        <v>4480000</v>
      </c>
      <c r="L150">
        <f t="shared" si="18"/>
        <v>5580000</v>
      </c>
      <c r="M150">
        <f t="shared" si="19"/>
        <v>2290000</v>
      </c>
      <c r="N150">
        <f t="shared" si="20"/>
        <v>3880000</v>
      </c>
    </row>
    <row r="151" spans="1:14" x14ac:dyDescent="0.3">
      <c r="A151" s="1">
        <v>6</v>
      </c>
      <c r="B151" t="s">
        <v>283</v>
      </c>
      <c r="C151" t="s">
        <v>6760</v>
      </c>
      <c r="D151" t="s">
        <v>10364</v>
      </c>
      <c r="E151" t="s">
        <v>10365</v>
      </c>
      <c r="F151" t="s">
        <v>10366</v>
      </c>
      <c r="G151" t="s">
        <v>10367</v>
      </c>
      <c r="I151" t="str">
        <f t="shared" si="15"/>
        <v>N/A</v>
      </c>
      <c r="J151">
        <f t="shared" si="16"/>
        <v>19200000</v>
      </c>
      <c r="K151">
        <f t="shared" si="17"/>
        <v>23790000</v>
      </c>
      <c r="L151">
        <f t="shared" si="18"/>
        <v>31090000</v>
      </c>
      <c r="M151">
        <f t="shared" si="19"/>
        <v>20300000</v>
      </c>
      <c r="N151">
        <f t="shared" si="20"/>
        <v>34140000</v>
      </c>
    </row>
    <row r="152" spans="1:14" x14ac:dyDescent="0.3">
      <c r="A152" s="1">
        <v>7</v>
      </c>
      <c r="B152" t="s">
        <v>289</v>
      </c>
      <c r="C152" t="s">
        <v>254</v>
      </c>
      <c r="D152" t="s">
        <v>10368</v>
      </c>
      <c r="E152" t="s">
        <v>6086</v>
      </c>
      <c r="F152" t="s">
        <v>10369</v>
      </c>
      <c r="G152" t="s">
        <v>10370</v>
      </c>
      <c r="I152" t="str">
        <f t="shared" si="15"/>
        <v>N/A</v>
      </c>
      <c r="J152" t="str">
        <f t="shared" si="16"/>
        <v>N/A</v>
      </c>
      <c r="K152">
        <f t="shared" si="17"/>
        <v>0.24920000000000003</v>
      </c>
      <c r="L152">
        <f t="shared" si="18"/>
        <v>-9.5999999999999992E-3</v>
      </c>
      <c r="M152">
        <f t="shared" si="19"/>
        <v>-0.9214</v>
      </c>
      <c r="N152">
        <f t="shared" si="20"/>
        <v>8.3458000000000006</v>
      </c>
    </row>
    <row r="153" spans="1:14" x14ac:dyDescent="0.3">
      <c r="A153" s="1">
        <v>8</v>
      </c>
      <c r="B153" t="s">
        <v>294</v>
      </c>
      <c r="C153" t="s">
        <v>10371</v>
      </c>
      <c r="D153" t="s">
        <v>10372</v>
      </c>
      <c r="E153" t="s">
        <v>10373</v>
      </c>
      <c r="F153" t="s">
        <v>10374</v>
      </c>
      <c r="G153" t="s">
        <v>10375</v>
      </c>
      <c r="I153" t="str">
        <f t="shared" si="15"/>
        <v>N/A</v>
      </c>
      <c r="J153">
        <f t="shared" si="16"/>
        <v>115760000</v>
      </c>
      <c r="K153">
        <f t="shared" si="17"/>
        <v>210280000</v>
      </c>
      <c r="L153">
        <f t="shared" si="18"/>
        <v>220520000</v>
      </c>
      <c r="M153">
        <f t="shared" si="19"/>
        <v>89410000</v>
      </c>
      <c r="N153">
        <f t="shared" si="20"/>
        <v>191440000</v>
      </c>
    </row>
    <row r="154" spans="1:14" x14ac:dyDescent="0.3">
      <c r="A154" s="1">
        <v>9</v>
      </c>
      <c r="B154" t="s">
        <v>300</v>
      </c>
      <c r="C154" t="s">
        <v>254</v>
      </c>
      <c r="D154" t="s">
        <v>10376</v>
      </c>
      <c r="E154" t="s">
        <v>1170</v>
      </c>
      <c r="F154" t="s">
        <v>10377</v>
      </c>
      <c r="G154" t="s">
        <v>10378</v>
      </c>
      <c r="I154" t="str">
        <f t="shared" si="15"/>
        <v>N/A</v>
      </c>
      <c r="J154" t="str">
        <f t="shared" si="16"/>
        <v>N/A</v>
      </c>
      <c r="K154">
        <f t="shared" si="17"/>
        <v>0.81650000000000011</v>
      </c>
      <c r="L154">
        <f t="shared" si="18"/>
        <v>4.87E-2</v>
      </c>
      <c r="M154">
        <f t="shared" si="19"/>
        <v>-0.59450000000000003</v>
      </c>
      <c r="N154">
        <f t="shared" si="20"/>
        <v>1.1412</v>
      </c>
    </row>
    <row r="155" spans="1:14" x14ac:dyDescent="0.3">
      <c r="A155" s="1">
        <v>10</v>
      </c>
      <c r="B155" t="s">
        <v>305</v>
      </c>
      <c r="C155" t="s">
        <v>254</v>
      </c>
      <c r="D155" t="s">
        <v>254</v>
      </c>
      <c r="E155" t="s">
        <v>254</v>
      </c>
      <c r="F155" t="s">
        <v>254</v>
      </c>
      <c r="G155" t="s">
        <v>10379</v>
      </c>
      <c r="I155" t="str">
        <f t="shared" si="15"/>
        <v>N/A</v>
      </c>
      <c r="J155" t="str">
        <f t="shared" si="16"/>
        <v>N/A</v>
      </c>
      <c r="K155" t="str">
        <f t="shared" si="17"/>
        <v>N/A</v>
      </c>
      <c r="L155" t="str">
        <f t="shared" si="18"/>
        <v>N/A</v>
      </c>
      <c r="M155" t="str">
        <f t="shared" si="19"/>
        <v>N/A</v>
      </c>
      <c r="N155">
        <f t="shared" si="20"/>
        <v>0.41990000000000005</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6734</v>
      </c>
      <c r="D158" t="s">
        <v>10380</v>
      </c>
      <c r="E158" t="s">
        <v>10381</v>
      </c>
      <c r="F158" t="s">
        <v>10382</v>
      </c>
      <c r="G158" t="s">
        <v>10383</v>
      </c>
      <c r="I158" t="str">
        <f t="shared" si="15"/>
        <v>N/A</v>
      </c>
      <c r="J158">
        <f t="shared" si="16"/>
        <v>70460000</v>
      </c>
      <c r="K158">
        <f t="shared" si="17"/>
        <v>135130000</v>
      </c>
      <c r="L158">
        <f t="shared" si="18"/>
        <v>166140000</v>
      </c>
      <c r="M158">
        <f t="shared" si="19"/>
        <v>79940000</v>
      </c>
      <c r="N158">
        <f t="shared" si="20"/>
        <v>150070000</v>
      </c>
    </row>
    <row r="159" spans="1:14" x14ac:dyDescent="0.3">
      <c r="A159" s="1">
        <v>1</v>
      </c>
      <c r="B159" t="s">
        <v>314</v>
      </c>
      <c r="C159" t="s">
        <v>10384</v>
      </c>
      <c r="D159" t="s">
        <v>10385</v>
      </c>
      <c r="E159" t="s">
        <v>9351</v>
      </c>
      <c r="F159" t="s">
        <v>2931</v>
      </c>
      <c r="G159" t="s">
        <v>7529</v>
      </c>
      <c r="I159" t="str">
        <f t="shared" si="15"/>
        <v>N/A</v>
      </c>
      <c r="J159">
        <f t="shared" si="16"/>
        <v>6100000</v>
      </c>
      <c r="K159">
        <f t="shared" si="17"/>
        <v>7300000</v>
      </c>
      <c r="L159">
        <f t="shared" si="18"/>
        <v>8900000</v>
      </c>
      <c r="M159">
        <f t="shared" si="19"/>
        <v>4800000</v>
      </c>
      <c r="N159">
        <f t="shared" si="20"/>
        <v>13700000</v>
      </c>
    </row>
    <row r="160" spans="1:14" x14ac:dyDescent="0.3">
      <c r="A160" s="1">
        <v>2</v>
      </c>
      <c r="B160" t="s">
        <v>320</v>
      </c>
      <c r="C160" t="s">
        <v>10386</v>
      </c>
      <c r="D160" t="s">
        <v>10387</v>
      </c>
      <c r="E160" t="s">
        <v>10388</v>
      </c>
      <c r="F160" t="s">
        <v>10389</v>
      </c>
      <c r="G160" t="s">
        <v>10390</v>
      </c>
      <c r="I160" t="str">
        <f t="shared" si="15"/>
        <v>N/A</v>
      </c>
      <c r="J160">
        <f t="shared" si="16"/>
        <v>64360000</v>
      </c>
      <c r="K160">
        <f t="shared" si="17"/>
        <v>127830000</v>
      </c>
      <c r="L160">
        <f t="shared" si="18"/>
        <v>157240000</v>
      </c>
      <c r="M160">
        <f t="shared" si="19"/>
        <v>75140000</v>
      </c>
      <c r="N160">
        <f t="shared" si="20"/>
        <v>136370000</v>
      </c>
    </row>
    <row r="161" spans="1:14" x14ac:dyDescent="0.3">
      <c r="A161" s="1">
        <v>3</v>
      </c>
      <c r="B161" t="s">
        <v>326</v>
      </c>
      <c r="C161" t="s">
        <v>254</v>
      </c>
      <c r="D161" t="s">
        <v>10391</v>
      </c>
      <c r="E161" t="s">
        <v>10392</v>
      </c>
      <c r="F161" t="s">
        <v>10393</v>
      </c>
      <c r="G161" t="s">
        <v>10394</v>
      </c>
      <c r="I161" t="str">
        <f t="shared" si="15"/>
        <v>N/A</v>
      </c>
      <c r="J161" t="str">
        <f t="shared" si="16"/>
        <v>N/A</v>
      </c>
      <c r="K161">
        <f t="shared" si="17"/>
        <v>0.91790000000000005</v>
      </c>
      <c r="L161">
        <f t="shared" si="18"/>
        <v>0.22950000000000001</v>
      </c>
      <c r="M161">
        <f t="shared" si="19"/>
        <v>-0.51880000000000004</v>
      </c>
      <c r="N161">
        <f t="shared" si="20"/>
        <v>0.87709999999999999</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8642</v>
      </c>
      <c r="D163" t="s">
        <v>10395</v>
      </c>
      <c r="E163" t="s">
        <v>10396</v>
      </c>
      <c r="F163" t="s">
        <v>10397</v>
      </c>
      <c r="G163" t="s">
        <v>10398</v>
      </c>
      <c r="I163" t="str">
        <f t="shared" si="15"/>
        <v>N/A</v>
      </c>
      <c r="J163">
        <f t="shared" si="16"/>
        <v>3450000</v>
      </c>
      <c r="K163">
        <f t="shared" si="17"/>
        <v>17360000</v>
      </c>
      <c r="L163">
        <f t="shared" si="18"/>
        <v>62140000</v>
      </c>
      <c r="M163">
        <f t="shared" si="19"/>
        <v>13540000</v>
      </c>
      <c r="N163">
        <f t="shared" si="20"/>
        <v>5130000</v>
      </c>
    </row>
    <row r="164" spans="1:14" x14ac:dyDescent="0.3">
      <c r="A164" s="1">
        <v>6</v>
      </c>
      <c r="B164" t="s">
        <v>338</v>
      </c>
      <c r="C164" t="s">
        <v>10399</v>
      </c>
      <c r="D164" t="s">
        <v>10400</v>
      </c>
      <c r="E164" t="s">
        <v>10401</v>
      </c>
      <c r="F164" t="s">
        <v>10402</v>
      </c>
      <c r="G164" t="s">
        <v>10403</v>
      </c>
      <c r="I164" t="str">
        <f t="shared" si="15"/>
        <v>N/A</v>
      </c>
      <c r="J164">
        <f t="shared" si="16"/>
        <v>41860000</v>
      </c>
      <c r="K164">
        <f t="shared" si="17"/>
        <v>57790000</v>
      </c>
      <c r="L164">
        <f t="shared" si="18"/>
        <v>-7760000</v>
      </c>
      <c r="M164">
        <f t="shared" si="19"/>
        <v>-4080000</v>
      </c>
      <c r="N164">
        <f t="shared" si="20"/>
        <v>36250000</v>
      </c>
    </row>
    <row r="165" spans="1:14" x14ac:dyDescent="0.3">
      <c r="A165" s="1">
        <v>7</v>
      </c>
      <c r="B165" t="s">
        <v>344</v>
      </c>
      <c r="C165" t="s">
        <v>10404</v>
      </c>
      <c r="D165" t="s">
        <v>10405</v>
      </c>
      <c r="E165" t="s">
        <v>3003</v>
      </c>
      <c r="F165" t="s">
        <v>8907</v>
      </c>
      <c r="G165" t="s">
        <v>10406</v>
      </c>
      <c r="I165" t="str">
        <f t="shared" si="15"/>
        <v>N/A</v>
      </c>
      <c r="J165">
        <f t="shared" si="16"/>
        <v>205000</v>
      </c>
      <c r="K165">
        <f t="shared" si="17"/>
        <v>142000</v>
      </c>
      <c r="L165">
        <f t="shared" si="18"/>
        <v>238000</v>
      </c>
      <c r="M165">
        <f t="shared" si="19"/>
        <v>162000</v>
      </c>
      <c r="N165">
        <f t="shared" si="20"/>
        <v>-44000</v>
      </c>
    </row>
    <row r="166" spans="1:14" x14ac:dyDescent="0.3">
      <c r="A166" s="1">
        <v>8</v>
      </c>
      <c r="B166" t="s">
        <v>350</v>
      </c>
      <c r="C166" t="s">
        <v>10407</v>
      </c>
      <c r="D166" t="s">
        <v>9902</v>
      </c>
      <c r="E166" t="s">
        <v>4692</v>
      </c>
      <c r="F166" t="s">
        <v>10408</v>
      </c>
      <c r="G166" t="s">
        <v>10409</v>
      </c>
      <c r="I166" t="str">
        <f t="shared" si="15"/>
        <v>N/A</v>
      </c>
      <c r="J166">
        <f t="shared" si="16"/>
        <v>131000</v>
      </c>
      <c r="K166">
        <f t="shared" si="17"/>
        <v>300000</v>
      </c>
      <c r="L166">
        <f t="shared" si="18"/>
        <v>352000</v>
      </c>
      <c r="M166">
        <f t="shared" si="19"/>
        <v>609000</v>
      </c>
      <c r="N166">
        <f t="shared" si="20"/>
        <v>81000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9032</v>
      </c>
      <c r="D168" t="s">
        <v>10410</v>
      </c>
      <c r="E168" t="s">
        <v>8136</v>
      </c>
      <c r="F168" t="s">
        <v>10411</v>
      </c>
      <c r="G168" t="s">
        <v>10412</v>
      </c>
      <c r="I168" t="str">
        <f t="shared" si="15"/>
        <v>N/A</v>
      </c>
      <c r="J168">
        <f t="shared" si="16"/>
        <v>4670000</v>
      </c>
      <c r="K168">
        <f t="shared" si="17"/>
        <v>13410000</v>
      </c>
      <c r="L168">
        <f t="shared" si="18"/>
        <v>16040000</v>
      </c>
      <c r="M168">
        <f t="shared" si="19"/>
        <v>14040000</v>
      </c>
      <c r="N168">
        <f t="shared" si="20"/>
        <v>38950000</v>
      </c>
    </row>
    <row r="169" spans="1:14" x14ac:dyDescent="0.3">
      <c r="A169" s="1">
        <v>11</v>
      </c>
      <c r="B169" t="s">
        <v>363</v>
      </c>
      <c r="C169" t="s">
        <v>254</v>
      </c>
      <c r="D169" t="s">
        <v>10413</v>
      </c>
      <c r="E169" t="s">
        <v>10414</v>
      </c>
      <c r="F169" t="s">
        <v>10415</v>
      </c>
      <c r="G169" t="s">
        <v>10416</v>
      </c>
      <c r="I169" t="str">
        <f t="shared" si="15"/>
        <v>N/A</v>
      </c>
      <c r="J169" t="str">
        <f t="shared" si="16"/>
        <v>N/A</v>
      </c>
      <c r="K169">
        <f t="shared" si="17"/>
        <v>1.8732</v>
      </c>
      <c r="L169">
        <f t="shared" si="18"/>
        <v>0.19589999999999999</v>
      </c>
      <c r="M169">
        <f t="shared" si="19"/>
        <v>-0.12429999999999999</v>
      </c>
      <c r="N169">
        <f t="shared" si="20"/>
        <v>1.7738999999999998</v>
      </c>
    </row>
    <row r="170" spans="1:14" x14ac:dyDescent="0.3">
      <c r="A170" s="1">
        <v>12</v>
      </c>
      <c r="B170" t="s">
        <v>368</v>
      </c>
      <c r="C170" t="s">
        <v>9032</v>
      </c>
      <c r="D170" t="s">
        <v>10410</v>
      </c>
      <c r="E170" t="s">
        <v>8136</v>
      </c>
      <c r="F170" t="s">
        <v>10411</v>
      </c>
      <c r="G170" t="s">
        <v>10412</v>
      </c>
      <c r="I170" t="str">
        <f t="shared" si="15"/>
        <v>N/A</v>
      </c>
      <c r="J170">
        <f t="shared" si="16"/>
        <v>4670000</v>
      </c>
      <c r="K170">
        <f t="shared" si="17"/>
        <v>13410000</v>
      </c>
      <c r="L170">
        <f t="shared" si="18"/>
        <v>16040000</v>
      </c>
      <c r="M170">
        <f t="shared" si="19"/>
        <v>14040000</v>
      </c>
      <c r="N170">
        <f t="shared" si="20"/>
        <v>38950000</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10417</v>
      </c>
      <c r="D172" t="s">
        <v>10418</v>
      </c>
      <c r="E172" t="s">
        <v>10419</v>
      </c>
      <c r="F172" t="s">
        <v>10420</v>
      </c>
      <c r="G172" t="s">
        <v>10421</v>
      </c>
      <c r="I172" t="str">
        <f t="shared" si="15"/>
        <v>N/A</v>
      </c>
      <c r="J172">
        <f t="shared" si="16"/>
        <v>37530000</v>
      </c>
      <c r="K172">
        <f t="shared" si="17"/>
        <v>44830000</v>
      </c>
      <c r="L172">
        <f t="shared" si="18"/>
        <v>-23210000</v>
      </c>
      <c r="M172">
        <f t="shared" si="19"/>
        <v>-17350000</v>
      </c>
      <c r="N172">
        <f t="shared" si="20"/>
        <v>-2660000</v>
      </c>
    </row>
    <row r="173" spans="1:14" x14ac:dyDescent="0.3">
      <c r="A173" s="1">
        <v>15</v>
      </c>
      <c r="B173" t="s">
        <v>376</v>
      </c>
      <c r="C173" t="s">
        <v>254</v>
      </c>
      <c r="D173" t="s">
        <v>10422</v>
      </c>
      <c r="E173" t="s">
        <v>10423</v>
      </c>
      <c r="F173" t="s">
        <v>10424</v>
      </c>
      <c r="G173" t="s">
        <v>10425</v>
      </c>
      <c r="I173" t="str">
        <f t="shared" si="15"/>
        <v>N/A</v>
      </c>
      <c r="J173" t="str">
        <f t="shared" si="16"/>
        <v>N/A</v>
      </c>
      <c r="K173">
        <f t="shared" si="17"/>
        <v>0.19450000000000001</v>
      </c>
      <c r="L173">
        <f t="shared" si="18"/>
        <v>-1.5177</v>
      </c>
      <c r="M173">
        <f t="shared" si="19"/>
        <v>0.25240000000000001</v>
      </c>
      <c r="N173">
        <f t="shared" si="20"/>
        <v>0.84640000000000004</v>
      </c>
    </row>
    <row r="174" spans="1:14" x14ac:dyDescent="0.3">
      <c r="A174" s="1">
        <v>16</v>
      </c>
      <c r="B174" t="s">
        <v>381</v>
      </c>
      <c r="C174" t="s">
        <v>254</v>
      </c>
      <c r="D174" t="s">
        <v>254</v>
      </c>
      <c r="E174" t="s">
        <v>254</v>
      </c>
      <c r="F174" t="s">
        <v>254</v>
      </c>
      <c r="G174" t="s">
        <v>10426</v>
      </c>
      <c r="I174" t="str">
        <f t="shared" si="15"/>
        <v>N/A</v>
      </c>
      <c r="J174" t="str">
        <f t="shared" si="16"/>
        <v>N/A</v>
      </c>
      <c r="K174" t="str">
        <f t="shared" si="17"/>
        <v>N/A</v>
      </c>
      <c r="L174" t="str">
        <f t="shared" si="18"/>
        <v>N/A</v>
      </c>
      <c r="M174" t="str">
        <f t="shared" si="19"/>
        <v>N/A</v>
      </c>
      <c r="N174">
        <f t="shared" si="20"/>
        <v>-5.7999999999999996E-3</v>
      </c>
    </row>
    <row r="175" spans="1:14" x14ac:dyDescent="0.3">
      <c r="A175" s="1">
        <v>17</v>
      </c>
      <c r="B175" t="s">
        <v>383</v>
      </c>
      <c r="C175" t="s">
        <v>710</v>
      </c>
      <c r="D175" t="s">
        <v>8490</v>
      </c>
      <c r="E175" t="s">
        <v>10427</v>
      </c>
      <c r="F175" t="s">
        <v>8753</v>
      </c>
      <c r="G175" t="s">
        <v>10428</v>
      </c>
      <c r="I175" t="str">
        <f t="shared" si="15"/>
        <v>N/A</v>
      </c>
      <c r="J175">
        <f t="shared" si="16"/>
        <v>15000000</v>
      </c>
      <c r="K175">
        <f t="shared" si="17"/>
        <v>20430000</v>
      </c>
      <c r="L175">
        <f t="shared" si="18"/>
        <v>12340000</v>
      </c>
      <c r="M175">
        <f t="shared" si="19"/>
        <v>-4620000</v>
      </c>
      <c r="N175">
        <f t="shared" si="20"/>
        <v>-1290000</v>
      </c>
    </row>
    <row r="176" spans="1:14" x14ac:dyDescent="0.3">
      <c r="A176" s="1">
        <v>18</v>
      </c>
      <c r="B176" t="s">
        <v>389</v>
      </c>
      <c r="C176" t="s">
        <v>10429</v>
      </c>
      <c r="D176" t="s">
        <v>10365</v>
      </c>
      <c r="E176" t="s">
        <v>2232</v>
      </c>
      <c r="F176" t="s">
        <v>3859</v>
      </c>
      <c r="G176" t="s">
        <v>10430</v>
      </c>
      <c r="I176" t="str">
        <f t="shared" si="15"/>
        <v>N/A</v>
      </c>
      <c r="J176">
        <f t="shared" si="16"/>
        <v>23740000</v>
      </c>
      <c r="K176">
        <f t="shared" si="17"/>
        <v>31090000</v>
      </c>
      <c r="L176">
        <f t="shared" si="18"/>
        <v>26010000</v>
      </c>
      <c r="M176">
        <f t="shared" si="19"/>
        <v>7980000</v>
      </c>
      <c r="N176">
        <f t="shared" si="20"/>
        <v>16739999.999999998</v>
      </c>
    </row>
    <row r="177" spans="1:14" x14ac:dyDescent="0.3">
      <c r="A177" s="1">
        <v>19</v>
      </c>
      <c r="B177" t="s">
        <v>395</v>
      </c>
      <c r="C177" t="s">
        <v>254</v>
      </c>
      <c r="D177" t="s">
        <v>254</v>
      </c>
      <c r="E177" t="s">
        <v>254</v>
      </c>
      <c r="F177" t="s">
        <v>254</v>
      </c>
      <c r="G177" t="s">
        <v>10431</v>
      </c>
      <c r="I177" t="str">
        <f t="shared" si="15"/>
        <v>N/A</v>
      </c>
      <c r="J177" t="str">
        <f t="shared" si="16"/>
        <v>N/A</v>
      </c>
      <c r="K177" t="str">
        <f t="shared" si="17"/>
        <v>N/A</v>
      </c>
      <c r="L177" t="str">
        <f t="shared" si="18"/>
        <v>N/A</v>
      </c>
      <c r="M177" t="str">
        <f t="shared" si="19"/>
        <v>N/A</v>
      </c>
      <c r="N177">
        <f t="shared" si="20"/>
        <v>27000</v>
      </c>
    </row>
    <row r="178" spans="1:14" x14ac:dyDescent="0.3">
      <c r="A178" s="1">
        <v>20</v>
      </c>
      <c r="B178" t="s">
        <v>401</v>
      </c>
      <c r="C178" t="s">
        <v>10432</v>
      </c>
      <c r="D178" t="s">
        <v>10433</v>
      </c>
      <c r="E178" t="s">
        <v>10434</v>
      </c>
      <c r="F178" t="s">
        <v>10435</v>
      </c>
      <c r="G178" t="s">
        <v>10436</v>
      </c>
      <c r="I178" t="str">
        <f t="shared" si="15"/>
        <v>N/A</v>
      </c>
      <c r="J178">
        <f t="shared" si="16"/>
        <v>-8740000</v>
      </c>
      <c r="K178">
        <f t="shared" si="17"/>
        <v>-10670000</v>
      </c>
      <c r="L178">
        <f t="shared" si="18"/>
        <v>-13670000</v>
      </c>
      <c r="M178">
        <f t="shared" si="19"/>
        <v>-12540000</v>
      </c>
      <c r="N178">
        <f t="shared" si="20"/>
        <v>-18030000</v>
      </c>
    </row>
    <row r="179" spans="1:14" x14ac:dyDescent="0.3">
      <c r="A179" s="1">
        <v>21</v>
      </c>
      <c r="B179" t="s">
        <v>407</v>
      </c>
      <c r="C179" t="s">
        <v>254</v>
      </c>
      <c r="D179" t="s">
        <v>254</v>
      </c>
      <c r="E179" t="s">
        <v>254</v>
      </c>
      <c r="F179" t="s">
        <v>10437</v>
      </c>
      <c r="G179" t="s">
        <v>2702</v>
      </c>
      <c r="I179" t="str">
        <f t="shared" si="15"/>
        <v>N/A</v>
      </c>
      <c r="J179" t="str">
        <f t="shared" si="16"/>
        <v>N/A</v>
      </c>
      <c r="K179" t="str">
        <f t="shared" si="17"/>
        <v>N/A</v>
      </c>
      <c r="L179" t="str">
        <f t="shared" si="18"/>
        <v>N/A</v>
      </c>
      <c r="M179">
        <f t="shared" si="19"/>
        <v>-65000</v>
      </c>
      <c r="N179">
        <f t="shared" si="20"/>
        <v>-26000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5107</v>
      </c>
      <c r="D183" t="s">
        <v>1546</v>
      </c>
      <c r="E183" t="s">
        <v>10438</v>
      </c>
      <c r="F183" t="s">
        <v>9690</v>
      </c>
      <c r="G183" t="s">
        <v>3008</v>
      </c>
      <c r="I183" t="str">
        <f t="shared" si="15"/>
        <v>N/A</v>
      </c>
      <c r="J183">
        <f t="shared" si="16"/>
        <v>22530000</v>
      </c>
      <c r="K183">
        <f t="shared" si="17"/>
        <v>24400000</v>
      </c>
      <c r="L183">
        <f t="shared" si="18"/>
        <v>-35550000</v>
      </c>
      <c r="M183">
        <f t="shared" si="19"/>
        <v>-12730000</v>
      </c>
      <c r="N183">
        <f t="shared" si="20"/>
        <v>-1380000</v>
      </c>
    </row>
    <row r="184" spans="1:14" x14ac:dyDescent="0.3">
      <c r="A184" s="1">
        <v>26</v>
      </c>
      <c r="B184" t="s">
        <v>422</v>
      </c>
      <c r="C184" t="s">
        <v>254</v>
      </c>
      <c r="D184" t="s">
        <v>254</v>
      </c>
      <c r="E184" t="s">
        <v>254</v>
      </c>
      <c r="F184" t="s">
        <v>254</v>
      </c>
      <c r="G184" t="s">
        <v>10439</v>
      </c>
      <c r="I184" t="str">
        <f t="shared" si="15"/>
        <v>N/A</v>
      </c>
      <c r="J184" t="str">
        <f t="shared" si="16"/>
        <v>N/A</v>
      </c>
      <c r="K184" t="str">
        <f t="shared" si="17"/>
        <v>N/A</v>
      </c>
      <c r="L184" t="str">
        <f t="shared" si="18"/>
        <v>N/A</v>
      </c>
      <c r="M184" t="str">
        <f t="shared" si="19"/>
        <v>N/A</v>
      </c>
      <c r="N184">
        <f t="shared" si="20"/>
        <v>658000</v>
      </c>
    </row>
    <row r="185" spans="1:14" x14ac:dyDescent="0.3">
      <c r="A185" s="1">
        <v>27</v>
      </c>
      <c r="B185" t="s">
        <v>423</v>
      </c>
      <c r="C185" t="s">
        <v>5107</v>
      </c>
      <c r="D185" t="s">
        <v>1546</v>
      </c>
      <c r="E185" t="s">
        <v>10438</v>
      </c>
      <c r="F185" t="s">
        <v>9690</v>
      </c>
      <c r="G185" t="s">
        <v>10440</v>
      </c>
      <c r="I185" t="str">
        <f t="shared" si="15"/>
        <v>N/A</v>
      </c>
      <c r="J185">
        <f t="shared" si="16"/>
        <v>22530000</v>
      </c>
      <c r="K185">
        <f t="shared" si="17"/>
        <v>24400000</v>
      </c>
      <c r="L185">
        <f t="shared" si="18"/>
        <v>-35550000</v>
      </c>
      <c r="M185">
        <f t="shared" si="19"/>
        <v>-12730000</v>
      </c>
      <c r="N185">
        <f t="shared" si="20"/>
        <v>-2040000</v>
      </c>
    </row>
    <row r="186" spans="1:14" x14ac:dyDescent="0.3">
      <c r="A186" s="1">
        <v>28</v>
      </c>
      <c r="B186" t="s">
        <v>424</v>
      </c>
      <c r="C186" t="s">
        <v>254</v>
      </c>
      <c r="D186" t="s">
        <v>10441</v>
      </c>
      <c r="E186" t="s">
        <v>10442</v>
      </c>
      <c r="F186" t="s">
        <v>10443</v>
      </c>
      <c r="G186" t="s">
        <v>10444</v>
      </c>
      <c r="I186" t="str">
        <f t="shared" si="15"/>
        <v>N/A</v>
      </c>
      <c r="J186" t="str">
        <f t="shared" si="16"/>
        <v>N/A</v>
      </c>
      <c r="K186">
        <f t="shared" si="17"/>
        <v>8.3100000000000007E-2</v>
      </c>
      <c r="L186">
        <f t="shared" si="18"/>
        <v>-2.4569000000000001</v>
      </c>
      <c r="M186">
        <f t="shared" si="19"/>
        <v>0.64200000000000002</v>
      </c>
      <c r="N186">
        <f t="shared" si="20"/>
        <v>0.83989999999999998</v>
      </c>
    </row>
    <row r="187" spans="1:14" x14ac:dyDescent="0.3">
      <c r="A187" s="1">
        <v>29</v>
      </c>
      <c r="B187" t="s">
        <v>429</v>
      </c>
      <c r="C187" t="s">
        <v>254</v>
      </c>
      <c r="D187" t="s">
        <v>254</v>
      </c>
      <c r="E187" t="s">
        <v>254</v>
      </c>
      <c r="F187" t="s">
        <v>254</v>
      </c>
      <c r="G187" t="s">
        <v>10445</v>
      </c>
      <c r="I187" t="str">
        <f t="shared" si="15"/>
        <v>N/A</v>
      </c>
      <c r="J187" t="str">
        <f t="shared" si="16"/>
        <v>N/A</v>
      </c>
      <c r="K187" t="str">
        <f t="shared" si="17"/>
        <v>N/A</v>
      </c>
      <c r="L187" t="str">
        <f t="shared" si="18"/>
        <v>N/A</v>
      </c>
      <c r="M187" t="str">
        <f t="shared" si="19"/>
        <v>N/A</v>
      </c>
      <c r="N187">
        <f t="shared" si="20"/>
        <v>-4.5000000000000005E-3</v>
      </c>
    </row>
    <row r="188" spans="1:14" x14ac:dyDescent="0.3">
      <c r="A188" s="1">
        <v>30</v>
      </c>
      <c r="B188" t="s">
        <v>431</v>
      </c>
      <c r="C188" t="s">
        <v>254</v>
      </c>
      <c r="D188" t="s">
        <v>254</v>
      </c>
      <c r="E188" t="s">
        <v>254</v>
      </c>
      <c r="F188" t="s">
        <v>10446</v>
      </c>
      <c r="G188" t="s">
        <v>10447</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-27350000</v>
      </c>
      <c r="N188">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-63120000</v>
      </c>
    </row>
    <row r="189" spans="1:14" x14ac:dyDescent="0.3">
      <c r="A189" s="1">
        <v>31</v>
      </c>
      <c r="B189" t="s">
        <v>432</v>
      </c>
      <c r="C189" t="s">
        <v>254</v>
      </c>
      <c r="D189" t="s">
        <v>254</v>
      </c>
      <c r="E189" t="s">
        <v>254</v>
      </c>
      <c r="F189" t="s">
        <v>254</v>
      </c>
      <c r="G189" t="s">
        <v>10448</v>
      </c>
      <c r="I189" t="str">
        <f t="shared" si="21"/>
        <v>N/A</v>
      </c>
      <c r="J189" t="str">
        <f t="shared" si="22"/>
        <v>N/A</v>
      </c>
      <c r="K189" t="str">
        <f t="shared" si="23"/>
        <v>N/A</v>
      </c>
      <c r="L189" t="str">
        <f t="shared" si="24"/>
        <v>N/A</v>
      </c>
      <c r="M189" t="str">
        <f t="shared" si="25"/>
        <v>N/A</v>
      </c>
      <c r="N189">
        <f t="shared" si="26"/>
        <v>-73800000</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10446</v>
      </c>
      <c r="G191" t="s">
        <v>10449</v>
      </c>
      <c r="I191" t="str">
        <f t="shared" si="21"/>
        <v>N/A</v>
      </c>
      <c r="J191" t="str">
        <f t="shared" si="22"/>
        <v>N/A</v>
      </c>
      <c r="K191" t="str">
        <f t="shared" si="23"/>
        <v>N/A</v>
      </c>
      <c r="L191" t="str">
        <f t="shared" si="24"/>
        <v>N/A</v>
      </c>
      <c r="M191">
        <f t="shared" si="25"/>
        <v>-27350000</v>
      </c>
      <c r="N191">
        <f t="shared" si="26"/>
        <v>10680000</v>
      </c>
    </row>
    <row r="192" spans="1:14" x14ac:dyDescent="0.3">
      <c r="A192" s="1">
        <v>34</v>
      </c>
      <c r="B192" t="s">
        <v>435</v>
      </c>
      <c r="C192" t="s">
        <v>5107</v>
      </c>
      <c r="D192" t="s">
        <v>1546</v>
      </c>
      <c r="E192" t="s">
        <v>10438</v>
      </c>
      <c r="F192" t="s">
        <v>10450</v>
      </c>
      <c r="G192" t="s">
        <v>10451</v>
      </c>
      <c r="I192" t="str">
        <f t="shared" si="21"/>
        <v>N/A</v>
      </c>
      <c r="J192">
        <f t="shared" si="22"/>
        <v>22530000</v>
      </c>
      <c r="K192">
        <f t="shared" si="23"/>
        <v>24400000</v>
      </c>
      <c r="L192">
        <f t="shared" si="24"/>
        <v>-35550000</v>
      </c>
      <c r="M192">
        <f t="shared" si="25"/>
        <v>-40070000</v>
      </c>
      <c r="N192">
        <f t="shared" si="26"/>
        <v>-65160000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5107</v>
      </c>
      <c r="D194" t="s">
        <v>1546</v>
      </c>
      <c r="E194" t="s">
        <v>10438</v>
      </c>
      <c r="F194" t="s">
        <v>10450</v>
      </c>
      <c r="G194" t="s">
        <v>3450</v>
      </c>
      <c r="I194" t="str">
        <f t="shared" si="21"/>
        <v>N/A</v>
      </c>
      <c r="J194">
        <f t="shared" si="22"/>
        <v>22530000</v>
      </c>
      <c r="K194">
        <f t="shared" si="23"/>
        <v>24400000</v>
      </c>
      <c r="L194">
        <f t="shared" si="24"/>
        <v>-35550000</v>
      </c>
      <c r="M194">
        <f t="shared" si="25"/>
        <v>-40070000</v>
      </c>
      <c r="N194">
        <f t="shared" si="26"/>
        <v>8640000</v>
      </c>
    </row>
    <row r="195" spans="1:14" x14ac:dyDescent="0.3">
      <c r="A195" s="1">
        <v>37</v>
      </c>
      <c r="B195" t="s">
        <v>438</v>
      </c>
      <c r="C195" t="s">
        <v>1172</v>
      </c>
      <c r="D195" t="s">
        <v>441</v>
      </c>
      <c r="E195" t="s">
        <v>10452</v>
      </c>
      <c r="F195" t="s">
        <v>10453</v>
      </c>
      <c r="G195" t="s">
        <v>7981</v>
      </c>
      <c r="I195" t="str">
        <f t="shared" si="21"/>
        <v>N/A</v>
      </c>
      <c r="J195">
        <f t="shared" si="22"/>
        <v>0.56000000000000005</v>
      </c>
      <c r="K195">
        <f t="shared" si="23"/>
        <v>0.59</v>
      </c>
      <c r="L195">
        <f t="shared" si="24"/>
        <v>-0.86</v>
      </c>
      <c r="M195">
        <f t="shared" si="25"/>
        <v>-0.98</v>
      </c>
      <c r="N195">
        <f t="shared" si="26"/>
        <v>0.21</v>
      </c>
    </row>
    <row r="196" spans="1:14" x14ac:dyDescent="0.3">
      <c r="A196" s="1">
        <v>38</v>
      </c>
      <c r="B196" t="s">
        <v>444</v>
      </c>
      <c r="C196" t="s">
        <v>254</v>
      </c>
      <c r="D196" t="s">
        <v>7646</v>
      </c>
      <c r="E196" t="s">
        <v>10454</v>
      </c>
      <c r="F196" t="s">
        <v>10455</v>
      </c>
      <c r="G196" t="s">
        <v>10456</v>
      </c>
      <c r="I196" t="str">
        <f t="shared" si="21"/>
        <v>N/A</v>
      </c>
      <c r="J196" t="str">
        <f t="shared" si="22"/>
        <v>N/A</v>
      </c>
      <c r="K196">
        <f t="shared" si="23"/>
        <v>5.3600000000000002E-2</v>
      </c>
      <c r="L196">
        <f t="shared" si="24"/>
        <v>-2.4575999999999998</v>
      </c>
      <c r="M196">
        <f t="shared" si="25"/>
        <v>-0.13949999999999999</v>
      </c>
      <c r="N196">
        <f t="shared" si="26"/>
        <v>1.2126000000000001</v>
      </c>
    </row>
    <row r="197" spans="1:14" x14ac:dyDescent="0.3">
      <c r="A197" s="1">
        <v>39</v>
      </c>
      <c r="B197" t="s">
        <v>449</v>
      </c>
      <c r="C197" t="s">
        <v>10457</v>
      </c>
      <c r="D197" t="s">
        <v>9230</v>
      </c>
      <c r="E197" t="s">
        <v>9160</v>
      </c>
      <c r="F197" t="s">
        <v>10458</v>
      </c>
      <c r="G197" t="s">
        <v>10459</v>
      </c>
      <c r="I197" t="str">
        <f t="shared" si="21"/>
        <v>N/A</v>
      </c>
      <c r="J197">
        <f t="shared" si="22"/>
        <v>40280000</v>
      </c>
      <c r="K197">
        <f t="shared" si="23"/>
        <v>41200000</v>
      </c>
      <c r="L197">
        <f t="shared" si="24"/>
        <v>41400000</v>
      </c>
      <c r="M197">
        <f t="shared" si="25"/>
        <v>40960000</v>
      </c>
      <c r="N197">
        <f t="shared" si="26"/>
        <v>41490000</v>
      </c>
    </row>
    <row r="198" spans="1:14" x14ac:dyDescent="0.3">
      <c r="A198" s="1">
        <v>40</v>
      </c>
      <c r="B198" t="s">
        <v>455</v>
      </c>
      <c r="C198" t="s">
        <v>440</v>
      </c>
      <c r="D198" t="s">
        <v>1172</v>
      </c>
      <c r="E198" t="s">
        <v>10452</v>
      </c>
      <c r="F198" t="s">
        <v>10453</v>
      </c>
      <c r="G198" t="s">
        <v>7981</v>
      </c>
      <c r="I198" t="str">
        <f t="shared" si="21"/>
        <v>N/A</v>
      </c>
      <c r="J198">
        <f t="shared" si="22"/>
        <v>0.54</v>
      </c>
      <c r="K198">
        <f t="shared" si="23"/>
        <v>0.56000000000000005</v>
      </c>
      <c r="L198">
        <f t="shared" si="24"/>
        <v>-0.86</v>
      </c>
      <c r="M198">
        <f t="shared" si="25"/>
        <v>-0.98</v>
      </c>
      <c r="N198">
        <f t="shared" si="26"/>
        <v>0.21</v>
      </c>
    </row>
    <row r="199" spans="1:14" x14ac:dyDescent="0.3">
      <c r="A199" s="1">
        <v>41</v>
      </c>
      <c r="B199" t="s">
        <v>461</v>
      </c>
      <c r="C199" t="s">
        <v>254</v>
      </c>
      <c r="D199" t="s">
        <v>1115</v>
      </c>
      <c r="E199" t="s">
        <v>10460</v>
      </c>
      <c r="F199" t="s">
        <v>10455</v>
      </c>
      <c r="G199" t="s">
        <v>10456</v>
      </c>
      <c r="I199" t="str">
        <f t="shared" si="21"/>
        <v>N/A</v>
      </c>
      <c r="J199" t="str">
        <f t="shared" si="22"/>
        <v>N/A</v>
      </c>
      <c r="K199">
        <f t="shared" si="23"/>
        <v>3.7000000000000005E-2</v>
      </c>
      <c r="L199">
        <f t="shared" si="24"/>
        <v>-2.5356999999999998</v>
      </c>
      <c r="M199">
        <f t="shared" si="25"/>
        <v>-0.13949999999999999</v>
      </c>
      <c r="N199">
        <f t="shared" si="26"/>
        <v>1.2126000000000001</v>
      </c>
    </row>
    <row r="200" spans="1:14" x14ac:dyDescent="0.3">
      <c r="A200" s="1">
        <v>42</v>
      </c>
      <c r="B200" t="s">
        <v>466</v>
      </c>
      <c r="C200" t="s">
        <v>9727</v>
      </c>
      <c r="D200" t="s">
        <v>10461</v>
      </c>
      <c r="E200" t="s">
        <v>9160</v>
      </c>
      <c r="F200" t="s">
        <v>10458</v>
      </c>
      <c r="G200" t="s">
        <v>10459</v>
      </c>
      <c r="I200" t="str">
        <f t="shared" si="21"/>
        <v>N/A</v>
      </c>
      <c r="J200">
        <f t="shared" si="22"/>
        <v>41670000</v>
      </c>
      <c r="K200">
        <f t="shared" si="23"/>
        <v>43480000</v>
      </c>
      <c r="L200">
        <f t="shared" si="24"/>
        <v>41400000</v>
      </c>
      <c r="M200">
        <f t="shared" si="25"/>
        <v>40960000</v>
      </c>
      <c r="N200">
        <f t="shared" si="26"/>
        <v>41490000</v>
      </c>
    </row>
    <row r="201" spans="1:14" x14ac:dyDescent="0.3">
      <c r="A201" s="1">
        <v>43</v>
      </c>
      <c r="B201" t="s">
        <v>153</v>
      </c>
      <c r="C201" t="s">
        <v>10462</v>
      </c>
      <c r="D201" t="s">
        <v>10463</v>
      </c>
      <c r="E201" t="s">
        <v>10464</v>
      </c>
      <c r="F201" t="s">
        <v>2016</v>
      </c>
      <c r="G201" t="s">
        <v>10465</v>
      </c>
      <c r="I201" t="str">
        <f t="shared" si="21"/>
        <v>N/A</v>
      </c>
      <c r="J201">
        <f t="shared" si="22"/>
        <v>68320000</v>
      </c>
      <c r="K201">
        <f t="shared" si="23"/>
        <v>103410000</v>
      </c>
      <c r="L201">
        <f t="shared" si="24"/>
        <v>91050000</v>
      </c>
      <c r="M201">
        <f t="shared" si="25"/>
        <v>32060000.000000004</v>
      </c>
      <c r="N201">
        <f t="shared" si="26"/>
        <v>79400000</v>
      </c>
    </row>
    <row r="202" spans="1:14" x14ac:dyDescent="0.3">
      <c r="A202" s="1">
        <v>44</v>
      </c>
      <c r="B202" t="s">
        <v>477</v>
      </c>
      <c r="C202" t="s">
        <v>254</v>
      </c>
      <c r="D202" t="s">
        <v>10466</v>
      </c>
      <c r="E202" t="s">
        <v>10467</v>
      </c>
      <c r="F202" t="s">
        <v>10468</v>
      </c>
      <c r="G202" t="s">
        <v>10469</v>
      </c>
      <c r="I202" t="str">
        <f t="shared" si="21"/>
        <v>N/A</v>
      </c>
      <c r="J202" t="str">
        <f t="shared" si="22"/>
        <v>N/A</v>
      </c>
      <c r="K202">
        <f t="shared" si="23"/>
        <v>0.51380000000000003</v>
      </c>
      <c r="L202">
        <f t="shared" si="24"/>
        <v>-0.1195</v>
      </c>
      <c r="M202">
        <f t="shared" si="25"/>
        <v>-0.64790000000000003</v>
      </c>
      <c r="N202">
        <f t="shared" si="26"/>
        <v>1.4769000000000001</v>
      </c>
    </row>
    <row r="203" spans="1:14" x14ac:dyDescent="0.3">
      <c r="A203" s="1">
        <v>45</v>
      </c>
      <c r="B203" t="s">
        <v>482</v>
      </c>
      <c r="C203" t="s">
        <v>254</v>
      </c>
      <c r="D203" t="s">
        <v>254</v>
      </c>
      <c r="E203" t="s">
        <v>254</v>
      </c>
      <c r="F203" t="s">
        <v>254</v>
      </c>
      <c r="G203" t="s">
        <v>10470</v>
      </c>
      <c r="I203" t="str">
        <f t="shared" si="21"/>
        <v>N/A</v>
      </c>
      <c r="J203" t="str">
        <f t="shared" si="22"/>
        <v>N/A</v>
      </c>
      <c r="K203" t="str">
        <f t="shared" si="23"/>
        <v>N/A</v>
      </c>
      <c r="L203" t="str">
        <f t="shared" si="24"/>
        <v>N/A</v>
      </c>
      <c r="M203" t="str">
        <f t="shared" si="25"/>
        <v>N/A</v>
      </c>
      <c r="N203">
        <f t="shared" si="26"/>
        <v>0.17420000000000002</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10471</v>
      </c>
      <c r="D206" t="s">
        <v>10472</v>
      </c>
      <c r="E206" t="s">
        <v>10473</v>
      </c>
      <c r="F206" t="s">
        <v>8280</v>
      </c>
      <c r="G206" t="s">
        <v>3724</v>
      </c>
      <c r="I206" t="str">
        <f t="shared" si="21"/>
        <v>N/A</v>
      </c>
      <c r="J206">
        <f t="shared" si="22"/>
        <v>162290000</v>
      </c>
      <c r="K206">
        <f t="shared" si="23"/>
        <v>333710000</v>
      </c>
      <c r="L206">
        <f t="shared" si="24"/>
        <v>301300000</v>
      </c>
      <c r="M206">
        <f t="shared" si="25"/>
        <v>70330000</v>
      </c>
      <c r="N206">
        <f t="shared" si="26"/>
        <v>61170000</v>
      </c>
    </row>
    <row r="207" spans="1:14" x14ac:dyDescent="0.3">
      <c r="A207" s="1">
        <v>1</v>
      </c>
      <c r="B207" t="s">
        <v>490</v>
      </c>
      <c r="C207" t="s">
        <v>10474</v>
      </c>
      <c r="D207" t="s">
        <v>10475</v>
      </c>
      <c r="E207" t="s">
        <v>10476</v>
      </c>
      <c r="F207" t="s">
        <v>10477</v>
      </c>
      <c r="G207" t="s">
        <v>10478</v>
      </c>
      <c r="I207" t="str">
        <f t="shared" si="21"/>
        <v>N/A</v>
      </c>
      <c r="J207">
        <f t="shared" si="22"/>
        <v>68280000</v>
      </c>
      <c r="K207">
        <f t="shared" si="23"/>
        <v>130229999.99999999</v>
      </c>
      <c r="L207">
        <f t="shared" si="24"/>
        <v>46440000</v>
      </c>
      <c r="M207">
        <f t="shared" si="25"/>
        <v>59030000</v>
      </c>
      <c r="N207">
        <f t="shared" si="26"/>
        <v>54070000</v>
      </c>
    </row>
    <row r="208" spans="1:14" x14ac:dyDescent="0.3">
      <c r="A208" s="1">
        <v>2</v>
      </c>
      <c r="B208" t="s">
        <v>491</v>
      </c>
      <c r="C208" t="s">
        <v>10479</v>
      </c>
      <c r="D208" t="s">
        <v>10480</v>
      </c>
      <c r="E208" t="s">
        <v>10481</v>
      </c>
      <c r="F208" t="s">
        <v>10482</v>
      </c>
      <c r="G208" t="s">
        <v>2180</v>
      </c>
      <c r="I208" t="str">
        <f t="shared" si="21"/>
        <v>N/A</v>
      </c>
      <c r="J208">
        <f t="shared" si="22"/>
        <v>94010000</v>
      </c>
      <c r="K208">
        <f t="shared" si="23"/>
        <v>203480000</v>
      </c>
      <c r="L208">
        <f t="shared" si="24"/>
        <v>254850000</v>
      </c>
      <c r="M208">
        <f t="shared" si="25"/>
        <v>11300000</v>
      </c>
      <c r="N208">
        <f t="shared" si="26"/>
        <v>7100000</v>
      </c>
    </row>
    <row r="209" spans="1:14" x14ac:dyDescent="0.3">
      <c r="A209" s="1">
        <v>3</v>
      </c>
      <c r="B209" t="s">
        <v>492</v>
      </c>
      <c r="C209" t="s">
        <v>254</v>
      </c>
      <c r="D209" t="s">
        <v>10483</v>
      </c>
      <c r="E209" t="s">
        <v>10484</v>
      </c>
      <c r="F209" t="s">
        <v>10485</v>
      </c>
      <c r="G209" t="s">
        <v>10486</v>
      </c>
      <c r="I209" t="str">
        <f t="shared" si="21"/>
        <v>N/A</v>
      </c>
      <c r="J209" t="str">
        <f t="shared" si="22"/>
        <v>N/A</v>
      </c>
      <c r="K209">
        <f t="shared" si="23"/>
        <v>1.0563</v>
      </c>
      <c r="L209">
        <f t="shared" si="24"/>
        <v>-9.7100000000000006E-2</v>
      </c>
      <c r="M209">
        <f t="shared" si="25"/>
        <v>-0.76659999999999995</v>
      </c>
      <c r="N209">
        <f t="shared" si="26"/>
        <v>-0.1303</v>
      </c>
    </row>
    <row r="210" spans="1:14" x14ac:dyDescent="0.3">
      <c r="A210" s="1">
        <v>4</v>
      </c>
      <c r="B210" t="s">
        <v>497</v>
      </c>
      <c r="C210" t="s">
        <v>10487</v>
      </c>
      <c r="D210" t="s">
        <v>3517</v>
      </c>
      <c r="E210" t="s">
        <v>10488</v>
      </c>
      <c r="F210" t="s">
        <v>8367</v>
      </c>
      <c r="G210" t="s">
        <v>10489</v>
      </c>
      <c r="I210" t="str">
        <f t="shared" si="21"/>
        <v>N/A</v>
      </c>
      <c r="J210">
        <f t="shared" si="22"/>
        <v>0.27729999999999999</v>
      </c>
      <c r="K210">
        <f t="shared" si="23"/>
        <v>0.3412</v>
      </c>
      <c r="L210">
        <f t="shared" si="24"/>
        <v>0.34520000000000006</v>
      </c>
      <c r="M210">
        <f t="shared" si="25"/>
        <v>5.4100000000000002E-2</v>
      </c>
      <c r="N210">
        <f t="shared" si="26"/>
        <v>5.8099999999999999E-2</v>
      </c>
    </row>
    <row r="211" spans="1:14" x14ac:dyDescent="0.3">
      <c r="A211" s="1">
        <v>5</v>
      </c>
      <c r="B211" t="s">
        <v>503</v>
      </c>
      <c r="C211" t="s">
        <v>10490</v>
      </c>
      <c r="D211" t="s">
        <v>10491</v>
      </c>
      <c r="E211" t="s">
        <v>10492</v>
      </c>
      <c r="F211" t="s">
        <v>10493</v>
      </c>
      <c r="G211" t="s">
        <v>10494</v>
      </c>
      <c r="I211" t="str">
        <f t="shared" si="21"/>
        <v>N/A</v>
      </c>
      <c r="J211">
        <f t="shared" si="22"/>
        <v>38870000</v>
      </c>
      <c r="K211">
        <f t="shared" si="23"/>
        <v>56370000</v>
      </c>
      <c r="L211">
        <f t="shared" si="24"/>
        <v>34280000</v>
      </c>
      <c r="M211">
        <f t="shared" si="25"/>
        <v>48620000</v>
      </c>
      <c r="N211">
        <f t="shared" si="26"/>
        <v>30360000</v>
      </c>
    </row>
    <row r="212" spans="1:14" x14ac:dyDescent="0.3">
      <c r="A212" s="1">
        <v>6</v>
      </c>
      <c r="B212" t="s">
        <v>509</v>
      </c>
      <c r="C212" t="s">
        <v>3446</v>
      </c>
      <c r="D212" t="s">
        <v>10495</v>
      </c>
      <c r="E212" t="s">
        <v>10496</v>
      </c>
      <c r="F212" t="s">
        <v>2842</v>
      </c>
      <c r="G212" t="s">
        <v>8537</v>
      </c>
      <c r="I212" t="str">
        <f t="shared" si="21"/>
        <v>N/A</v>
      </c>
      <c r="J212">
        <f t="shared" si="22"/>
        <v>34930000</v>
      </c>
      <c r="K212">
        <f t="shared" si="23"/>
        <v>48080000</v>
      </c>
      <c r="L212">
        <f t="shared" si="24"/>
        <v>30990000</v>
      </c>
      <c r="M212">
        <f t="shared" si="25"/>
        <v>7880000</v>
      </c>
      <c r="N212">
        <f t="shared" si="26"/>
        <v>10210000</v>
      </c>
    </row>
    <row r="213" spans="1:14" x14ac:dyDescent="0.3">
      <c r="A213" s="1">
        <v>7</v>
      </c>
      <c r="B213" t="s">
        <v>515</v>
      </c>
      <c r="C213" t="s">
        <v>10497</v>
      </c>
      <c r="D213" t="s">
        <v>10498</v>
      </c>
      <c r="E213" t="s">
        <v>10499</v>
      </c>
      <c r="F213" t="s">
        <v>4715</v>
      </c>
      <c r="G213" t="s">
        <v>8537</v>
      </c>
      <c r="I213" t="str">
        <f t="shared" si="21"/>
        <v>N/A</v>
      </c>
      <c r="J213">
        <f t="shared" si="22"/>
        <v>34940000</v>
      </c>
      <c r="K213">
        <f t="shared" si="23"/>
        <v>48140000</v>
      </c>
      <c r="L213">
        <f t="shared" si="24"/>
        <v>31060000</v>
      </c>
      <c r="M213">
        <f t="shared" si="25"/>
        <v>7900000</v>
      </c>
      <c r="N213">
        <f t="shared" si="26"/>
        <v>10210000</v>
      </c>
    </row>
    <row r="214" spans="1:14" x14ac:dyDescent="0.3">
      <c r="A214" s="1">
        <v>8</v>
      </c>
      <c r="B214" t="s">
        <v>521</v>
      </c>
      <c r="C214" t="s">
        <v>10500</v>
      </c>
      <c r="D214" t="s">
        <v>8727</v>
      </c>
      <c r="E214" t="s">
        <v>10501</v>
      </c>
      <c r="F214" t="s">
        <v>10502</v>
      </c>
      <c r="G214" t="s">
        <v>254</v>
      </c>
      <c r="I214" t="str">
        <f t="shared" si="21"/>
        <v>N/A</v>
      </c>
      <c r="J214">
        <f t="shared" si="22"/>
        <v>-10000</v>
      </c>
      <c r="K214">
        <f t="shared" si="23"/>
        <v>-62000</v>
      </c>
      <c r="L214">
        <f t="shared" si="24"/>
        <v>-67000</v>
      </c>
      <c r="M214">
        <f t="shared" si="25"/>
        <v>-20000</v>
      </c>
      <c r="N214" t="str">
        <f t="shared" si="26"/>
        <v>N/A</v>
      </c>
    </row>
    <row r="215" spans="1:14" x14ac:dyDescent="0.3">
      <c r="A215" s="1">
        <v>9</v>
      </c>
      <c r="B215" t="s">
        <v>527</v>
      </c>
      <c r="C215" t="s">
        <v>1974</v>
      </c>
      <c r="D215" t="s">
        <v>8984</v>
      </c>
      <c r="E215" t="s">
        <v>4484</v>
      </c>
      <c r="F215" t="s">
        <v>9060</v>
      </c>
      <c r="G215" t="s">
        <v>10503</v>
      </c>
      <c r="I215" t="str">
        <f t="shared" si="21"/>
        <v>N/A</v>
      </c>
      <c r="J215">
        <f t="shared" si="22"/>
        <v>3940000</v>
      </c>
      <c r="K215">
        <f t="shared" si="23"/>
        <v>8289999.9999999991</v>
      </c>
      <c r="L215">
        <f t="shared" si="24"/>
        <v>3300000</v>
      </c>
      <c r="M215">
        <f t="shared" si="25"/>
        <v>40740000</v>
      </c>
      <c r="N215">
        <f t="shared" si="26"/>
        <v>20150000</v>
      </c>
    </row>
    <row r="216" spans="1:14" x14ac:dyDescent="0.3">
      <c r="A216" s="1">
        <v>10</v>
      </c>
      <c r="B216" t="s">
        <v>533</v>
      </c>
      <c r="C216" t="s">
        <v>254</v>
      </c>
      <c r="D216" t="s">
        <v>10504</v>
      </c>
      <c r="E216" t="s">
        <v>10505</v>
      </c>
      <c r="F216" t="s">
        <v>10506</v>
      </c>
      <c r="G216" t="s">
        <v>10507</v>
      </c>
      <c r="I216" t="str">
        <f t="shared" si="21"/>
        <v>N/A</v>
      </c>
      <c r="J216" t="str">
        <f t="shared" si="22"/>
        <v>N/A</v>
      </c>
      <c r="K216">
        <f t="shared" si="23"/>
        <v>0.4501</v>
      </c>
      <c r="L216">
        <f t="shared" si="24"/>
        <v>-0.39189999999999997</v>
      </c>
      <c r="M216">
        <f t="shared" si="25"/>
        <v>0.41820000000000002</v>
      </c>
      <c r="N216">
        <f t="shared" si="26"/>
        <v>-0.37560000000000004</v>
      </c>
    </row>
    <row r="217" spans="1:14" x14ac:dyDescent="0.3">
      <c r="A217" s="1">
        <v>11</v>
      </c>
      <c r="B217" t="s">
        <v>538</v>
      </c>
      <c r="C217" t="s">
        <v>10508</v>
      </c>
      <c r="D217" t="s">
        <v>10509</v>
      </c>
      <c r="E217" t="s">
        <v>4352</v>
      </c>
      <c r="F217" t="s">
        <v>8788</v>
      </c>
      <c r="G217" t="s">
        <v>10510</v>
      </c>
      <c r="I217" t="str">
        <f t="shared" si="21"/>
        <v>N/A</v>
      </c>
      <c r="J217">
        <f t="shared" si="22"/>
        <v>10.47</v>
      </c>
      <c r="K217">
        <f t="shared" si="23"/>
        <v>10.18</v>
      </c>
      <c r="L217">
        <f t="shared" si="24"/>
        <v>16.940000000000001</v>
      </c>
      <c r="M217">
        <f t="shared" si="25"/>
        <v>2.42</v>
      </c>
      <c r="N217">
        <f t="shared" si="26"/>
        <v>15.02</v>
      </c>
    </row>
    <row r="218" spans="1:14" x14ac:dyDescent="0.3">
      <c r="A218" s="1">
        <v>12</v>
      </c>
      <c r="B218" t="s">
        <v>544</v>
      </c>
      <c r="C218" t="s">
        <v>254</v>
      </c>
      <c r="D218" t="s">
        <v>2779</v>
      </c>
      <c r="E218" t="s">
        <v>10511</v>
      </c>
      <c r="F218" t="s">
        <v>254</v>
      </c>
      <c r="G218" t="s">
        <v>254</v>
      </c>
      <c r="I218" t="str">
        <f t="shared" si="21"/>
        <v>N/A</v>
      </c>
      <c r="J218" t="str">
        <f t="shared" si="22"/>
        <v>N/A</v>
      </c>
      <c r="K218">
        <f t="shared" si="23"/>
        <v>28830000</v>
      </c>
      <c r="L218">
        <f t="shared" si="24"/>
        <v>29250000</v>
      </c>
      <c r="M218" t="str">
        <f t="shared" si="25"/>
        <v>N/A</v>
      </c>
      <c r="N218" t="str">
        <f t="shared" si="26"/>
        <v>N/A</v>
      </c>
    </row>
    <row r="219" spans="1:14" x14ac:dyDescent="0.3">
      <c r="A219" s="1">
        <v>13</v>
      </c>
      <c r="B219" t="s">
        <v>545</v>
      </c>
      <c r="C219" t="s">
        <v>254</v>
      </c>
      <c r="D219" t="s">
        <v>2779</v>
      </c>
      <c r="E219" t="s">
        <v>10511</v>
      </c>
      <c r="F219" t="s">
        <v>254</v>
      </c>
      <c r="G219" t="s">
        <v>254</v>
      </c>
      <c r="I219" t="str">
        <f t="shared" si="21"/>
        <v>N/A</v>
      </c>
      <c r="J219" t="str">
        <f t="shared" si="22"/>
        <v>N/A</v>
      </c>
      <c r="K219">
        <f t="shared" si="23"/>
        <v>28830000</v>
      </c>
      <c r="L219">
        <f t="shared" si="24"/>
        <v>29250000</v>
      </c>
      <c r="M219" t="str">
        <f t="shared" si="25"/>
        <v>N/A</v>
      </c>
      <c r="N219" t="str">
        <f t="shared" si="26"/>
        <v>N/A</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254</v>
      </c>
      <c r="D221" t="s">
        <v>254</v>
      </c>
      <c r="E221" t="s">
        <v>254</v>
      </c>
      <c r="F221" t="s">
        <v>254</v>
      </c>
      <c r="G221" t="s">
        <v>254</v>
      </c>
      <c r="I221" t="str">
        <f t="shared" si="21"/>
        <v>N/A</v>
      </c>
      <c r="J221" t="str">
        <f t="shared" si="22"/>
        <v>N/A</v>
      </c>
      <c r="K221" t="str">
        <f t="shared" si="23"/>
        <v>N/A</v>
      </c>
      <c r="L221" t="str">
        <f t="shared" si="24"/>
        <v>N/A</v>
      </c>
      <c r="M221" t="str">
        <f t="shared" si="25"/>
        <v>N/A</v>
      </c>
      <c r="N221" t="str">
        <f t="shared" si="26"/>
        <v>N/A</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3685</v>
      </c>
      <c r="D223" t="s">
        <v>10512</v>
      </c>
      <c r="E223" t="s">
        <v>10513</v>
      </c>
      <c r="F223" t="s">
        <v>10514</v>
      </c>
      <c r="G223" t="s">
        <v>10515</v>
      </c>
      <c r="I223" t="str">
        <f t="shared" si="21"/>
        <v>N/A</v>
      </c>
      <c r="J223">
        <f t="shared" si="22"/>
        <v>10910000</v>
      </c>
      <c r="K223">
        <f t="shared" si="23"/>
        <v>9770000</v>
      </c>
      <c r="L223">
        <f t="shared" si="24"/>
        <v>13480000</v>
      </c>
      <c r="M223">
        <f t="shared" si="25"/>
        <v>221730000</v>
      </c>
      <c r="N223">
        <f t="shared" si="26"/>
        <v>6320000</v>
      </c>
    </row>
    <row r="224" spans="1:14" x14ac:dyDescent="0.3">
      <c r="A224" s="1">
        <v>18</v>
      </c>
      <c r="B224" t="s">
        <v>555</v>
      </c>
      <c r="C224" t="s">
        <v>8553</v>
      </c>
      <c r="D224" t="s">
        <v>411</v>
      </c>
      <c r="E224" t="s">
        <v>2931</v>
      </c>
      <c r="F224" t="s">
        <v>10516</v>
      </c>
      <c r="G224" t="s">
        <v>10517</v>
      </c>
      <c r="I224" t="str">
        <f t="shared" si="21"/>
        <v>N/A</v>
      </c>
      <c r="J224">
        <f t="shared" si="22"/>
        <v>5640000</v>
      </c>
      <c r="K224">
        <f t="shared" si="23"/>
        <v>5400000</v>
      </c>
      <c r="L224">
        <f t="shared" si="24"/>
        <v>4800000</v>
      </c>
      <c r="M224">
        <f t="shared" si="25"/>
        <v>211830000</v>
      </c>
      <c r="N224">
        <f t="shared" si="26"/>
        <v>331000</v>
      </c>
    </row>
    <row r="225" spans="1:14" x14ac:dyDescent="0.3">
      <c r="A225" s="1">
        <v>19</v>
      </c>
      <c r="B225" t="s">
        <v>561</v>
      </c>
      <c r="C225" t="s">
        <v>10518</v>
      </c>
      <c r="D225" t="s">
        <v>10519</v>
      </c>
      <c r="E225" t="s">
        <v>10520</v>
      </c>
      <c r="F225" t="s">
        <v>10521</v>
      </c>
      <c r="G225" t="s">
        <v>10522</v>
      </c>
      <c r="I225" t="str">
        <f t="shared" si="21"/>
        <v>N/A</v>
      </c>
      <c r="J225">
        <f t="shared" si="22"/>
        <v>212070000</v>
      </c>
      <c r="K225">
        <f t="shared" si="23"/>
        <v>428680000</v>
      </c>
      <c r="L225">
        <f t="shared" si="24"/>
        <v>378300000</v>
      </c>
      <c r="M225">
        <f t="shared" si="25"/>
        <v>340680000</v>
      </c>
      <c r="N225">
        <f t="shared" si="26"/>
        <v>97850000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9018</v>
      </c>
      <c r="D228" t="s">
        <v>1995</v>
      </c>
      <c r="E228" t="s">
        <v>10523</v>
      </c>
      <c r="F228" t="s">
        <v>10524</v>
      </c>
      <c r="G228" t="s">
        <v>10525</v>
      </c>
      <c r="I228" t="str">
        <f t="shared" si="21"/>
        <v>N/A</v>
      </c>
      <c r="J228">
        <f t="shared" si="22"/>
        <v>7530000</v>
      </c>
      <c r="K228">
        <f t="shared" si="23"/>
        <v>16110000</v>
      </c>
      <c r="L228">
        <f t="shared" si="24"/>
        <v>15940000</v>
      </c>
      <c r="M228">
        <f t="shared" si="25"/>
        <v>11310000</v>
      </c>
      <c r="N228">
        <f t="shared" si="26"/>
        <v>10840000</v>
      </c>
    </row>
    <row r="229" spans="1:14" x14ac:dyDescent="0.3">
      <c r="A229" s="1">
        <v>1</v>
      </c>
      <c r="B229" t="s">
        <v>573</v>
      </c>
      <c r="C229" t="s">
        <v>10526</v>
      </c>
      <c r="D229" t="s">
        <v>10527</v>
      </c>
      <c r="E229" t="s">
        <v>10528</v>
      </c>
      <c r="F229" t="s">
        <v>10529</v>
      </c>
      <c r="G229" t="s">
        <v>10530</v>
      </c>
      <c r="I229" t="str">
        <f t="shared" si="21"/>
        <v>N/A</v>
      </c>
      <c r="J229">
        <f t="shared" si="22"/>
        <v>30170000</v>
      </c>
      <c r="K229">
        <f t="shared" si="23"/>
        <v>34090000</v>
      </c>
      <c r="L229">
        <f t="shared" si="24"/>
        <v>37220000</v>
      </c>
      <c r="M229">
        <f t="shared" si="25"/>
        <v>18220000</v>
      </c>
      <c r="N229">
        <f t="shared" si="26"/>
        <v>23110000</v>
      </c>
    </row>
    <row r="230" spans="1:14" x14ac:dyDescent="0.3">
      <c r="A230" s="1">
        <v>2</v>
      </c>
      <c r="B230" t="s">
        <v>579</v>
      </c>
      <c r="C230" t="s">
        <v>254</v>
      </c>
      <c r="D230" t="s">
        <v>254</v>
      </c>
      <c r="E230" t="s">
        <v>254</v>
      </c>
      <c r="F230" t="s">
        <v>254</v>
      </c>
      <c r="G230" t="s">
        <v>254</v>
      </c>
      <c r="I230" t="str">
        <f t="shared" si="21"/>
        <v>N/A</v>
      </c>
      <c r="J230" t="str">
        <f t="shared" si="22"/>
        <v>N/A</v>
      </c>
      <c r="K230" t="str">
        <f t="shared" si="23"/>
        <v>N/A</v>
      </c>
      <c r="L230" t="str">
        <f t="shared" si="24"/>
        <v>N/A</v>
      </c>
      <c r="M230" t="str">
        <f t="shared" si="25"/>
        <v>N/A</v>
      </c>
      <c r="N230" t="str">
        <f t="shared" si="26"/>
        <v>N/A</v>
      </c>
    </row>
    <row r="231" spans="1:14" x14ac:dyDescent="0.3">
      <c r="A231" s="1">
        <v>3</v>
      </c>
      <c r="B231" t="s">
        <v>585</v>
      </c>
      <c r="C231" t="s">
        <v>254</v>
      </c>
      <c r="D231" t="s">
        <v>254</v>
      </c>
      <c r="E231" t="s">
        <v>254</v>
      </c>
      <c r="F231" t="s">
        <v>254</v>
      </c>
      <c r="G231" t="s">
        <v>254</v>
      </c>
      <c r="I231" t="str">
        <f t="shared" si="21"/>
        <v>N/A</v>
      </c>
      <c r="J231" t="str">
        <f t="shared" si="22"/>
        <v>N/A</v>
      </c>
      <c r="K231" t="str">
        <f t="shared" si="23"/>
        <v>N/A</v>
      </c>
      <c r="L231" t="str">
        <f t="shared" si="24"/>
        <v>N/A</v>
      </c>
      <c r="M231" t="str">
        <f t="shared" si="25"/>
        <v>N/A</v>
      </c>
      <c r="N231" t="str">
        <f t="shared" si="26"/>
        <v>N/A</v>
      </c>
    </row>
    <row r="232" spans="1:14" x14ac:dyDescent="0.3">
      <c r="A232" s="1">
        <v>4</v>
      </c>
      <c r="B232" t="s">
        <v>589</v>
      </c>
      <c r="C232" t="s">
        <v>6028</v>
      </c>
      <c r="D232" t="s">
        <v>3827</v>
      </c>
      <c r="E232" t="s">
        <v>10531</v>
      </c>
      <c r="F232" t="s">
        <v>10532</v>
      </c>
      <c r="G232" t="s">
        <v>2419</v>
      </c>
      <c r="I232" t="str">
        <f t="shared" si="21"/>
        <v>N/A</v>
      </c>
      <c r="J232">
        <f t="shared" si="22"/>
        <v>23000000</v>
      </c>
      <c r="K232">
        <f t="shared" si="23"/>
        <v>24110000</v>
      </c>
      <c r="L232">
        <f t="shared" si="24"/>
        <v>26160000</v>
      </c>
      <c r="M232">
        <f t="shared" si="25"/>
        <v>9500000</v>
      </c>
      <c r="N232">
        <f t="shared" si="26"/>
        <v>13780000</v>
      </c>
    </row>
    <row r="233" spans="1:14" x14ac:dyDescent="0.3">
      <c r="A233" s="1">
        <v>5</v>
      </c>
      <c r="B233" t="s">
        <v>593</v>
      </c>
      <c r="C233" t="s">
        <v>8372</v>
      </c>
      <c r="D233" t="s">
        <v>2811</v>
      </c>
      <c r="E233" t="s">
        <v>10533</v>
      </c>
      <c r="F233" t="s">
        <v>10534</v>
      </c>
      <c r="G233" t="s">
        <v>10535</v>
      </c>
      <c r="I233" t="str">
        <f t="shared" si="21"/>
        <v>pos_trend</v>
      </c>
      <c r="J233">
        <f t="shared" si="22"/>
        <v>2370000</v>
      </c>
      <c r="K233">
        <f t="shared" si="23"/>
        <v>6040000</v>
      </c>
      <c r="L233">
        <f t="shared" si="24"/>
        <v>7080000</v>
      </c>
      <c r="M233">
        <f t="shared" si="25"/>
        <v>8250000</v>
      </c>
      <c r="N233">
        <f t="shared" si="26"/>
        <v>8520000</v>
      </c>
    </row>
    <row r="234" spans="1:14" x14ac:dyDescent="0.3">
      <c r="A234" s="1">
        <v>6</v>
      </c>
      <c r="B234" t="s">
        <v>599</v>
      </c>
      <c r="C234" t="s">
        <v>10536</v>
      </c>
      <c r="D234" t="s">
        <v>2900</v>
      </c>
      <c r="E234" t="s">
        <v>10537</v>
      </c>
      <c r="F234" t="s">
        <v>2819</v>
      </c>
      <c r="G234" t="s">
        <v>7588</v>
      </c>
      <c r="I234" t="str">
        <f t="shared" si="21"/>
        <v>N/A</v>
      </c>
      <c r="J234">
        <f t="shared" si="22"/>
        <v>22640000</v>
      </c>
      <c r="K234">
        <f t="shared" si="23"/>
        <v>17990000</v>
      </c>
      <c r="L234">
        <f t="shared" si="24"/>
        <v>21280000</v>
      </c>
      <c r="M234">
        <f t="shared" si="25"/>
        <v>6920000</v>
      </c>
      <c r="N234">
        <f t="shared" si="26"/>
        <v>12270000</v>
      </c>
    </row>
    <row r="235" spans="1:14" x14ac:dyDescent="0.3">
      <c r="A235" s="1">
        <v>7</v>
      </c>
      <c r="B235" t="s">
        <v>605</v>
      </c>
      <c r="C235" t="s">
        <v>254</v>
      </c>
      <c r="D235" t="s">
        <v>254</v>
      </c>
      <c r="E235" t="s">
        <v>254</v>
      </c>
      <c r="F235" t="s">
        <v>254</v>
      </c>
      <c r="G235" t="s">
        <v>254</v>
      </c>
      <c r="I235" t="str">
        <f t="shared" si="21"/>
        <v>N/A</v>
      </c>
      <c r="J235" t="str">
        <f t="shared" si="22"/>
        <v>N/A</v>
      </c>
      <c r="K235" t="str">
        <f t="shared" si="23"/>
        <v>N/A</v>
      </c>
      <c r="L235" t="str">
        <f t="shared" si="24"/>
        <v>N/A</v>
      </c>
      <c r="M235" t="str">
        <f t="shared" si="25"/>
        <v>N/A</v>
      </c>
      <c r="N235" t="str">
        <f t="shared" si="26"/>
        <v>N/A</v>
      </c>
    </row>
    <row r="236" spans="1:14" x14ac:dyDescent="0.3">
      <c r="A236" s="1">
        <v>8</v>
      </c>
      <c r="B236" t="s">
        <v>606</v>
      </c>
      <c r="C236" t="s">
        <v>254</v>
      </c>
      <c r="D236" t="s">
        <v>254</v>
      </c>
      <c r="E236" t="s">
        <v>254</v>
      </c>
      <c r="F236" t="s">
        <v>254</v>
      </c>
      <c r="G236" t="s">
        <v>254</v>
      </c>
      <c r="I236" t="str">
        <f t="shared" si="21"/>
        <v>N/A</v>
      </c>
      <c r="J236" t="str">
        <f t="shared" si="22"/>
        <v>N/A</v>
      </c>
      <c r="K236" t="str">
        <f t="shared" si="23"/>
        <v>N/A</v>
      </c>
      <c r="L236" t="str">
        <f t="shared" si="24"/>
        <v>N/A</v>
      </c>
      <c r="M236" t="str">
        <f t="shared" si="25"/>
        <v>N/A</v>
      </c>
      <c r="N236" t="str">
        <f t="shared" si="26"/>
        <v>N/A</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10538</v>
      </c>
      <c r="D238" t="s">
        <v>10539</v>
      </c>
      <c r="E238" t="s">
        <v>10540</v>
      </c>
      <c r="F238" t="s">
        <v>10541</v>
      </c>
      <c r="G238" t="s">
        <v>10542</v>
      </c>
      <c r="I238" t="str">
        <f t="shared" si="21"/>
        <v>N/A</v>
      </c>
      <c r="J238">
        <f t="shared" si="22"/>
        <v>363110000</v>
      </c>
      <c r="K238">
        <f t="shared" si="23"/>
        <v>527020000</v>
      </c>
      <c r="L238">
        <f t="shared" si="24"/>
        <v>473580000</v>
      </c>
      <c r="M238">
        <f t="shared" si="25"/>
        <v>945250000</v>
      </c>
      <c r="N238">
        <f t="shared" si="26"/>
        <v>910920000</v>
      </c>
    </row>
    <row r="239" spans="1:14" x14ac:dyDescent="0.3">
      <c r="A239" s="1">
        <v>11</v>
      </c>
      <c r="B239" t="s">
        <v>614</v>
      </c>
      <c r="C239" t="s">
        <v>10543</v>
      </c>
      <c r="D239" t="s">
        <v>10544</v>
      </c>
      <c r="E239" t="s">
        <v>10545</v>
      </c>
      <c r="F239" t="s">
        <v>10546</v>
      </c>
      <c r="G239" t="s">
        <v>10547</v>
      </c>
      <c r="I239" t="str">
        <f t="shared" si="21"/>
        <v>N/A</v>
      </c>
      <c r="J239">
        <f t="shared" si="22"/>
        <v>230290000</v>
      </c>
      <c r="K239">
        <f t="shared" si="23"/>
        <v>348960000</v>
      </c>
      <c r="L239">
        <f t="shared" si="24"/>
        <v>304660000</v>
      </c>
      <c r="M239">
        <f t="shared" si="25"/>
        <v>548960000</v>
      </c>
      <c r="N239">
        <f t="shared" si="26"/>
        <v>548740000</v>
      </c>
    </row>
    <row r="240" spans="1:14" x14ac:dyDescent="0.3">
      <c r="A240" s="1">
        <v>12</v>
      </c>
      <c r="B240" t="s">
        <v>620</v>
      </c>
      <c r="C240" t="s">
        <v>10548</v>
      </c>
      <c r="D240" t="s">
        <v>10549</v>
      </c>
      <c r="E240" t="s">
        <v>10550</v>
      </c>
      <c r="F240" t="s">
        <v>10551</v>
      </c>
      <c r="G240" t="s">
        <v>10552</v>
      </c>
      <c r="I240" t="str">
        <f t="shared" si="21"/>
        <v>N/A</v>
      </c>
      <c r="J240">
        <f t="shared" si="22"/>
        <v>132820000</v>
      </c>
      <c r="K240">
        <f t="shared" si="23"/>
        <v>178060000</v>
      </c>
      <c r="L240">
        <f t="shared" si="24"/>
        <v>168920000</v>
      </c>
      <c r="M240">
        <f t="shared" si="25"/>
        <v>396300000</v>
      </c>
      <c r="N240">
        <f t="shared" si="26"/>
        <v>362180000</v>
      </c>
    </row>
    <row r="241" spans="1:14" x14ac:dyDescent="0.3">
      <c r="A241" s="1">
        <v>13</v>
      </c>
      <c r="B241" t="s">
        <v>626</v>
      </c>
      <c r="C241" t="s">
        <v>10553</v>
      </c>
      <c r="D241" t="s">
        <v>10554</v>
      </c>
      <c r="E241" t="s">
        <v>10555</v>
      </c>
      <c r="F241" t="s">
        <v>7638</v>
      </c>
      <c r="G241" t="s">
        <v>10556</v>
      </c>
      <c r="I241" t="str">
        <f t="shared" si="21"/>
        <v>N/A</v>
      </c>
      <c r="J241">
        <f t="shared" si="22"/>
        <v>2580000</v>
      </c>
      <c r="K241">
        <f t="shared" si="23"/>
        <v>6220000</v>
      </c>
      <c r="L241">
        <f t="shared" si="24"/>
        <v>4890000</v>
      </c>
      <c r="M241">
        <f t="shared" si="25"/>
        <v>2310000</v>
      </c>
      <c r="N241">
        <f t="shared" si="26"/>
        <v>3060000</v>
      </c>
    </row>
    <row r="242" spans="1:14" x14ac:dyDescent="0.3">
      <c r="A242" s="1">
        <v>14</v>
      </c>
      <c r="B242" t="s">
        <v>632</v>
      </c>
      <c r="C242" t="s">
        <v>10553</v>
      </c>
      <c r="D242" t="s">
        <v>10554</v>
      </c>
      <c r="E242" t="s">
        <v>10555</v>
      </c>
      <c r="F242" t="s">
        <v>7638</v>
      </c>
      <c r="G242" t="s">
        <v>10556</v>
      </c>
      <c r="I242" t="str">
        <f t="shared" si="21"/>
        <v>N/A</v>
      </c>
      <c r="J242">
        <f t="shared" si="22"/>
        <v>2580000</v>
      </c>
      <c r="K242">
        <f t="shared" si="23"/>
        <v>6220000</v>
      </c>
      <c r="L242">
        <f t="shared" si="24"/>
        <v>4890000</v>
      </c>
      <c r="M242">
        <f t="shared" si="25"/>
        <v>2310000</v>
      </c>
      <c r="N242">
        <f t="shared" si="26"/>
        <v>3060000</v>
      </c>
    </row>
    <row r="243" spans="1:14" x14ac:dyDescent="0.3">
      <c r="A243" s="1">
        <v>15</v>
      </c>
      <c r="B243" t="s">
        <v>635</v>
      </c>
      <c r="C243" t="s">
        <v>10557</v>
      </c>
      <c r="D243" t="s">
        <v>10558</v>
      </c>
      <c r="E243" t="s">
        <v>10559</v>
      </c>
      <c r="F243" t="s">
        <v>613</v>
      </c>
      <c r="G243" t="s">
        <v>252</v>
      </c>
      <c r="I243" t="str">
        <f t="shared" si="21"/>
        <v>N/A</v>
      </c>
      <c r="J243">
        <f t="shared" si="22"/>
        <v>585290000</v>
      </c>
      <c r="K243">
        <f t="shared" si="23"/>
        <v>978030000</v>
      </c>
      <c r="L243">
        <f t="shared" si="24"/>
        <v>872710000</v>
      </c>
      <c r="M243">
        <f t="shared" si="25"/>
        <v>1300000000</v>
      </c>
      <c r="N243">
        <f t="shared" si="26"/>
        <v>1050000000</v>
      </c>
    </row>
    <row r="244" spans="1:14" x14ac:dyDescent="0.3">
      <c r="A244" s="1">
        <v>16</v>
      </c>
      <c r="B244" t="s">
        <v>640</v>
      </c>
      <c r="C244" t="s">
        <v>254</v>
      </c>
      <c r="D244" t="s">
        <v>10560</v>
      </c>
      <c r="E244" t="s">
        <v>10561</v>
      </c>
      <c r="F244" t="s">
        <v>10562</v>
      </c>
      <c r="G244" t="s">
        <v>10563</v>
      </c>
      <c r="I244" t="str">
        <f t="shared" si="21"/>
        <v>N/A</v>
      </c>
      <c r="J244" t="str">
        <f t="shared" si="22"/>
        <v>N/A</v>
      </c>
      <c r="K244">
        <f t="shared" si="23"/>
        <v>0.67099999999999993</v>
      </c>
      <c r="L244">
        <f t="shared" si="24"/>
        <v>-0.1077</v>
      </c>
      <c r="M244">
        <f t="shared" si="25"/>
        <v>0.48909999999999998</v>
      </c>
      <c r="N244">
        <f t="shared" si="26"/>
        <v>-0.19010000000000002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10564</v>
      </c>
      <c r="D247" t="s">
        <v>10565</v>
      </c>
      <c r="E247" t="s">
        <v>2818</v>
      </c>
      <c r="F247" t="s">
        <v>2721</v>
      </c>
      <c r="G247" t="s">
        <v>5698</v>
      </c>
      <c r="I247" t="str">
        <f t="shared" si="21"/>
        <v>N/A</v>
      </c>
      <c r="J247">
        <f t="shared" si="22"/>
        <v>4590000</v>
      </c>
      <c r="K247">
        <f t="shared" si="23"/>
        <v>189490000</v>
      </c>
      <c r="L247">
        <f t="shared" si="24"/>
        <v>7910000</v>
      </c>
      <c r="M247">
        <f t="shared" si="25"/>
        <v>31630000</v>
      </c>
      <c r="N247">
        <f t="shared" si="26"/>
        <v>2560000</v>
      </c>
    </row>
    <row r="248" spans="1:14" x14ac:dyDescent="0.3">
      <c r="A248" s="1">
        <v>1</v>
      </c>
      <c r="B248" t="s">
        <v>651</v>
      </c>
      <c r="C248" t="s">
        <v>254</v>
      </c>
      <c r="D248" t="s">
        <v>10566</v>
      </c>
      <c r="E248" t="s">
        <v>254</v>
      </c>
      <c r="F248" t="s">
        <v>254</v>
      </c>
      <c r="G248" t="s">
        <v>254</v>
      </c>
      <c r="I248" t="str">
        <f t="shared" si="21"/>
        <v>N/A</v>
      </c>
      <c r="J248" t="str">
        <f t="shared" si="22"/>
        <v>N/A</v>
      </c>
      <c r="K248">
        <f t="shared" si="23"/>
        <v>181580000</v>
      </c>
      <c r="L248" t="str">
        <f t="shared" si="24"/>
        <v>N/A</v>
      </c>
      <c r="M248" t="str">
        <f t="shared" si="25"/>
        <v>N/A</v>
      </c>
      <c r="N248" t="str">
        <f t="shared" si="26"/>
        <v>N/A</v>
      </c>
    </row>
    <row r="249" spans="1:14" x14ac:dyDescent="0.3">
      <c r="A249" s="1">
        <v>2</v>
      </c>
      <c r="B249" t="s">
        <v>653</v>
      </c>
      <c r="C249" t="s">
        <v>10564</v>
      </c>
      <c r="D249" t="s">
        <v>4715</v>
      </c>
      <c r="E249" t="s">
        <v>2818</v>
      </c>
      <c r="F249" t="s">
        <v>2721</v>
      </c>
      <c r="G249" t="s">
        <v>5698</v>
      </c>
      <c r="I249" t="str">
        <f t="shared" si="21"/>
        <v>N/A</v>
      </c>
      <c r="J249">
        <f t="shared" si="22"/>
        <v>4590000</v>
      </c>
      <c r="K249">
        <f t="shared" si="23"/>
        <v>7900000</v>
      </c>
      <c r="L249">
        <f t="shared" si="24"/>
        <v>7910000</v>
      </c>
      <c r="M249">
        <f t="shared" si="25"/>
        <v>31630000</v>
      </c>
      <c r="N249">
        <f t="shared" si="26"/>
        <v>2560000</v>
      </c>
    </row>
    <row r="250" spans="1:14" x14ac:dyDescent="0.3">
      <c r="A250" s="1">
        <v>3</v>
      </c>
      <c r="B250" t="s">
        <v>655</v>
      </c>
      <c r="C250" t="s">
        <v>10567</v>
      </c>
      <c r="D250" t="s">
        <v>4111</v>
      </c>
      <c r="E250" t="s">
        <v>4922</v>
      </c>
      <c r="F250" t="s">
        <v>7082</v>
      </c>
      <c r="G250" t="s">
        <v>10568</v>
      </c>
      <c r="I250" t="str">
        <f t="shared" si="21"/>
        <v>N/A</v>
      </c>
      <c r="J250">
        <f t="shared" si="22"/>
        <v>37690000</v>
      </c>
      <c r="K250">
        <f t="shared" si="23"/>
        <v>61270000</v>
      </c>
      <c r="L250">
        <f t="shared" si="24"/>
        <v>37760000</v>
      </c>
      <c r="M250">
        <f t="shared" si="25"/>
        <v>4690000</v>
      </c>
      <c r="N250">
        <f t="shared" si="26"/>
        <v>4540000</v>
      </c>
    </row>
    <row r="251" spans="1:14" x14ac:dyDescent="0.3">
      <c r="A251" s="1">
        <v>4</v>
      </c>
      <c r="B251" t="s">
        <v>661</v>
      </c>
      <c r="C251" t="s">
        <v>254</v>
      </c>
      <c r="D251" t="s">
        <v>10569</v>
      </c>
      <c r="E251" t="s">
        <v>10570</v>
      </c>
      <c r="F251" t="s">
        <v>10571</v>
      </c>
      <c r="G251" t="s">
        <v>10572</v>
      </c>
      <c r="I251" t="str">
        <f t="shared" si="21"/>
        <v>N/A</v>
      </c>
      <c r="J251" t="str">
        <f t="shared" si="22"/>
        <v>N/A</v>
      </c>
      <c r="K251">
        <f t="shared" si="23"/>
        <v>0.62570000000000003</v>
      </c>
      <c r="L251">
        <f t="shared" si="24"/>
        <v>-0.38380000000000003</v>
      </c>
      <c r="M251">
        <f t="shared" si="25"/>
        <v>-0.87580000000000002</v>
      </c>
      <c r="N251">
        <f t="shared" si="26"/>
        <v>-3.2599999999999997E-2</v>
      </c>
    </row>
    <row r="252" spans="1:14" x14ac:dyDescent="0.3">
      <c r="A252" s="1">
        <v>5</v>
      </c>
      <c r="B252" t="s">
        <v>666</v>
      </c>
      <c r="C252" t="s">
        <v>254</v>
      </c>
      <c r="D252" t="s">
        <v>254</v>
      </c>
      <c r="E252" t="s">
        <v>254</v>
      </c>
      <c r="F252" t="s">
        <v>254</v>
      </c>
      <c r="G252" t="s">
        <v>254</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row>
    <row r="253" spans="1:14" x14ac:dyDescent="0.3">
      <c r="A253" s="1">
        <v>6</v>
      </c>
      <c r="B253" t="s">
        <v>672</v>
      </c>
      <c r="C253" t="s">
        <v>10573</v>
      </c>
      <c r="D253" t="s">
        <v>10574</v>
      </c>
      <c r="E253" t="s">
        <v>10575</v>
      </c>
      <c r="F253" t="s">
        <v>10576</v>
      </c>
      <c r="G253" t="s">
        <v>10577</v>
      </c>
      <c r="I253" t="str">
        <f t="shared" si="27"/>
        <v>N/A</v>
      </c>
      <c r="J253">
        <f t="shared" si="28"/>
        <v>25410000</v>
      </c>
      <c r="K253">
        <f t="shared" si="29"/>
        <v>38620000</v>
      </c>
      <c r="L253">
        <f t="shared" si="30"/>
        <v>29390000</v>
      </c>
      <c r="M253">
        <f t="shared" si="31"/>
        <v>129780000</v>
      </c>
      <c r="N253">
        <f t="shared" si="32"/>
        <v>47270000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7596</v>
      </c>
      <c r="D255" t="s">
        <v>6808</v>
      </c>
      <c r="E255" t="s">
        <v>8181</v>
      </c>
      <c r="F255" t="s">
        <v>5411</v>
      </c>
      <c r="G255" t="s">
        <v>5157</v>
      </c>
      <c r="I255" t="str">
        <f t="shared" si="27"/>
        <v>N/A</v>
      </c>
      <c r="J255">
        <f t="shared" si="28"/>
        <v>5190000</v>
      </c>
      <c r="K255">
        <f t="shared" si="29"/>
        <v>7710000</v>
      </c>
      <c r="L255">
        <f t="shared" si="30"/>
        <v>5460000</v>
      </c>
      <c r="M255">
        <f t="shared" si="31"/>
        <v>7580000</v>
      </c>
      <c r="N255">
        <f t="shared" si="32"/>
        <v>12510000</v>
      </c>
    </row>
    <row r="256" spans="1:14" x14ac:dyDescent="0.3">
      <c r="A256" s="1">
        <v>9</v>
      </c>
      <c r="B256" t="s">
        <v>683</v>
      </c>
      <c r="C256" t="s">
        <v>8394</v>
      </c>
      <c r="D256" t="s">
        <v>10578</v>
      </c>
      <c r="E256" t="s">
        <v>10579</v>
      </c>
      <c r="F256" t="s">
        <v>10580</v>
      </c>
      <c r="G256" t="s">
        <v>10581</v>
      </c>
      <c r="I256" t="str">
        <f t="shared" si="27"/>
        <v>N/A</v>
      </c>
      <c r="J256">
        <f t="shared" si="28"/>
        <v>20230000</v>
      </c>
      <c r="K256">
        <f t="shared" si="29"/>
        <v>30910000</v>
      </c>
      <c r="L256">
        <f t="shared" si="30"/>
        <v>23930000</v>
      </c>
      <c r="M256">
        <f t="shared" si="31"/>
        <v>122200000</v>
      </c>
      <c r="N256">
        <f t="shared" si="32"/>
        <v>34770000</v>
      </c>
    </row>
    <row r="257" spans="1:14" x14ac:dyDescent="0.3">
      <c r="A257" s="1">
        <v>10</v>
      </c>
      <c r="B257" t="s">
        <v>689</v>
      </c>
      <c r="C257" t="s">
        <v>10582</v>
      </c>
      <c r="D257" t="s">
        <v>7714</v>
      </c>
      <c r="E257" t="s">
        <v>10583</v>
      </c>
      <c r="F257" t="s">
        <v>10584</v>
      </c>
      <c r="G257" t="s">
        <v>10585</v>
      </c>
      <c r="I257" t="str">
        <f t="shared" si="27"/>
        <v>N/A</v>
      </c>
      <c r="J257">
        <f t="shared" si="28"/>
        <v>67690000</v>
      </c>
      <c r="K257">
        <f t="shared" si="29"/>
        <v>289370000</v>
      </c>
      <c r="L257">
        <f t="shared" si="30"/>
        <v>75060000</v>
      </c>
      <c r="M257">
        <f t="shared" si="31"/>
        <v>166100000</v>
      </c>
      <c r="N257">
        <f t="shared" si="32"/>
        <v>54370000</v>
      </c>
    </row>
    <row r="258" spans="1:14" x14ac:dyDescent="0.3">
      <c r="A258" s="1">
        <v>11</v>
      </c>
      <c r="B258" t="s">
        <v>695</v>
      </c>
      <c r="C258" t="s">
        <v>10586</v>
      </c>
      <c r="D258" t="s">
        <v>10587</v>
      </c>
      <c r="E258" t="s">
        <v>10588</v>
      </c>
      <c r="F258" t="s">
        <v>10589</v>
      </c>
      <c r="G258" t="s">
        <v>10590</v>
      </c>
      <c r="I258" t="str">
        <f t="shared" si="27"/>
        <v>N/A</v>
      </c>
      <c r="J258">
        <f t="shared" si="28"/>
        <v>69280000</v>
      </c>
      <c r="K258">
        <f t="shared" si="29"/>
        <v>113190000</v>
      </c>
      <c r="L258">
        <f t="shared" si="30"/>
        <v>271010000</v>
      </c>
      <c r="M258">
        <f t="shared" si="31"/>
        <v>539770000</v>
      </c>
      <c r="N258">
        <f t="shared" si="32"/>
        <v>412400000</v>
      </c>
    </row>
    <row r="259" spans="1:14" x14ac:dyDescent="0.3">
      <c r="A259" s="1">
        <v>12</v>
      </c>
      <c r="B259" t="s">
        <v>701</v>
      </c>
      <c r="C259" t="s">
        <v>10586</v>
      </c>
      <c r="D259" t="s">
        <v>10587</v>
      </c>
      <c r="E259" t="s">
        <v>10588</v>
      </c>
      <c r="F259" t="s">
        <v>10589</v>
      </c>
      <c r="G259" t="s">
        <v>10590</v>
      </c>
      <c r="I259" t="str">
        <f t="shared" si="27"/>
        <v>N/A</v>
      </c>
      <c r="J259">
        <f t="shared" si="28"/>
        <v>69280000</v>
      </c>
      <c r="K259">
        <f t="shared" si="29"/>
        <v>113190000</v>
      </c>
      <c r="L259">
        <f t="shared" si="30"/>
        <v>271010000</v>
      </c>
      <c r="M259">
        <f t="shared" si="31"/>
        <v>539770000</v>
      </c>
      <c r="N259">
        <f t="shared" si="32"/>
        <v>412400000</v>
      </c>
    </row>
    <row r="260" spans="1:14" x14ac:dyDescent="0.3">
      <c r="A260" s="1">
        <v>13</v>
      </c>
      <c r="B260" t="s">
        <v>704</v>
      </c>
      <c r="C260" t="s">
        <v>10586</v>
      </c>
      <c r="D260" t="s">
        <v>10587</v>
      </c>
      <c r="E260" t="s">
        <v>10588</v>
      </c>
      <c r="F260" t="s">
        <v>10589</v>
      </c>
      <c r="G260" t="s">
        <v>10590</v>
      </c>
      <c r="I260" t="str">
        <f t="shared" si="27"/>
        <v>N/A</v>
      </c>
      <c r="J260">
        <f t="shared" si="28"/>
        <v>69280000</v>
      </c>
      <c r="K260">
        <f t="shared" si="29"/>
        <v>113190000</v>
      </c>
      <c r="L260">
        <f t="shared" si="30"/>
        <v>271010000</v>
      </c>
      <c r="M260">
        <f t="shared" si="31"/>
        <v>539770000</v>
      </c>
      <c r="N260">
        <f t="shared" si="32"/>
        <v>412400000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254</v>
      </c>
      <c r="D263" t="s">
        <v>254</v>
      </c>
      <c r="E263" t="s">
        <v>254</v>
      </c>
      <c r="F263" t="s">
        <v>10591</v>
      </c>
      <c r="G263" t="s">
        <v>2426</v>
      </c>
      <c r="I263" t="str">
        <f t="shared" si="27"/>
        <v>N/A</v>
      </c>
      <c r="J263" t="str">
        <f t="shared" si="28"/>
        <v>N/A</v>
      </c>
      <c r="K263" t="str">
        <f t="shared" si="29"/>
        <v>N/A</v>
      </c>
      <c r="L263" t="str">
        <f t="shared" si="30"/>
        <v>N/A</v>
      </c>
      <c r="M263">
        <f t="shared" si="31"/>
        <v>3270000</v>
      </c>
      <c r="N263">
        <f t="shared" si="32"/>
        <v>2500000</v>
      </c>
    </row>
    <row r="264" spans="1:14" x14ac:dyDescent="0.3">
      <c r="A264" s="1">
        <v>17</v>
      </c>
      <c r="B264" t="s">
        <v>714</v>
      </c>
      <c r="C264" t="s">
        <v>10592</v>
      </c>
      <c r="D264" t="s">
        <v>10593</v>
      </c>
      <c r="E264" t="s">
        <v>6876</v>
      </c>
      <c r="F264" t="s">
        <v>6695</v>
      </c>
      <c r="G264" t="s">
        <v>10594</v>
      </c>
      <c r="I264" t="str">
        <f t="shared" si="27"/>
        <v>N/A</v>
      </c>
      <c r="J264">
        <f t="shared" si="28"/>
        <v>29330000</v>
      </c>
      <c r="K264">
        <f t="shared" si="29"/>
        <v>56860000</v>
      </c>
      <c r="L264">
        <f t="shared" si="30"/>
        <v>42960000</v>
      </c>
      <c r="M264">
        <f t="shared" si="31"/>
        <v>103520000</v>
      </c>
      <c r="N264">
        <f t="shared" si="32"/>
        <v>111130000</v>
      </c>
    </row>
    <row r="265" spans="1:14" x14ac:dyDescent="0.3">
      <c r="A265" s="1">
        <v>18</v>
      </c>
      <c r="B265" t="s">
        <v>720</v>
      </c>
      <c r="C265" t="s">
        <v>10592</v>
      </c>
      <c r="D265" t="s">
        <v>10593</v>
      </c>
      <c r="E265" t="s">
        <v>6876</v>
      </c>
      <c r="F265" t="s">
        <v>6695</v>
      </c>
      <c r="G265" t="s">
        <v>10595</v>
      </c>
      <c r="I265" t="str">
        <f t="shared" si="27"/>
        <v>N/A</v>
      </c>
      <c r="J265">
        <f t="shared" si="28"/>
        <v>29330000</v>
      </c>
      <c r="K265">
        <f t="shared" si="29"/>
        <v>56860000</v>
      </c>
      <c r="L265">
        <f t="shared" si="30"/>
        <v>42960000</v>
      </c>
      <c r="M265">
        <f t="shared" si="31"/>
        <v>103520000</v>
      </c>
      <c r="N265">
        <f t="shared" si="32"/>
        <v>140940000</v>
      </c>
    </row>
    <row r="266" spans="1:14" x14ac:dyDescent="0.3">
      <c r="A266" s="1">
        <v>19</v>
      </c>
      <c r="B266" t="s">
        <v>725</v>
      </c>
      <c r="C266" t="s">
        <v>254</v>
      </c>
      <c r="D266" t="s">
        <v>254</v>
      </c>
      <c r="E266" t="s">
        <v>254</v>
      </c>
      <c r="F266" t="s">
        <v>254</v>
      </c>
      <c r="G266" t="s">
        <v>10596</v>
      </c>
      <c r="I266" t="str">
        <f t="shared" si="27"/>
        <v>N/A</v>
      </c>
      <c r="J266" t="str">
        <f t="shared" si="28"/>
        <v>N/A</v>
      </c>
      <c r="K266" t="str">
        <f t="shared" si="29"/>
        <v>N/A</v>
      </c>
      <c r="L266" t="str">
        <f t="shared" si="30"/>
        <v>N/A</v>
      </c>
      <c r="M266" t="str">
        <f t="shared" si="31"/>
        <v>N/A</v>
      </c>
      <c r="N266">
        <f t="shared" si="32"/>
        <v>29810000</v>
      </c>
    </row>
    <row r="267" spans="1:14" x14ac:dyDescent="0.3">
      <c r="A267" s="1">
        <v>20</v>
      </c>
      <c r="B267" t="s">
        <v>730</v>
      </c>
      <c r="C267" t="s">
        <v>988</v>
      </c>
      <c r="D267" t="s">
        <v>4689</v>
      </c>
      <c r="E267" t="s">
        <v>4475</v>
      </c>
      <c r="F267" t="s">
        <v>8156</v>
      </c>
      <c r="G267" t="s">
        <v>4558</v>
      </c>
      <c r="I267" t="str">
        <f t="shared" si="27"/>
        <v>N/A</v>
      </c>
      <c r="J267">
        <f t="shared" si="28"/>
        <v>3540000</v>
      </c>
      <c r="K267">
        <f t="shared" si="29"/>
        <v>4530000</v>
      </c>
      <c r="L267">
        <f t="shared" si="30"/>
        <v>4660000</v>
      </c>
      <c r="M267">
        <f t="shared" si="31"/>
        <v>9560000</v>
      </c>
      <c r="N267">
        <f t="shared" si="32"/>
        <v>9550000</v>
      </c>
    </row>
    <row r="268" spans="1:14" x14ac:dyDescent="0.3">
      <c r="A268" s="1">
        <v>21</v>
      </c>
      <c r="B268" t="s">
        <v>735</v>
      </c>
      <c r="C268" t="s">
        <v>6711</v>
      </c>
      <c r="D268" t="s">
        <v>3273</v>
      </c>
      <c r="E268" t="s">
        <v>6641</v>
      </c>
      <c r="F268" t="s">
        <v>8403</v>
      </c>
      <c r="G268" t="s">
        <v>6808</v>
      </c>
      <c r="I268" t="str">
        <f t="shared" si="27"/>
        <v>pos_trend</v>
      </c>
      <c r="J268">
        <f t="shared" si="28"/>
        <v>2230000</v>
      </c>
      <c r="K268">
        <f t="shared" si="29"/>
        <v>2720000</v>
      </c>
      <c r="L268">
        <f t="shared" si="30"/>
        <v>2740000</v>
      </c>
      <c r="M268">
        <f t="shared" si="31"/>
        <v>7660000</v>
      </c>
      <c r="N268">
        <f t="shared" si="32"/>
        <v>7710000</v>
      </c>
    </row>
    <row r="269" spans="1:14" x14ac:dyDescent="0.3">
      <c r="A269" s="1">
        <v>22</v>
      </c>
      <c r="B269" t="s">
        <v>741</v>
      </c>
      <c r="C269" t="s">
        <v>2865</v>
      </c>
      <c r="D269" t="s">
        <v>6393</v>
      </c>
      <c r="E269" t="s">
        <v>8722</v>
      </c>
      <c r="F269" t="s">
        <v>5768</v>
      </c>
      <c r="G269" t="s">
        <v>3336</v>
      </c>
      <c r="I269" t="str">
        <f t="shared" si="27"/>
        <v>N/A</v>
      </c>
      <c r="J269">
        <f t="shared" si="28"/>
        <v>1320000</v>
      </c>
      <c r="K269">
        <f t="shared" si="29"/>
        <v>1810000</v>
      </c>
      <c r="L269">
        <f t="shared" si="30"/>
        <v>1920000</v>
      </c>
      <c r="M269">
        <f t="shared" si="31"/>
        <v>1900000</v>
      </c>
      <c r="N269">
        <f t="shared" si="32"/>
        <v>1850000</v>
      </c>
    </row>
    <row r="270" spans="1:14" x14ac:dyDescent="0.3">
      <c r="A270" s="1">
        <v>23</v>
      </c>
      <c r="B270" t="s">
        <v>747</v>
      </c>
      <c r="C270" t="s">
        <v>10597</v>
      </c>
      <c r="D270" t="s">
        <v>10598</v>
      </c>
      <c r="E270" t="s">
        <v>10599</v>
      </c>
      <c r="F270" t="s">
        <v>10600</v>
      </c>
      <c r="G270" t="s">
        <v>10601</v>
      </c>
      <c r="I270" t="str">
        <f t="shared" si="27"/>
        <v>N/A</v>
      </c>
      <c r="J270">
        <f t="shared" si="28"/>
        <v>169840000</v>
      </c>
      <c r="K270">
        <f t="shared" si="29"/>
        <v>463960000</v>
      </c>
      <c r="L270">
        <f t="shared" si="30"/>
        <v>393690000</v>
      </c>
      <c r="M270">
        <f t="shared" si="31"/>
        <v>822230000</v>
      </c>
      <c r="N270">
        <f t="shared" si="32"/>
        <v>619750000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10602</v>
      </c>
      <c r="D272" t="s">
        <v>10603</v>
      </c>
      <c r="E272" t="s">
        <v>10604</v>
      </c>
      <c r="F272" t="s">
        <v>10605</v>
      </c>
      <c r="G272" t="s">
        <v>10606</v>
      </c>
      <c r="I272" t="str">
        <f t="shared" si="27"/>
        <v>N/A</v>
      </c>
      <c r="J272">
        <f t="shared" si="28"/>
        <v>0.29020000000000001</v>
      </c>
      <c r="K272">
        <f t="shared" si="29"/>
        <v>0.47439999999999999</v>
      </c>
      <c r="L272">
        <f t="shared" si="30"/>
        <v>0.4511</v>
      </c>
      <c r="M272">
        <f t="shared" si="31"/>
        <v>0.63270000000000004</v>
      </c>
      <c r="N272">
        <f t="shared" si="32"/>
        <v>0.58889999999999998</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10607</v>
      </c>
      <c r="D276" t="s">
        <v>10608</v>
      </c>
      <c r="E276" t="s">
        <v>4296</v>
      </c>
      <c r="F276" t="s">
        <v>10609</v>
      </c>
      <c r="G276" t="s">
        <v>10610</v>
      </c>
      <c r="I276" t="str">
        <f t="shared" si="27"/>
        <v>N/A</v>
      </c>
      <c r="J276">
        <f t="shared" si="28"/>
        <v>415450000</v>
      </c>
      <c r="K276">
        <f t="shared" si="29"/>
        <v>514070000.00000006</v>
      </c>
      <c r="L276">
        <f t="shared" si="30"/>
        <v>479030000</v>
      </c>
      <c r="M276">
        <f t="shared" si="31"/>
        <v>462280000</v>
      </c>
      <c r="N276">
        <f t="shared" si="32"/>
        <v>417020000</v>
      </c>
    </row>
    <row r="277" spans="1:14" x14ac:dyDescent="0.3">
      <c r="A277" s="1">
        <v>30</v>
      </c>
      <c r="B277" t="s">
        <v>769</v>
      </c>
      <c r="C277" t="s">
        <v>3034</v>
      </c>
      <c r="D277" t="s">
        <v>3034</v>
      </c>
      <c r="E277" t="s">
        <v>3034</v>
      </c>
      <c r="F277" t="s">
        <v>3034</v>
      </c>
      <c r="G277" t="s">
        <v>3034</v>
      </c>
      <c r="I277" t="str">
        <f t="shared" si="27"/>
        <v>N/A</v>
      </c>
      <c r="J277">
        <f t="shared" si="28"/>
        <v>4000</v>
      </c>
      <c r="K277">
        <f t="shared" si="29"/>
        <v>4000</v>
      </c>
      <c r="L277">
        <f t="shared" si="30"/>
        <v>4000</v>
      </c>
      <c r="M277">
        <f t="shared" si="31"/>
        <v>4000</v>
      </c>
      <c r="N277">
        <f t="shared" si="32"/>
        <v>4000</v>
      </c>
    </row>
    <row r="278" spans="1:14" x14ac:dyDescent="0.3">
      <c r="A278" s="1">
        <v>31</v>
      </c>
      <c r="B278" t="s">
        <v>773</v>
      </c>
      <c r="C278" t="s">
        <v>10611</v>
      </c>
      <c r="D278" t="s">
        <v>10612</v>
      </c>
      <c r="E278" t="s">
        <v>10613</v>
      </c>
      <c r="F278" t="s">
        <v>10614</v>
      </c>
      <c r="G278" t="s">
        <v>10615</v>
      </c>
      <c r="I278" t="str">
        <f t="shared" si="27"/>
        <v>N/A</v>
      </c>
      <c r="J278">
        <f t="shared" si="28"/>
        <v>-976380000</v>
      </c>
      <c r="K278">
        <f t="shared" si="29"/>
        <v>-951980000</v>
      </c>
      <c r="L278">
        <f t="shared" si="30"/>
        <v>-987520000</v>
      </c>
      <c r="M278">
        <f t="shared" si="31"/>
        <v>-1030000000</v>
      </c>
      <c r="N278">
        <f t="shared" si="32"/>
        <v>-1090000000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254</v>
      </c>
      <c r="E280" t="s">
        <v>254</v>
      </c>
      <c r="F280" t="s">
        <v>10616</v>
      </c>
      <c r="G280" t="s">
        <v>10617</v>
      </c>
      <c r="I280" t="str">
        <f t="shared" si="27"/>
        <v>N/A</v>
      </c>
      <c r="J280" t="str">
        <f t="shared" si="28"/>
        <v>N/A</v>
      </c>
      <c r="K280" t="str">
        <f t="shared" si="29"/>
        <v>N/A</v>
      </c>
      <c r="L280" t="str">
        <f t="shared" si="30"/>
        <v>N/A</v>
      </c>
      <c r="M280">
        <f t="shared" si="31"/>
        <v>-517000</v>
      </c>
      <c r="N280">
        <f t="shared" si="32"/>
        <v>-380000</v>
      </c>
    </row>
    <row r="281" spans="1:14" x14ac:dyDescent="0.3">
      <c r="A281" s="1">
        <v>34</v>
      </c>
      <c r="B281" t="s">
        <v>786</v>
      </c>
      <c r="C281" t="s">
        <v>254</v>
      </c>
      <c r="D281" t="s">
        <v>254</v>
      </c>
      <c r="E281" t="s">
        <v>254</v>
      </c>
      <c r="F281" t="s">
        <v>10500</v>
      </c>
      <c r="G281" t="s">
        <v>6709</v>
      </c>
      <c r="I281" t="str">
        <f t="shared" si="27"/>
        <v>N/A</v>
      </c>
      <c r="J281" t="str">
        <f t="shared" si="28"/>
        <v>N/A</v>
      </c>
      <c r="K281" t="str">
        <f t="shared" si="29"/>
        <v>N/A</v>
      </c>
      <c r="L281" t="str">
        <f t="shared" si="30"/>
        <v>N/A</v>
      </c>
      <c r="M281">
        <f t="shared" si="31"/>
        <v>-10000</v>
      </c>
      <c r="N281">
        <f t="shared" si="32"/>
        <v>-1000</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795</v>
      </c>
      <c r="C284" t="s">
        <v>10618</v>
      </c>
      <c r="D284" t="s">
        <v>10619</v>
      </c>
      <c r="E284" t="s">
        <v>10620</v>
      </c>
      <c r="F284" t="s">
        <v>10621</v>
      </c>
      <c r="G284" t="s">
        <v>4172</v>
      </c>
      <c r="I284" t="str">
        <f t="shared" si="27"/>
        <v>N/A</v>
      </c>
      <c r="J284">
        <f t="shared" si="28"/>
        <v>0.7098000000000001</v>
      </c>
      <c r="K284">
        <f t="shared" si="29"/>
        <v>0.52560000000000007</v>
      </c>
      <c r="L284">
        <f t="shared" si="30"/>
        <v>0.54890000000000005</v>
      </c>
      <c r="M284">
        <f t="shared" si="31"/>
        <v>0.35570000000000002</v>
      </c>
      <c r="N284">
        <f t="shared" si="32"/>
        <v>0.3962</v>
      </c>
    </row>
    <row r="285" spans="1:14" x14ac:dyDescent="0.3">
      <c r="A285" s="1">
        <v>38</v>
      </c>
      <c r="B285" t="s">
        <v>801</v>
      </c>
      <c r="C285" t="s">
        <v>10607</v>
      </c>
      <c r="D285" t="s">
        <v>10608</v>
      </c>
      <c r="E285" t="s">
        <v>4296</v>
      </c>
      <c r="F285" t="s">
        <v>10609</v>
      </c>
      <c r="G285" t="s">
        <v>10610</v>
      </c>
      <c r="I285" t="str">
        <f t="shared" si="27"/>
        <v>N/A</v>
      </c>
      <c r="J285">
        <f t="shared" si="28"/>
        <v>415450000</v>
      </c>
      <c r="K285">
        <f t="shared" si="29"/>
        <v>514070000.00000006</v>
      </c>
      <c r="L285">
        <f t="shared" si="30"/>
        <v>479030000</v>
      </c>
      <c r="M285">
        <f t="shared" si="31"/>
        <v>462280000</v>
      </c>
      <c r="N285">
        <f t="shared" si="32"/>
        <v>417020000</v>
      </c>
    </row>
    <row r="286" spans="1:14" x14ac:dyDescent="0.3">
      <c r="A286" s="1">
        <v>39</v>
      </c>
      <c r="B286" t="s">
        <v>802</v>
      </c>
      <c r="C286" t="s">
        <v>10618</v>
      </c>
      <c r="D286" t="s">
        <v>10619</v>
      </c>
      <c r="E286" t="s">
        <v>10620</v>
      </c>
      <c r="F286" t="s">
        <v>10621</v>
      </c>
      <c r="G286" t="s">
        <v>4172</v>
      </c>
      <c r="I286" t="str">
        <f t="shared" si="27"/>
        <v>N/A</v>
      </c>
      <c r="J286">
        <f t="shared" si="28"/>
        <v>0.7098000000000001</v>
      </c>
      <c r="K286">
        <f t="shared" si="29"/>
        <v>0.52560000000000007</v>
      </c>
      <c r="L286">
        <f t="shared" si="30"/>
        <v>0.54890000000000005</v>
      </c>
      <c r="M286">
        <f t="shared" si="31"/>
        <v>0.35570000000000002</v>
      </c>
      <c r="N286">
        <f t="shared" si="32"/>
        <v>0.3962</v>
      </c>
    </row>
    <row r="287" spans="1:14" x14ac:dyDescent="0.3">
      <c r="A287" s="1">
        <v>40</v>
      </c>
      <c r="B287" t="s">
        <v>803</v>
      </c>
      <c r="C287" t="s">
        <v>254</v>
      </c>
      <c r="D287" t="s">
        <v>254</v>
      </c>
      <c r="E287" t="s">
        <v>254</v>
      </c>
      <c r="F287" t="s">
        <v>10622</v>
      </c>
      <c r="G287" t="s">
        <v>2050</v>
      </c>
      <c r="I287" t="str">
        <f t="shared" si="27"/>
        <v>N/A</v>
      </c>
      <c r="J287" t="str">
        <f t="shared" si="28"/>
        <v>N/A</v>
      </c>
      <c r="K287" t="str">
        <f t="shared" si="29"/>
        <v>N/A</v>
      </c>
      <c r="L287" t="str">
        <f t="shared" si="30"/>
        <v>N/A</v>
      </c>
      <c r="M287">
        <f t="shared" si="31"/>
        <v>15040000</v>
      </c>
      <c r="N287">
        <f t="shared" si="32"/>
        <v>15700000</v>
      </c>
    </row>
    <row r="288" spans="1:14" x14ac:dyDescent="0.3">
      <c r="A288" s="1">
        <v>41</v>
      </c>
      <c r="B288" t="s">
        <v>804</v>
      </c>
      <c r="C288" t="s">
        <v>10607</v>
      </c>
      <c r="D288" t="s">
        <v>10608</v>
      </c>
      <c r="E288" t="s">
        <v>4296</v>
      </c>
      <c r="F288" t="s">
        <v>10623</v>
      </c>
      <c r="G288" t="s">
        <v>10624</v>
      </c>
      <c r="I288" t="str">
        <f t="shared" si="27"/>
        <v>N/A</v>
      </c>
      <c r="J288">
        <f t="shared" si="28"/>
        <v>415450000</v>
      </c>
      <c r="K288">
        <f t="shared" si="29"/>
        <v>514070000.00000006</v>
      </c>
      <c r="L288">
        <f t="shared" si="30"/>
        <v>479030000</v>
      </c>
      <c r="M288">
        <f t="shared" si="31"/>
        <v>477320000</v>
      </c>
      <c r="N288">
        <f t="shared" si="32"/>
        <v>432720000</v>
      </c>
    </row>
    <row r="289" spans="1:14" x14ac:dyDescent="0.3">
      <c r="A289" s="1">
        <v>42</v>
      </c>
      <c r="B289" t="s">
        <v>805</v>
      </c>
      <c r="C289" t="s">
        <v>10557</v>
      </c>
      <c r="D289" t="s">
        <v>10558</v>
      </c>
      <c r="E289" t="s">
        <v>10559</v>
      </c>
      <c r="F289" t="s">
        <v>613</v>
      </c>
      <c r="G289" t="s">
        <v>252</v>
      </c>
      <c r="I289" t="str">
        <f t="shared" si="27"/>
        <v>N/A</v>
      </c>
      <c r="J289">
        <f t="shared" si="28"/>
        <v>585290000</v>
      </c>
      <c r="K289">
        <f t="shared" si="29"/>
        <v>978030000</v>
      </c>
      <c r="L289">
        <f t="shared" si="30"/>
        <v>872710000</v>
      </c>
      <c r="M289">
        <f t="shared" si="31"/>
        <v>1300000000</v>
      </c>
      <c r="N289">
        <f t="shared" si="32"/>
        <v>1050000000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5107</v>
      </c>
      <c r="D292" t="s">
        <v>1546</v>
      </c>
      <c r="E292" t="s">
        <v>10438</v>
      </c>
      <c r="F292" t="s">
        <v>9690</v>
      </c>
      <c r="G292" t="s">
        <v>4843</v>
      </c>
      <c r="I292" t="str">
        <f t="shared" si="27"/>
        <v>N/A</v>
      </c>
      <c r="J292">
        <f t="shared" si="28"/>
        <v>22530000</v>
      </c>
      <c r="K292">
        <f t="shared" si="29"/>
        <v>24400000</v>
      </c>
      <c r="L292">
        <f t="shared" si="30"/>
        <v>-35550000</v>
      </c>
      <c r="M292">
        <f t="shared" si="31"/>
        <v>-12730000</v>
      </c>
      <c r="N292">
        <f t="shared" si="32"/>
        <v>-2700000</v>
      </c>
    </row>
    <row r="293" spans="1:14" x14ac:dyDescent="0.3">
      <c r="A293" s="1">
        <v>1</v>
      </c>
      <c r="B293" t="s">
        <v>424</v>
      </c>
      <c r="C293" t="s">
        <v>254</v>
      </c>
      <c r="D293" t="s">
        <v>10441</v>
      </c>
      <c r="E293" t="s">
        <v>10442</v>
      </c>
      <c r="F293" t="s">
        <v>10443</v>
      </c>
      <c r="G293" t="s">
        <v>10625</v>
      </c>
      <c r="I293" t="str">
        <f t="shared" si="27"/>
        <v>N/A</v>
      </c>
      <c r="J293" t="str">
        <f t="shared" si="28"/>
        <v>N/A</v>
      </c>
      <c r="K293">
        <f t="shared" si="29"/>
        <v>8.3100000000000007E-2</v>
      </c>
      <c r="L293">
        <f t="shared" si="30"/>
        <v>-2.4569000000000001</v>
      </c>
      <c r="M293">
        <f t="shared" si="31"/>
        <v>0.64200000000000002</v>
      </c>
      <c r="N293">
        <f t="shared" si="32"/>
        <v>0.7881999999999999</v>
      </c>
    </row>
    <row r="294" spans="1:14" x14ac:dyDescent="0.3">
      <c r="A294" s="1">
        <v>2</v>
      </c>
      <c r="B294" t="s">
        <v>807</v>
      </c>
      <c r="C294" t="s">
        <v>10357</v>
      </c>
      <c r="D294" t="s">
        <v>10358</v>
      </c>
      <c r="E294" t="s">
        <v>10359</v>
      </c>
      <c r="F294" t="s">
        <v>10360</v>
      </c>
      <c r="G294" t="s">
        <v>10626</v>
      </c>
      <c r="I294" t="str">
        <f t="shared" si="27"/>
        <v>N/A</v>
      </c>
      <c r="J294">
        <f t="shared" si="28"/>
        <v>23010000</v>
      </c>
      <c r="K294">
        <f t="shared" si="29"/>
        <v>28270000</v>
      </c>
      <c r="L294">
        <f t="shared" si="30"/>
        <v>36680000</v>
      </c>
      <c r="M294">
        <f t="shared" si="31"/>
        <v>22590000</v>
      </c>
      <c r="N294">
        <f t="shared" si="32"/>
        <v>38690000</v>
      </c>
    </row>
    <row r="295" spans="1:14" x14ac:dyDescent="0.3">
      <c r="A295" s="1">
        <v>3</v>
      </c>
      <c r="B295" t="s">
        <v>808</v>
      </c>
      <c r="C295" t="s">
        <v>8072</v>
      </c>
      <c r="D295" t="s">
        <v>2930</v>
      </c>
      <c r="E295" t="s">
        <v>10362</v>
      </c>
      <c r="F295" t="s">
        <v>10363</v>
      </c>
      <c r="G295" t="s">
        <v>6131</v>
      </c>
      <c r="I295" t="str">
        <f t="shared" si="27"/>
        <v>N/A</v>
      </c>
      <c r="J295">
        <f t="shared" si="28"/>
        <v>2120000</v>
      </c>
      <c r="K295">
        <f t="shared" si="29"/>
        <v>4480000</v>
      </c>
      <c r="L295">
        <f t="shared" si="30"/>
        <v>5580000</v>
      </c>
      <c r="M295">
        <f t="shared" si="31"/>
        <v>2290000</v>
      </c>
      <c r="N295">
        <f t="shared" si="32"/>
        <v>4500000</v>
      </c>
    </row>
    <row r="296" spans="1:14" x14ac:dyDescent="0.3">
      <c r="A296" s="1">
        <v>4</v>
      </c>
      <c r="B296" t="s">
        <v>809</v>
      </c>
      <c r="C296" t="s">
        <v>10627</v>
      </c>
      <c r="D296" t="s">
        <v>10364</v>
      </c>
      <c r="E296" t="s">
        <v>10365</v>
      </c>
      <c r="F296" t="s">
        <v>10366</v>
      </c>
      <c r="G296" t="s">
        <v>10628</v>
      </c>
      <c r="I296" t="str">
        <f t="shared" si="27"/>
        <v>N/A</v>
      </c>
      <c r="J296">
        <f t="shared" si="28"/>
        <v>20890000</v>
      </c>
      <c r="K296">
        <f t="shared" si="29"/>
        <v>23790000</v>
      </c>
      <c r="L296">
        <f t="shared" si="30"/>
        <v>31090000</v>
      </c>
      <c r="M296">
        <f t="shared" si="31"/>
        <v>20300000</v>
      </c>
      <c r="N296">
        <f t="shared" si="32"/>
        <v>34190000</v>
      </c>
    </row>
    <row r="297" spans="1:14" x14ac:dyDescent="0.3">
      <c r="A297" s="1">
        <v>5</v>
      </c>
      <c r="B297" t="s">
        <v>810</v>
      </c>
      <c r="C297" t="s">
        <v>10432</v>
      </c>
      <c r="D297" t="s">
        <v>10629</v>
      </c>
      <c r="E297" t="s">
        <v>10434</v>
      </c>
      <c r="F297" t="s">
        <v>10630</v>
      </c>
      <c r="G297" t="s">
        <v>10631</v>
      </c>
      <c r="I297" t="str">
        <f t="shared" si="27"/>
        <v>N/A</v>
      </c>
      <c r="J297">
        <f t="shared" si="28"/>
        <v>-8740000</v>
      </c>
      <c r="K297">
        <f t="shared" si="29"/>
        <v>-10850000</v>
      </c>
      <c r="L297">
        <f t="shared" si="30"/>
        <v>-13670000</v>
      </c>
      <c r="M297">
        <f t="shared" si="31"/>
        <v>-12610000</v>
      </c>
      <c r="N297">
        <f t="shared" si="32"/>
        <v>-18060000</v>
      </c>
    </row>
    <row r="298" spans="1:14" x14ac:dyDescent="0.3">
      <c r="A298" s="1">
        <v>6</v>
      </c>
      <c r="B298" t="s">
        <v>714</v>
      </c>
      <c r="C298" t="s">
        <v>10432</v>
      </c>
      <c r="D298" t="s">
        <v>10629</v>
      </c>
      <c r="E298" t="s">
        <v>10434</v>
      </c>
      <c r="F298" t="s">
        <v>10630</v>
      </c>
      <c r="G298" t="s">
        <v>10631</v>
      </c>
      <c r="I298" t="str">
        <f t="shared" si="27"/>
        <v>N/A</v>
      </c>
      <c r="J298">
        <f t="shared" si="28"/>
        <v>-8740000</v>
      </c>
      <c r="K298">
        <f t="shared" si="29"/>
        <v>-10850000</v>
      </c>
      <c r="L298">
        <f t="shared" si="30"/>
        <v>-13670000</v>
      </c>
      <c r="M298">
        <f t="shared" si="31"/>
        <v>-12610000</v>
      </c>
      <c r="N298">
        <f t="shared" si="32"/>
        <v>-18060000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10632</v>
      </c>
      <c r="D300" t="s">
        <v>8935</v>
      </c>
      <c r="E300" t="s">
        <v>10633</v>
      </c>
      <c r="F300" t="s">
        <v>9206</v>
      </c>
      <c r="G300" t="s">
        <v>2117</v>
      </c>
      <c r="I300" t="str">
        <f t="shared" si="27"/>
        <v>N/A</v>
      </c>
      <c r="J300">
        <f t="shared" si="28"/>
        <v>-6490000</v>
      </c>
      <c r="K300">
        <f t="shared" si="29"/>
        <v>6760000</v>
      </c>
      <c r="L300">
        <f t="shared" si="30"/>
        <v>60140000</v>
      </c>
      <c r="M300">
        <f t="shared" si="31"/>
        <v>7920000</v>
      </c>
      <c r="N300">
        <f t="shared" si="32"/>
        <v>7270000</v>
      </c>
    </row>
    <row r="301" spans="1:14" x14ac:dyDescent="0.3">
      <c r="A301" s="1">
        <v>9</v>
      </c>
      <c r="B301" t="s">
        <v>823</v>
      </c>
      <c r="C301" t="s">
        <v>10634</v>
      </c>
      <c r="D301" t="s">
        <v>10635</v>
      </c>
      <c r="E301" t="s">
        <v>10636</v>
      </c>
      <c r="F301" t="s">
        <v>4480</v>
      </c>
      <c r="G301" t="s">
        <v>10637</v>
      </c>
      <c r="I301" t="str">
        <f t="shared" si="27"/>
        <v>N/A</v>
      </c>
      <c r="J301">
        <f t="shared" si="28"/>
        <v>30310000</v>
      </c>
      <c r="K301">
        <f t="shared" si="29"/>
        <v>48570000</v>
      </c>
      <c r="L301">
        <f t="shared" si="30"/>
        <v>47600000</v>
      </c>
      <c r="M301">
        <f t="shared" si="31"/>
        <v>5170000</v>
      </c>
      <c r="N301">
        <f t="shared" si="32"/>
        <v>25210000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7818</v>
      </c>
      <c r="D303" t="s">
        <v>10638</v>
      </c>
      <c r="E303" t="s">
        <v>10639</v>
      </c>
      <c r="F303" t="s">
        <v>8508</v>
      </c>
      <c r="G303" t="s">
        <v>2176</v>
      </c>
      <c r="I303" t="str">
        <f t="shared" si="27"/>
        <v>N/A</v>
      </c>
      <c r="J303">
        <f t="shared" si="28"/>
        <v>18520000</v>
      </c>
      <c r="K303">
        <f t="shared" si="29"/>
        <v>46480000</v>
      </c>
      <c r="L303">
        <f t="shared" si="30"/>
        <v>8140000.0000000009</v>
      </c>
      <c r="M303">
        <f t="shared" si="31"/>
        <v>11320000</v>
      </c>
      <c r="N303">
        <f t="shared" si="32"/>
        <v>46000000</v>
      </c>
    </row>
    <row r="304" spans="1:14" x14ac:dyDescent="0.3">
      <c r="A304" s="1">
        <v>12</v>
      </c>
      <c r="B304" t="s">
        <v>836</v>
      </c>
      <c r="C304" t="s">
        <v>8658</v>
      </c>
      <c r="D304" t="s">
        <v>10640</v>
      </c>
      <c r="E304" t="s">
        <v>10641</v>
      </c>
      <c r="F304" t="s">
        <v>10642</v>
      </c>
      <c r="G304" t="s">
        <v>4716</v>
      </c>
      <c r="I304" t="str">
        <f t="shared" si="27"/>
        <v>N/A</v>
      </c>
      <c r="J304">
        <f t="shared" si="28"/>
        <v>-1260000</v>
      </c>
      <c r="K304">
        <f t="shared" si="29"/>
        <v>-8170000</v>
      </c>
      <c r="L304">
        <f t="shared" si="30"/>
        <v>21980000</v>
      </c>
      <c r="M304">
        <f t="shared" si="31"/>
        <v>-1210000</v>
      </c>
      <c r="N304">
        <f t="shared" si="32"/>
        <v>20720000</v>
      </c>
    </row>
    <row r="305" spans="1:14" x14ac:dyDescent="0.3">
      <c r="A305" s="1">
        <v>13</v>
      </c>
      <c r="B305" t="s">
        <v>655</v>
      </c>
      <c r="C305" t="s">
        <v>10643</v>
      </c>
      <c r="D305" t="s">
        <v>10644</v>
      </c>
      <c r="E305" t="s">
        <v>10645</v>
      </c>
      <c r="F305" t="s">
        <v>10646</v>
      </c>
      <c r="G305" t="s">
        <v>10647</v>
      </c>
      <c r="I305" t="str">
        <f t="shared" si="27"/>
        <v>N/A</v>
      </c>
      <c r="J305">
        <f t="shared" si="28"/>
        <v>-1600000</v>
      </c>
      <c r="K305">
        <f t="shared" si="29"/>
        <v>12280000</v>
      </c>
      <c r="L305">
        <f t="shared" si="30"/>
        <v>-23510000</v>
      </c>
      <c r="M305">
        <f t="shared" si="31"/>
        <v>369000</v>
      </c>
      <c r="N305">
        <f t="shared" si="32"/>
        <v>-153000</v>
      </c>
    </row>
    <row r="306" spans="1:14" x14ac:dyDescent="0.3">
      <c r="A306" s="1">
        <v>14</v>
      </c>
      <c r="B306" t="s">
        <v>847</v>
      </c>
      <c r="C306" t="s">
        <v>9414</v>
      </c>
      <c r="D306" t="s">
        <v>2811</v>
      </c>
      <c r="E306" t="s">
        <v>10648</v>
      </c>
      <c r="F306" t="s">
        <v>8178</v>
      </c>
      <c r="G306" t="s">
        <v>2018</v>
      </c>
      <c r="I306" t="str">
        <f t="shared" si="27"/>
        <v>N/A</v>
      </c>
      <c r="J306">
        <f t="shared" si="28"/>
        <v>-3880000</v>
      </c>
      <c r="K306">
        <f t="shared" si="29"/>
        <v>6040000</v>
      </c>
      <c r="L306">
        <f t="shared" si="30"/>
        <v>-3530000</v>
      </c>
      <c r="M306">
        <f t="shared" si="31"/>
        <v>12160000</v>
      </c>
      <c r="N306">
        <f t="shared" si="32"/>
        <v>4240000</v>
      </c>
    </row>
    <row r="307" spans="1:14" x14ac:dyDescent="0.3">
      <c r="A307" s="1">
        <v>15</v>
      </c>
      <c r="B307" t="s">
        <v>853</v>
      </c>
      <c r="C307" t="s">
        <v>10649</v>
      </c>
      <c r="D307" t="s">
        <v>486</v>
      </c>
      <c r="E307" t="s">
        <v>10650</v>
      </c>
      <c r="F307" t="s">
        <v>10651</v>
      </c>
      <c r="G307" t="s">
        <v>10652</v>
      </c>
      <c r="I307" t="str">
        <f t="shared" si="27"/>
        <v>N/A</v>
      </c>
      <c r="J307">
        <f t="shared" si="28"/>
        <v>48830000</v>
      </c>
      <c r="K307">
        <f t="shared" si="29"/>
        <v>95060000</v>
      </c>
      <c r="L307">
        <f t="shared" si="30"/>
        <v>55730000</v>
      </c>
      <c r="M307">
        <f t="shared" si="31"/>
        <v>16489999.999999998</v>
      </c>
      <c r="N307">
        <f t="shared" si="32"/>
        <v>71220000</v>
      </c>
    </row>
    <row r="308" spans="1:14" x14ac:dyDescent="0.3">
      <c r="A308" s="1">
        <v>16</v>
      </c>
      <c r="B308" t="s">
        <v>859</v>
      </c>
      <c r="C308" t="s">
        <v>254</v>
      </c>
      <c r="D308" t="s">
        <v>10653</v>
      </c>
      <c r="E308" t="s">
        <v>8457</v>
      </c>
      <c r="F308" t="s">
        <v>10654</v>
      </c>
      <c r="G308" t="s">
        <v>10655</v>
      </c>
      <c r="I308" t="str">
        <f t="shared" si="27"/>
        <v>N/A</v>
      </c>
      <c r="J308" t="str">
        <f t="shared" si="28"/>
        <v>N/A</v>
      </c>
      <c r="K308">
        <f t="shared" si="29"/>
        <v>0.9466</v>
      </c>
      <c r="L308">
        <f t="shared" si="30"/>
        <v>-0.41369999999999996</v>
      </c>
      <c r="M308">
        <f t="shared" si="31"/>
        <v>-0.70409999999999995</v>
      </c>
      <c r="N308">
        <f t="shared" si="32"/>
        <v>3.3184</v>
      </c>
    </row>
    <row r="309" spans="1:14" x14ac:dyDescent="0.3">
      <c r="A309" s="1">
        <v>17</v>
      </c>
      <c r="B309" t="s">
        <v>864</v>
      </c>
      <c r="C309" t="s">
        <v>6477</v>
      </c>
      <c r="D309" t="s">
        <v>10656</v>
      </c>
      <c r="E309" t="s">
        <v>90</v>
      </c>
      <c r="F309" t="s">
        <v>10657</v>
      </c>
      <c r="G309" t="s">
        <v>4486</v>
      </c>
      <c r="I309" t="str">
        <f t="shared" si="27"/>
        <v>N/A</v>
      </c>
      <c r="J309">
        <f t="shared" si="28"/>
        <v>0.12</v>
      </c>
      <c r="K309">
        <f t="shared" si="29"/>
        <v>0.1656</v>
      </c>
      <c r="L309">
        <f t="shared" si="30"/>
        <v>9.6000000000000002E-2</v>
      </c>
      <c r="M309">
        <f t="shared" si="31"/>
        <v>0.1401</v>
      </c>
      <c r="N309">
        <f t="shared" si="32"/>
        <v>0.15620000000000001</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10658</v>
      </c>
      <c r="D312" t="s">
        <v>10659</v>
      </c>
      <c r="E312" t="s">
        <v>10660</v>
      </c>
      <c r="F312" t="s">
        <v>10661</v>
      </c>
      <c r="G312" t="s">
        <v>7900</v>
      </c>
      <c r="I312" t="str">
        <f t="shared" si="27"/>
        <v>N/A</v>
      </c>
      <c r="J312">
        <f t="shared" si="28"/>
        <v>-3760000</v>
      </c>
      <c r="K312">
        <f t="shared" si="29"/>
        <v>-4750000</v>
      </c>
      <c r="L312">
        <f t="shared" si="30"/>
        <v>-5210000</v>
      </c>
      <c r="M312">
        <f t="shared" si="31"/>
        <v>-1510000</v>
      </c>
      <c r="N312">
        <f t="shared" si="32"/>
        <v>-3810000</v>
      </c>
    </row>
    <row r="313" spans="1:14" x14ac:dyDescent="0.3">
      <c r="A313" s="1">
        <v>1</v>
      </c>
      <c r="B313" t="s">
        <v>876</v>
      </c>
      <c r="C313" t="s">
        <v>10658</v>
      </c>
      <c r="D313" t="s">
        <v>10659</v>
      </c>
      <c r="E313" t="s">
        <v>10660</v>
      </c>
      <c r="F313" t="s">
        <v>10661</v>
      </c>
      <c r="G313" t="s">
        <v>7900</v>
      </c>
      <c r="I313" t="str">
        <f t="shared" si="27"/>
        <v>N/A</v>
      </c>
      <c r="J313">
        <f t="shared" si="28"/>
        <v>-3760000</v>
      </c>
      <c r="K313">
        <f t="shared" si="29"/>
        <v>-4750000</v>
      </c>
      <c r="L313">
        <f t="shared" si="30"/>
        <v>-5210000</v>
      </c>
      <c r="M313">
        <f t="shared" si="31"/>
        <v>-1510000</v>
      </c>
      <c r="N313">
        <f t="shared" si="32"/>
        <v>-3810000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10662</v>
      </c>
      <c r="E315" t="s">
        <v>10663</v>
      </c>
      <c r="F315" t="s">
        <v>10664</v>
      </c>
      <c r="G315" t="s">
        <v>10665</v>
      </c>
      <c r="I315" t="str">
        <f t="shared" si="27"/>
        <v>N/A</v>
      </c>
      <c r="J315" t="str">
        <f t="shared" si="28"/>
        <v>N/A</v>
      </c>
      <c r="K315">
        <f t="shared" si="29"/>
        <v>-0.26379999999999998</v>
      </c>
      <c r="L315">
        <f t="shared" si="30"/>
        <v>-9.820000000000001E-2</v>
      </c>
      <c r="M315">
        <f t="shared" si="31"/>
        <v>0.71</v>
      </c>
      <c r="N315">
        <f t="shared" si="32"/>
        <v>-1.5212000000000001</v>
      </c>
    </row>
    <row r="316" spans="1:14" x14ac:dyDescent="0.3">
      <c r="A316" s="1">
        <v>4</v>
      </c>
      <c r="B316" t="s">
        <v>893</v>
      </c>
      <c r="C316" t="s">
        <v>10666</v>
      </c>
      <c r="D316" t="s">
        <v>10667</v>
      </c>
      <c r="E316" t="s">
        <v>10668</v>
      </c>
      <c r="F316" t="s">
        <v>5590</v>
      </c>
      <c r="G316" t="s">
        <v>10669</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-9.1999999999999998E-3</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-8.3000000000000001E-3</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-9.0000000000000011E-3</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-1.2800000000000001E-2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-8.3999999999999995E-3</v>
      </c>
    </row>
    <row r="317" spans="1:14" x14ac:dyDescent="0.3">
      <c r="A317" s="1">
        <v>5</v>
      </c>
      <c r="B317" t="s">
        <v>899</v>
      </c>
      <c r="C317" t="s">
        <v>10670</v>
      </c>
      <c r="D317" t="s">
        <v>10671</v>
      </c>
      <c r="E317" t="s">
        <v>10672</v>
      </c>
      <c r="F317" t="s">
        <v>10673</v>
      </c>
      <c r="G317" t="s">
        <v>8920</v>
      </c>
      <c r="I317" t="str">
        <f t="shared" si="33"/>
        <v>N/A</v>
      </c>
      <c r="J317">
        <f t="shared" si="34"/>
        <v>-279390000</v>
      </c>
      <c r="K317">
        <f t="shared" si="35"/>
        <v>-184980000</v>
      </c>
      <c r="L317">
        <f t="shared" si="36"/>
        <v>-44930000</v>
      </c>
      <c r="M317">
        <f t="shared" si="37"/>
        <v>-573370000</v>
      </c>
      <c r="N317">
        <f t="shared" si="38"/>
        <v>-1790000</v>
      </c>
    </row>
    <row r="318" spans="1:14" x14ac:dyDescent="0.3">
      <c r="A318" s="1">
        <v>6</v>
      </c>
      <c r="B318" t="s">
        <v>904</v>
      </c>
      <c r="C318" t="s">
        <v>3034</v>
      </c>
      <c r="D318" t="s">
        <v>254</v>
      </c>
      <c r="E318" t="s">
        <v>254</v>
      </c>
      <c r="F318" t="s">
        <v>254</v>
      </c>
      <c r="G318" t="s">
        <v>254</v>
      </c>
      <c r="I318" t="str">
        <f t="shared" si="33"/>
        <v>N/A</v>
      </c>
      <c r="J318">
        <f t="shared" si="34"/>
        <v>4000</v>
      </c>
      <c r="K318" t="str">
        <f t="shared" si="35"/>
        <v>N/A</v>
      </c>
      <c r="L318" t="str">
        <f t="shared" si="36"/>
        <v>N/A</v>
      </c>
      <c r="M318" t="str">
        <f t="shared" si="37"/>
        <v>N/A</v>
      </c>
      <c r="N318" t="str">
        <f t="shared" si="38"/>
        <v>N/A</v>
      </c>
    </row>
    <row r="319" spans="1:14" x14ac:dyDescent="0.3">
      <c r="A319" s="1">
        <v>7</v>
      </c>
      <c r="B319" t="s">
        <v>906</v>
      </c>
      <c r="C319" t="s">
        <v>10674</v>
      </c>
      <c r="D319" t="s">
        <v>10675</v>
      </c>
      <c r="E319" t="s">
        <v>10676</v>
      </c>
      <c r="F319" t="s">
        <v>10677</v>
      </c>
      <c r="G319" t="s">
        <v>8196</v>
      </c>
      <c r="I319" t="str">
        <f t="shared" si="33"/>
        <v>N/A</v>
      </c>
      <c r="J319">
        <f t="shared" si="34"/>
        <v>117810000</v>
      </c>
      <c r="K319">
        <f t="shared" si="35"/>
        <v>-116460000</v>
      </c>
      <c r="L319">
        <f t="shared" si="36"/>
        <v>-51800000</v>
      </c>
      <c r="M319">
        <f t="shared" si="37"/>
        <v>238700000</v>
      </c>
      <c r="N319">
        <f t="shared" si="38"/>
        <v>4040000</v>
      </c>
    </row>
    <row r="320" spans="1:14" x14ac:dyDescent="0.3">
      <c r="A320" s="1">
        <v>8</v>
      </c>
      <c r="B320" t="s">
        <v>908</v>
      </c>
      <c r="C320" t="s">
        <v>10678</v>
      </c>
      <c r="D320" t="s">
        <v>10679</v>
      </c>
      <c r="E320" t="s">
        <v>10680</v>
      </c>
      <c r="F320" t="s">
        <v>10681</v>
      </c>
      <c r="G320" t="s">
        <v>10682</v>
      </c>
      <c r="I320" t="str">
        <f t="shared" si="33"/>
        <v>N/A</v>
      </c>
      <c r="J320">
        <f t="shared" si="34"/>
        <v>-122430000</v>
      </c>
      <c r="K320">
        <f t="shared" si="35"/>
        <v>-355880000</v>
      </c>
      <c r="L320">
        <f t="shared" si="36"/>
        <v>-336500000</v>
      </c>
      <c r="M320">
        <f t="shared" si="37"/>
        <v>-214260000</v>
      </c>
      <c r="N320">
        <f t="shared" si="38"/>
        <v>-8770000</v>
      </c>
    </row>
    <row r="321" spans="1:14" x14ac:dyDescent="0.3">
      <c r="A321" s="1">
        <v>9</v>
      </c>
      <c r="B321" t="s">
        <v>909</v>
      </c>
      <c r="C321" t="s">
        <v>10683</v>
      </c>
      <c r="D321" t="s">
        <v>10684</v>
      </c>
      <c r="E321" t="s">
        <v>10685</v>
      </c>
      <c r="F321" t="s">
        <v>10686</v>
      </c>
      <c r="G321" t="s">
        <v>7131</v>
      </c>
      <c r="I321" t="str">
        <f t="shared" si="33"/>
        <v>N/A</v>
      </c>
      <c r="J321">
        <f t="shared" si="34"/>
        <v>240250000</v>
      </c>
      <c r="K321">
        <f t="shared" si="35"/>
        <v>239430000</v>
      </c>
      <c r="L321">
        <f t="shared" si="36"/>
        <v>284700000</v>
      </c>
      <c r="M321">
        <f t="shared" si="37"/>
        <v>452960000</v>
      </c>
      <c r="N321">
        <f t="shared" si="38"/>
        <v>12810000</v>
      </c>
    </row>
    <row r="322" spans="1:14" x14ac:dyDescent="0.3">
      <c r="A322" s="1">
        <v>10</v>
      </c>
      <c r="B322" t="s">
        <v>910</v>
      </c>
      <c r="C322" t="s">
        <v>254</v>
      </c>
      <c r="D322" t="s">
        <v>254</v>
      </c>
      <c r="E322" t="s">
        <v>254</v>
      </c>
      <c r="F322" t="s">
        <v>7395</v>
      </c>
      <c r="G322" t="s">
        <v>10687</v>
      </c>
      <c r="I322" t="str">
        <f t="shared" si="33"/>
        <v>N/A</v>
      </c>
      <c r="J322" t="str">
        <f t="shared" si="34"/>
        <v>N/A</v>
      </c>
      <c r="K322" t="str">
        <f t="shared" si="35"/>
        <v>N/A</v>
      </c>
      <c r="L322" t="str">
        <f t="shared" si="36"/>
        <v>N/A</v>
      </c>
      <c r="M322">
        <f t="shared" si="37"/>
        <v>-9520000</v>
      </c>
      <c r="N322">
        <f t="shared" si="38"/>
        <v>-25000000</v>
      </c>
    </row>
    <row r="323" spans="1:14" x14ac:dyDescent="0.3">
      <c r="A323" s="1">
        <v>11</v>
      </c>
      <c r="B323" t="s">
        <v>914</v>
      </c>
      <c r="C323" t="s">
        <v>10688</v>
      </c>
      <c r="D323" t="s">
        <v>10689</v>
      </c>
      <c r="E323" t="s">
        <v>254</v>
      </c>
      <c r="F323" t="s">
        <v>7531</v>
      </c>
      <c r="G323" t="s">
        <v>10690</v>
      </c>
      <c r="I323" t="str">
        <f t="shared" si="33"/>
        <v>N/A</v>
      </c>
      <c r="J323">
        <f t="shared" si="34"/>
        <v>252000</v>
      </c>
      <c r="K323">
        <f t="shared" si="35"/>
        <v>2490000</v>
      </c>
      <c r="L323" t="str">
        <f t="shared" si="36"/>
        <v>N/A</v>
      </c>
      <c r="M323">
        <f t="shared" si="37"/>
        <v>14110000</v>
      </c>
      <c r="N323">
        <f t="shared" si="38"/>
        <v>97660000</v>
      </c>
    </row>
    <row r="324" spans="1:14" x14ac:dyDescent="0.3">
      <c r="A324" s="1">
        <v>12</v>
      </c>
      <c r="B324" t="s">
        <v>915</v>
      </c>
      <c r="C324" t="s">
        <v>10691</v>
      </c>
      <c r="D324" t="s">
        <v>10692</v>
      </c>
      <c r="E324" t="s">
        <v>10693</v>
      </c>
      <c r="F324" t="s">
        <v>10694</v>
      </c>
      <c r="G324" t="s">
        <v>6004</v>
      </c>
      <c r="I324" t="str">
        <f t="shared" si="33"/>
        <v>N/A</v>
      </c>
      <c r="J324">
        <f t="shared" si="34"/>
        <v>-165070000</v>
      </c>
      <c r="K324">
        <f t="shared" si="35"/>
        <v>-303690000</v>
      </c>
      <c r="L324">
        <f t="shared" si="36"/>
        <v>-101940000</v>
      </c>
      <c r="M324">
        <f t="shared" si="37"/>
        <v>-331590000</v>
      </c>
      <c r="N324">
        <f t="shared" si="38"/>
        <v>71100000</v>
      </c>
    </row>
    <row r="325" spans="1:14" x14ac:dyDescent="0.3">
      <c r="A325" s="1">
        <v>13</v>
      </c>
      <c r="B325" t="s">
        <v>921</v>
      </c>
      <c r="C325" t="s">
        <v>254</v>
      </c>
      <c r="D325" t="s">
        <v>10695</v>
      </c>
      <c r="E325" t="s">
        <v>10696</v>
      </c>
      <c r="F325" t="s">
        <v>10697</v>
      </c>
      <c r="G325" t="s">
        <v>10698</v>
      </c>
      <c r="I325" t="str">
        <f t="shared" si="33"/>
        <v>N/A</v>
      </c>
      <c r="J325" t="str">
        <f t="shared" si="34"/>
        <v>N/A</v>
      </c>
      <c r="K325">
        <f t="shared" si="35"/>
        <v>-0.8397</v>
      </c>
      <c r="L325">
        <f t="shared" si="36"/>
        <v>0.66430000000000011</v>
      </c>
      <c r="M325">
        <f t="shared" si="37"/>
        <v>-2.2528999999999999</v>
      </c>
      <c r="N325">
        <f t="shared" si="38"/>
        <v>1.2143999999999999</v>
      </c>
    </row>
    <row r="326" spans="1:14" x14ac:dyDescent="0.3">
      <c r="A326" s="1">
        <v>14</v>
      </c>
      <c r="B326" t="s">
        <v>926</v>
      </c>
      <c r="C326" t="s">
        <v>10699</v>
      </c>
      <c r="D326" t="s">
        <v>8456</v>
      </c>
      <c r="E326" t="s">
        <v>10700</v>
      </c>
      <c r="F326" t="s">
        <v>10701</v>
      </c>
      <c r="G326" t="s">
        <v>10702</v>
      </c>
      <c r="I326" t="str">
        <f t="shared" si="33"/>
        <v>N/A</v>
      </c>
      <c r="J326">
        <f t="shared" si="34"/>
        <v>-0.40570000000000001</v>
      </c>
      <c r="K326">
        <f t="shared" si="35"/>
        <v>-0.52910000000000001</v>
      </c>
      <c r="L326">
        <f t="shared" si="36"/>
        <v>-0.17550000000000002</v>
      </c>
      <c r="M326">
        <f t="shared" si="37"/>
        <v>-2.8169999999999997</v>
      </c>
      <c r="N326">
        <f t="shared" si="38"/>
        <v>0.15590000000000001</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4485</v>
      </c>
      <c r="D332" t="s">
        <v>10703</v>
      </c>
      <c r="E332" t="s">
        <v>10704</v>
      </c>
      <c r="F332" t="s">
        <v>10705</v>
      </c>
      <c r="G332" t="s">
        <v>8641</v>
      </c>
      <c r="I332" t="str">
        <f t="shared" si="33"/>
        <v>N/A</v>
      </c>
      <c r="J332">
        <f t="shared" si="34"/>
        <v>9100000</v>
      </c>
      <c r="K332">
        <f t="shared" si="35"/>
        <v>3510000</v>
      </c>
      <c r="L332">
        <f t="shared" si="36"/>
        <v>-30540000</v>
      </c>
      <c r="M332">
        <f t="shared" si="37"/>
        <v>-4130000</v>
      </c>
      <c r="N332">
        <f t="shared" si="38"/>
        <v>3620000</v>
      </c>
    </row>
    <row r="333" spans="1:14" x14ac:dyDescent="0.3">
      <c r="A333" s="1">
        <v>4</v>
      </c>
      <c r="B333" t="s">
        <v>940</v>
      </c>
      <c r="C333" t="s">
        <v>254</v>
      </c>
      <c r="D333" t="s">
        <v>7386</v>
      </c>
      <c r="E333" t="s">
        <v>10706</v>
      </c>
      <c r="F333" t="s">
        <v>1011</v>
      </c>
      <c r="G333" t="s">
        <v>254</v>
      </c>
      <c r="I333" t="str">
        <f t="shared" si="33"/>
        <v>N/A</v>
      </c>
      <c r="J333" t="str">
        <f t="shared" si="34"/>
        <v>N/A</v>
      </c>
      <c r="K333">
        <f t="shared" si="35"/>
        <v>-10010000</v>
      </c>
      <c r="L333">
        <f t="shared" si="36"/>
        <v>-38650000</v>
      </c>
      <c r="M333">
        <f t="shared" si="37"/>
        <v>-7740000</v>
      </c>
      <c r="N333" t="str">
        <f t="shared" si="38"/>
        <v>N/A</v>
      </c>
    </row>
    <row r="334" spans="1:14" x14ac:dyDescent="0.3">
      <c r="A334" s="1">
        <v>5</v>
      </c>
      <c r="B334" t="s">
        <v>946</v>
      </c>
      <c r="C334" t="s">
        <v>4485</v>
      </c>
      <c r="D334" t="s">
        <v>10707</v>
      </c>
      <c r="E334" t="s">
        <v>3894</v>
      </c>
      <c r="F334" t="s">
        <v>1601</v>
      </c>
      <c r="G334" t="s">
        <v>8641</v>
      </c>
      <c r="I334" t="str">
        <f t="shared" si="33"/>
        <v>N/A</v>
      </c>
      <c r="J334">
        <f t="shared" si="34"/>
        <v>9100000</v>
      </c>
      <c r="K334">
        <f t="shared" si="35"/>
        <v>13510000</v>
      </c>
      <c r="L334">
        <f t="shared" si="36"/>
        <v>8109999.9999999991</v>
      </c>
      <c r="M334">
        <f t="shared" si="37"/>
        <v>3600000</v>
      </c>
      <c r="N334">
        <f t="shared" si="38"/>
        <v>3620000</v>
      </c>
    </row>
    <row r="335" spans="1:14" x14ac:dyDescent="0.3">
      <c r="A335" s="1">
        <v>6</v>
      </c>
      <c r="B335" t="s">
        <v>952</v>
      </c>
      <c r="C335" t="s">
        <v>254</v>
      </c>
      <c r="D335" t="s">
        <v>254</v>
      </c>
      <c r="E335" t="s">
        <v>254</v>
      </c>
      <c r="F335" t="s">
        <v>254</v>
      </c>
      <c r="G335" t="s">
        <v>254</v>
      </c>
      <c r="I335" t="str">
        <f t="shared" si="33"/>
        <v>N/A</v>
      </c>
      <c r="J335" t="str">
        <f t="shared" si="34"/>
        <v>N/A</v>
      </c>
      <c r="K335" t="str">
        <f t="shared" si="35"/>
        <v>N/A</v>
      </c>
      <c r="L335" t="str">
        <f t="shared" si="36"/>
        <v>N/A</v>
      </c>
      <c r="M335" t="str">
        <f t="shared" si="37"/>
        <v>N/A</v>
      </c>
      <c r="N335" t="str">
        <f t="shared" si="38"/>
        <v>N/A</v>
      </c>
    </row>
    <row r="336" spans="1:14" x14ac:dyDescent="0.3">
      <c r="A336" s="1">
        <v>7</v>
      </c>
      <c r="B336" t="s">
        <v>958</v>
      </c>
      <c r="C336" t="s">
        <v>4485</v>
      </c>
      <c r="D336" t="s">
        <v>10707</v>
      </c>
      <c r="E336" t="s">
        <v>3894</v>
      </c>
      <c r="F336" t="s">
        <v>1601</v>
      </c>
      <c r="G336" t="s">
        <v>8641</v>
      </c>
      <c r="I336" t="str">
        <f t="shared" si="33"/>
        <v>N/A</v>
      </c>
      <c r="J336">
        <f t="shared" si="34"/>
        <v>9100000</v>
      </c>
      <c r="K336">
        <f t="shared" si="35"/>
        <v>13510000</v>
      </c>
      <c r="L336">
        <f t="shared" si="36"/>
        <v>8109999.9999999991</v>
      </c>
      <c r="M336">
        <f t="shared" si="37"/>
        <v>3600000</v>
      </c>
      <c r="N336">
        <f t="shared" si="38"/>
        <v>3620000</v>
      </c>
    </row>
    <row r="337" spans="1:14" x14ac:dyDescent="0.3">
      <c r="A337" s="1">
        <v>8</v>
      </c>
      <c r="B337" t="s">
        <v>964</v>
      </c>
      <c r="C337" t="s">
        <v>10708</v>
      </c>
      <c r="D337" t="s">
        <v>10709</v>
      </c>
      <c r="E337" t="s">
        <v>10710</v>
      </c>
      <c r="F337" t="s">
        <v>10711</v>
      </c>
      <c r="G337" t="s">
        <v>10712</v>
      </c>
      <c r="I337" t="str">
        <f t="shared" si="33"/>
        <v>N/A</v>
      </c>
      <c r="J337">
        <f t="shared" si="34"/>
        <v>71200000</v>
      </c>
      <c r="K337">
        <f t="shared" si="35"/>
        <v>240080000</v>
      </c>
      <c r="L337">
        <f t="shared" si="36"/>
        <v>-27440000</v>
      </c>
      <c r="M337">
        <f t="shared" si="37"/>
        <v>326330000</v>
      </c>
      <c r="N337">
        <f t="shared" si="38"/>
        <v>-163870000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10708</v>
      </c>
      <c r="D339" t="s">
        <v>10709</v>
      </c>
      <c r="E339" t="s">
        <v>10710</v>
      </c>
      <c r="F339" t="s">
        <v>10711</v>
      </c>
      <c r="G339" t="s">
        <v>10712</v>
      </c>
      <c r="I339" t="str">
        <f t="shared" si="33"/>
        <v>N/A</v>
      </c>
      <c r="J339">
        <f t="shared" si="34"/>
        <v>71200000</v>
      </c>
      <c r="K339">
        <f t="shared" si="35"/>
        <v>240080000</v>
      </c>
      <c r="L339">
        <f t="shared" si="36"/>
        <v>-27440000</v>
      </c>
      <c r="M339">
        <f t="shared" si="37"/>
        <v>326330000</v>
      </c>
      <c r="N339">
        <f t="shared" si="38"/>
        <v>-163870000</v>
      </c>
    </row>
    <row r="340" spans="1:14" x14ac:dyDescent="0.3">
      <c r="A340" s="1">
        <v>11</v>
      </c>
      <c r="B340" t="s">
        <v>972</v>
      </c>
      <c r="C340" t="s">
        <v>9941</v>
      </c>
      <c r="D340" t="s">
        <v>10713</v>
      </c>
      <c r="E340" t="s">
        <v>10714</v>
      </c>
      <c r="F340" t="s">
        <v>10715</v>
      </c>
      <c r="G340" t="s">
        <v>254</v>
      </c>
      <c r="I340" t="str">
        <f t="shared" si="33"/>
        <v>N/A</v>
      </c>
      <c r="J340">
        <f t="shared" si="34"/>
        <v>96700000</v>
      </c>
      <c r="K340">
        <f t="shared" si="35"/>
        <v>250080000</v>
      </c>
      <c r="L340">
        <f t="shared" si="36"/>
        <v>36560000</v>
      </c>
      <c r="M340">
        <f t="shared" si="37"/>
        <v>378270000</v>
      </c>
      <c r="N340" t="str">
        <f t="shared" si="38"/>
        <v>N/A</v>
      </c>
    </row>
    <row r="341" spans="1:14" x14ac:dyDescent="0.3">
      <c r="A341" s="1">
        <v>12</v>
      </c>
      <c r="B341" t="s">
        <v>978</v>
      </c>
      <c r="C341" t="s">
        <v>10716</v>
      </c>
      <c r="D341" t="s">
        <v>1667</v>
      </c>
      <c r="E341" t="s">
        <v>6099</v>
      </c>
      <c r="F341" t="s">
        <v>10717</v>
      </c>
      <c r="G341" t="s">
        <v>10712</v>
      </c>
      <c r="I341" t="str">
        <f t="shared" si="33"/>
        <v>N/A</v>
      </c>
      <c r="J341">
        <f t="shared" si="34"/>
        <v>-25500000</v>
      </c>
      <c r="K341">
        <f t="shared" si="35"/>
        <v>-10000000</v>
      </c>
      <c r="L341">
        <f t="shared" si="36"/>
        <v>-64000000</v>
      </c>
      <c r="M341">
        <f t="shared" si="37"/>
        <v>-51940000</v>
      </c>
      <c r="N341">
        <f t="shared" si="38"/>
        <v>-163870000</v>
      </c>
    </row>
    <row r="342" spans="1:14" x14ac:dyDescent="0.3">
      <c r="A342" s="1">
        <v>13</v>
      </c>
      <c r="B342" t="s">
        <v>817</v>
      </c>
      <c r="C342" t="s">
        <v>3046</v>
      </c>
      <c r="D342" t="s">
        <v>10718</v>
      </c>
      <c r="E342" t="s">
        <v>6293</v>
      </c>
      <c r="F342" t="s">
        <v>3548</v>
      </c>
      <c r="G342" t="s">
        <v>10719</v>
      </c>
      <c r="I342" t="str">
        <f t="shared" si="33"/>
        <v>N/A</v>
      </c>
      <c r="J342">
        <f t="shared" si="34"/>
        <v>22320000</v>
      </c>
      <c r="K342">
        <f t="shared" si="35"/>
        <v>27000000</v>
      </c>
      <c r="L342">
        <f t="shared" si="36"/>
        <v>20410000</v>
      </c>
      <c r="M342">
        <f t="shared" si="37"/>
        <v>6420000</v>
      </c>
      <c r="N342">
        <f t="shared" si="38"/>
        <v>14210000</v>
      </c>
    </row>
    <row r="343" spans="1:14" x14ac:dyDescent="0.3">
      <c r="A343" s="1">
        <v>14</v>
      </c>
      <c r="B343" t="s">
        <v>910</v>
      </c>
      <c r="C343" t="s">
        <v>2701</v>
      </c>
      <c r="D343" t="s">
        <v>2415</v>
      </c>
      <c r="E343" t="s">
        <v>10720</v>
      </c>
      <c r="F343" t="s">
        <v>10721</v>
      </c>
      <c r="G343" t="s">
        <v>10722</v>
      </c>
      <c r="I343" t="str">
        <f t="shared" si="33"/>
        <v>N/A</v>
      </c>
      <c r="J343">
        <f t="shared" si="34"/>
        <v>-1320000</v>
      </c>
      <c r="K343">
        <f t="shared" si="35"/>
        <v>-2410000</v>
      </c>
      <c r="L343">
        <f t="shared" si="36"/>
        <v>-2880000</v>
      </c>
      <c r="M343">
        <f t="shared" si="37"/>
        <v>-1550000</v>
      </c>
      <c r="N343">
        <f t="shared" si="38"/>
        <v>-1750000</v>
      </c>
    </row>
    <row r="344" spans="1:14" x14ac:dyDescent="0.3">
      <c r="A344" s="1">
        <v>15</v>
      </c>
      <c r="B344" t="s">
        <v>914</v>
      </c>
      <c r="C344" t="s">
        <v>10723</v>
      </c>
      <c r="D344" t="s">
        <v>9883</v>
      </c>
      <c r="E344" t="s">
        <v>10724</v>
      </c>
      <c r="F344" t="s">
        <v>4135</v>
      </c>
      <c r="G344" t="s">
        <v>7718</v>
      </c>
      <c r="I344" t="str">
        <f t="shared" si="33"/>
        <v>N/A</v>
      </c>
      <c r="J344">
        <f t="shared" si="34"/>
        <v>23640000</v>
      </c>
      <c r="K344">
        <f t="shared" si="35"/>
        <v>29400000</v>
      </c>
      <c r="L344">
        <f t="shared" si="36"/>
        <v>23280000</v>
      </c>
      <c r="M344">
        <f t="shared" si="37"/>
        <v>7970000</v>
      </c>
      <c r="N344">
        <f t="shared" si="38"/>
        <v>15960000</v>
      </c>
    </row>
    <row r="345" spans="1:14" x14ac:dyDescent="0.3">
      <c r="A345" s="1">
        <v>16</v>
      </c>
      <c r="B345" t="s">
        <v>990</v>
      </c>
      <c r="C345" t="s">
        <v>10725</v>
      </c>
      <c r="D345" t="s">
        <v>10726</v>
      </c>
      <c r="E345" t="s">
        <v>5454</v>
      </c>
      <c r="F345" t="s">
        <v>10727</v>
      </c>
      <c r="G345" t="s">
        <v>10728</v>
      </c>
      <c r="I345" t="str">
        <f t="shared" si="33"/>
        <v>N/A</v>
      </c>
      <c r="J345">
        <f t="shared" si="34"/>
        <v>102620000</v>
      </c>
      <c r="K345">
        <f t="shared" si="35"/>
        <v>270580000</v>
      </c>
      <c r="L345">
        <f t="shared" si="36"/>
        <v>-37580000</v>
      </c>
      <c r="M345">
        <f t="shared" si="37"/>
        <v>328620000</v>
      </c>
      <c r="N345">
        <f t="shared" si="38"/>
        <v>-146040000</v>
      </c>
    </row>
    <row r="346" spans="1:14" x14ac:dyDescent="0.3">
      <c r="A346" s="1">
        <v>17</v>
      </c>
      <c r="B346" t="s">
        <v>996</v>
      </c>
      <c r="C346" t="s">
        <v>254</v>
      </c>
      <c r="D346" t="s">
        <v>10729</v>
      </c>
      <c r="E346" t="s">
        <v>10730</v>
      </c>
      <c r="F346" t="s">
        <v>10731</v>
      </c>
      <c r="G346" t="s">
        <v>10732</v>
      </c>
      <c r="I346" t="str">
        <f t="shared" si="33"/>
        <v>N/A</v>
      </c>
      <c r="J346" t="str">
        <f t="shared" si="34"/>
        <v>N/A</v>
      </c>
      <c r="K346">
        <f t="shared" si="35"/>
        <v>1.6366999999999998</v>
      </c>
      <c r="L346">
        <f t="shared" si="36"/>
        <v>-1.1389</v>
      </c>
      <c r="M346">
        <f t="shared" si="37"/>
        <v>9.7447999999999997</v>
      </c>
      <c r="N346">
        <f t="shared" si="38"/>
        <v>-1.4443999999999999</v>
      </c>
    </row>
    <row r="347" spans="1:14" x14ac:dyDescent="0.3">
      <c r="A347" s="1">
        <v>18</v>
      </c>
      <c r="B347" t="s">
        <v>1001</v>
      </c>
      <c r="C347" t="s">
        <v>10103</v>
      </c>
      <c r="D347" t="s">
        <v>10733</v>
      </c>
      <c r="E347" t="s">
        <v>10734</v>
      </c>
      <c r="F347" t="s">
        <v>10735</v>
      </c>
      <c r="G347" t="s">
        <v>10736</v>
      </c>
      <c r="I347" t="str">
        <f t="shared" si="33"/>
        <v>N/A</v>
      </c>
      <c r="J347">
        <f t="shared" si="34"/>
        <v>0.25219999999999998</v>
      </c>
      <c r="K347">
        <f t="shared" si="35"/>
        <v>0.47140000000000004</v>
      </c>
      <c r="L347">
        <f t="shared" si="36"/>
        <v>-6.4699999999999994E-2</v>
      </c>
      <c r="M347">
        <f t="shared" si="37"/>
        <v>2.7918000000000003</v>
      </c>
      <c r="N347">
        <f t="shared" si="38"/>
        <v>-0.32030000000000003</v>
      </c>
    </row>
    <row r="348" spans="1:14" x14ac:dyDescent="0.3">
      <c r="A348" s="1">
        <v>19</v>
      </c>
      <c r="B348" t="s">
        <v>1007</v>
      </c>
      <c r="C348" t="s">
        <v>254</v>
      </c>
      <c r="D348" t="s">
        <v>254</v>
      </c>
      <c r="E348" t="s">
        <v>254</v>
      </c>
      <c r="F348" t="s">
        <v>10737</v>
      </c>
      <c r="G348" t="s">
        <v>2702</v>
      </c>
      <c r="I348" t="str">
        <f t="shared" si="33"/>
        <v>N/A</v>
      </c>
      <c r="J348" t="str">
        <f t="shared" si="34"/>
        <v>N/A</v>
      </c>
      <c r="K348" t="str">
        <f t="shared" si="35"/>
        <v>N/A</v>
      </c>
      <c r="L348" t="str">
        <f t="shared" si="36"/>
        <v>N/A</v>
      </c>
      <c r="M348">
        <f t="shared" si="37"/>
        <v>-17000</v>
      </c>
      <c r="N348">
        <f t="shared" si="38"/>
        <v>-26000</v>
      </c>
    </row>
    <row r="349" spans="1:14" x14ac:dyDescent="0.3">
      <c r="A349" s="1">
        <v>20</v>
      </c>
      <c r="B349" t="s">
        <v>1013</v>
      </c>
      <c r="C349" t="s">
        <v>254</v>
      </c>
      <c r="D349" t="s">
        <v>254</v>
      </c>
      <c r="E349" t="s">
        <v>1014</v>
      </c>
      <c r="F349" t="s">
        <v>1014</v>
      </c>
      <c r="G349" t="s">
        <v>1014</v>
      </c>
      <c r="I349" t="str">
        <f t="shared" si="33"/>
        <v>N/A</v>
      </c>
      <c r="J349" t="str">
        <f t="shared" si="34"/>
        <v>N/A</v>
      </c>
      <c r="K349" t="str">
        <f t="shared" si="35"/>
        <v>N/A</v>
      </c>
      <c r="L349">
        <f t="shared" si="36"/>
        <v>0</v>
      </c>
      <c r="M349">
        <f t="shared" si="37"/>
        <v>0</v>
      </c>
      <c r="N349">
        <f t="shared" si="38"/>
        <v>0</v>
      </c>
    </row>
    <row r="350" spans="1:14" x14ac:dyDescent="0.3">
      <c r="A350" s="1">
        <v>21</v>
      </c>
      <c r="B350" t="s">
        <v>1015</v>
      </c>
      <c r="C350" t="s">
        <v>3091</v>
      </c>
      <c r="D350" t="s">
        <v>10738</v>
      </c>
      <c r="E350" t="s">
        <v>10739</v>
      </c>
      <c r="F350" t="s">
        <v>10707</v>
      </c>
      <c r="G350" t="s">
        <v>10658</v>
      </c>
      <c r="I350" t="str">
        <f t="shared" si="33"/>
        <v>N/A</v>
      </c>
      <c r="J350">
        <f t="shared" si="34"/>
        <v>-13620000</v>
      </c>
      <c r="K350">
        <f t="shared" si="35"/>
        <v>61950000</v>
      </c>
      <c r="L350">
        <f t="shared" si="36"/>
        <v>-83780000</v>
      </c>
      <c r="M350">
        <f t="shared" si="37"/>
        <v>13510000</v>
      </c>
      <c r="N350">
        <f t="shared" si="38"/>
        <v>-3760000</v>
      </c>
    </row>
    <row r="351" spans="1:14" x14ac:dyDescent="0.3">
      <c r="A351" s="1">
        <v>22</v>
      </c>
      <c r="B351" t="s">
        <v>1021</v>
      </c>
      <c r="C351" t="s">
        <v>2172</v>
      </c>
      <c r="D351" t="s">
        <v>10740</v>
      </c>
      <c r="E351" t="s">
        <v>10741</v>
      </c>
      <c r="F351" t="s">
        <v>10742</v>
      </c>
      <c r="G351" t="s">
        <v>10743</v>
      </c>
      <c r="I351" t="str">
        <f t="shared" si="33"/>
        <v>N/A</v>
      </c>
      <c r="J351">
        <f t="shared" si="34"/>
        <v>45080000</v>
      </c>
      <c r="K351">
        <f t="shared" si="35"/>
        <v>90310000</v>
      </c>
      <c r="L351">
        <f t="shared" si="36"/>
        <v>50520000</v>
      </c>
      <c r="M351">
        <f t="shared" si="37"/>
        <v>14980000</v>
      </c>
      <c r="N351">
        <f t="shared" si="38"/>
        <v>67400000</v>
      </c>
    </row>
    <row r="352" spans="1:14" x14ac:dyDescent="0.3">
      <c r="A352" s="1">
        <v>23</v>
      </c>
      <c r="B352" t="s">
        <v>1027</v>
      </c>
      <c r="C352" t="s">
        <v>254</v>
      </c>
      <c r="D352" t="s">
        <v>10744</v>
      </c>
      <c r="E352" t="s">
        <v>10745</v>
      </c>
      <c r="F352" t="s">
        <v>10746</v>
      </c>
      <c r="G352" t="s">
        <v>10747</v>
      </c>
      <c r="I352" t="str">
        <f t="shared" si="33"/>
        <v>N/A</v>
      </c>
      <c r="J352" t="str">
        <f t="shared" si="34"/>
        <v>N/A</v>
      </c>
      <c r="K352">
        <f t="shared" si="35"/>
        <v>1.0035000000000001</v>
      </c>
      <c r="L352">
        <f t="shared" si="36"/>
        <v>-0.44060000000000005</v>
      </c>
      <c r="M352">
        <f t="shared" si="37"/>
        <v>-0.7034999999999999</v>
      </c>
      <c r="N352">
        <f t="shared" si="38"/>
        <v>3.4998000000000005</v>
      </c>
    </row>
    <row r="353" spans="1:14" x14ac:dyDescent="0.3">
      <c r="A353" s="1">
        <v>24</v>
      </c>
      <c r="B353" t="s">
        <v>1032</v>
      </c>
      <c r="C353" t="s">
        <v>254</v>
      </c>
      <c r="D353" t="s">
        <v>254</v>
      </c>
      <c r="E353" t="s">
        <v>254</v>
      </c>
      <c r="F353" t="s">
        <v>254</v>
      </c>
      <c r="G353" t="s">
        <v>10748</v>
      </c>
      <c r="I353" t="str">
        <f t="shared" si="33"/>
        <v>N/A</v>
      </c>
      <c r="J353" t="str">
        <f t="shared" si="34"/>
        <v>N/A</v>
      </c>
      <c r="K353" t="str">
        <f t="shared" si="35"/>
        <v>N/A</v>
      </c>
      <c r="L353" t="str">
        <f t="shared" si="36"/>
        <v>N/A</v>
      </c>
      <c r="M353" t="str">
        <f t="shared" si="37"/>
        <v>N/A</v>
      </c>
      <c r="N353">
        <f t="shared" si="38"/>
        <v>0.1101</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10749</v>
      </c>
      <c r="C355" t="s">
        <v>10750</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10751</v>
      </c>
      <c r="C356" t="s">
        <v>10752</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10753</v>
      </c>
      <c r="C357" t="s">
        <v>10754</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10755</v>
      </c>
      <c r="C358" t="s">
        <v>10756</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10757</v>
      </c>
      <c r="C359" t="s">
        <v>10758</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10759</v>
      </c>
      <c r="C360" t="s">
        <v>10760</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10761</v>
      </c>
      <c r="I363" t="str">
        <f t="shared" si="33"/>
        <v>N/A</v>
      </c>
      <c r="J363">
        <f t="shared" si="34"/>
        <v>30490000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10762</v>
      </c>
      <c r="I365" t="str">
        <f t="shared" si="33"/>
        <v>N/A</v>
      </c>
      <c r="J365">
        <f t="shared" si="34"/>
        <v>-5.05</v>
      </c>
      <c r="K365" t="str">
        <f t="shared" si="35"/>
        <v>N/A</v>
      </c>
      <c r="L365" t="str">
        <f t="shared" si="36"/>
        <v>N/A</v>
      </c>
      <c r="M365" t="str">
        <f t="shared" si="37"/>
        <v>N/A</v>
      </c>
      <c r="N365" t="str">
        <f t="shared" si="38"/>
        <v>N/A</v>
      </c>
    </row>
    <row r="366" spans="1:14" x14ac:dyDescent="0.3">
      <c r="A366" s="1">
        <v>3</v>
      </c>
      <c r="B366" t="s">
        <v>124</v>
      </c>
      <c r="C366" t="s">
        <v>10763</v>
      </c>
      <c r="I366" t="str">
        <f t="shared" si="33"/>
        <v>N/A</v>
      </c>
      <c r="J366">
        <f t="shared" si="34"/>
        <v>-5.59</v>
      </c>
      <c r="K366" t="str">
        <f t="shared" si="35"/>
        <v>N/A</v>
      </c>
      <c r="L366" t="str">
        <f t="shared" si="36"/>
        <v>N/A</v>
      </c>
      <c r="M366" t="str">
        <f t="shared" si="37"/>
        <v>N/A</v>
      </c>
      <c r="N366" t="str">
        <f t="shared" si="38"/>
        <v>N/A</v>
      </c>
    </row>
    <row r="367" spans="1:14" x14ac:dyDescent="0.3">
      <c r="A367" s="1">
        <v>4</v>
      </c>
      <c r="B367" t="s">
        <v>126</v>
      </c>
      <c r="C367" t="s">
        <v>8336</v>
      </c>
      <c r="I367" t="str">
        <f t="shared" si="33"/>
        <v>N/A</v>
      </c>
      <c r="J367">
        <f t="shared" si="34"/>
        <v>-0.32</v>
      </c>
      <c r="K367" t="str">
        <f t="shared" si="35"/>
        <v>N/A</v>
      </c>
      <c r="L367" t="str">
        <f t="shared" si="36"/>
        <v>N/A</v>
      </c>
      <c r="M367" t="str">
        <f t="shared" si="37"/>
        <v>N/A</v>
      </c>
      <c r="N367" t="str">
        <f t="shared" si="38"/>
        <v>N/A</v>
      </c>
    </row>
    <row r="368" spans="1:14" x14ac:dyDescent="0.3">
      <c r="A368" s="1">
        <v>5</v>
      </c>
      <c r="B368" t="s">
        <v>128</v>
      </c>
      <c r="C368" t="s">
        <v>8800</v>
      </c>
      <c r="I368" t="str">
        <f t="shared" si="33"/>
        <v>N/A</v>
      </c>
      <c r="J368">
        <f t="shared" si="34"/>
        <v>0.94</v>
      </c>
      <c r="K368" t="str">
        <f t="shared" si="35"/>
        <v>N/A</v>
      </c>
      <c r="L368" t="str">
        <f t="shared" si="36"/>
        <v>N/A</v>
      </c>
      <c r="M368" t="str">
        <f t="shared" si="37"/>
        <v>N/A</v>
      </c>
      <c r="N368" t="str">
        <f t="shared" si="38"/>
        <v>N/A</v>
      </c>
    </row>
    <row r="369" spans="1:14" x14ac:dyDescent="0.3">
      <c r="A369" s="1">
        <v>6</v>
      </c>
      <c r="B369" t="s">
        <v>130</v>
      </c>
      <c r="C369" t="s">
        <v>3966</v>
      </c>
      <c r="I369" t="str">
        <f t="shared" si="33"/>
        <v>N/A</v>
      </c>
      <c r="J369">
        <f t="shared" si="34"/>
        <v>1.51</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10764</v>
      </c>
      <c r="I374" t="str">
        <f t="shared" si="33"/>
        <v>N/A</v>
      </c>
      <c r="J374">
        <f t="shared" si="34"/>
        <v>270600000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10765</v>
      </c>
      <c r="I376" t="str">
        <f t="shared" si="33"/>
        <v>N/A</v>
      </c>
      <c r="J376">
        <f t="shared" si="34"/>
        <v>117.38</v>
      </c>
      <c r="K376" t="str">
        <f t="shared" si="35"/>
        <v>N/A</v>
      </c>
      <c r="L376" t="str">
        <f t="shared" si="36"/>
        <v>N/A</v>
      </c>
      <c r="M376" t="str">
        <f t="shared" si="37"/>
        <v>N/A</v>
      </c>
      <c r="N376" t="str">
        <f t="shared" si="38"/>
        <v>N/A</v>
      </c>
    </row>
    <row r="377" spans="1:14" x14ac:dyDescent="0.3">
      <c r="A377" s="1">
        <v>3</v>
      </c>
      <c r="B377" t="s">
        <v>124</v>
      </c>
      <c r="C377" t="s">
        <v>10766</v>
      </c>
      <c r="I377" t="str">
        <f t="shared" si="33"/>
        <v>N/A</v>
      </c>
      <c r="J377">
        <f t="shared" si="34"/>
        <v>21.43</v>
      </c>
      <c r="K377" t="str">
        <f t="shared" si="35"/>
        <v>N/A</v>
      </c>
      <c r="L377" t="str">
        <f t="shared" si="36"/>
        <v>N/A</v>
      </c>
      <c r="M377" t="str">
        <f t="shared" si="37"/>
        <v>N/A</v>
      </c>
      <c r="N377" t="str">
        <f t="shared" si="38"/>
        <v>N/A</v>
      </c>
    </row>
    <row r="378" spans="1:14" x14ac:dyDescent="0.3">
      <c r="A378" s="1">
        <v>4</v>
      </c>
      <c r="B378" t="s">
        <v>126</v>
      </c>
      <c r="C378" t="s">
        <v>2727</v>
      </c>
      <c r="I378" t="str">
        <f t="shared" si="33"/>
        <v>N/A</v>
      </c>
      <c r="J378">
        <f t="shared" si="34"/>
        <v>1.37</v>
      </c>
      <c r="K378" t="str">
        <f t="shared" si="35"/>
        <v>N/A</v>
      </c>
      <c r="L378" t="str">
        <f t="shared" si="36"/>
        <v>N/A</v>
      </c>
      <c r="M378" t="str">
        <f t="shared" si="37"/>
        <v>N/A</v>
      </c>
      <c r="N378" t="str">
        <f t="shared" si="38"/>
        <v>N/A</v>
      </c>
    </row>
    <row r="379" spans="1:14" x14ac:dyDescent="0.3">
      <c r="A379" s="1">
        <v>5</v>
      </c>
      <c r="B379" t="s">
        <v>128</v>
      </c>
      <c r="C379" t="s">
        <v>10767</v>
      </c>
      <c r="I379" t="str">
        <f t="shared" si="33"/>
        <v>N/A</v>
      </c>
      <c r="J379">
        <f t="shared" si="34"/>
        <v>2.57</v>
      </c>
      <c r="K379" t="str">
        <f t="shared" si="35"/>
        <v>N/A</v>
      </c>
      <c r="L379" t="str">
        <f t="shared" si="36"/>
        <v>N/A</v>
      </c>
      <c r="M379" t="str">
        <f t="shared" si="37"/>
        <v>N/A</v>
      </c>
      <c r="N379" t="str">
        <f t="shared" si="38"/>
        <v>N/A</v>
      </c>
    </row>
    <row r="380" spans="1:14" x14ac:dyDescent="0.3">
      <c r="A380" s="1">
        <v>6</v>
      </c>
      <c r="B380" t="s">
        <v>130</v>
      </c>
      <c r="C380" t="s">
        <v>9237</v>
      </c>
      <c r="I380" t="str">
        <f t="shared" ref="I380:I399"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2.2999999999999998</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10768</v>
      </c>
      <c r="I385" t="str">
        <f t="shared" si="39"/>
        <v>N/A</v>
      </c>
      <c r="J385">
        <f t="shared" si="40"/>
        <v>46510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1828</v>
      </c>
      <c r="I387" t="str">
        <f t="shared" si="39"/>
        <v>N/A</v>
      </c>
      <c r="J387">
        <f t="shared" si="40"/>
        <v>-0.01</v>
      </c>
      <c r="K387" t="str">
        <f t="shared" si="41"/>
        <v>N/A</v>
      </c>
      <c r="L387" t="str">
        <f t="shared" si="42"/>
        <v>N/A</v>
      </c>
      <c r="M387" t="str">
        <f t="shared" si="43"/>
        <v>N/A</v>
      </c>
      <c r="N387" t="str">
        <f t="shared" si="44"/>
        <v>N/A</v>
      </c>
    </row>
    <row r="388" spans="1:14" x14ac:dyDescent="0.3">
      <c r="A388" s="1">
        <v>3</v>
      </c>
      <c r="B388" t="s">
        <v>124</v>
      </c>
      <c r="I388" t="str">
        <f t="shared" si="39"/>
        <v>N/A</v>
      </c>
      <c r="J388" t="str">
        <f t="shared" si="40"/>
        <v>N/A</v>
      </c>
      <c r="K388" t="str">
        <f t="shared" si="41"/>
        <v>N/A</v>
      </c>
      <c r="L388" t="str">
        <f t="shared" si="42"/>
        <v>N/A</v>
      </c>
      <c r="M388" t="str">
        <f t="shared" si="43"/>
        <v>N/A</v>
      </c>
      <c r="N388" t="str">
        <f t="shared" si="44"/>
        <v>N/A</v>
      </c>
    </row>
    <row r="389" spans="1:14" x14ac:dyDescent="0.3">
      <c r="A389" s="1">
        <v>4</v>
      </c>
      <c r="B389" t="s">
        <v>126</v>
      </c>
      <c r="I389" t="str">
        <f t="shared" si="39"/>
        <v>N/A</v>
      </c>
      <c r="J389" t="str">
        <f t="shared" si="40"/>
        <v>N/A</v>
      </c>
      <c r="K389" t="str">
        <f t="shared" si="41"/>
        <v>N/A</v>
      </c>
      <c r="L389" t="str">
        <f t="shared" si="42"/>
        <v>N/A</v>
      </c>
      <c r="M389" t="str">
        <f t="shared" si="43"/>
        <v>N/A</v>
      </c>
      <c r="N389" t="str">
        <f t="shared" si="44"/>
        <v>N/A</v>
      </c>
    </row>
    <row r="390" spans="1:14" x14ac:dyDescent="0.3">
      <c r="A390" s="1">
        <v>5</v>
      </c>
      <c r="B390" t="s">
        <v>128</v>
      </c>
      <c r="I390" t="str">
        <f t="shared" si="39"/>
        <v>N/A</v>
      </c>
      <c r="J390" t="str">
        <f t="shared" si="40"/>
        <v>N/A</v>
      </c>
      <c r="K390" t="str">
        <f t="shared" si="41"/>
        <v>N/A</v>
      </c>
      <c r="L390" t="str">
        <f t="shared" si="42"/>
        <v>N/A</v>
      </c>
      <c r="M390" t="str">
        <f t="shared" si="43"/>
        <v>N/A</v>
      </c>
      <c r="N390" t="str">
        <f t="shared" si="44"/>
        <v>N/A</v>
      </c>
    </row>
    <row r="391" spans="1:14" x14ac:dyDescent="0.3">
      <c r="A391" s="1">
        <v>6</v>
      </c>
      <c r="B391" t="s">
        <v>130</v>
      </c>
      <c r="I391" t="str">
        <f t="shared" si="39"/>
        <v>N/A</v>
      </c>
      <c r="J391" t="str">
        <f t="shared" si="40"/>
        <v>N/A</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I396" t="str">
        <f t="shared" si="39"/>
        <v>N/A</v>
      </c>
      <c r="J396" t="str">
        <f t="shared" si="40"/>
        <v>N/A</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I398" t="str">
        <f t="shared" si="39"/>
        <v>N/A</v>
      </c>
      <c r="J398" t="str">
        <f t="shared" si="40"/>
        <v>N/A</v>
      </c>
      <c r="K398" t="str">
        <f t="shared" si="41"/>
        <v>N/A</v>
      </c>
      <c r="L398" t="str">
        <f t="shared" si="42"/>
        <v>N/A</v>
      </c>
      <c r="M398" t="str">
        <f t="shared" si="43"/>
        <v>N/A</v>
      </c>
      <c r="N398" t="str">
        <f t="shared" si="44"/>
        <v>N/A</v>
      </c>
    </row>
    <row r="399" spans="1:14" x14ac:dyDescent="0.3">
      <c r="A399" s="1">
        <v>3</v>
      </c>
      <c r="B399" t="s">
        <v>124</v>
      </c>
      <c r="I399" t="str">
        <f t="shared" si="39"/>
        <v>N/A</v>
      </c>
      <c r="J399" t="str">
        <f t="shared" si="40"/>
        <v>N/A</v>
      </c>
      <c r="K399" t="str">
        <f t="shared" si="41"/>
        <v>N/A</v>
      </c>
      <c r="L399" t="str">
        <f t="shared" si="42"/>
        <v>N/A</v>
      </c>
      <c r="M399" t="str">
        <f t="shared" si="43"/>
        <v>N/A</v>
      </c>
      <c r="N399" t="str">
        <f t="shared" si="44"/>
        <v>N/A</v>
      </c>
    </row>
    <row r="400" spans="1:14" x14ac:dyDescent="0.3">
      <c r="A400" s="1">
        <v>4</v>
      </c>
      <c r="B400" t="s">
        <v>126</v>
      </c>
    </row>
    <row r="401" spans="1:2" x14ac:dyDescent="0.3">
      <c r="A401" s="1">
        <v>5</v>
      </c>
      <c r="B401" t="s">
        <v>128</v>
      </c>
    </row>
    <row r="402" spans="1:2" x14ac:dyDescent="0.3">
      <c r="A402" s="1">
        <v>6</v>
      </c>
      <c r="B402" t="s">
        <v>130</v>
      </c>
    </row>
    <row r="403" spans="1:2" x14ac:dyDescent="0.3">
      <c r="A403" s="1">
        <v>7</v>
      </c>
      <c r="B403" t="s">
        <v>132</v>
      </c>
    </row>
    <row r="404" spans="1:2"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8.1875706793603786E-2</v>
      </c>
      <c r="AL454">
        <f ca="1">Z455-Y455</f>
        <v>1.3381272387353649E-2</v>
      </c>
      <c r="AM454">
        <f ca="1">AA455-Z455</f>
        <v>0.37984312467771197</v>
      </c>
      <c r="AN454">
        <f ca="1">AB455-AA455</f>
        <v>-0.33967118756388237</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0.28447852157672271</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0.3663542283703265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0.37973550075768014</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0.75957862543539212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0.41990743787150975</v>
      </c>
      <c r="AK455" t="str">
        <f>"Max " &amp; AK452</f>
        <v>Max Change in Gross Margin / Sales</v>
      </c>
      <c r="AL455">
        <f ca="1">MAX(AK454:AN454)</f>
        <v>0.37984312467771197</v>
      </c>
    </row>
    <row r="456" spans="2:40" x14ac:dyDescent="0.3">
      <c r="X456" t="str">
        <f>"Max " &amp; X453</f>
        <v>Max Gross Margin</v>
      </c>
      <c r="Y456">
        <f ca="1">MAX(X455:AB455)</f>
        <v>0.75957862543539212</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2015</v>
      </c>
      <c r="AK457" t="str">
        <f>"Min " &amp; AK452</f>
        <v>Min Change in Gross Margin / Sales</v>
      </c>
      <c r="AL457">
        <f ca="1">MIN(AK454:AN454)</f>
        <v>-0.33967118756388237</v>
      </c>
    </row>
    <row r="458" spans="2:40" x14ac:dyDescent="0.3">
      <c r="X458" t="str">
        <f>"Min " &amp; X453</f>
        <v>Min Gross Margin</v>
      </c>
      <c r="Y458">
        <f ca="1">MIN(X455:AB455)</f>
        <v>0.28447852157672271</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5.4777351813624302E-2</v>
      </c>
      <c r="R462">
        <f ca="1">Y455-Y463-Y471</f>
        <v>8.167531969755043E-2</v>
      </c>
      <c r="S462">
        <f ca="1">Z455-Z463-Z471</f>
        <v>3.047940487670478E-2</v>
      </c>
      <c r="T462">
        <f ca="1">AA455-AA463-AA471</f>
        <v>-0.11146036870274392</v>
      </c>
      <c r="U462">
        <f ca="1">AB455-AB463-AB471</f>
        <v>7.347941479678044E-3</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8.167531969755043E-2</v>
      </c>
      <c r="S463" t="str">
        <f>"GM Effect on Max"</f>
        <v>GM Effect on Max</v>
      </c>
      <c r="T463" t="str">
        <f ca="1">IF(R464=Y457,"Max OM in same year as Max GM","Inconclusive Effect")</f>
        <v>Inconclusive Effect</v>
      </c>
      <c r="X463">
        <f ca="1">(INDIRECT("J" &amp; MATCH("SG&amp;A Expense",B145:B403,0) +144))/(INDIRECT("J" &amp; MATCH("Sales/Revenue",B145:B403,0) +144))</f>
        <v>0.17315442838887252</v>
      </c>
      <c r="Y463">
        <f ca="1">(INDIRECT("K" &amp; MATCH("SG&amp;A Expense",B145:B403,0) +144))/(INDIRECT("K" &amp; MATCH("Sales/Revenue",B145:B403,0) +144))</f>
        <v>0.23542632147461584</v>
      </c>
      <c r="Z463">
        <f ca="1">(INDIRECT("L" &amp; MATCH("SG&amp;A Expense",B145:B403,0) +144))/(INDIRECT("L" &amp; MATCH("Sales/Revenue",B145:B403,0) +144))</f>
        <v>0.28609312577490015</v>
      </c>
      <c r="AA463">
        <f ca="1">(INDIRECT("M" &amp; MATCH("SG&amp;A Expense",B145:B403,0) +144))/(INDIRECT("M" &amp; MATCH("Sales/Revenue",B145:B403,0) +144))</f>
        <v>0.67912666723303028</v>
      </c>
      <c r="AB463">
        <f ca="1">(INDIRECT("N" &amp; MATCH("SG&amp;A Expense",B145:B403,0) +144))/(INDIRECT("N" &amp; MATCH("Sales/Revenue",B145:B403,0) +144))</f>
        <v>0.329165844135904</v>
      </c>
      <c r="AE463">
        <f ca="1">R462-Q462</f>
        <v>2.6897967883926129E-2</v>
      </c>
      <c r="AF463">
        <f ca="1">S462-R462</f>
        <v>-5.119591482084565E-2</v>
      </c>
      <c r="AG463">
        <f ca="1">T462-S462</f>
        <v>-0.1419397735794487</v>
      </c>
      <c r="AH463">
        <f ca="1">U462-T462</f>
        <v>0.11880831018242197</v>
      </c>
      <c r="AK463">
        <f ca="1">Y463-X463</f>
        <v>6.2271893085743324E-2</v>
      </c>
      <c r="AL463">
        <f ca="1">Z463-Y463</f>
        <v>5.0666804300284307E-2</v>
      </c>
      <c r="AM463">
        <f ca="1">AA463-Z463</f>
        <v>0.39303354145813013</v>
      </c>
      <c r="AN463">
        <f ca="1">AB463-AA463</f>
        <v>-0.34996082309712628</v>
      </c>
    </row>
    <row r="464" spans="2:40" x14ac:dyDescent="0.3">
      <c r="Q464" t="str">
        <f>Q463 &amp; " Year"</f>
        <v>Max Operating Margin Year</v>
      </c>
      <c r="R464">
        <f ca="1">VALUE(Q461)+MATCH(R463,Q462:U462,0)-1</f>
        <v>2013</v>
      </c>
      <c r="S464" t="str">
        <f>"SGA Effect on Max"</f>
        <v>SGA Effect on Max</v>
      </c>
      <c r="T464" t="str">
        <f ca="1">IF(R464=Y467,"Max OM in same year as Min SGA","Inconclusive Effect")</f>
        <v>Inconclusive Effect</v>
      </c>
      <c r="X464" t="str">
        <f>"Max " &amp; X461</f>
        <v>Max SGA / Sales</v>
      </c>
      <c r="Y464">
        <f ca="1">MAX(X463:AB463)</f>
        <v>0.67912666723303028</v>
      </c>
      <c r="AE464" t="str">
        <f>"Max " &amp; AE461</f>
        <v>Max Change in Operating Margin</v>
      </c>
      <c r="AF464">
        <f ca="1">MAX(AE463:AH463)</f>
        <v>0.11880831018242197</v>
      </c>
      <c r="AK464" t="str">
        <f>"Max " &amp; AK461</f>
        <v>Max Change in SGA / Sales</v>
      </c>
      <c r="AL464">
        <f ca="1">MAX(AK463:AN463)</f>
        <v>0.39303354145813013</v>
      </c>
    </row>
    <row r="465" spans="4:40" x14ac:dyDescent="0.3">
      <c r="J465" t="str">
        <f>"EOY Pretax ROIC"</f>
        <v>EOY Pretax ROIC</v>
      </c>
      <c r="Q465" t="str">
        <f>"Min " &amp; Q460</f>
        <v>Min Operating Margin</v>
      </c>
      <c r="R465">
        <f ca="1">MIN(Q462:U462)</f>
        <v>-0.11146036870274392</v>
      </c>
      <c r="S465" t="str">
        <f>"Dep Effect on Max"</f>
        <v>Dep Effect on Max</v>
      </c>
      <c r="T465" t="str">
        <f ca="1">IF(R464=Y475,"Max OM in same year as Min Depr","Inconclusive Effect")</f>
        <v>Max OM in same year as Min Depr</v>
      </c>
      <c r="X465" t="str">
        <f>X464 &amp; " Year"</f>
        <v>Max SGA / Sales Year</v>
      </c>
      <c r="Y465">
        <f ca="1">VALUE(X462)+MATCH(Y464,X463:AB463,0)-1</f>
        <v>2015</v>
      </c>
      <c r="AE465" t="str">
        <f>AE464 &amp; " Year"</f>
        <v>Max Change in Operating Margin Year</v>
      </c>
      <c r="AF465" t="str">
        <f ca="1">IF(MATCH(AF464,AE463:AH463,0)=1,AE462,IF(MATCH(AF464,AE463:AH463,0)=2,AF462,IF(MATCH(AF464,AE463:AH463,0)=3,AG462,AH462)))</f>
        <v>15-16</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2015</v>
      </c>
      <c r="S466" t="str">
        <f>"GM Effect on Min"</f>
        <v>GM Effect on Min</v>
      </c>
      <c r="T466" t="str">
        <f ca="1">IF(R466=Y459,"Min OM in same year as Min GM","Inconclusive Effect")</f>
        <v>Inconclusive Effect</v>
      </c>
      <c r="X466" t="str">
        <f>"Min " &amp; X461</f>
        <v>Min SGA / Sales</v>
      </c>
      <c r="Y466">
        <f ca="1">MIN(X463:AB463)</f>
        <v>0.17315442838887252</v>
      </c>
      <c r="AE466" t="str">
        <f>"Min " &amp; AE461</f>
        <v>Min Change in Operating Margin</v>
      </c>
      <c r="AF466">
        <f ca="1">MIN(AE463:AH463)</f>
        <v>-0.1419397735794487</v>
      </c>
      <c r="AK466" t="str">
        <f>"Min " &amp; AK461</f>
        <v>Min Change in SGA / Sales</v>
      </c>
      <c r="AL466">
        <f ca="1">MIN(AK463:AN463)</f>
        <v>-0.34996082309712628</v>
      </c>
    </row>
    <row r="467" spans="4:40" x14ac:dyDescent="0.3">
      <c r="J467">
        <f ca="1">Q462*(1/Q490)</f>
        <v>4.3279872626305775E-2</v>
      </c>
      <c r="K467">
        <f ca="1">R462*(1/R490)</f>
        <v>6.86946837817244E-2</v>
      </c>
      <c r="L467">
        <f ca="1">S462*(1/S490)</f>
        <v>2.232705989202281E-2</v>
      </c>
      <c r="M467">
        <f ca="1">T462*(1/T490)</f>
        <v>-1.1598917905829504E-2</v>
      </c>
      <c r="N467">
        <f ca="1">U462*(1/U490)</f>
        <v>3.4706394264639026E-3</v>
      </c>
      <c r="S467" t="str">
        <f>"SGA Effect on Min"</f>
        <v>SGA Effect on Min</v>
      </c>
      <c r="T467" t="str">
        <f ca="1">IF(R466=Y465,"Min OM in same year as Max SGA","Inconclusive Effect")</f>
        <v>Min OM in same year as Max SGA</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15-16</v>
      </c>
    </row>
    <row r="468" spans="4:40" x14ac:dyDescent="0.3">
      <c r="J468" t="str">
        <f>"Max " &amp; J465</f>
        <v>Max EOY Pretax ROIC</v>
      </c>
      <c r="K468">
        <f ca="1">MAX(J467:N467)</f>
        <v>6.86946837817244E-2</v>
      </c>
      <c r="L468" t="str">
        <f>"OM Effect on Max"</f>
        <v>OM Effect on Max</v>
      </c>
      <c r="M468" t="str">
        <f ca="1">IF(K469=R464,"Max ROIC in same year as Max OM","Inconclusive Effect")</f>
        <v>Max ROIC in same year as Max OM</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2013</v>
      </c>
      <c r="L469" t="str">
        <f>"IC Effect on Max"</f>
        <v>IC Effect on Max</v>
      </c>
      <c r="M469" t="str">
        <f ca="1">IF(K469=R494,"Max ROIC in same year as Min IC","Inconclusive Effect")</f>
        <v>Max ROIC in same year as Min IC</v>
      </c>
      <c r="X469" t="str">
        <f>"Depreciation / Sales"</f>
        <v>Depreciation / Sales</v>
      </c>
    </row>
    <row r="470" spans="4:40" x14ac:dyDescent="0.3">
      <c r="J470" t="str">
        <f>"Min " &amp; J465</f>
        <v>Min EOY Pretax ROIC</v>
      </c>
      <c r="K470">
        <f ca="1">MIN(J467:N467)</f>
        <v>-1.1598917905829504E-2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2015</v>
      </c>
      <c r="L471" t="str">
        <f>"IC Effect on Min"</f>
        <v>IC Effect on Min</v>
      </c>
      <c r="M471" t="str">
        <f ca="1">IF(K471=R492,"Min ROIC in same year as Max IC","Inconclusive Effect")</f>
        <v>Min ROIC in same year as Max IC</v>
      </c>
      <c r="Q471" t="str">
        <f>K476</f>
        <v>12-13</v>
      </c>
      <c r="R471" t="str">
        <f>L476</f>
        <v>13-14</v>
      </c>
      <c r="S471" t="str">
        <f>M476</f>
        <v>14-15</v>
      </c>
      <c r="T471" t="str">
        <f>N476</f>
        <v>15-16</v>
      </c>
      <c r="X471">
        <f ca="1">(INDIRECT("J" &amp; MATCH("Depreciation &amp; Amortization Expense",B145:B403,0) +144))/(INDIRECT("J" &amp; MATCH("Sales/Revenue",B145:B403,0) +144))</f>
        <v>5.6546741374225891E-2</v>
      </c>
      <c r="Y471">
        <f ca="1">(INDIRECT("K" &amp; MATCH("Depreciation &amp; Amortization Expense",B145:B403,0) +144))/(INDIRECT("K" &amp; MATCH("Sales/Revenue",B145:B403,0) +144))</f>
        <v>4.9252587198160218E-2</v>
      </c>
      <c r="Z471">
        <f ca="1">(INDIRECT("L" &amp; MATCH("Depreciation &amp; Amortization Expense",B145:B403,0) +144))/(INDIRECT("L" &amp; MATCH("Sales/Revenue",B145:B403,0) +144))</f>
        <v>6.3162970106075217E-2</v>
      </c>
      <c r="AA471">
        <f ca="1">(INDIRECT("M" &amp; MATCH("Depreciation &amp; Amortization Expense",B145:B403,0) +144))/(INDIRECT("M" &amp; MATCH("Sales/Revenue",B145:B403,0) +144))</f>
        <v>0.19191232690510576</v>
      </c>
      <c r="AB471">
        <f ca="1">(INDIRECT("N" &amp; MATCH("Depreciation &amp; Amortization Expense",B145:B403,0) +144))/(INDIRECT("N" &amp; MATCH("Sales/Revenue",B145:B403,0) +144))</f>
        <v>8.3393652255927708E-2</v>
      </c>
    </row>
    <row r="472" spans="4:40" x14ac:dyDescent="0.3">
      <c r="Q472">
        <f ca="1">K467-J467</f>
        <v>2.5414811155418625E-2</v>
      </c>
      <c r="R472">
        <f ca="1">L467-K467</f>
        <v>-4.6367623889701587E-2</v>
      </c>
      <c r="S472">
        <f ca="1">M467-L467</f>
        <v>-3.3925977797852315E-2</v>
      </c>
      <c r="T472">
        <f ca="1">N467-M467</f>
        <v>1.5069557332293405E-2</v>
      </c>
      <c r="X472" t="str">
        <f>"Max " &amp; X469</f>
        <v>Max Depreciation / Sales</v>
      </c>
      <c r="Y472">
        <f ca="1">MAX(X471:AB471)</f>
        <v>0.19191232690510576</v>
      </c>
      <c r="AK472" t="str">
        <f>"Change in Depreciation / Sales"</f>
        <v>Change in Depreciation / Sales</v>
      </c>
    </row>
    <row r="473" spans="4:40" x14ac:dyDescent="0.3">
      <c r="Q473" t="str">
        <f>"Max " &amp; Q470</f>
        <v>Max Change in EOY Pretax ROIC</v>
      </c>
      <c r="R473">
        <f ca="1">MAX(Q472:T472)</f>
        <v>2.5414811155418625E-2</v>
      </c>
      <c r="X473" t="str">
        <f>X472 &amp; " Year"</f>
        <v>Max Depreciation / Sales Year</v>
      </c>
      <c r="Y473">
        <f ca="1">VALUE(X470)+MATCH(Y472,X471:AB471,0)-1</f>
        <v>2015</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4.9252587198160218E-2</v>
      </c>
      <c r="AK474">
        <f ca="1">Y471-X471</f>
        <v>-7.2941541760656731E-3</v>
      </c>
      <c r="AL474">
        <f ca="1">Z471-Y471</f>
        <v>1.3910382907914999E-2</v>
      </c>
      <c r="AM474">
        <f ca="1">AA471-Z471</f>
        <v>0.12874935679903055</v>
      </c>
      <c r="AN474">
        <f ca="1">AB471-AA471</f>
        <v>-0.10851867464917805</v>
      </c>
    </row>
    <row r="475" spans="4:40" x14ac:dyDescent="0.3">
      <c r="D475" t="str">
        <f>"EOY ROIC"</f>
        <v>EOY ROIC</v>
      </c>
      <c r="K475" t="str">
        <f>"Change in EOY ROIC"</f>
        <v>Change in EOY ROIC</v>
      </c>
      <c r="Q475" t="str">
        <f>"Min " &amp; Q470</f>
        <v>Min Change in EOY Pretax ROIC</v>
      </c>
      <c r="R475">
        <f ca="1">MIN(Q472:T472)</f>
        <v>-4.6367623889701587E-2</v>
      </c>
      <c r="X475" t="str">
        <f>X474 &amp; " Year"</f>
        <v>Min Depreciation / Sales Year</v>
      </c>
      <c r="Y475">
        <f ca="1">VALUE(X470)+MATCH(Y474,X471:AB471,0)-1</f>
        <v>2013</v>
      </c>
      <c r="AK475" t="str">
        <f>"Max " &amp; AK472</f>
        <v>Max Change in Depreciation / Sales</v>
      </c>
      <c r="AL475">
        <f ca="1">MAX(AK474:AN474)</f>
        <v>0.12874935679903055</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13-14</v>
      </c>
      <c r="AK476" t="str">
        <f>AK475 &amp; " Year"</f>
        <v>Max Change in Depreciation / Sales Year</v>
      </c>
      <c r="AL476" t="str">
        <f ca="1">IF(MATCH(AL475,AK474:AN474,0)=1,AK473,IF(MATCH(AL475,AK474:AN474,0)=2,AL473,IF(MATCH(AL475,AK474:AN474,0)=3,AM473,AN473)))</f>
        <v>14-15</v>
      </c>
    </row>
    <row r="477" spans="4:40" x14ac:dyDescent="0.3">
      <c r="D477">
        <f ca="1">J467*(1-J487)</f>
        <v>2.5981762064233124E-2</v>
      </c>
      <c r="E477">
        <f ca="1">K467*(1-K487)</f>
        <v>3.7389031547492201E-2</v>
      </c>
      <c r="F477">
        <f ca="1">L467*(1-L487)</f>
        <v>3.4197629433925507E-2</v>
      </c>
      <c r="G477">
        <f ca="1">M467*(1-M487)</f>
        <v>-8.5103299677930597E-3</v>
      </c>
      <c r="H477">
        <f ca="1">N467*(1-N487)</f>
        <v>1.7875097797953182E-3</v>
      </c>
      <c r="K477">
        <f ca="1">E477-D477</f>
        <v>1.1407269483259076E-2</v>
      </c>
      <c r="L477">
        <f ca="1">F477-E477</f>
        <v>-3.1914021135666937E-3</v>
      </c>
      <c r="M477">
        <f ca="1">G477-F477</f>
        <v>-4.2707959401718565E-2</v>
      </c>
      <c r="N477">
        <f ca="1">H477-G477</f>
        <v>1.0297839747588378E-2</v>
      </c>
      <c r="AK477" t="str">
        <f>"Min " &amp; AK472</f>
        <v>Min Change in Depreciation / Sales</v>
      </c>
      <c r="AL477">
        <f ca="1">MIN(AK474:AN474)</f>
        <v>-0.10851867464917805</v>
      </c>
    </row>
    <row r="478" spans="4:40" x14ac:dyDescent="0.3">
      <c r="D478" t="str">
        <f>"Max " &amp; D475</f>
        <v>Max EOY ROIC</v>
      </c>
      <c r="E478">
        <f ca="1">MAX(D477:H477)</f>
        <v>3.7389031547492201E-2</v>
      </c>
      <c r="F478" t="str">
        <f>"Cash Tax  Effect on Max"</f>
        <v>Cash Tax  Effect on Max</v>
      </c>
      <c r="G478" t="str">
        <f ca="1">IF(E479=K491,"Max ROIC in same year as Min Cash Tax","Inconclusive Effect")</f>
        <v>Inconclusive Effect</v>
      </c>
      <c r="K478" t="str">
        <f>"Max " &amp; K475</f>
        <v>Max Change in EOY ROIC</v>
      </c>
      <c r="L478">
        <f ca="1">MAX(K477:N477)</f>
        <v>1.1407269483259076E-2</v>
      </c>
      <c r="AK478" t="str">
        <f>AK477 &amp; " Year"</f>
        <v>Min Change in Depreciation / Sales Year</v>
      </c>
      <c r="AL478" t="str">
        <f ca="1">IF(MATCH(AL477,AK474:AN474,0)=1,AK473,IF(MATCH(AL477,AK474:AN474,0)=2,AL473,IF(MATCH(AL477,AK474:AN474,0)=3,AM473,AN473)))</f>
        <v>15-16</v>
      </c>
    </row>
    <row r="479" spans="4:40" x14ac:dyDescent="0.3">
      <c r="D479" t="str">
        <f>D478 &amp; " Year"</f>
        <v>Max EOY ROIC Year</v>
      </c>
      <c r="E479">
        <f ca="1">VALUE(D476)+MATCH(E478,D477:H477,0)-1</f>
        <v>2013</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-8.5103299677930597E-3</v>
      </c>
      <c r="F480" t="str">
        <f>"Cash Tax  Effect on Min"</f>
        <v>Cash Tax  Effect on Min</v>
      </c>
      <c r="G480" t="str">
        <f ca="1">IF(E481=K489,"Min ROIC in same year as Max Cash Tax","Inconclusive Effect")</f>
        <v>Inconclusive Effect</v>
      </c>
      <c r="K480" t="str">
        <f>"Min " &amp; K475</f>
        <v>Min Change in EOY ROIC</v>
      </c>
      <c r="L480">
        <f ca="1">MIN(K477:N477)</f>
        <v>-4.2707959401718565E-2</v>
      </c>
      <c r="Q480" t="str">
        <f>K476</f>
        <v>12-13</v>
      </c>
      <c r="R480" t="str">
        <f>L476</f>
        <v>13-14</v>
      </c>
      <c r="S480" t="str">
        <f>M476</f>
        <v>14-15</v>
      </c>
      <c r="T480" t="str">
        <f>N476</f>
        <v>15-16</v>
      </c>
    </row>
    <row r="481" spans="4:40" x14ac:dyDescent="0.3">
      <c r="D481" t="str">
        <f>D480 &amp; " Year"</f>
        <v>Min EOY ROIC Year</v>
      </c>
      <c r="E481">
        <f ca="1">VALUE(D476)+MATCH(E480,D477:H477,0)-1</f>
        <v>2015</v>
      </c>
      <c r="K481" t="str">
        <f>K480 &amp; " Year"</f>
        <v>Min Change in EOY ROIC Year</v>
      </c>
      <c r="L481" t="str">
        <f ca="1">IF(MATCH(L480,K477:N477,0)=1,K476,IF(MATCH(L480,K477:N477,0)=2,L476,IF(MATCH(L480,K477:N477,0)=3,M476,N476)))</f>
        <v>14-15</v>
      </c>
      <c r="Q481">
        <f ca="1">K487-J487</f>
        <v>5.604135919459835E-2</v>
      </c>
      <c r="R481">
        <f ca="1">L487-K487</f>
        <v>-0.9873889997379155</v>
      </c>
      <c r="S481">
        <f ca="1">M487-L487</f>
        <v>0.79794980549723304</v>
      </c>
      <c r="T481">
        <f ca="1">N487-M487</f>
        <v>0.21867998526575805</v>
      </c>
      <c r="X481" t="str">
        <f>"Op WC / Sales"</f>
        <v>Op WC / Sales</v>
      </c>
    </row>
    <row r="482" spans="4:40" x14ac:dyDescent="0.3">
      <c r="Q482" t="str">
        <f>"Max " &amp; Q479</f>
        <v>Max Change in Cash Tax Rate</v>
      </c>
      <c r="R482">
        <f ca="1">MAX(Q481:T481)</f>
        <v>0.79794980549723304</v>
      </c>
      <c r="X482" t="str">
        <f>D476</f>
        <v>2012</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str">
        <f ca="1">IF(MATCH(R482,Q481:T481,0)=1,Q480,IF(MATCH(R482,Q481:T481,0)=2,R480,IF(MATCH(R482,Q481:T481,0)=3,S480,T480)))</f>
        <v>14-15</v>
      </c>
      <c r="X483">
        <f ca="1">(INDIRECT("J" &amp; MATCH("Total Current Assets",B145:B403,0) +144) - INDIRECT("J" &amp; MATCH("Total Current Liabilities",B145:B403,0) +144))/(INDIRECT("J" &amp; MATCH("Sales/Revenue",B145:B403,0) +144))</f>
        <v>0.35481175661063602</v>
      </c>
      <c r="Y483">
        <f ca="1">(INDIRECT("K" &amp; MATCH("Total Current Assets",B145:B403,0) +144) - INDIRECT("K" &amp; MATCH("Total Current Liabilities",B145:B403,0) +144))/(INDIRECT("K" &amp; MATCH("Sales/Revenue",B145:B403,0) +144))</f>
        <v>0.24270880518484964</v>
      </c>
      <c r="Z483">
        <f ca="1">(INDIRECT("L" &amp; MATCH("Total Current Assets",B145:B403,0) +144) - INDIRECT("L" &amp; MATCH("Total Current Liabilities",B145:B403,0) +144))/(INDIRECT("L" &amp; MATCH("Sales/Revenue",B145:B403,0) +144))</f>
        <v>0.52217936354869821</v>
      </c>
      <c r="AA483">
        <f ca="1">(INDIRECT("M" &amp; MATCH("Total Current Assets",B145:B403,0) +144) - INDIRECT("M" &amp; MATCH("Total Current Liabilities",B145:B403,0) +144))/(INDIRECT("M" &amp; MATCH("Sales/Revenue",B145:B403,0) +144))</f>
        <v>1.4831365219607511</v>
      </c>
      <c r="AB483">
        <f ca="1">(INDIRECT("N" &amp; MATCH("Total Current Assets",B145:B403,0) +144) - INDIRECT("N" &amp; MATCH("Total Current Liabilities",B145:B403,0) +144))/(INDIRECT("N" &amp; MATCH("Sales/Revenue",B145:B403,0) +144))</f>
        <v>9.5369700160119322E-2</v>
      </c>
      <c r="AK483" t="str">
        <f>K476</f>
        <v>12-13</v>
      </c>
      <c r="AL483" t="str">
        <f>L476</f>
        <v>13-14</v>
      </c>
      <c r="AM483" t="str">
        <f>M476</f>
        <v>14-15</v>
      </c>
      <c r="AN483" t="str">
        <f>N476</f>
        <v>15-16</v>
      </c>
    </row>
    <row r="484" spans="4:40" x14ac:dyDescent="0.3">
      <c r="Q484" t="str">
        <f>"Min " &amp; Q479</f>
        <v>Min Change in Cash Tax Rate</v>
      </c>
      <c r="R484">
        <f ca="1">MIN(Q481:T481)</f>
        <v>-0.9873889997379155</v>
      </c>
      <c r="X484" t="str">
        <f>"Max " &amp; X481</f>
        <v>Max Op WC / Sales</v>
      </c>
      <c r="Y484">
        <f ca="1">MAX(X483:AB483)</f>
        <v>1.4831365219607511</v>
      </c>
      <c r="AK484">
        <f ca="1">Y483-X483</f>
        <v>-0.11210295142578638</v>
      </c>
      <c r="AL484">
        <f ca="1">Z483-Y483</f>
        <v>0.2794705583638486</v>
      </c>
      <c r="AM484">
        <f ca="1">AA483-Z483</f>
        <v>0.96095715841205287</v>
      </c>
      <c r="AN484">
        <f ca="1">AB483-AA483</f>
        <v>-1.3877668218006318</v>
      </c>
    </row>
    <row r="485" spans="4:40" x14ac:dyDescent="0.3">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2015</v>
      </c>
      <c r="AK485" t="str">
        <f>"Max " &amp; AK482</f>
        <v>Max Change in Op WC / Sales</v>
      </c>
      <c r="AL485">
        <f ca="1">MAX(AK484:AN484)</f>
        <v>0.96095715841205287</v>
      </c>
    </row>
    <row r="486" spans="4:40" x14ac:dyDescent="0.3">
      <c r="J486" t="str">
        <f>D476</f>
        <v>2012</v>
      </c>
      <c r="K486" t="str">
        <f>E476</f>
        <v>2013</v>
      </c>
      <c r="L486" t="str">
        <f>F476</f>
        <v>2014</v>
      </c>
      <c r="M486" t="str">
        <f>G476</f>
        <v>2015</v>
      </c>
      <c r="N486" t="str">
        <f>H476</f>
        <v>2016</v>
      </c>
      <c r="X486" t="str">
        <f>"Min " &amp; X481</f>
        <v>Min Op WC / Sales</v>
      </c>
      <c r="Y486">
        <f ca="1">MIN(X483:AB483)</f>
        <v>9.5369700160119322E-2</v>
      </c>
      <c r="AK486" t="str">
        <f>AK485 &amp; " Year"</f>
        <v>Max Change in Op WC / Sales Year</v>
      </c>
      <c r="AL486" t="str">
        <f ca="1">IF(MATCH(AL485,AK484:AN484,0)=1,AK483,IF(MATCH(AL485,AK484:AN484,0)=2,AL483,IF(MATCH(AL485,AK484:AN484,0)=3,AM483,AN483)))</f>
        <v>14-15</v>
      </c>
    </row>
    <row r="487" spans="4:40" x14ac:dyDescent="0.3">
      <c r="J487">
        <f ca="1">(INDIRECT("J" &amp; MATCH("Income Tax",B145:B403,0) +144))/(INDIRECT("J" &amp; MATCH("Pretax Income",B145:B403,0) +144))</f>
        <v>0.3996802557953637</v>
      </c>
      <c r="K487">
        <f ca="1">(INDIRECT("K" &amp; MATCH("Income Tax",B145:B403,0) +144))/(INDIRECT("K" &amp; MATCH("Pretax Income",B145:B403,0) +144))</f>
        <v>0.45572161498996205</v>
      </c>
      <c r="L487">
        <f ca="1">(INDIRECT("L" &amp; MATCH("Income Tax",B145:B403,0) +144))/(INDIRECT("L" &amp; MATCH("Pretax Income",B145:B403,0) +144))</f>
        <v>-0.5316673847479535</v>
      </c>
      <c r="M487">
        <f ca="1">(INDIRECT("M" &amp; MATCH("Income Tax",B145:B403,0) +144))/(INDIRECT("M" &amp; MATCH("Pretax Income",B145:B403,0) +144))</f>
        <v>0.26628242074927955</v>
      </c>
      <c r="N487">
        <f ca="1">(INDIRECT("N" &amp; MATCH("Income Tax",B145:B403,0) +144))/(INDIRECT("N" &amp; MATCH("Pretax Income",B145:B403,0) +144))</f>
        <v>0.48496240601503759</v>
      </c>
      <c r="X487" t="str">
        <f>X486 &amp; " Year"</f>
        <v>Min Op WC / Sales Year</v>
      </c>
      <c r="Y487">
        <f ca="1">VALUE(X482)+MATCH(Y486,X483:AB483,0)-1</f>
        <v>2016</v>
      </c>
      <c r="AK487" t="str">
        <f>"Min " &amp; AK482</f>
        <v>Min Change in Op WC / Sales</v>
      </c>
      <c r="AL487">
        <f ca="1">MIN(AK484:AN484)</f>
        <v>-1.3877668218006318</v>
      </c>
    </row>
    <row r="488" spans="4:40" x14ac:dyDescent="0.3">
      <c r="J488" t="str">
        <f>"Max " &amp; J485</f>
        <v>Max Cash Tax Rate</v>
      </c>
      <c r="K488">
        <f ca="1">MAX(J487:N487)</f>
        <v>0.48496240601503759</v>
      </c>
      <c r="Q488" t="str">
        <f>"Invested Capital / Sales"</f>
        <v>Invested Capital / Sales</v>
      </c>
      <c r="AK488" t="str">
        <f>AK487 &amp; " Year"</f>
        <v>Min Change in Op WC / Sales Year</v>
      </c>
      <c r="AL488" t="str">
        <f ca="1">IF(MATCH(AL487,AK484:AN484,0)=1,AK483,IF(MATCH(AL487,AK484:AN484,0)=2,AL483,IF(MATCH(AL487,AK484:AN484,0)=3,AM483,AN483)))</f>
        <v>15-16</v>
      </c>
    </row>
    <row r="489" spans="4:40" x14ac:dyDescent="0.3">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-0.5316673847479535</v>
      </c>
      <c r="Q490">
        <f ca="1">SUM(X483,X491,X499)</f>
        <v>1.2656541826403225</v>
      </c>
      <c r="R490">
        <f ca="1">SUM(Y483,Y491,Y499)</f>
        <v>1.1889612878497509</v>
      </c>
      <c r="S490">
        <f ca="1">SUM(Z483,Z491,Z499)</f>
        <v>1.36513293842127</v>
      </c>
      <c r="T490">
        <f ca="1">SUM(AA483,AA491,AA499)</f>
        <v>9.6095488913431328</v>
      </c>
      <c r="U490">
        <f ca="1">SUM(AB483,AB491,AB499)</f>
        <v>2.1171722489087759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2014</v>
      </c>
      <c r="Q491" t="str">
        <f>"Max " &amp; Q488</f>
        <v>Max Invested Capital / Sales</v>
      </c>
      <c r="R491">
        <f ca="1">MAX(Q490:U490)</f>
        <v>9.6095488913431328</v>
      </c>
      <c r="S491" t="str">
        <f>"Op WC Effect on Max"</f>
        <v>Op WC Effect on Max</v>
      </c>
      <c r="T491" t="str">
        <f ca="1">IF(R492=Y485,"Max IC in same year as Max Op WC","Inconclusive Effect")</f>
        <v>Max IC in same year as Max Op WC</v>
      </c>
      <c r="X491">
        <f ca="1">(INDIRECT("J" &amp; MATCH("Net Property, Plant &amp; Equipment",B145:B403,0) +144))/(INDIRECT("J" &amp; MATCH("Sales/Revenue",B145:B403,0) +144))</f>
        <v>1.8504865821291655E-2</v>
      </c>
      <c r="Y491">
        <f ca="1">(INDIRECT("K" &amp; MATCH("Net Property, Plant &amp; Equipment",B145:B403,0) +144))/(INDIRECT("K" &amp; MATCH("Sales/Revenue",B145:B403,0) +144))</f>
        <v>2.8067180041116416E-2</v>
      </c>
      <c r="Z491">
        <f ca="1">(INDIRECT("L" &amp; MATCH("Net Property, Plant &amp; Equipment",B145:B403,0) +144))/(INDIRECT("L" &amp; MATCH("Sales/Revenue",B145:B403,0) +144))</f>
        <v>2.7448684391789501E-2</v>
      </c>
      <c r="AA491">
        <f ca="1">(INDIRECT("M" &amp; MATCH("Net Property, Plant &amp; Equipment",B145:B403,0) +144))/(INDIRECT("M" &amp; MATCH("Sales/Revenue",B145:B403,0) +144))</f>
        <v>9.6083595276527059E-2</v>
      </c>
      <c r="AB491">
        <f ca="1">(INDIRECT("N" &amp; MATCH("Net Property, Plant &amp; Equipment",B145:B403,0) +144))/(INDIRECT("N" &amp; MATCH("Sales/Revenue",B145:B403,0) +144))</f>
        <v>2.3776622579017789E-2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Max IC in same year as Max PPE</v>
      </c>
      <c r="X492" t="str">
        <f>"Max " &amp; X489</f>
        <v>Max PPE / Sales</v>
      </c>
      <c r="Y492">
        <f ca="1">MAX(X491:AB491)</f>
        <v>9.6083595276527059E-2</v>
      </c>
      <c r="AE492">
        <f ca="1">R490-Q490</f>
        <v>-7.669289479057162E-2</v>
      </c>
      <c r="AF492">
        <f ca="1">S490-R490</f>
        <v>0.17617165057151918</v>
      </c>
      <c r="AG492">
        <f ca="1">T490-S490</f>
        <v>8.2444159529218624</v>
      </c>
      <c r="AH492">
        <f ca="1">U490-T490</f>
        <v>-7.4923766424343565</v>
      </c>
      <c r="AK492">
        <f ca="1">Y491-X491</f>
        <v>9.5623142198247614E-3</v>
      </c>
      <c r="AL492">
        <f ca="1">Z491-Y491</f>
        <v>-6.1849564932691531E-4</v>
      </c>
      <c r="AM492">
        <f ca="1">AA491-Z491</f>
        <v>6.8634910884737554E-2</v>
      </c>
      <c r="AN492">
        <f ca="1">AB491-AA491</f>
        <v>-7.230697269750927E-2</v>
      </c>
    </row>
    <row r="493" spans="4:40" x14ac:dyDescent="0.3">
      <c r="Q493" t="str">
        <f>"Min " &amp; Q488</f>
        <v>Min Invested Capital / Sales</v>
      </c>
      <c r="R493">
        <f ca="1">MIN(Q490:U490)</f>
        <v>1.1889612878497509</v>
      </c>
      <c r="S493" t="str">
        <f>"Intangibles Effect on Max"</f>
        <v>Intangibles Effect on Max</v>
      </c>
      <c r="T493" t="str">
        <f ca="1">IF(R492=Y501,"Max IC in same year as Max Intangibles","Inconclusive Effect")</f>
        <v>Max IC in same year as Max Intangibles</v>
      </c>
      <c r="X493" t="str">
        <f>X492 &amp; " Year"</f>
        <v>Max PPE / Sales Year</v>
      </c>
      <c r="Y493">
        <f ca="1">VALUE(X490)+MATCH(Y492,X491:AB491,0)-1</f>
        <v>2015</v>
      </c>
      <c r="AE493" t="str">
        <f>"Max " &amp; AE490</f>
        <v>Max Change in Invested Capital / Sales</v>
      </c>
      <c r="AF493">
        <f ca="1">MAX(AE492:AH492)</f>
        <v>8.2444159529218624</v>
      </c>
      <c r="AK493" t="str">
        <f>"Max " &amp; AK490</f>
        <v>Max Change in PPE / Sales</v>
      </c>
      <c r="AL493">
        <f ca="1">MAX(AK492:AN492)</f>
        <v>6.8634910884737554E-2</v>
      </c>
    </row>
    <row r="494" spans="4:40" x14ac:dyDescent="0.3">
      <c r="Q494" t="str">
        <f>Q493 &amp; " Year"</f>
        <v>Min Invested Capital / Sales Year</v>
      </c>
      <c r="R494">
        <f ca="1">VALUE(Q489)+MATCH(R493,Q490:U490,0)-1</f>
        <v>2013</v>
      </c>
      <c r="S494" t="str">
        <f>"Op WC Effect on Min"</f>
        <v>Op WC Effect on Min</v>
      </c>
      <c r="T494" t="str">
        <f ca="1">IF(R494=Y487,"Min IC in same year as Min Op WC","Inconclusive Effect")</f>
        <v>Inconclusive Effect</v>
      </c>
      <c r="X494" t="str">
        <f>"Min " &amp; X489</f>
        <v>Min PPE / Sales</v>
      </c>
      <c r="Y494">
        <f ca="1">MIN(X491:AB491)</f>
        <v>1.8504865821291655E-2</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2012</v>
      </c>
      <c r="AE495" t="str">
        <f>"Min " &amp; AE490</f>
        <v>Min Change in Invested Capital / Sales</v>
      </c>
      <c r="AF495">
        <f ca="1">MIN(AE492:AH492)</f>
        <v>-7.4923766424343565</v>
      </c>
      <c r="AK495" t="str">
        <f>"Min " &amp; AK490</f>
        <v>Min Change in PPE / Sales</v>
      </c>
      <c r="AL495">
        <f ca="1">MIN(AK492:AN492)</f>
        <v>-7.230697269750927E-2</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15-16</v>
      </c>
      <c r="AK496" t="str">
        <f>AK495 &amp; " Year"</f>
        <v>Min Change in PPE / Sales Year</v>
      </c>
      <c r="AL496" t="str">
        <f ca="1">IF(MATCH(AL495,AK492:AN492,0)=1,AK491,IF(MATCH(AL495,AK492:AN492,0)=2,AL491,IF(MATCH(AL495,AK492:AN492,0)=3,AM491,AN491)))</f>
        <v>15-16</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0.89233756020839472</v>
      </c>
      <c r="Y499">
        <f ca="1">(INDIRECT("K" &amp; MATCH("Intangible Assets",B145:B403,0) +144))/(INDIRECT("K" &amp; MATCH("Sales/Revenue",B145:B403,0) +144))</f>
        <v>0.91818530262378484</v>
      </c>
      <c r="Z499">
        <f ca="1">(INDIRECT("L" &amp; MATCH("Intangible Assets",B145:B403,0) +144))/(INDIRECT("L" &amp; MATCH("Sales/Revenue",B145:B403,0) +144))</f>
        <v>0.81550489048078245</v>
      </c>
      <c r="AA499">
        <f ca="1">(INDIRECT("M" &amp; MATCH("Intangible Assets",B145:B403,0) +144))/(INDIRECT("M" &amp; MATCH("Sales/Revenue",B145:B403,0) +144))</f>
        <v>8.030328774105854</v>
      </c>
      <c r="AB499">
        <f ca="1">(INDIRECT("N" &amp; MATCH("Intangible Assets",B145:B403,0) +144))/(INDIRECT("N" &amp; MATCH("Sales/Revenue",B145:B403,0) +144))</f>
        <v>1.9980259261696387</v>
      </c>
      <c r="AK499" t="str">
        <f>K476</f>
        <v>12-13</v>
      </c>
      <c r="AL499" t="str">
        <f>L476</f>
        <v>13-14</v>
      </c>
      <c r="AM499" t="str">
        <f>M476</f>
        <v>14-15</v>
      </c>
      <c r="AN499" t="str">
        <f>N476</f>
        <v>15-16</v>
      </c>
    </row>
    <row r="500" spans="3:40" x14ac:dyDescent="0.3">
      <c r="C500" t="s">
        <v>4959</v>
      </c>
      <c r="X500" t="str">
        <f>"Max " &amp; X497</f>
        <v>Max Intangibles / Sales</v>
      </c>
      <c r="Y500">
        <f ca="1">MAX(X499:AB499)</f>
        <v>8.030328774105854</v>
      </c>
      <c r="AK500">
        <f ca="1">Y499-X499</f>
        <v>2.5847742415390118E-2</v>
      </c>
      <c r="AL500">
        <f ca="1">Z499-Y499</f>
        <v>-0.10268041214300239</v>
      </c>
      <c r="AM500">
        <f ca="1">AA499-Z499</f>
        <v>7.2148238836250718</v>
      </c>
      <c r="AN500">
        <f ca="1">AB499-AA499</f>
        <v>-6.0323028479362151</v>
      </c>
    </row>
    <row r="501" spans="3:40" x14ac:dyDescent="0.3">
      <c r="C501" t="s">
        <v>6192</v>
      </c>
      <c r="X501" t="str">
        <f>X500 &amp; " Year"</f>
        <v>Max Intangibles / Sales Year</v>
      </c>
      <c r="Y501">
        <f ca="1">VALUE(X498)+MATCH(Y500,X499:AB499,0)-1</f>
        <v>2015</v>
      </c>
      <c r="AK501" t="str">
        <f>"Max " &amp; AK498</f>
        <v>Max Change in Intagibles / Sales</v>
      </c>
      <c r="AL501">
        <f ca="1">MAX(AK500:AN500)</f>
        <v>7.2148238836250718</v>
      </c>
    </row>
    <row r="502" spans="3:40" x14ac:dyDescent="0.3">
      <c r="C502" t="s">
        <v>1071</v>
      </c>
      <c r="X502" t="str">
        <f>"Min " &amp; X497</f>
        <v>Min Intangibles / Sales</v>
      </c>
      <c r="Y502">
        <f ca="1">MIN(X499:AB499)</f>
        <v>0.81550489048078245</v>
      </c>
      <c r="AK502" t="str">
        <f>AK501 &amp; " Year"</f>
        <v>Max Change in Intagibles / Sales Year</v>
      </c>
      <c r="AL502" t="str">
        <f ca="1">IF(MATCH(AL501,AK500:AN500,0)=1,AK499,IF(MATCH(AL501,AK500:AN500,0)=2,AL499,IF(MATCH(AL501,AK500:AN500,0)=3,AM499,AN499)))</f>
        <v>14-15</v>
      </c>
    </row>
    <row r="503" spans="3:40" x14ac:dyDescent="0.3">
      <c r="C503" t="s">
        <v>1783</v>
      </c>
      <c r="X503" t="str">
        <f>X502 &amp; " Year"</f>
        <v>Min Intangibles / Sales Year</v>
      </c>
      <c r="Y503">
        <f ca="1">VALUE(X498)+MATCH(Y502,X499:AB499,0)-1</f>
        <v>2014</v>
      </c>
      <c r="AK503" t="str">
        <f>"Min " &amp; AK498</f>
        <v>Min Change in Intagibles / Sales</v>
      </c>
      <c r="AL503">
        <f ca="1">MIN(AK500:AN500)</f>
        <v>-6.0323028479362151</v>
      </c>
    </row>
    <row r="504" spans="3:40" x14ac:dyDescent="0.3">
      <c r="C504" t="s">
        <v>10769</v>
      </c>
      <c r="AK504" t="str">
        <f>AK503 &amp; " Year"</f>
        <v>Min Change in Intagibles / Sales Year</v>
      </c>
      <c r="AL504" t="str">
        <f ca="1">IF(MATCH(AL503,AK500:AN500,0)=1,AK499,IF(MATCH(AL503,AK500:AN500,0)=2,AL499,IF(MATCH(AL503,AK500:AN500,0)=3,AM499,AN499)))</f>
        <v>15-16</v>
      </c>
    </row>
    <row r="505" spans="3:40" x14ac:dyDescent="0.3">
      <c r="C505" t="s">
        <v>1076</v>
      </c>
    </row>
    <row r="506" spans="3:40" x14ac:dyDescent="0.3">
      <c r="C506" t="s">
        <v>7475</v>
      </c>
    </row>
    <row r="507" spans="3:40" x14ac:dyDescent="0.3">
      <c r="C507" t="s">
        <v>1073</v>
      </c>
    </row>
    <row r="508" spans="3:40" x14ac:dyDescent="0.3">
      <c r="C508" t="s">
        <v>3152</v>
      </c>
    </row>
    <row r="509" spans="3:40" x14ac:dyDescent="0.3">
      <c r="C509" t="s">
        <v>10770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Output Text</vt:lpstr>
      <vt:lpstr>ACIW</vt:lpstr>
      <vt:lpstr>Sheet1</vt:lpstr>
      <vt:lpstr>Sheet2</vt:lpstr>
      <vt:lpstr>AGCO</vt:lpstr>
      <vt:lpstr>ATNI</vt:lpstr>
      <vt:lpstr>ABAX</vt:lpstr>
      <vt:lpstr>ABMD</vt:lpstr>
      <vt:lpstr>ACHC</vt:lpstr>
      <vt:lpstr>ACOR</vt:lpstr>
      <vt:lpstr>ASRI.JK</vt:lpstr>
      <vt:lpstr>ALKS</vt:lpstr>
      <vt:lpstr>ALLE</vt:lpstr>
      <vt:lpstr>AB</vt:lpstr>
      <vt:lpstr>ALA.TO</vt:lpstr>
      <vt:lpstr>AMSF</vt:lpstr>
      <vt:lpstr>AIV</vt:lpstr>
      <vt:lpstr>AFCB</vt:lpstr>
      <vt:lpstr>TEAM</vt:lpstr>
      <vt:lpstr>ATRC</vt:lpstr>
      <vt:lpstr>BJRI</vt:lpstr>
      <vt:lpstr>BAS</vt:lpstr>
      <vt:lpstr>BMS</vt:lpstr>
      <vt:lpstr>BRCI.L</vt:lpstr>
      <vt:lpstr>BCOR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Walsh</cp:lastModifiedBy>
  <dcterms:created xsi:type="dcterms:W3CDTF">2017-07-25T21:10:32Z</dcterms:created>
  <dcterms:modified xsi:type="dcterms:W3CDTF">2017-07-26T00:07:21Z</dcterms:modified>
</cp:coreProperties>
</file>