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lzc\"/>
    </mc:Choice>
  </mc:AlternateContent>
  <xr:revisionPtr revIDLastSave="0" documentId="13_ncr:1_{3531E067-44B3-4A74-8526-743C8ED9D51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8" i="1" l="1"/>
  <c r="H78" i="1"/>
  <c r="D78" i="1"/>
  <c r="C78" i="1"/>
  <c r="B78" i="1"/>
  <c r="C35" i="3"/>
  <c r="C21" i="3"/>
  <c r="E37" i="2"/>
  <c r="C37" i="2" s="1"/>
  <c r="E36" i="2"/>
  <c r="C36" i="2" s="1"/>
  <c r="E35" i="2"/>
  <c r="E38" i="2" s="1"/>
  <c r="C38" i="2" s="1"/>
  <c r="E32" i="2"/>
  <c r="C32" i="2" s="1"/>
  <c r="E31" i="2"/>
  <c r="E26" i="2"/>
  <c r="C25" i="2"/>
  <c r="E24" i="2"/>
  <c r="E23" i="2"/>
  <c r="E22" i="2"/>
  <c r="E21" i="2"/>
  <c r="E20" i="2"/>
  <c r="E19" i="2"/>
  <c r="C16" i="2"/>
  <c r="E15" i="2"/>
  <c r="E14" i="2"/>
  <c r="E13" i="2"/>
  <c r="E12" i="2"/>
  <c r="E11" i="2"/>
  <c r="E10" i="2"/>
  <c r="E9" i="2"/>
  <c r="E8" i="2"/>
  <c r="E7" i="2"/>
  <c r="E6" i="2"/>
  <c r="E5" i="2"/>
  <c r="E16" i="2" s="1"/>
  <c r="E3" i="2"/>
  <c r="B77" i="1"/>
  <c r="B76" i="1"/>
  <c r="C76" i="1" s="1"/>
  <c r="B75" i="1"/>
  <c r="B74" i="1"/>
  <c r="C75" i="1" s="1"/>
  <c r="B73" i="1"/>
  <c r="F70" i="1"/>
  <c r="H70" i="1" s="1"/>
  <c r="B70" i="1"/>
  <c r="B69" i="1"/>
  <c r="B72" i="1" s="1"/>
  <c r="B68" i="1"/>
  <c r="C68" i="1" s="1"/>
  <c r="B65" i="1"/>
  <c r="B67" i="1" s="1"/>
  <c r="B64" i="1"/>
  <c r="F58" i="1"/>
  <c r="H58" i="1" s="1"/>
  <c r="B58" i="1"/>
  <c r="C57" i="1"/>
  <c r="B57" i="1"/>
  <c r="B59" i="1" s="1"/>
  <c r="B61" i="1" s="1"/>
  <c r="B56" i="1"/>
  <c r="H53" i="1"/>
  <c r="F53" i="1"/>
  <c r="B53" i="1"/>
  <c r="B52" i="1"/>
  <c r="B55" i="1" s="1"/>
  <c r="C56" i="1" s="1"/>
  <c r="H49" i="1"/>
  <c r="F49" i="1"/>
  <c r="B49" i="1"/>
  <c r="B51" i="1" s="1"/>
  <c r="C52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B40" i="1"/>
  <c r="F40" i="1" s="1"/>
  <c r="H40" i="1" s="1"/>
  <c r="B39" i="1"/>
  <c r="B38" i="1"/>
  <c r="F35" i="1"/>
  <c r="H35" i="1" s="1"/>
  <c r="B35" i="1"/>
  <c r="C34" i="1"/>
  <c r="B34" i="1"/>
  <c r="B37" i="1" s="1"/>
  <c r="C33" i="1"/>
  <c r="B33" i="1"/>
  <c r="C32" i="1"/>
  <c r="B32" i="1"/>
  <c r="B31" i="1"/>
  <c r="F28" i="1"/>
  <c r="B28" i="1"/>
  <c r="H27" i="1"/>
  <c r="H28" i="1" s="1"/>
  <c r="F27" i="1"/>
  <c r="B27" i="1"/>
  <c r="C26" i="1"/>
  <c r="B26" i="1"/>
  <c r="B30" i="1" s="1"/>
  <c r="C31" i="1" s="1"/>
  <c r="B25" i="1"/>
  <c r="H21" i="1"/>
  <c r="F21" i="1"/>
  <c r="B21" i="1"/>
  <c r="B20" i="1"/>
  <c r="C20" i="1" s="1"/>
  <c r="B19" i="1"/>
  <c r="H16" i="1"/>
  <c r="B16" i="1"/>
  <c r="B15" i="1"/>
  <c r="B14" i="1"/>
  <c r="F11" i="1"/>
  <c r="H11" i="1" s="1"/>
  <c r="B10" i="1"/>
  <c r="B9" i="1"/>
  <c r="F6" i="1"/>
  <c r="H6" i="1" s="1"/>
  <c r="D5" i="1"/>
  <c r="G5" i="1" s="1"/>
  <c r="B5" i="1"/>
  <c r="C5" i="1" s="1"/>
  <c r="E4" i="1"/>
  <c r="E5" i="1" s="1"/>
  <c r="D4" i="1"/>
  <c r="G4" i="1" s="1"/>
  <c r="B4" i="1"/>
  <c r="C4" i="1" s="1"/>
  <c r="I3" i="1"/>
  <c r="H3" i="1"/>
  <c r="G3" i="1"/>
  <c r="B3" i="1"/>
  <c r="E78" i="1" l="1"/>
  <c r="F78" i="1"/>
  <c r="H5" i="1"/>
  <c r="E10" i="1"/>
  <c r="B42" i="1"/>
  <c r="C39" i="1"/>
  <c r="H4" i="1"/>
  <c r="C64" i="1"/>
  <c r="D10" i="1"/>
  <c r="C38" i="1"/>
  <c r="C10" i="1"/>
  <c r="C15" i="1"/>
  <c r="C43" i="1"/>
  <c r="C74" i="1"/>
  <c r="B24" i="1"/>
  <c r="C25" i="1" s="1"/>
  <c r="F65" i="1"/>
  <c r="H65" i="1" s="1"/>
  <c r="C69" i="1"/>
  <c r="C73" i="1"/>
  <c r="C77" i="1"/>
  <c r="F4" i="1"/>
  <c r="I4" i="1" s="1"/>
  <c r="F5" i="1"/>
  <c r="I5" i="1" s="1"/>
  <c r="J6" i="1" s="1"/>
  <c r="F10" i="1" l="1"/>
  <c r="G10" i="1"/>
  <c r="D15" i="1"/>
  <c r="H10" i="1"/>
  <c r="E15" i="1"/>
  <c r="G15" i="1" l="1"/>
  <c r="D20" i="1"/>
  <c r="E20" i="1"/>
  <c r="H15" i="1"/>
  <c r="I10" i="1"/>
  <c r="J11" i="1" s="1"/>
  <c r="F15" i="1"/>
  <c r="H20" i="1" l="1"/>
  <c r="E25" i="1"/>
  <c r="I15" i="1"/>
  <c r="J16" i="1" s="1"/>
  <c r="F20" i="1"/>
  <c r="G20" i="1"/>
  <c r="D25" i="1"/>
  <c r="I20" i="1" l="1"/>
  <c r="J21" i="1" s="1"/>
  <c r="F25" i="1"/>
  <c r="D26" i="1"/>
  <c r="G25" i="1"/>
  <c r="E26" i="1"/>
  <c r="H25" i="1"/>
  <c r="I25" i="1" l="1"/>
  <c r="F26" i="1"/>
  <c r="G26" i="1"/>
  <c r="D31" i="1"/>
  <c r="H26" i="1"/>
  <c r="E31" i="1"/>
  <c r="H31" i="1" l="1"/>
  <c r="E32" i="1"/>
  <c r="I26" i="1"/>
  <c r="J27" i="1" s="1"/>
  <c r="J28" i="1" s="1"/>
  <c r="F31" i="1"/>
  <c r="G31" i="1"/>
  <c r="D32" i="1"/>
  <c r="I31" i="1" l="1"/>
  <c r="F32" i="1"/>
  <c r="G32" i="1"/>
  <c r="D33" i="1"/>
  <c r="H32" i="1"/>
  <c r="E33" i="1"/>
  <c r="G33" i="1" l="1"/>
  <c r="D34" i="1"/>
  <c r="H33" i="1"/>
  <c r="E34" i="1"/>
  <c r="I32" i="1"/>
  <c r="F33" i="1"/>
  <c r="H34" i="1" l="1"/>
  <c r="E38" i="1"/>
  <c r="I33" i="1"/>
  <c r="F34" i="1"/>
  <c r="G34" i="1"/>
  <c r="D38" i="1"/>
  <c r="I34" i="1" l="1"/>
  <c r="J35" i="1" s="1"/>
  <c r="F38" i="1"/>
  <c r="G38" i="1"/>
  <c r="D39" i="1"/>
  <c r="H38" i="1"/>
  <c r="E39" i="1"/>
  <c r="D43" i="1" l="1"/>
  <c r="G39" i="1"/>
  <c r="H39" i="1"/>
  <c r="E43" i="1"/>
  <c r="I38" i="1"/>
  <c r="F39" i="1"/>
  <c r="H43" i="1" l="1"/>
  <c r="E44" i="1"/>
  <c r="D44" i="1"/>
  <c r="G43" i="1"/>
  <c r="I39" i="1"/>
  <c r="J40" i="1" s="1"/>
  <c r="F43" i="1"/>
  <c r="D45" i="1" l="1"/>
  <c r="G44" i="1"/>
  <c r="I43" i="1"/>
  <c r="F44" i="1"/>
  <c r="H44" i="1"/>
  <c r="E45" i="1"/>
  <c r="D46" i="1" l="1"/>
  <c r="G45" i="1"/>
  <c r="I44" i="1"/>
  <c r="F45" i="1"/>
  <c r="H45" i="1"/>
  <c r="E46" i="1"/>
  <c r="I45" i="1" l="1"/>
  <c r="F46" i="1"/>
  <c r="D47" i="1"/>
  <c r="G46" i="1"/>
  <c r="H46" i="1"/>
  <c r="E47" i="1"/>
  <c r="D48" i="1" l="1"/>
  <c r="G47" i="1"/>
  <c r="H47" i="1"/>
  <c r="E48" i="1"/>
  <c r="I46" i="1"/>
  <c r="F47" i="1"/>
  <c r="H48" i="1" l="1"/>
  <c r="E52" i="1"/>
  <c r="G48" i="1"/>
  <c r="D52" i="1"/>
  <c r="I47" i="1"/>
  <c r="F48" i="1"/>
  <c r="G52" i="1" l="1"/>
  <c r="D56" i="1"/>
  <c r="I48" i="1"/>
  <c r="J49" i="1" s="1"/>
  <c r="F52" i="1"/>
  <c r="H52" i="1"/>
  <c r="E56" i="1"/>
  <c r="I52" i="1" l="1"/>
  <c r="J53" i="1" s="1"/>
  <c r="F56" i="1"/>
  <c r="H56" i="1"/>
  <c r="E57" i="1"/>
  <c r="G56" i="1"/>
  <c r="D57" i="1"/>
  <c r="E64" i="1" l="1"/>
  <c r="H57" i="1"/>
  <c r="I56" i="1"/>
  <c r="F57" i="1"/>
  <c r="D64" i="1"/>
  <c r="D68" i="1" s="1"/>
  <c r="D69" i="1" s="1"/>
  <c r="G57" i="1"/>
  <c r="I57" i="1" l="1"/>
  <c r="J58" i="1" s="1"/>
  <c r="F64" i="1"/>
  <c r="D74" i="1"/>
  <c r="D75" i="1" s="1"/>
  <c r="D76" i="1" s="1"/>
  <c r="D77" i="1" s="1"/>
  <c r="D73" i="1"/>
  <c r="H64" i="1"/>
  <c r="E68" i="1"/>
  <c r="I64" i="1" l="1"/>
  <c r="J65" i="1" s="1"/>
  <c r="F68" i="1"/>
  <c r="H68" i="1"/>
  <c r="E69" i="1"/>
  <c r="H69" i="1" l="1"/>
  <c r="E74" i="1"/>
  <c r="E73" i="1"/>
  <c r="H73" i="1" s="1"/>
  <c r="I68" i="1"/>
  <c r="F69" i="1"/>
  <c r="H74" i="1" l="1"/>
  <c r="E75" i="1"/>
  <c r="I69" i="1"/>
  <c r="J70" i="1" s="1"/>
  <c r="F74" i="1"/>
  <c r="F73" i="1"/>
  <c r="I73" i="1" s="1"/>
  <c r="H75" i="1" l="1"/>
  <c r="E76" i="1"/>
  <c r="I74" i="1"/>
  <c r="F75" i="1"/>
  <c r="H76" i="1" l="1"/>
  <c r="E77" i="1"/>
  <c r="H77" i="1" s="1"/>
  <c r="I75" i="1"/>
  <c r="F76" i="1"/>
  <c r="I76" i="1" l="1"/>
  <c r="F77" i="1"/>
  <c r="I77" i="1" s="1"/>
</calcChain>
</file>

<file path=xl/sharedStrings.xml><?xml version="1.0" encoding="utf-8"?>
<sst xmlns="http://schemas.openxmlformats.org/spreadsheetml/2006/main" count="437" uniqueCount="104">
  <si>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</si>
  <si>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</si>
  <si>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</si>
  <si>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</si>
  <si>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</si>
  <si>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</si>
  <si>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</si>
  <si>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</si>
  <si>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</si>
  <si>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</si>
  <si>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</si>
  <si>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</si>
  <si>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</si>
  <si>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</si>
  <si>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</si>
  <si>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</si>
  <si>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</si>
  <si>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</si>
  <si>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</si>
  <si>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</si>
  <si>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</si>
  <si>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</si>
  <si>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</si>
  <si>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</si>
  <si>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</si>
  <si>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</si>
  <si>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</si>
  <si>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</si>
  <si>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</si>
  <si>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</si>
  <si>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</si>
  <si>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</si>
  <si>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</si>
  <si>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</si>
  <si>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</si>
  <si>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</si>
  <si>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</si>
  <si>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</si>
  <si>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</si>
  <si>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</si>
  <si>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</si>
  <si>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</si>
  <si>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</si>
  <si>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</si>
  <si>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</si>
  <si>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</si>
  <si>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</si>
  <si>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</si>
  <si>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</si>
  <si>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</si>
  <si>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</si>
  <si>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</si>
  <si>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</si>
  <si>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</si>
  <si>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</si>
  <si>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</si>
  <si>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</si>
  <si>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</si>
  <si>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</si>
  <si>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</si>
  <si>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</si>
  <si>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</si>
  <si>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</si>
  <si>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</si>
  <si>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</si>
  <si>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</si>
  <si>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</si>
  <si>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</si>
  <si>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</si>
  <si>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</si>
  <si>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</si>
  <si>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</si>
  <si>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</si>
  <si>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</si>
  <si>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</si>
  <si>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</si>
  <si>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</si>
  <si>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</si>
  <si>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</si>
  <si>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</si>
  <si>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</si>
  <si>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</si>
  <si>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</si>
  <si>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</si>
  <si>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</si>
  <si>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</si>
  <si>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</si>
  <si>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</si>
  <si>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</si>
  <si>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</si>
  <si>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</si>
  <si>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</si>
  <si>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</si>
  <si>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</si>
  <si>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</si>
  <si>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2019-7-21日</t>
  </si>
  <si>
    <t>2019-8-21日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</si>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</sst>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7" formatCode="_ &quot;￥&quot;* #,##0_ ;_ &quot;￥&quot;* \-#,##0_ ;_ &quot;￥&quot;* &quot;-&quot;_ ;_ @_ "/>
    <numFmt numFmtId="178" formatCode="0.00000_ "/>
    <numFmt numFmtId="179" formatCode="0.00_ "/>
    <numFmt numFmtId="180" formatCode="&quot;￥&quot;#,##0;&quot;￥&quot;\-#,##0"/>
    <numFmt numFmtId="181" formatCode="0_ "/>
    <numFmt numFmtId="182" formatCode="#,##0_ "/>
    <numFmt numFmtId="183" formatCode="0.0000_ "/>
    <numFmt numFmtId="184" formatCode="#,##0.00000_ "/>
  </numFmts>
  <fonts count="21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499984740745262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9" fillId="0" borderId="0"/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8" fontId="6" fillId="0" borderId="0" xfId="0" applyNumberFormat="1" applyFont="1" applyFill="1" applyAlignment="1">
      <alignment vertical="center"/>
    </xf>
    <xf numFmtId="179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8" fontId="7" fillId="0" borderId="0" xfId="0" applyNumberFormat="1" applyFont="1" applyFill="1" applyAlignment="1">
      <alignment vertical="center"/>
    </xf>
    <xf numFmtId="179" fontId="7" fillId="0" borderId="0" xfId="0" applyNumberFormat="1" applyFont="1">
      <alignment vertical="center"/>
    </xf>
    <xf numFmtId="177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177" fontId="2" fillId="0" borderId="0" xfId="0" applyNumberFormat="1" applyFont="1">
      <alignment vertical="center"/>
    </xf>
    <xf numFmtId="180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180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8" fontId="10" fillId="0" borderId="0" xfId="0" applyNumberFormat="1" applyFont="1" applyFill="1" applyAlignment="1">
      <alignment vertical="center"/>
    </xf>
    <xf numFmtId="179" fontId="10" fillId="0" borderId="0" xfId="0" applyNumberFormat="1" applyFont="1" applyFill="1" applyAlignment="1">
      <alignment vertical="center"/>
    </xf>
    <xf numFmtId="179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8" fontId="11" fillId="0" borderId="0" xfId="0" applyNumberFormat="1" applyFont="1" applyFill="1" applyAlignment="1">
      <alignment vertical="center"/>
    </xf>
    <xf numFmtId="179" fontId="11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82" fontId="0" fillId="0" borderId="0" xfId="0" applyNumberFormat="1">
      <alignment vertical="center"/>
    </xf>
    <xf numFmtId="0" fontId="5" fillId="0" borderId="0" xfId="0" applyFont="1">
      <alignment vertical="center"/>
    </xf>
    <xf numFmtId="182" fontId="5" fillId="0" borderId="0" xfId="0" applyNumberFormat="1" applyFont="1">
      <alignment vertical="center"/>
    </xf>
    <xf numFmtId="183" fontId="6" fillId="0" borderId="0" xfId="0" applyNumberFormat="1" applyFont="1">
      <alignment vertical="center"/>
    </xf>
    <xf numFmtId="0" fontId="14" fillId="0" borderId="0" xfId="0" applyFont="1">
      <alignment vertical="center"/>
    </xf>
    <xf numFmtId="182" fontId="14" fillId="0" borderId="0" xfId="0" applyNumberFormat="1" applyFont="1">
      <alignment vertical="center"/>
    </xf>
    <xf numFmtId="184" fontId="14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84" fontId="6" fillId="0" borderId="0" xfId="0" applyNumberFormat="1" applyFont="1">
      <alignment vertical="center"/>
    </xf>
    <xf numFmtId="182" fontId="15" fillId="0" borderId="0" xfId="0" applyNumberFormat="1" applyFont="1">
      <alignment vertical="center"/>
    </xf>
    <xf numFmtId="182" fontId="12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82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82" fontId="18" fillId="0" borderId="0" xfId="0" applyNumberFormat="1" applyFont="1">
      <alignment vertical="center"/>
    </xf>
    <xf numFmtId="0" fontId="0" fillId="0" borderId="0" xfId="0" quotePrefix="1">
      <alignment vertical="center"/>
    </xf>
    <xf numFmtId="180" fontId="7" fillId="0" borderId="0" xfId="0" applyNumberFormat="1" applyFont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abSelected="1" topLeftCell="A64" workbookViewId="0">
      <selection activeCell="T73" sqref="T73"/>
    </sheetView>
  </sheetViews>
  <sheetFormatPr defaultColWidth="9" defaultRowHeight="18.75" x14ac:dyDescent="0.1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pans="1:19" s="39" customFormat="1" ht="26.45" customHeight="1" x14ac:dyDescent="0.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spans="1:19" ht="26.45" customHeight="1" x14ac:dyDescent="0.15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spans="1:19" x14ac:dyDescent="0.15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1.1551100000000001</v>
      </c>
      <c r="G3" s="38">
        <f>D3*G1</f>
        <v>811089.5</v>
      </c>
      <c r="H3" s="38">
        <f>B3-G3-I3-J3</f>
        <v>5469758.2610912994</v>
      </c>
      <c r="I3" s="38">
        <f>F3*I1</f>
        <v>15681905.238908701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spans="1:19" x14ac:dyDescent="0.15">
      <c r="A4" s="10">
        <v>43470</v>
      </c>
      <c r="B4" s="38">
        <f>K4+L4+M4+N4++O4+P4+Q4+R4+S4</f>
        <v>21838788</v>
      </c>
      <c r="C4" s="44">
        <f>(B4/B3-1)*100</f>
        <v>-0.57732090177368134</v>
      </c>
      <c r="D4" s="35">
        <f>B4*D3/B3</f>
        <v>1.2406260165913974</v>
      </c>
      <c r="E4" s="35">
        <f>B4*E3/B3</f>
        <v>1.3595753098645154</v>
      </c>
      <c r="F4" s="35">
        <f>B4*F3/B3</f>
        <v>1.1484413085315222</v>
      </c>
      <c r="G4" s="38">
        <f>G1*D4</f>
        <v>806406.91078440833</v>
      </c>
      <c r="H4" s="38">
        <f>E4*H1</f>
        <v>5438301.2394580618</v>
      </c>
      <c r="I4" s="38">
        <f>F4*I1</f>
        <v>15591370.32216814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spans="1:19" x14ac:dyDescent="0.15">
      <c r="A5" s="10">
        <v>43476</v>
      </c>
      <c r="B5" s="38">
        <f>K5+L5+M5+N5++O5+P5+Q5+R5+S5</f>
        <v>21261557</v>
      </c>
      <c r="C5" s="44">
        <f>(B5/B4-1)*100</f>
        <v>-2.6431457643162237</v>
      </c>
      <c r="D5" s="35">
        <f>B5*D4/B4</f>
        <v>1.2078344625828568</v>
      </c>
      <c r="E5" s="35">
        <f>B5*E4/B4</f>
        <v>1.3236397526491421</v>
      </c>
      <c r="F5" s="35">
        <f>B5*F4/B4</f>
        <v>1.1180863307294135</v>
      </c>
      <c r="G5" s="38">
        <f>D5*G1</f>
        <v>785092.40067885688</v>
      </c>
      <c r="H5" s="38">
        <f>E5*H1</f>
        <v>5294559.0105965687</v>
      </c>
      <c r="I5" s="38">
        <f>F5*I1</f>
        <v>15179267.677898897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pans="1:19" s="40" customFormat="1" x14ac:dyDescent="0.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-2057079.4837624878</v>
      </c>
      <c r="G6" s="46" t="s">
        <v>19</v>
      </c>
      <c r="H6" s="48">
        <f>F6+I1</f>
        <v>11519034.686237512</v>
      </c>
      <c r="I6" s="53" t="s">
        <v>20</v>
      </c>
      <c r="J6" s="46">
        <f>I5+B6</f>
        <v>12879267.677898897</v>
      </c>
      <c r="K6" s="54"/>
      <c r="L6" s="54"/>
      <c r="M6" s="54"/>
      <c r="N6" s="54"/>
      <c r="O6" s="54"/>
    </row>
    <row r="7" spans="1:19" s="39" customFormat="1" ht="26.45" customHeight="1" x14ac:dyDescent="0.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11519034.689999999</v>
      </c>
      <c r="J7" s="43" t="s">
        <v>1</v>
      </c>
      <c r="K7" s="51"/>
      <c r="L7" s="51"/>
      <c r="M7" s="51"/>
      <c r="N7" s="51"/>
      <c r="O7" s="51"/>
    </row>
    <row r="8" spans="1:19" ht="26.45" customHeight="1" x14ac:dyDescent="0.15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19" x14ac:dyDescent="0.15">
      <c r="A9" s="10">
        <v>43479</v>
      </c>
      <c r="B9" s="38">
        <f>B5+B6</f>
        <v>18961557</v>
      </c>
    </row>
    <row r="10" spans="1:19" x14ac:dyDescent="0.15">
      <c r="A10" s="10">
        <v>43481</v>
      </c>
      <c r="B10" s="38">
        <f>K10+L10+M10+N10++O10+P10+Q10+R10+S10</f>
        <v>19012808</v>
      </c>
      <c r="C10" s="44">
        <f>(B10/B9-1)*100</f>
        <v>0.27028898523471234</v>
      </c>
      <c r="D10" s="35">
        <f>B10*D5/B9</f>
        <v>1.2110991060950871</v>
      </c>
      <c r="E10" s="35">
        <f>B10*E5/B9</f>
        <v>1.3272174051047405</v>
      </c>
      <c r="F10" s="35">
        <f>B10*F5/B9</f>
        <v>1.1211083949267899</v>
      </c>
      <c r="G10" s="38">
        <f>D10*G7</f>
        <v>787214.41896180657</v>
      </c>
      <c r="H10" s="38">
        <f>E10*H7</f>
        <v>5308869.6204189621</v>
      </c>
      <c r="I10" s="38">
        <f>F10*I7</f>
        <v>12914086.492411913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pans="1:19" s="40" customFormat="1" x14ac:dyDescent="0.15">
      <c r="A11" s="45" t="s">
        <v>16</v>
      </c>
      <c r="B11" s="46">
        <v>-300000</v>
      </c>
      <c r="C11" s="45" t="s">
        <v>17</v>
      </c>
      <c r="D11" s="47">
        <v>1.1211100000000001</v>
      </c>
      <c r="E11" s="46" t="s">
        <v>18</v>
      </c>
      <c r="F11" s="46">
        <f>B11/D11</f>
        <v>-267591.94013076322</v>
      </c>
      <c r="G11" s="46" t="s">
        <v>19</v>
      </c>
      <c r="H11" s="48">
        <f>F11+I7</f>
        <v>11251442.749869237</v>
      </c>
      <c r="I11" s="53" t="s">
        <v>20</v>
      </c>
      <c r="J11" s="46">
        <f>B11+I10</f>
        <v>12614086.492411913</v>
      </c>
      <c r="K11" s="54"/>
      <c r="L11" s="54"/>
      <c r="M11" s="54"/>
      <c r="N11" s="54"/>
      <c r="O11" s="54"/>
    </row>
    <row r="12" spans="1:19" s="39" customFormat="1" ht="26.45" customHeight="1" x14ac:dyDescent="0.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spans="1:19" ht="26.45" customHeight="1" x14ac:dyDescent="0.15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9" x14ac:dyDescent="0.15">
      <c r="A14" s="10">
        <v>43481</v>
      </c>
      <c r="B14" s="38">
        <f>B10+B11</f>
        <v>18712808</v>
      </c>
      <c r="J14" s="52">
        <v>2847</v>
      </c>
    </row>
    <row r="15" spans="1:19" x14ac:dyDescent="0.15">
      <c r="A15" s="10">
        <v>43483</v>
      </c>
      <c r="B15" s="38">
        <f>K15+L15+M15+N15++O15+P15+Q15+R15+S15</f>
        <v>18694905</v>
      </c>
      <c r="C15" s="44">
        <f>(B15/B14-1)*100</f>
        <v>-9.5672439967320333E-2</v>
      </c>
      <c r="D15" s="35">
        <f>B15*D10/B14</f>
        <v>1.2099404180298636</v>
      </c>
      <c r="E15" s="35">
        <f>B15*E10/B14</f>
        <v>1.3259476238296057</v>
      </c>
      <c r="F15" s="35">
        <f>B15*F10/B14</f>
        <v>1.120035803170685</v>
      </c>
      <c r="G15" s="38">
        <f t="shared" ref="G15:I15" si="0">D15*G12</f>
        <v>786461.27171941136</v>
      </c>
      <c r="H15" s="38">
        <f t="shared" si="0"/>
        <v>5303790.495318423</v>
      </c>
      <c r="I15" s="38">
        <f t="shared" si="0"/>
        <v>12602018.717325231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pans="1:19" s="40" customFormat="1" x14ac:dyDescent="0.15">
      <c r="A16" s="45" t="s">
        <v>21</v>
      </c>
      <c r="B16" s="46">
        <f>F16*D16</f>
        <v>-575550.96736000001</v>
      </c>
      <c r="C16" s="45" t="s">
        <v>17</v>
      </c>
      <c r="D16" s="47">
        <v>1.1211100000000001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12026467.749965232</v>
      </c>
      <c r="K16" s="54"/>
      <c r="L16" s="54"/>
      <c r="M16" s="54"/>
      <c r="N16" s="54"/>
      <c r="O16" s="54"/>
    </row>
    <row r="17" spans="1:21" s="40" customFormat="1" x14ac:dyDescent="0.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spans="1:21" ht="26.45" customHeight="1" x14ac:dyDescent="0.15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1" x14ac:dyDescent="0.15">
      <c r="A19" s="10">
        <v>43486</v>
      </c>
      <c r="B19" s="38">
        <f>B15+B16</f>
        <v>18119354.032639999</v>
      </c>
    </row>
    <row r="20" spans="1:21" x14ac:dyDescent="0.15">
      <c r="A20" s="10">
        <v>43490</v>
      </c>
      <c r="B20" s="38">
        <f>K20+L20+M20+N20++O20+P20+Q20+R20+S20</f>
        <v>17968367</v>
      </c>
      <c r="C20" s="44">
        <f>(B20/B19-1)*100</f>
        <v>-0.83329147588823149</v>
      </c>
      <c r="D20" s="35">
        <f>B20*D15/B19</f>
        <v>1.1998580876630944</v>
      </c>
      <c r="E20" s="35">
        <f>B20*E15/B19</f>
        <v>1.3148986153054911</v>
      </c>
      <c r="F20" s="35">
        <f>B20*F15/B19</f>
        <v>1.1107026402959672</v>
      </c>
      <c r="G20" s="38">
        <f>D20*G17</f>
        <v>779907.75698101136</v>
      </c>
      <c r="H20" s="38">
        <f>E20*H17</f>
        <v>5259594.4612219641</v>
      </c>
      <c r="I20" s="38">
        <f>F20*I17</f>
        <v>11926799.090899335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pans="1:21" s="40" customFormat="1" x14ac:dyDescent="0.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-180066.62465112092</v>
      </c>
      <c r="G21" s="46" t="s">
        <v>19</v>
      </c>
      <c r="H21" s="48">
        <f>H16+F21</f>
        <v>10558000.125348879</v>
      </c>
      <c r="I21" s="53" t="s">
        <v>20</v>
      </c>
      <c r="J21" s="46">
        <f>I20+B21</f>
        <v>11726799.090899335</v>
      </c>
      <c r="K21" s="54"/>
      <c r="L21" s="54"/>
      <c r="M21" s="54"/>
      <c r="N21" s="54"/>
      <c r="O21" s="54"/>
    </row>
    <row r="22" spans="1:21" s="40" customFormat="1" x14ac:dyDescent="0.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10558000.130000001</v>
      </c>
      <c r="J22" s="46"/>
      <c r="K22" s="54"/>
      <c r="L22" s="54"/>
      <c r="M22" s="54"/>
      <c r="N22" s="54"/>
      <c r="O22" s="54"/>
    </row>
    <row r="23" spans="1:21" ht="26.45" customHeight="1" x14ac:dyDescent="0.15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1" x14ac:dyDescent="0.15">
      <c r="A24" s="10">
        <v>43490</v>
      </c>
      <c r="B24" s="38">
        <f>B20+B21</f>
        <v>17768367</v>
      </c>
    </row>
    <row r="25" spans="1:21" x14ac:dyDescent="0.15">
      <c r="A25" s="10">
        <v>43511</v>
      </c>
      <c r="B25" s="38">
        <f>K25+L25+M25+N25++O25+P25+Q25+R25+S25</f>
        <v>17696619</v>
      </c>
      <c r="C25" s="44">
        <f>(B25/B24-1)*100</f>
        <v>-0.40379625206975467</v>
      </c>
      <c r="D25" s="35">
        <f>B25*D20/B24</f>
        <v>1.1950131056749551</v>
      </c>
      <c r="E25" s="35">
        <f>B25*E20/B24</f>
        <v>1.3095891039783703</v>
      </c>
      <c r="F25" s="35">
        <f>B25*F20/B24</f>
        <v>1.1062176646628121</v>
      </c>
      <c r="G25" s="38">
        <f t="shared" ref="G25:I25" si="1">D25*G22</f>
        <v>776758.51868872077</v>
      </c>
      <c r="H25" s="38">
        <f t="shared" si="1"/>
        <v>5238356.4159134813</v>
      </c>
      <c r="I25" s="38">
        <f t="shared" si="1"/>
        <v>11679446.247318268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spans="1:21" x14ac:dyDescent="0.15">
      <c r="A26" s="10">
        <v>43516</v>
      </c>
      <c r="B26" s="38">
        <f>K26+L26+M26+N26++O26+P26+Q26+R26+S26</f>
        <v>17646503</v>
      </c>
      <c r="C26" s="44">
        <f>(B26/B25-1)*100</f>
        <v>-0.28319533804733732</v>
      </c>
      <c r="D26" s="35">
        <f>B26*D25/B25</f>
        <v>1.1916288842706289</v>
      </c>
      <c r="E26" s="35">
        <f>B26*E25/B25</f>
        <v>1.3058804086883276</v>
      </c>
      <c r="F26" s="35">
        <f>B26*F25/B25</f>
        <v>1.1030849078078309</v>
      </c>
      <c r="G26" s="38">
        <f>D26*G22</f>
        <v>774558.77477590879</v>
      </c>
      <c r="H26" s="38">
        <f>E26*H22</f>
        <v>5223521.6347533101</v>
      </c>
      <c r="I26" s="38">
        <f>F26*I22</f>
        <v>11646370.600036116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pans="1:21" s="40" customFormat="1" x14ac:dyDescent="0.15">
      <c r="A27" s="45" t="s">
        <v>16</v>
      </c>
      <c r="B27" s="46">
        <f>-3000000</f>
        <v>-3000000</v>
      </c>
      <c r="C27" s="45" t="s">
        <v>17</v>
      </c>
      <c r="D27" s="47">
        <v>1.1030800000000001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7838342.4442473808</v>
      </c>
      <c r="I27" s="53" t="s">
        <v>20</v>
      </c>
      <c r="J27" s="46">
        <f>I26+B27</f>
        <v>8646370.6000361163</v>
      </c>
      <c r="K27" s="54"/>
      <c r="L27" s="54"/>
      <c r="M27" s="54"/>
      <c r="N27" s="54"/>
      <c r="O27" s="54"/>
    </row>
    <row r="28" spans="1:21" s="40" customFormat="1" x14ac:dyDescent="0.15">
      <c r="A28" s="45" t="s">
        <v>22</v>
      </c>
      <c r="B28" s="46">
        <f>-2500000</f>
        <v>-2500000</v>
      </c>
      <c r="C28" s="45" t="s">
        <v>17</v>
      </c>
      <c r="D28" s="47">
        <v>1.1030800000000001</v>
      </c>
      <c r="E28" s="46" t="s">
        <v>18</v>
      </c>
      <c r="F28" s="46">
        <f>B28/D28</f>
        <v>-2266381.4047938497</v>
      </c>
      <c r="G28" s="46" t="s">
        <v>19</v>
      </c>
      <c r="H28" s="48">
        <f>F28+H27</f>
        <v>5571961.0394535307</v>
      </c>
      <c r="I28" s="53" t="s">
        <v>20</v>
      </c>
      <c r="J28" s="46">
        <f>J27+B28</f>
        <v>6146370.6000361163</v>
      </c>
      <c r="K28" s="54"/>
      <c r="L28" s="54"/>
      <c r="M28" s="54"/>
      <c r="N28" s="54"/>
      <c r="O28" s="54"/>
    </row>
    <row r="29" spans="1:21" ht="26.45" customHeight="1" x14ac:dyDescent="0.15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21" x14ac:dyDescent="0.15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 x14ac:dyDescent="0.15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0.46044528207007662</v>
      </c>
      <c r="D31" s="35">
        <f>B31*D26/B30</f>
        <v>1.1971156832480372</v>
      </c>
      <c r="E31" s="49">
        <f>B31*E26/B30</f>
        <v>1.3118932734196103</v>
      </c>
      <c r="F31" s="49">
        <f>B31*F26/B30</f>
        <v>1.108164010223059</v>
      </c>
      <c r="G31" s="50">
        <f>D31*G30</f>
        <v>778125.19411122415</v>
      </c>
      <c r="H31" s="50">
        <f>E31*H30</f>
        <v>5247573.0936784409</v>
      </c>
      <c r="I31" s="50">
        <f>F31*I30</f>
        <v>6174646.6908930466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 x14ac:dyDescent="0.15">
      <c r="A32" s="10">
        <v>43525</v>
      </c>
      <c r="B32" s="38">
        <f t="shared" si="2"/>
        <v>12055927</v>
      </c>
      <c r="C32" s="44">
        <f t="shared" si="3"/>
        <v>-1.200613222070257</v>
      </c>
      <c r="D32" s="35">
        <f t="shared" ref="D32:D34" si="4">B32*D31/B31</f>
        <v>1.1827429540714847</v>
      </c>
      <c r="E32" s="49">
        <f t="shared" ref="E32:E34" si="5">B32*E31/B31</f>
        <v>1.296142509319484</v>
      </c>
      <c r="F32" s="49">
        <f t="shared" ref="F32:F34" si="6">B32*F31/B31</f>
        <v>1.0948592465940969</v>
      </c>
      <c r="G32" s="50">
        <f>D32*G30</f>
        <v>768782.92014646507</v>
      </c>
      <c r="H32" s="50">
        <f>E32*H30</f>
        <v>5184570.037277936</v>
      </c>
      <c r="I32" s="50">
        <f>F32*I30</f>
        <v>6100513.0663060611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3" x14ac:dyDescent="0.15">
      <c r="A33" s="10">
        <v>43532</v>
      </c>
      <c r="B33" s="38">
        <f t="shared" si="2"/>
        <v>12139974.129999999</v>
      </c>
      <c r="C33" s="44">
        <f t="shared" si="3"/>
        <v>0.69714365390565192</v>
      </c>
      <c r="D33" s="35">
        <f t="shared" si="4"/>
        <v>1.1909883715178105</v>
      </c>
      <c r="E33" s="49">
        <f t="shared" si="5"/>
        <v>1.3051784845687784</v>
      </c>
      <c r="F33" s="49">
        <f t="shared" si="6"/>
        <v>1.102491988350927</v>
      </c>
      <c r="G33" s="50">
        <f>D33*G30</f>
        <v>774142.4414865768</v>
      </c>
      <c r="H33" s="50">
        <f>E33*H30</f>
        <v>5220713.9382751137</v>
      </c>
      <c r="I33" s="50">
        <f>F33*I30</f>
        <v>6143042.4060034994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3" x14ac:dyDescent="0.15">
      <c r="A34" s="10">
        <v>43537</v>
      </c>
      <c r="B34" s="38">
        <f t="shared" si="2"/>
        <v>12227399</v>
      </c>
      <c r="C34" s="44">
        <f t="shared" si="3"/>
        <v>0.72014049670796609</v>
      </c>
      <c r="D34" s="35">
        <f t="shared" si="4"/>
        <v>1.1995651610921929</v>
      </c>
      <c r="E34" s="49">
        <f t="shared" si="5"/>
        <v>1.3145776033904775</v>
      </c>
      <c r="F34" s="49">
        <f t="shared" si="6"/>
        <v>1.1104314796320029</v>
      </c>
      <c r="G34" s="50">
        <f>D34*G30</f>
        <v>779717.35470992536</v>
      </c>
      <c r="H34" s="50">
        <f>E34*H30</f>
        <v>5258310.4135619095</v>
      </c>
      <c r="I34" s="50">
        <f>F34*I30</f>
        <v>6187280.9420990739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pans="1:23" s="40" customFormat="1" x14ac:dyDescent="0.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-630386.42687967722</v>
      </c>
      <c r="G35" s="46" t="s">
        <v>19</v>
      </c>
      <c r="H35" s="48">
        <f>F35+I30</f>
        <v>4941574.613120323</v>
      </c>
      <c r="I35" s="53" t="s">
        <v>20</v>
      </c>
      <c r="J35" s="46">
        <f>I34+B35</f>
        <v>5487280.9420990739</v>
      </c>
      <c r="K35" s="54"/>
      <c r="L35" s="54"/>
      <c r="M35" s="54"/>
      <c r="N35" s="54"/>
      <c r="O35" s="54"/>
    </row>
    <row r="36" spans="1:23" ht="26.45" customHeight="1" x14ac:dyDescent="0.15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spans="1:23" x14ac:dyDescent="0.15">
      <c r="A37" s="10">
        <v>43537</v>
      </c>
      <c r="B37" s="38">
        <f>B34+B35</f>
        <v>11527399</v>
      </c>
      <c r="G37" s="43">
        <v>650000</v>
      </c>
      <c r="H37" s="43">
        <v>4000000</v>
      </c>
      <c r="I37" s="43">
        <v>4941574.6100000003</v>
      </c>
      <c r="K37" s="38"/>
      <c r="L37" s="38"/>
      <c r="M37" s="38"/>
      <c r="N37" s="38"/>
      <c r="O37" s="38"/>
      <c r="P37" s="38"/>
      <c r="Q37" s="57"/>
    </row>
    <row r="38" spans="1:23" x14ac:dyDescent="0.15">
      <c r="A38" s="10">
        <v>43545</v>
      </c>
      <c r="B38" s="38">
        <f>K38+L38+M38+N38++O38+T38+U38+P38+Q38+R38+S38</f>
        <v>11670423</v>
      </c>
      <c r="C38" s="44">
        <f>(B38/B37-1)*100</f>
        <v>1.2407308882081747</v>
      </c>
      <c r="D38" s="35">
        <f>B38*D34/B37</f>
        <v>1.2144485365700479</v>
      </c>
      <c r="E38" s="49">
        <f>B38*E34/B37</f>
        <v>1.3308879737652097</v>
      </c>
      <c r="F38" s="49">
        <f>B38*F34/B37</f>
        <v>1.1242089459921842</v>
      </c>
      <c r="G38" s="50">
        <f>D38*G37</f>
        <v>789391.5487705312</v>
      </c>
      <c r="H38" s="50">
        <f>E38*H37</f>
        <v>5323551.8950608391</v>
      </c>
      <c r="I38" s="50">
        <f>F38*I37</f>
        <v>5555362.3838498397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spans="1:23" x14ac:dyDescent="0.15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0.63956550675154933</v>
      </c>
      <c r="D39" s="35">
        <f>B39*D38/B38</f>
        <v>1.222215730507199</v>
      </c>
      <c r="E39" s="49">
        <f>B39*E38/B38</f>
        <v>1.3393998741789166</v>
      </c>
      <c r="F39" s="49">
        <f>B39*F38/B38</f>
        <v>1.1313989986345654</v>
      </c>
      <c r="G39" s="50">
        <f>D39*G37</f>
        <v>794440.22482967936</v>
      </c>
      <c r="H39" s="50">
        <f>E39*H37</f>
        <v>5357599.4967156667</v>
      </c>
      <c r="I39" s="50">
        <f>F39*I37</f>
        <v>5590892.5654319935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pans="1:23" s="40" customFormat="1" x14ac:dyDescent="0.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-883860.70355312002</v>
      </c>
      <c r="G40" s="46" t="s">
        <v>19</v>
      </c>
      <c r="H40" s="48">
        <f>F40+I37</f>
        <v>4057713.9064468802</v>
      </c>
      <c r="I40" s="53" t="s">
        <v>20</v>
      </c>
      <c r="J40" s="46">
        <f>I39+B40</f>
        <v>4590892.5654319935</v>
      </c>
      <c r="K40" s="54"/>
      <c r="L40" s="54"/>
      <c r="M40" s="54"/>
      <c r="N40" s="54"/>
      <c r="O40" s="54"/>
    </row>
    <row r="41" spans="1:23" ht="26.45" customHeight="1" x14ac:dyDescent="0.15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spans="1:23" x14ac:dyDescent="0.15">
      <c r="A42" s="10">
        <v>43546</v>
      </c>
      <c r="B42" s="38">
        <f>B39+B40</f>
        <v>10745063</v>
      </c>
      <c r="G42" s="43">
        <v>650000</v>
      </c>
      <c r="H42" s="43">
        <v>4000000</v>
      </c>
      <c r="I42" s="43">
        <v>4057713.91</v>
      </c>
      <c r="K42" s="38"/>
      <c r="L42" s="38"/>
      <c r="M42" s="38"/>
      <c r="N42" s="38"/>
      <c r="O42" s="38"/>
      <c r="P42" s="38"/>
      <c r="Q42" s="57"/>
    </row>
    <row r="43" spans="1:23" x14ac:dyDescent="0.15">
      <c r="A43" s="10">
        <v>43553</v>
      </c>
      <c r="B43" s="38">
        <f t="shared" si="7"/>
        <v>10406691</v>
      </c>
      <c r="C43" s="44">
        <f t="shared" si="8"/>
        <v>-3.1490927507823785</v>
      </c>
      <c r="D43" s="35">
        <f>B43*D39/B42</f>
        <v>1.1837270235388748</v>
      </c>
      <c r="E43" s="49">
        <f>B43*E39/B42</f>
        <v>1.29722092983716</v>
      </c>
      <c r="F43" s="49">
        <f>F39*B43/B42</f>
        <v>1.0957701947861398</v>
      </c>
      <c r="G43" s="50">
        <f>D43*G42</f>
        <v>769422.56530026859</v>
      </c>
      <c r="H43" s="50">
        <f>E43*H42</f>
        <v>5188883.7193486402</v>
      </c>
      <c r="I43" s="50">
        <f>F43*I42</f>
        <v>4446321.9615471289</v>
      </c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spans="1:23" x14ac:dyDescent="0.15">
      <c r="A44" s="10">
        <v>43560</v>
      </c>
      <c r="B44" s="38">
        <f t="shared" si="7"/>
        <v>10776059.84</v>
      </c>
      <c r="C44" s="44">
        <f t="shared" si="8"/>
        <v>3.5493399390834179</v>
      </c>
      <c r="D44" s="35">
        <f t="shared" ref="D44:D48" si="9">B44*D43/B43</f>
        <v>1.2257415195550634</v>
      </c>
      <c r="E44" s="49">
        <f t="shared" ref="E44:E48" si="10">B44*E43/B43</f>
        <v>1.3432637103980196</v>
      </c>
      <c r="F44" s="49">
        <f t="shared" ref="F44:F48" si="11">B44*F43/B43</f>
        <v>1.1346628039502564</v>
      </c>
      <c r="G44" s="50">
        <f>D44*G42</f>
        <v>796731.98771079117</v>
      </c>
      <c r="H44" s="50">
        <f>E44*H42</f>
        <v>5373054.8415920781</v>
      </c>
      <c r="I44" s="50">
        <f>F44*I42</f>
        <v>4604137.0427485583</v>
      </c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spans="1:23" x14ac:dyDescent="0.15">
      <c r="A45" s="10">
        <v>43567</v>
      </c>
      <c r="B45" s="38">
        <f t="shared" si="7"/>
        <v>10219456</v>
      </c>
      <c r="C45" s="44">
        <f t="shared" si="8"/>
        <v>-5.1651888377041484</v>
      </c>
      <c r="D45" s="35">
        <f t="shared" si="9"/>
        <v>1.1624296554079001</v>
      </c>
      <c r="E45" s="49">
        <f t="shared" si="10"/>
        <v>1.2738816031676106</v>
      </c>
      <c r="F45" s="49">
        <f t="shared" si="11"/>
        <v>1.0760553274550368</v>
      </c>
      <c r="G45" s="50">
        <f>D45*G42</f>
        <v>755579.27601513511</v>
      </c>
      <c r="H45" s="50">
        <f>E45*H42</f>
        <v>5095526.4126704419</v>
      </c>
      <c r="I45" s="50">
        <f>F45*I42</f>
        <v>4366324.6701439079</v>
      </c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spans="1:23" x14ac:dyDescent="0.15">
      <c r="A46" s="10">
        <v>43574</v>
      </c>
      <c r="B46" s="38">
        <f t="shared" si="7"/>
        <v>10930828</v>
      </c>
      <c r="C46" s="44">
        <f t="shared" si="8"/>
        <v>6.9609576087024561</v>
      </c>
      <c r="D46" s="35">
        <f t="shared" si="9"/>
        <v>1.24334589095183</v>
      </c>
      <c r="E46" s="49">
        <f t="shared" si="10"/>
        <v>1.3625559615491674</v>
      </c>
      <c r="F46" s="49">
        <f t="shared" si="11"/>
        <v>1.1509590826453664</v>
      </c>
      <c r="G46" s="50">
        <f>D46*G42</f>
        <v>808174.82911868952</v>
      </c>
      <c r="H46" s="50">
        <f>E46*H42</f>
        <v>5450223.8461966692</v>
      </c>
      <c r="I46" s="50">
        <f>F46*I42</f>
        <v>4670262.6794909434</v>
      </c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spans="1:23" x14ac:dyDescent="0.15">
      <c r="A47" s="10">
        <v>43581</v>
      </c>
      <c r="B47" s="38">
        <f t="shared" si="7"/>
        <v>10582190</v>
      </c>
      <c r="C47" s="44">
        <f t="shared" si="8"/>
        <v>-3.1894930557868073</v>
      </c>
      <c r="D47" s="35">
        <f t="shared" si="9"/>
        <v>1.2036894601005108</v>
      </c>
      <c r="E47" s="49">
        <f t="shared" si="10"/>
        <v>1.3190973337743477</v>
      </c>
      <c r="F47" s="49">
        <f t="shared" si="11"/>
        <v>1.1142493226294448</v>
      </c>
      <c r="G47" s="50">
        <f>D47*G42</f>
        <v>782398.14906533202</v>
      </c>
      <c r="H47" s="50">
        <f>E47*H42</f>
        <v>5276389.3350973912</v>
      </c>
      <c r="I47" s="50">
        <f>F47*I42</f>
        <v>4521304.9756415756</v>
      </c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spans="1:23" x14ac:dyDescent="0.15">
      <c r="A48" s="10">
        <v>43595</v>
      </c>
      <c r="B48" s="38">
        <f t="shared" si="7"/>
        <v>10049005</v>
      </c>
      <c r="C48" s="44">
        <f t="shared" si="8"/>
        <v>-5.0385128220151065</v>
      </c>
      <c r="D48" s="35">
        <f t="shared" si="9"/>
        <v>1.1430414123161021</v>
      </c>
      <c r="E48" s="49">
        <f t="shared" si="10"/>
        <v>1.2526344454772678</v>
      </c>
      <c r="F48" s="49">
        <f t="shared" si="11"/>
        <v>1.0581077276395439</v>
      </c>
      <c r="G48" s="50">
        <f>D48*G42</f>
        <v>742976.91800546634</v>
      </c>
      <c r="H48" s="50">
        <f>E48*H42</f>
        <v>5010537.7819090709</v>
      </c>
      <c r="I48" s="50">
        <f>F48*I42</f>
        <v>4293498.4447214687</v>
      </c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pans="1:26" s="40" customFormat="1" x14ac:dyDescent="0.15">
      <c r="A49" s="45" t="s">
        <v>27</v>
      </c>
      <c r="B49" s="46">
        <f>-840057</f>
        <v>-840057</v>
      </c>
      <c r="C49" s="45" t="s">
        <v>17</v>
      </c>
      <c r="D49" s="47">
        <v>1.0581100000000001</v>
      </c>
      <c r="E49" s="46" t="s">
        <v>18</v>
      </c>
      <c r="F49" s="46">
        <f>B49/D49</f>
        <v>-793922.18200376129</v>
      </c>
      <c r="G49" s="46" t="s">
        <v>19</v>
      </c>
      <c r="H49" s="48">
        <f>F49+I42</f>
        <v>3263791.727996239</v>
      </c>
      <c r="I49" s="53" t="s">
        <v>20</v>
      </c>
      <c r="J49" s="46">
        <f>I48+B49</f>
        <v>3453441.4447214687</v>
      </c>
      <c r="K49" s="54"/>
      <c r="L49" s="54"/>
      <c r="M49" s="54"/>
      <c r="N49" s="54"/>
      <c r="O49" s="54"/>
    </row>
    <row r="50" spans="1:26" ht="26.45" customHeight="1" x14ac:dyDescent="0.15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spans="1:26" x14ac:dyDescent="0.15">
      <c r="A51" s="10">
        <v>43608</v>
      </c>
      <c r="B51" s="38">
        <f>B49+B48</f>
        <v>9208948</v>
      </c>
      <c r="G51" s="43">
        <v>650000</v>
      </c>
      <c r="H51" s="43">
        <v>4000000</v>
      </c>
      <c r="I51" s="43">
        <v>3263791</v>
      </c>
      <c r="K51" s="38"/>
      <c r="L51" s="38"/>
      <c r="M51" s="38"/>
      <c r="N51" s="38"/>
      <c r="O51" s="38"/>
      <c r="P51" s="38"/>
      <c r="Q51" s="57"/>
    </row>
    <row r="52" spans="1:26" x14ac:dyDescent="0.15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-2.125552234630923</v>
      </c>
      <c r="D52" s="35">
        <f>B52*D48/B51</f>
        <v>1.1187454700338604</v>
      </c>
      <c r="E52" s="49">
        <f>B52*E48/B51</f>
        <v>1.2260090460296689</v>
      </c>
      <c r="F52" s="49">
        <f>B52*F48/B51</f>
        <v>1.0356170951898989</v>
      </c>
      <c r="G52" s="50">
        <f>D52*G51</f>
        <v>727184.55552200926</v>
      </c>
      <c r="H52" s="50">
        <f>E52*H51</f>
        <v>4904036.1841186751</v>
      </c>
      <c r="I52" s="50">
        <f>F52*I51</f>
        <v>3380037.7547269352</v>
      </c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pans="1:26" s="40" customFormat="1" x14ac:dyDescent="0.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3276475.7547269352</v>
      </c>
      <c r="K53" s="54"/>
      <c r="L53" s="54"/>
      <c r="M53" s="54"/>
      <c r="N53" s="54"/>
      <c r="O53" s="54"/>
    </row>
    <row r="54" spans="1:26" ht="26.45" customHeight="1" x14ac:dyDescent="0.15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spans="1:26" x14ac:dyDescent="0.15">
      <c r="A55" s="10">
        <v>43605</v>
      </c>
      <c r="B55" s="38">
        <f>B52+B53</f>
        <v>8909645</v>
      </c>
      <c r="G55" s="43">
        <v>650000</v>
      </c>
      <c r="H55" s="43">
        <v>4000000</v>
      </c>
      <c r="I55" s="43">
        <v>3163791</v>
      </c>
      <c r="K55" s="38"/>
      <c r="L55" s="38"/>
      <c r="M55" s="38"/>
      <c r="N55" s="38"/>
      <c r="O55" s="38"/>
      <c r="P55" s="38"/>
      <c r="Q55" s="57"/>
    </row>
    <row r="56" spans="1:26" x14ac:dyDescent="0.15">
      <c r="A56" s="10">
        <v>43609</v>
      </c>
      <c r="B56" s="38">
        <f>K56+L56+M56+N56+O56+P56+Q56+R56+S56+T56+U56</f>
        <v>8924443</v>
      </c>
      <c r="C56" s="44">
        <f t="shared" si="12"/>
        <v>0.16608967023938881</v>
      </c>
      <c r="D56" s="35">
        <f>B56*D52/B55</f>
        <v>1.1206035906958578</v>
      </c>
      <c r="E56" s="49">
        <f>B56*E52/B55</f>
        <v>1.2280453204113246</v>
      </c>
      <c r="F56" s="49">
        <f>B56*F52/B55</f>
        <v>1.0373371482082425</v>
      </c>
      <c r="G56" s="50">
        <f t="shared" ref="G56:I56" si="13">D56*G55</f>
        <v>728392.33395230758</v>
      </c>
      <c r="H56" s="50">
        <f t="shared" si="13"/>
        <v>4912181.2816452989</v>
      </c>
      <c r="I56" s="50">
        <f t="shared" si="13"/>
        <v>3281917.9334669039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spans="1:26" x14ac:dyDescent="0.15">
      <c r="A57" s="10">
        <v>43616</v>
      </c>
      <c r="B57" s="38">
        <f>K57+L57+M57+N57+O57+P57+Q57+R57+S57+T57+U57</f>
        <v>8848457</v>
      </c>
      <c r="C57" s="44">
        <f t="shared" si="12"/>
        <v>-0.8514368907953096</v>
      </c>
      <c r="D57" s="35">
        <f>B57*D56/B56</f>
        <v>1.1110623583250965</v>
      </c>
      <c r="E57" s="49">
        <f>B57*E56/B56</f>
        <v>1.2175892895176572</v>
      </c>
      <c r="F57" s="49">
        <f>B57*F56/B56</f>
        <v>1.0285048770464735</v>
      </c>
      <c r="G57" s="50">
        <f>D57*G55</f>
        <v>722190.53291131277</v>
      </c>
      <c r="H57" s="50">
        <f>E57*H55</f>
        <v>4870357.1580706285</v>
      </c>
      <c r="I57" s="50">
        <f>F57*I55</f>
        <v>3253974.4734557397</v>
      </c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pans="1:26" s="40" customFormat="1" x14ac:dyDescent="0.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-320034.03014098201</v>
      </c>
      <c r="G58" s="46" t="s">
        <v>19</v>
      </c>
      <c r="H58" s="48">
        <f>F58+I55</f>
        <v>2843756.969859018</v>
      </c>
      <c r="I58" s="53" t="s">
        <v>20</v>
      </c>
      <c r="J58" s="46">
        <f>I57+B58</f>
        <v>2924819.4734557397</v>
      </c>
      <c r="K58" s="54"/>
      <c r="L58" s="54"/>
      <c r="M58" s="54"/>
      <c r="N58" s="54"/>
      <c r="O58" s="54"/>
    </row>
    <row r="59" spans="1:26" x14ac:dyDescent="0.15">
      <c r="A59" s="10">
        <v>43616</v>
      </c>
      <c r="B59" s="38">
        <f>B57+B58</f>
        <v>8519302</v>
      </c>
      <c r="G59" s="43"/>
      <c r="H59" s="43"/>
      <c r="I59" s="43"/>
      <c r="K59" s="38"/>
      <c r="L59" s="38"/>
      <c r="M59" s="38"/>
      <c r="N59" s="38"/>
      <c r="O59" s="38"/>
      <c r="P59" s="38"/>
      <c r="Q59" s="57"/>
    </row>
    <row r="60" spans="1:26" x14ac:dyDescent="0.15">
      <c r="A60" s="45" t="s">
        <v>27</v>
      </c>
      <c r="B60" s="38">
        <v>-721550</v>
      </c>
      <c r="G60" s="43"/>
      <c r="H60" s="43"/>
      <c r="I60" s="43"/>
      <c r="K60" s="38"/>
      <c r="L60" s="38"/>
      <c r="M60" s="38"/>
      <c r="N60" s="38"/>
      <c r="O60" s="38"/>
      <c r="P60" s="38"/>
      <c r="Q60" s="57"/>
    </row>
    <row r="61" spans="1:26" x14ac:dyDescent="0.15">
      <c r="A61" s="10">
        <v>43616</v>
      </c>
      <c r="B61" s="38">
        <f>B59+B60</f>
        <v>7797752</v>
      </c>
      <c r="G61" s="43"/>
      <c r="H61" s="43"/>
      <c r="I61" s="43"/>
      <c r="K61" s="38"/>
      <c r="L61" s="38"/>
      <c r="M61" s="38"/>
      <c r="N61" s="38"/>
      <c r="O61" s="38"/>
      <c r="P61" s="38"/>
      <c r="Q61" s="57"/>
    </row>
    <row r="62" spans="1:26" ht="26.45" customHeight="1" x14ac:dyDescent="0.15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spans="1:26" x14ac:dyDescent="0.15">
      <c r="A63"/>
      <c r="B63"/>
      <c r="G63" s="43">
        <v>0</v>
      </c>
      <c r="H63" s="43">
        <v>4000000</v>
      </c>
      <c r="I63" s="43">
        <v>2843756.97</v>
      </c>
      <c r="K63" s="38"/>
      <c r="L63" s="38"/>
      <c r="M63" s="38"/>
      <c r="N63" s="38"/>
      <c r="O63" s="38"/>
      <c r="P63" s="38"/>
      <c r="Q63" s="57"/>
    </row>
    <row r="64" spans="1:26" x14ac:dyDescent="0.15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-3.0761429704355803</v>
      </c>
      <c r="D64" s="35">
        <f>B64*D57/B61</f>
        <v>1.0768844916923233</v>
      </c>
      <c r="E64" s="49">
        <f>B64*E57/B61</f>
        <v>1.1801345021793832</v>
      </c>
      <c r="F64" s="49">
        <f>B64*F57/B61</f>
        <v>0.99686659657062127</v>
      </c>
      <c r="G64" s="38">
        <v>0</v>
      </c>
      <c r="H64" s="38">
        <f>E64*H63</f>
        <v>4720538.0087175332</v>
      </c>
      <c r="I64" s="38">
        <f>F64*I63</f>
        <v>2834846.3321578824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pans="1:26" s="40" customFormat="1" x14ac:dyDescent="0.15">
      <c r="A65" s="45" t="s">
        <v>22</v>
      </c>
      <c r="B65" s="46">
        <f>-1561492</f>
        <v>-1561492</v>
      </c>
      <c r="C65" s="45" t="s">
        <v>17</v>
      </c>
      <c r="D65" s="47">
        <v>0.99687000000000003</v>
      </c>
      <c r="E65" s="46" t="s">
        <v>18</v>
      </c>
      <c r="F65" s="46">
        <f>B65/D65</f>
        <v>-1566394.8157733707</v>
      </c>
      <c r="G65" s="46" t="s">
        <v>19</v>
      </c>
      <c r="H65" s="48">
        <f>F65+I63</f>
        <v>1277362.1542266295</v>
      </c>
      <c r="I65" s="53" t="s">
        <v>20</v>
      </c>
      <c r="J65" s="46">
        <f>I64+B65</f>
        <v>1273354.3321578824</v>
      </c>
      <c r="K65" s="54"/>
      <c r="L65" s="54"/>
      <c r="M65" s="54"/>
      <c r="N65" s="54"/>
      <c r="O65" s="54"/>
    </row>
    <row r="66" spans="1:26" ht="26.45" customHeight="1" x14ac:dyDescent="0.15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spans="1:26" x14ac:dyDescent="0.15">
      <c r="A67" s="10">
        <v>43622</v>
      </c>
      <c r="B67" s="38">
        <f>B64+B65</f>
        <v>5996390</v>
      </c>
      <c r="C67" s="38"/>
      <c r="G67" s="43">
        <v>0</v>
      </c>
      <c r="H67" s="43">
        <v>4000000</v>
      </c>
      <c r="I67" s="43">
        <v>1273354</v>
      </c>
      <c r="K67" s="38"/>
      <c r="L67" s="38"/>
      <c r="M67" s="38"/>
      <c r="N67" s="38"/>
      <c r="O67" s="38"/>
      <c r="P67" s="38"/>
      <c r="Q67" s="57"/>
    </row>
    <row r="68" spans="1:26" x14ac:dyDescent="0.15">
      <c r="A68" s="10">
        <v>43630</v>
      </c>
      <c r="B68" s="38">
        <f t="shared" si="14"/>
        <v>5935316</v>
      </c>
      <c r="C68" s="44">
        <f>(B68/B67-1)*100</f>
        <v>-1.0185128052044634</v>
      </c>
      <c r="D68" s="35">
        <f>B68*D64/B67</f>
        <v>1.065916285247176</v>
      </c>
      <c r="E68" s="49">
        <f>B68*E64/B67</f>
        <v>1.1681146811560501</v>
      </c>
      <c r="F68" s="49">
        <f>B68*F64/B67</f>
        <v>0.98671338263374353</v>
      </c>
      <c r="G68" s="38">
        <v>0</v>
      </c>
      <c r="H68" s="38">
        <f>E68*H67</f>
        <v>4672458.7246242007</v>
      </c>
      <c r="I68" s="38">
        <f>F68*I67</f>
        <v>1256435.4326302079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 x14ac:dyDescent="0.15">
      <c r="A69" s="10">
        <v>43637</v>
      </c>
      <c r="B69" s="38">
        <f t="shared" si="14"/>
        <v>5969074</v>
      </c>
      <c r="C69" s="44">
        <f>(B69/B68-1)*100</f>
        <v>0.56876499920139878</v>
      </c>
      <c r="D69" s="35">
        <f>B69*D68/B68</f>
        <v>1.0719788439984494</v>
      </c>
      <c r="E69" s="49">
        <f>B69*E68/B68</f>
        <v>1.1747585086129988</v>
      </c>
      <c r="F69" s="49">
        <f>B69*F68/B68</f>
        <v>0.99232546299660029</v>
      </c>
      <c r="G69" s="38">
        <v>0</v>
      </c>
      <c r="H69" s="38">
        <f>E69*H67</f>
        <v>4699034.034451995</v>
      </c>
      <c r="I69" s="38">
        <f>F69*I67</f>
        <v>1263581.597608573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pans="1:26" s="40" customFormat="1" x14ac:dyDescent="0.15">
      <c r="A70" s="45" t="s">
        <v>16</v>
      </c>
      <c r="B70" s="46">
        <f>-520000</f>
        <v>-520000</v>
      </c>
      <c r="C70" s="45" t="s">
        <v>17</v>
      </c>
      <c r="D70" s="47">
        <v>0.99233000000000005</v>
      </c>
      <c r="E70" s="46" t="s">
        <v>18</v>
      </c>
      <c r="F70" s="46">
        <f>B70/D70</f>
        <v>-524019.22747473116</v>
      </c>
      <c r="G70" s="46" t="s">
        <v>19</v>
      </c>
      <c r="H70" s="48">
        <f>F70+I67</f>
        <v>749334.77252526884</v>
      </c>
      <c r="I70" s="53" t="s">
        <v>20</v>
      </c>
      <c r="J70" s="46">
        <f>I69+B70</f>
        <v>743581.59760857304</v>
      </c>
      <c r="K70" s="54"/>
      <c r="L70" s="54"/>
      <c r="M70" s="54"/>
      <c r="N70" s="54"/>
      <c r="O70" s="54"/>
    </row>
    <row r="71" spans="1:26" ht="26.45" customHeight="1" x14ac:dyDescent="0.15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spans="1:26" x14ac:dyDescent="0.15">
      <c r="A72" s="10">
        <v>43639</v>
      </c>
      <c r="B72" s="38">
        <f>B69+B70</f>
        <v>5449074</v>
      </c>
      <c r="C72" s="38"/>
      <c r="G72" s="43">
        <v>0</v>
      </c>
      <c r="H72" s="43">
        <v>4000000</v>
      </c>
      <c r="I72" s="43">
        <v>749334.77</v>
      </c>
      <c r="K72" s="38"/>
      <c r="L72" s="38"/>
      <c r="M72" s="38"/>
      <c r="N72" s="38"/>
      <c r="O72" s="38"/>
      <c r="P72" s="38"/>
      <c r="Q72" s="57"/>
    </row>
    <row r="73" spans="1:26" x14ac:dyDescent="0.15">
      <c r="A73" s="10">
        <v>43644</v>
      </c>
      <c r="B73" s="38">
        <f t="shared" ref="B73:B77" si="15">K73+L73+M73+N73+O73+P73+Q73+R73+S73+T73+U73</f>
        <v>5426763</v>
      </c>
      <c r="C73" s="44">
        <f t="shared" ref="C73:C76" si="16">(B73/B72-1)*100</f>
        <v>-0.40944571499671456</v>
      </c>
      <c r="D73" s="35">
        <f>B73*D69/B72</f>
        <v>1.0675896725560265</v>
      </c>
      <c r="E73" s="49">
        <f>B73*E69/B72</f>
        <v>1.1699485102379237</v>
      </c>
      <c r="F73" s="49">
        <f>B73*F69/B72</f>
        <v>0.98826242890953941</v>
      </c>
      <c r="G73" s="38">
        <v>0</v>
      </c>
      <c r="H73" s="38">
        <f>E73*H72</f>
        <v>4679794.0409516944</v>
      </c>
      <c r="I73" s="38">
        <f>F73*I72</f>
        <v>740539.39986657107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 x14ac:dyDescent="0.15">
      <c r="A74" s="10">
        <v>43659</v>
      </c>
      <c r="B74" s="38">
        <f t="shared" si="15"/>
        <v>5578785</v>
      </c>
      <c r="C74" s="44">
        <f t="shared" si="16"/>
        <v>2.8013384774680627</v>
      </c>
      <c r="D74" s="35">
        <f>B74*D69/B73</f>
        <v>1.1020085998256954</v>
      </c>
      <c r="E74" s="49">
        <f>B74*E69/B73</f>
        <v>1.2076674707321047</v>
      </c>
      <c r="F74" s="49">
        <f>B74*F69/B73</f>
        <v>1.0201238580132372</v>
      </c>
      <c r="G74" s="38">
        <v>0</v>
      </c>
      <c r="H74" s="38">
        <f>E74*H72</f>
        <v>4830669.8829284189</v>
      </c>
      <c r="I74" s="38">
        <f>F74*I72</f>
        <v>764414.27651586186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 x14ac:dyDescent="0.15">
      <c r="A75" s="10">
        <v>43672</v>
      </c>
      <c r="B75" s="38">
        <f t="shared" si="15"/>
        <v>5718266</v>
      </c>
      <c r="C75" s="44">
        <f t="shared" si="16"/>
        <v>2.5002038974436092</v>
      </c>
      <c r="D75" s="35">
        <f t="shared" ref="D75:D76" si="17">B75*D74/B74</f>
        <v>1.1295610617887013</v>
      </c>
      <c r="E75" s="49">
        <f t="shared" ref="E75:E76" si="18">B75*E74/B74</f>
        <v>1.2378616199035075</v>
      </c>
      <c r="F75" s="49">
        <f t="shared" ref="F75:F76" si="19">B75*F74/B74</f>
        <v>1.0456290344700363</v>
      </c>
      <c r="G75" s="38">
        <v>0</v>
      </c>
      <c r="H75" s="38">
        <f>E75*H72</f>
        <v>4951446.4796140296</v>
      </c>
      <c r="I75" s="38">
        <f>F75*I72</f>
        <v>783526.19204992673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 x14ac:dyDescent="0.15">
      <c r="A76" s="10">
        <v>43693</v>
      </c>
      <c r="B76" s="38">
        <f t="shared" si="15"/>
        <v>5746150</v>
      </c>
      <c r="C76" s="44">
        <f t="shared" si="16"/>
        <v>0.48763034108592063</v>
      </c>
      <c r="D76" s="35">
        <f t="shared" si="17"/>
        <v>1.1350691442470753</v>
      </c>
      <c r="E76" s="49">
        <f t="shared" si="18"/>
        <v>1.2438978087428147</v>
      </c>
      <c r="F76" s="49">
        <f t="shared" si="19"/>
        <v>1.0507278388973158</v>
      </c>
      <c r="G76" s="38">
        <v>0</v>
      </c>
      <c r="H76" s="38">
        <f>E76*H72</f>
        <v>4975591.2349712588</v>
      </c>
      <c r="I76" s="38">
        <f>F76*I72</f>
        <v>787346.90349271719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  <row r="77" spans="1:26" x14ac:dyDescent="0.15">
      <c r="A77" s="10">
        <v>43700</v>
      </c>
      <c r="B77" s="38">
        <f t="shared" si="15"/>
        <v>5821820</v>
      </c>
      <c r="C77" s="44">
        <f>(B77/B76-1)*100</f>
        <v>1.3168817382073206</v>
      </c>
      <c r="D77" s="35">
        <f>B77*D76/B76</f>
        <v>1.1500166625236912</v>
      </c>
      <c r="E77" s="49">
        <f>B77*E76/B76</f>
        <v>1.2602784718281099</v>
      </c>
      <c r="F77" s="49">
        <f>B77*F76/B76</f>
        <v>1.0645646819260151</v>
      </c>
      <c r="G77" s="38">
        <v>0</v>
      </c>
      <c r="H77" s="38">
        <f>E77*H72</f>
        <v>5041113.8873124393</v>
      </c>
      <c r="I77" s="38">
        <f>F77*I72</f>
        <v>797715.33108115371</v>
      </c>
      <c r="K77" s="38">
        <v>1760448</v>
      </c>
      <c r="L77" s="38">
        <v>99605</v>
      </c>
      <c r="M77" s="38">
        <v>409186</v>
      </c>
      <c r="N77" s="38">
        <v>225555</v>
      </c>
      <c r="O77" s="38">
        <v>1254185</v>
      </c>
      <c r="P77" s="38">
        <v>92364</v>
      </c>
      <c r="Q77" s="57">
        <v>500000</v>
      </c>
      <c r="R77" s="41">
        <v>629488</v>
      </c>
      <c r="S77" s="41">
        <v>0</v>
      </c>
      <c r="T77" s="41">
        <v>850989</v>
      </c>
      <c r="U77" s="41">
        <v>0</v>
      </c>
      <c r="V77" s="41"/>
      <c r="W77" s="41"/>
      <c r="X77" s="41"/>
      <c r="Y77" s="41"/>
      <c r="Z77" s="41"/>
    </row>
    <row r="78" spans="1:26" x14ac:dyDescent="0.15">
      <c r="A78" s="10">
        <v>43707</v>
      </c>
      <c r="B78" s="38">
        <f t="shared" ref="B78" si="20">K78+L78+M78+N78+O78+P78+Q78+R78+S78+T78+U78</f>
        <v>5876800</v>
      </c>
      <c r="C78" s="44">
        <f>(B78/B77-1)*100</f>
        <v>0.94437821849524539</v>
      </c>
      <c r="D78" s="35">
        <f>B78*D77/B77</f>
        <v>1.1608771693936308</v>
      </c>
      <c r="E78" s="49">
        <f>B78*E77/B77</f>
        <v>1.2721802672084395</v>
      </c>
      <c r="F78" s="49">
        <f>B78*F77/B77</f>
        <v>1.0746181989039176</v>
      </c>
      <c r="G78" s="38">
        <v>0</v>
      </c>
      <c r="H78" s="38">
        <f>E78*H72</f>
        <v>5088721.0688337581</v>
      </c>
      <c r="I78" s="38">
        <f>F78*I72</f>
        <v>805248.78091348137</v>
      </c>
      <c r="K78" s="38">
        <v>1795456</v>
      </c>
      <c r="L78" s="38">
        <v>99605</v>
      </c>
      <c r="M78" s="38">
        <v>403365</v>
      </c>
      <c r="N78" s="38">
        <v>223522</v>
      </c>
      <c r="O78" s="38">
        <v>1261733</v>
      </c>
      <c r="P78" s="38">
        <v>92364</v>
      </c>
      <c r="Q78" s="57">
        <v>500000</v>
      </c>
      <c r="R78" s="41">
        <v>655208</v>
      </c>
      <c r="S78" s="41">
        <v>0</v>
      </c>
      <c r="T78" s="41">
        <v>845547</v>
      </c>
      <c r="U78" s="41">
        <v>0</v>
      </c>
      <c r="V78" s="41"/>
      <c r="W78" s="41"/>
      <c r="X78" s="41"/>
      <c r="Y78" s="41"/>
      <c r="Z78" s="41"/>
    </row>
  </sheetData>
  <phoneticPr fontId="2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9"/>
  <sheetViews>
    <sheetView topLeftCell="A7" workbookViewId="0">
      <selection activeCell="D34" sqref="D34"/>
    </sheetView>
  </sheetViews>
  <sheetFormatPr defaultColWidth="11.875" defaultRowHeight="13.5" x14ac:dyDescent="0.1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</cols>
  <sheetData>
    <row r="1" spans="1:5" ht="14.25" x14ac:dyDescent="0.15">
      <c r="A1" s="26" t="s">
        <v>29</v>
      </c>
      <c r="B1" s="27"/>
      <c r="C1" s="27"/>
      <c r="D1" s="28"/>
      <c r="E1" s="29"/>
    </row>
    <row r="2" spans="1:5" ht="18.75" x14ac:dyDescent="0.1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spans="1:5" ht="18.75" x14ac:dyDescent="0.1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spans="1:5" ht="18.75" x14ac:dyDescent="0.1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spans="1:5" ht="18.75" x14ac:dyDescent="0.1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390122.10821987281</v>
      </c>
    </row>
    <row r="6" spans="1:5" ht="18.75" x14ac:dyDescent="0.1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239870.27815357456</v>
      </c>
    </row>
    <row r="7" spans="1:5" ht="18.75" x14ac:dyDescent="0.1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-373800.33455129946</v>
      </c>
    </row>
    <row r="8" spans="1:5" ht="18.75" x14ac:dyDescent="0.1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521813.67524553195</v>
      </c>
    </row>
    <row r="9" spans="1:5" ht="18.75" x14ac:dyDescent="0.15">
      <c r="A9" t="s">
        <v>34</v>
      </c>
      <c r="B9" s="10">
        <v>43416</v>
      </c>
      <c r="C9" s="6">
        <v>500000</v>
      </c>
      <c r="D9" s="7">
        <v>1.1269100000000001</v>
      </c>
      <c r="E9" s="8">
        <f t="shared" si="0"/>
        <v>443691.15546050703</v>
      </c>
    </row>
    <row r="10" spans="1:5" ht="18.75" x14ac:dyDescent="0.1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432728.71515632322</v>
      </c>
    </row>
    <row r="11" spans="1:5" ht="18.75" x14ac:dyDescent="0.1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-2057079.4837624878</v>
      </c>
    </row>
    <row r="12" spans="1:5" ht="18.75" x14ac:dyDescent="0.15">
      <c r="B12" s="10">
        <v>43481</v>
      </c>
      <c r="C12" s="6">
        <v>-300000</v>
      </c>
      <c r="D12" s="7">
        <v>1.1211100000000001</v>
      </c>
      <c r="E12" s="8">
        <f t="shared" si="0"/>
        <v>-267591.94013076322</v>
      </c>
    </row>
    <row r="13" spans="1:5" ht="18.75" x14ac:dyDescent="0.15">
      <c r="B13" s="10">
        <v>43493</v>
      </c>
      <c r="C13" s="6">
        <v>-200000</v>
      </c>
      <c r="D13" s="7">
        <v>1.1107</v>
      </c>
      <c r="E13" s="8">
        <f t="shared" si="0"/>
        <v>-180066.62465112092</v>
      </c>
    </row>
    <row r="14" spans="1:5" ht="18.75" x14ac:dyDescent="0.15">
      <c r="B14" s="10">
        <v>43516</v>
      </c>
      <c r="C14" s="6">
        <v>-3000000</v>
      </c>
      <c r="D14" s="7">
        <v>1.1030800000000001</v>
      </c>
      <c r="E14" s="8">
        <f t="shared" si="0"/>
        <v>-2719657.68575262</v>
      </c>
    </row>
    <row r="15" spans="1:5" ht="18.75" x14ac:dyDescent="0.15">
      <c r="B15" s="10">
        <v>43639</v>
      </c>
      <c r="C15" s="6">
        <v>-520000</v>
      </c>
      <c r="D15" s="7">
        <v>0.99233000000000005</v>
      </c>
      <c r="E15" s="8">
        <f t="shared" si="0"/>
        <v>-524019.22747473116</v>
      </c>
    </row>
    <row r="16" spans="1:5" ht="18.75" x14ac:dyDescent="0.15">
      <c r="B16" s="10"/>
      <c r="C16" s="31">
        <f>SUM(C3:C15)</f>
        <v>317333</v>
      </c>
      <c r="D16" s="32" t="s">
        <v>35</v>
      </c>
      <c r="E16" s="33">
        <f>SUM(E3:E15)</f>
        <v>753343.63591278694</v>
      </c>
    </row>
    <row r="17" spans="1:16383" ht="18.75" x14ac:dyDescent="0.15">
      <c r="B17" s="10"/>
      <c r="C17" s="6"/>
      <c r="D17" s="7"/>
      <c r="E17" s="8"/>
    </row>
    <row r="18" spans="1:16383" ht="18.75" x14ac:dyDescent="0.15">
      <c r="B18" s="10"/>
      <c r="C18" s="6"/>
      <c r="D18" s="7"/>
      <c r="E18" s="8"/>
    </row>
    <row r="19" spans="1:16383" ht="18.75" x14ac:dyDescent="0.1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spans="1:16383" ht="18.75" x14ac:dyDescent="0.1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346054.02287801594</v>
      </c>
    </row>
    <row r="21" spans="1:16383" ht="18.75" x14ac:dyDescent="0.1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447268.86449617025</v>
      </c>
    </row>
    <row r="22" spans="1:16383" ht="18.75" x14ac:dyDescent="0.15">
      <c r="A22" s="17"/>
      <c r="B22" s="10">
        <v>43516</v>
      </c>
      <c r="C22" s="6">
        <v>-2500000</v>
      </c>
      <c r="D22" s="7">
        <v>1.1030800000000001</v>
      </c>
      <c r="E22" s="8">
        <f t="shared" si="1"/>
        <v>-2266381.4047938497</v>
      </c>
    </row>
    <row r="23" spans="1:16383" ht="18.75" x14ac:dyDescent="0.1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-630386.42687967722</v>
      </c>
    </row>
    <row r="24" spans="1:16383" ht="18.75" x14ac:dyDescent="0.1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-883860.70355312002</v>
      </c>
    </row>
    <row r="25" spans="1:16383" ht="18.75" x14ac:dyDescent="0.15">
      <c r="A25" s="17"/>
      <c r="B25" s="10">
        <v>43622</v>
      </c>
      <c r="C25" s="6">
        <f>D25*E25</f>
        <v>-1561491.5356845001</v>
      </c>
      <c r="D25" s="7">
        <v>0.99687000000000003</v>
      </c>
      <c r="E25" s="8">
        <v>-1566394.35</v>
      </c>
    </row>
    <row r="26" spans="1:16383" ht="18.75" x14ac:dyDescent="0.15">
      <c r="A26" s="23"/>
      <c r="B26" s="10"/>
      <c r="C26" s="6"/>
      <c r="D26" s="32" t="s">
        <v>35</v>
      </c>
      <c r="E26" s="33">
        <f>SUM(E18:E24)</f>
        <v>1566394.3521475396</v>
      </c>
    </row>
    <row r="27" spans="1:16383" ht="18.75" x14ac:dyDescent="0.15">
      <c r="A27" s="23" t="s">
        <v>37</v>
      </c>
      <c r="B27" s="10"/>
      <c r="C27" s="31"/>
      <c r="D27" s="32" t="s">
        <v>35</v>
      </c>
      <c r="E27" s="33">
        <v>0</v>
      </c>
    </row>
    <row r="28" spans="1:16383" ht="18.75" x14ac:dyDescent="0.15">
      <c r="A28" s="17"/>
      <c r="B28" s="10"/>
      <c r="C28" s="6"/>
      <c r="D28" s="7"/>
      <c r="E28" s="8"/>
    </row>
    <row r="29" spans="1:16383" ht="18.75" x14ac:dyDescent="0.1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spans="1:16383" ht="18.75" x14ac:dyDescent="0.1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pans="1:16383" s="22" customFormat="1" ht="18.75" x14ac:dyDescent="0.15">
      <c r="A31" s="17"/>
      <c r="B31" s="10">
        <v>43341</v>
      </c>
      <c r="C31" s="34">
        <v>150000</v>
      </c>
      <c r="D31" s="35">
        <v>1.04223</v>
      </c>
      <c r="E31" s="8">
        <f>C31/D31</f>
        <v>143922.16689214474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pans="1:16383" s="22" customFormat="1" ht="18.75" x14ac:dyDescent="0.15">
      <c r="A32" s="17"/>
      <c r="B32" s="10">
        <v>43598</v>
      </c>
      <c r="C32" s="34">
        <f>D32*E32</f>
        <v>-840056.98401024728</v>
      </c>
      <c r="D32" s="35">
        <v>1.0581100000000001</v>
      </c>
      <c r="E32" s="8">
        <f>-SUM(E29:E31)</f>
        <v>-793922.16689214471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pans="1:16383" s="23" customFormat="1" ht="18.75" x14ac:dyDescent="0.15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pans="1:16383" s="22" customFormat="1" ht="18.75" x14ac:dyDescent="0.15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pans="1:16383" s="22" customFormat="1" ht="18.75" x14ac:dyDescent="0.15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933410.49526760879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spans="1:16383" ht="18.75" x14ac:dyDescent="0.15">
      <c r="B36" s="10">
        <v>43486</v>
      </c>
      <c r="C36" s="6">
        <f>D36*E36</f>
        <v>-575550.96736000001</v>
      </c>
      <c r="D36" s="7">
        <v>1.1211100000000001</v>
      </c>
      <c r="E36" s="8">
        <f>-513376</f>
        <v>-513376</v>
      </c>
    </row>
    <row r="37" spans="1:16383" ht="18.75" x14ac:dyDescent="0.1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spans="1:16383" ht="18.75" x14ac:dyDescent="0.15">
      <c r="B38" s="10">
        <v>43616</v>
      </c>
      <c r="C38" s="6">
        <f>D38*E38</f>
        <v>-329155.47838273563</v>
      </c>
      <c r="D38" s="7">
        <v>1.0285</v>
      </c>
      <c r="E38" s="8">
        <f>-(E35+E36+E37)</f>
        <v>-320034.49526760879</v>
      </c>
    </row>
    <row r="39" spans="1:16383" s="22" customFormat="1" ht="18.75" x14ac:dyDescent="0.15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pans="1:16383" s="22" customFormat="1" ht="18.75" x14ac:dyDescent="0.15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 x14ac:dyDescent="0.15">
      <c r="D59" s="24" t="s">
        <v>43</v>
      </c>
    </row>
  </sheetData>
  <phoneticPr fontId="2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G36" sqref="G36"/>
    </sheetView>
  </sheetViews>
  <sheetFormatPr defaultColWidth="9" defaultRowHeight="13.5" x14ac:dyDescent="0.1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spans="1:5" ht="18.75" x14ac:dyDescent="0.15">
      <c r="A1" s="4" t="s">
        <v>44</v>
      </c>
      <c r="B1" s="5" t="s">
        <v>45</v>
      </c>
      <c r="C1" s="6"/>
      <c r="D1" s="7"/>
      <c r="E1" s="8"/>
    </row>
    <row r="2" spans="1:5" ht="18.75" x14ac:dyDescent="0.15">
      <c r="A2" s="9"/>
      <c r="B2" s="10"/>
      <c r="D2" s="7"/>
      <c r="E2" s="8"/>
    </row>
    <row r="3" spans="1:5" s="1" customFormat="1" ht="18.75" x14ac:dyDescent="0.15">
      <c r="A3" s="11">
        <v>43455</v>
      </c>
      <c r="B3" s="12" t="s">
        <v>46</v>
      </c>
      <c r="C3" s="13">
        <v>100000</v>
      </c>
      <c r="D3" s="14"/>
      <c r="E3" s="15"/>
    </row>
    <row r="4" spans="1:5" ht="18.75" x14ac:dyDescent="0.1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spans="1:5" ht="18.75" x14ac:dyDescent="0.1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spans="1:5" ht="18.75" x14ac:dyDescent="0.15">
      <c r="B6" s="10" t="s">
        <v>55</v>
      </c>
      <c r="C6" s="6">
        <v>5000</v>
      </c>
      <c r="D6" s="7" t="s">
        <v>56</v>
      </c>
      <c r="E6" s="8" t="s">
        <v>54</v>
      </c>
    </row>
    <row r="7" spans="1:5" ht="18.75" x14ac:dyDescent="0.15">
      <c r="B7" s="10" t="s">
        <v>57</v>
      </c>
      <c r="C7" s="6">
        <v>14000</v>
      </c>
      <c r="D7" s="7" t="s">
        <v>56</v>
      </c>
      <c r="E7" s="8" t="s">
        <v>54</v>
      </c>
    </row>
    <row r="8" spans="1:5" ht="18.75" x14ac:dyDescent="0.15">
      <c r="B8" s="10"/>
      <c r="C8" s="6"/>
      <c r="D8" s="7"/>
      <c r="E8" s="8"/>
    </row>
    <row r="9" spans="1:5" ht="18.75" x14ac:dyDescent="0.1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spans="1:5" ht="18.75" x14ac:dyDescent="0.15">
      <c r="B10" t="s">
        <v>59</v>
      </c>
      <c r="C10" s="17">
        <v>60</v>
      </c>
      <c r="D10" t="s">
        <v>56</v>
      </c>
      <c r="E10" s="8" t="s">
        <v>54</v>
      </c>
    </row>
    <row r="11" spans="1:5" ht="18.75" x14ac:dyDescent="0.1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spans="1:5" ht="18.75" x14ac:dyDescent="0.1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spans="1:5" ht="18.75" x14ac:dyDescent="0.1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spans="1:5" ht="18.75" x14ac:dyDescent="0.1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spans="1:5" ht="18.75" x14ac:dyDescent="0.1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spans="1:5" ht="18.75" x14ac:dyDescent="0.1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spans="1:6" ht="18.75" x14ac:dyDescent="0.1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spans="1:6" ht="18.75" x14ac:dyDescent="0.15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spans="1:6" ht="18.75" x14ac:dyDescent="0.1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spans="1:6" ht="18.75" x14ac:dyDescent="0.15">
      <c r="A20" s="9"/>
      <c r="B20" s="10"/>
      <c r="C20" s="6"/>
      <c r="D20" s="7"/>
      <c r="E20" s="8"/>
    </row>
    <row r="21" spans="1:6" s="2" customFormat="1" ht="20.25" x14ac:dyDescent="0.15">
      <c r="B21" s="2" t="s">
        <v>40</v>
      </c>
      <c r="C21" s="18">
        <f>SUM(C5:C19)</f>
        <v>99710</v>
      </c>
      <c r="D21" s="2" t="s">
        <v>70</v>
      </c>
    </row>
    <row r="22" spans="1:6" s="2" customFormat="1" ht="20.25" x14ac:dyDescent="0.15">
      <c r="A22" s="11"/>
      <c r="B22" s="12"/>
      <c r="C22" s="19"/>
      <c r="D22" s="19"/>
    </row>
    <row r="23" spans="1:6" ht="18.75" x14ac:dyDescent="0.15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spans="1:6" ht="18.75" x14ac:dyDescent="0.15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spans="1:6" ht="18.75" x14ac:dyDescent="0.15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spans="1:6" ht="18.75" x14ac:dyDescent="0.15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spans="1:6" ht="18.75" x14ac:dyDescent="0.15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spans="1:6" ht="18.75" x14ac:dyDescent="0.15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spans="1:6" ht="18.75" x14ac:dyDescent="0.15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spans="1:6" ht="18.75" x14ac:dyDescent="0.15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spans="1:6" ht="18.75" x14ac:dyDescent="0.15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spans="1:6" ht="18.75" x14ac:dyDescent="0.15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spans="1:6" ht="18.75" x14ac:dyDescent="0.15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spans="1:6" ht="18.75" x14ac:dyDescent="0.15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spans="1:6" ht="18.75" x14ac:dyDescent="0.15">
      <c r="A35" s="20"/>
      <c r="B35" s="3" t="s">
        <v>40</v>
      </c>
      <c r="C35" s="21">
        <f>SUM(C23:C34)</f>
        <v>59643</v>
      </c>
      <c r="E35" s="3"/>
    </row>
    <row r="36" spans="1:6" s="2" customFormat="1" ht="20.25" x14ac:dyDescent="0.15">
      <c r="A36" s="11">
        <v>43180</v>
      </c>
      <c r="B36" s="12" t="s">
        <v>88</v>
      </c>
      <c r="C36" s="59" t="s">
        <v>89</v>
      </c>
      <c r="D36" s="59"/>
    </row>
    <row r="37" spans="1:6" s="3" customFormat="1" ht="18.75" x14ac:dyDescent="0.15">
      <c r="C37" s="3" t="s">
        <v>90</v>
      </c>
      <c r="D37" s="21">
        <v>-14460</v>
      </c>
    </row>
    <row r="38" spans="1:6" ht="18.75" x14ac:dyDescent="0.1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spans="1:6" ht="18.75" x14ac:dyDescent="0.1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spans="1:6" ht="18.75" x14ac:dyDescent="0.1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spans="1:6" ht="18.75" x14ac:dyDescent="0.15">
      <c r="A41" s="20" t="s">
        <v>94</v>
      </c>
      <c r="B41" s="10" t="s">
        <v>93</v>
      </c>
      <c r="C41" s="6">
        <v>15952</v>
      </c>
      <c r="D41" s="7"/>
      <c r="E41" s="8" t="s">
        <v>72</v>
      </c>
    </row>
    <row r="42" spans="1:6" ht="18.75" x14ac:dyDescent="0.15">
      <c r="A42" s="20" t="s">
        <v>95</v>
      </c>
      <c r="B42" s="10" t="s">
        <v>93</v>
      </c>
      <c r="C42" s="6">
        <v>16095</v>
      </c>
      <c r="D42" s="7"/>
      <c r="E42" s="8" t="s">
        <v>72</v>
      </c>
    </row>
    <row r="43" spans="1:6" ht="18.75" x14ac:dyDescent="0.15">
      <c r="A43" s="20" t="s">
        <v>96</v>
      </c>
      <c r="B43" s="10" t="s">
        <v>93</v>
      </c>
      <c r="C43" s="6">
        <v>15895</v>
      </c>
      <c r="D43" s="7"/>
      <c r="E43" s="8" t="s">
        <v>72</v>
      </c>
    </row>
  </sheetData>
  <mergeCells count="1">
    <mergeCell ref="C36:D36"/>
  </mergeCells>
  <phoneticPr fontId="20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ColWidth="9" defaultRowHeight="13.5" x14ac:dyDescent="0.1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6" x14ac:dyDescent="0.15">
      <c r="A1" t="s">
        <v>97</v>
      </c>
      <c r="B1" t="s">
        <v>98</v>
      </c>
      <c r="C1" t="s">
        <v>99</v>
      </c>
      <c r="D1" t="s">
        <v>98</v>
      </c>
      <c r="E1" t="s">
        <v>100</v>
      </c>
    </row>
    <row r="2" spans="1:6" x14ac:dyDescent="0.15">
      <c r="A2" s="58" t="s">
        <v>23</v>
      </c>
      <c r="B2">
        <v>208421</v>
      </c>
      <c r="C2">
        <v>9990786025</v>
      </c>
      <c r="D2">
        <v>208421</v>
      </c>
      <c r="E2" t="s">
        <v>101</v>
      </c>
      <c r="F2" t="s">
        <v>102</v>
      </c>
    </row>
    <row r="3" spans="1:6" x14ac:dyDescent="0.15">
      <c r="A3" s="58" t="s">
        <v>24</v>
      </c>
      <c r="B3">
        <v>763312</v>
      </c>
      <c r="C3">
        <v>9970640814</v>
      </c>
      <c r="D3">
        <v>407782</v>
      </c>
      <c r="E3" t="s">
        <v>103</v>
      </c>
      <c r="F3" t="s">
        <v>102</v>
      </c>
    </row>
  </sheetData>
  <phoneticPr fontId="2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Boerse-CodeServer</cp:lastModifiedBy>
  <dcterms:created xsi:type="dcterms:W3CDTF">2016-11-23T14:26:00Z</dcterms:created>
  <dcterms:modified xsi:type="dcterms:W3CDTF">2019-08-30T07:22:57Z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