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<sst xmlns="http://schemas.openxmlformats.org/spreadsheetml/2006/main" count="71">
  <si>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</si>
  <si>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</si>
  <si>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</si>
  <si>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</si>
  <si>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</si>
  <si>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</si>
  <si>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</si>
  <si>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</si>
  <si>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</si>
  <si>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</si>
  <si>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</si>
  <si>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</si>
  <si>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</si>
  <si>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</si>
  <si>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</si>
  <si>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</si>
  <si>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</si>
  <si>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入金数额</t>
  </si>
  <si>
    <t>入金净值</t>
  </si>
  <si>
    <t>入金股份数</t>
  </si>
  <si>
    <t>基金股份数</t>
  </si>
  <si>
    <t>基金权益</t>
  </si>
  <si>
    <t>2017年10月24日WY</t>
  </si>
  <si>
    <t>基金余额</t>
  </si>
  <si>
    <t>2017年10月24日BDY</t>
  </si>
  <si>
    <t>2017年10月25日BDY</t>
  </si>
  <si>
    <t>上期109￥</t>
  </si>
  <si>
    <t>2017年10月26日BDY</t>
  </si>
  <si>
    <t>2017年10月26日WY</t>
  </si>
  <si>
    <t>2017年10月26日LY</t>
  </si>
  <si>
    <t>大连100</t>
  </si>
  <si>
    <t>2017年10月27日BDY</t>
  </si>
  <si>
    <t>基金入金</t>
  </si>
  <si>
    <t>时间</t>
  </si>
  <si>
    <t>基金入金数额(￥)</t>
  </si>
  <si>
    <t>入金时净值</t>
  </si>
  <si>
    <t>基金份数</t>
  </si>
  <si>
    <t>BDY</t>
  </si>
  <si>
    <t>从WY借来</t>
  </si>
  <si>
    <t>合计</t>
  </si>
  <si>
    <t>WY</t>
  </si>
  <si>
    <t>LY</t>
  </si>
  <si>
    <t>CJ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</si>
  <si>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</si>
  <si>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</si>
  <si>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</si>
  <si>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</si>
  <si>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</si>
  <si>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</si>
  <si>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</si>
  <si>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</si>
  <si>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</si>
  <si>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</si>
  <si>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</si>
  <si>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</si>
  <si>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</si>
  <si>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</si>
  <si>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</si>
  <si>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</si>
  <si>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</si>
  <si>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</si>
  <si>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</si>
  <si>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</si>
  <si>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</si>
  <si>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</si>
  <si>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</si>
  <si>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</si>
  <si>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</si>
  <si>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</si>
  <si>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李洋</t>
  </si>
  <si>
    <t>王瀛</t>
  </si>
</sst>
</file>

<file path=xl/styles.xml><?xml version="1.0" encoding="utf-8"?>
<styleSheet xmlns="http://schemas.openxmlformats.org/spreadsheetml/2006/main">
  <numFmts count="11">
    <numFmt numFmtId="176" formatCode="#,##0_ "/>
    <numFmt numFmtId="177" formatCode="yyyy&quot;年&quot;m&quot;月&quot;d&quot;日&quot;;@"/>
    <numFmt numFmtId="178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#,##0.0000_ "/>
    <numFmt numFmtId="43" formatCode="_ * #,##0.00_ ;_ * \-#,##0.00_ ;_ * &quot;-&quot;??_ ;_ @_ "/>
    <numFmt numFmtId="41" formatCode="_ * #,##0_ ;_ * \-#,##0_ ;_ * &quot;-&quot;_ ;_ @_ "/>
    <numFmt numFmtId="180" formatCode="0.00_ "/>
    <numFmt numFmtId="181" formatCode="#,##0.00000_ "/>
    <numFmt numFmtId="182" formatCode="0.00000_ "/>
  </numFmts>
  <fonts count="3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70C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2" borderId="1" applyNumberFormat="0" applyAlignment="0" applyProtection="0">
      <alignment vertical="center"/>
    </xf>
    <xf numFmtId="0" fontId="35" fillId="12" borderId="4" applyNumberFormat="0" applyAlignment="0" applyProtection="0">
      <alignment vertical="center"/>
    </xf>
    <xf numFmtId="0" fontId="28" fillId="27" borderId="5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0" fillId="0" borderId="0"/>
  </cellStyleXfs>
  <cellXfs count="7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80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3" fontId="5" fillId="0" borderId="0" xfId="0" applyNumberFormat="1" applyFont="1">
      <alignment vertical="center"/>
    </xf>
    <xf numFmtId="3" fontId="5" fillId="0" borderId="0" xfId="0" applyNumberFormat="1" applyFont="1" applyFill="1" applyAlignment="1">
      <alignment vertical="center"/>
    </xf>
    <xf numFmtId="180" fontId="5" fillId="0" borderId="0" xfId="0" applyNumberFormat="1" applyFont="1">
      <alignment vertical="center"/>
    </xf>
    <xf numFmtId="0" fontId="0" fillId="0" borderId="0" xfId="0" applyFont="1">
      <alignment vertical="center"/>
    </xf>
    <xf numFmtId="180" fontId="6" fillId="3" borderId="0" xfId="0" applyNumberFormat="1" applyFont="1" applyFill="1">
      <alignment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5" fillId="4" borderId="0" xfId="0" applyFont="1" applyFill="1">
      <alignment vertical="center"/>
    </xf>
    <xf numFmtId="4" fontId="7" fillId="4" borderId="0" xfId="0" applyNumberFormat="1" applyFont="1" applyFill="1" applyAlignment="1">
      <alignment horizontal="right" vertical="center"/>
    </xf>
    <xf numFmtId="180" fontId="7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80" fontId="9" fillId="4" borderId="0" xfId="0" applyNumberFormat="1" applyFont="1" applyFill="1">
      <alignment vertical="center"/>
    </xf>
    <xf numFmtId="180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49" applyAlignment="1">
      <alignment horizontal="right" vertical="top"/>
    </xf>
    <xf numFmtId="179" fontId="5" fillId="0" borderId="0" xfId="0" applyNumberFormat="1" applyFont="1" applyFill="1" applyAlignme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181" fontId="5" fillId="0" borderId="0" xfId="0" applyNumberFormat="1" applyFont="1" applyFill="1" applyAlignment="1">
      <alignment vertical="center"/>
    </xf>
    <xf numFmtId="178" fontId="5" fillId="0" borderId="0" xfId="0" applyNumberFormat="1" applyFont="1" applyFill="1" applyAlignment="1">
      <alignment vertical="center"/>
    </xf>
    <xf numFmtId="178" fontId="5" fillId="0" borderId="0" xfId="0" applyNumberFormat="1" applyFont="1">
      <alignment vertical="center"/>
    </xf>
    <xf numFmtId="178" fontId="6" fillId="3" borderId="0" xfId="0" applyNumberFormat="1" applyFont="1" applyFill="1">
      <alignment vertical="center"/>
    </xf>
    <xf numFmtId="180" fontId="6" fillId="0" borderId="0" xfId="0" applyNumberFormat="1" applyFont="1" applyFill="1">
      <alignment vertical="center"/>
    </xf>
    <xf numFmtId="178" fontId="6" fillId="0" borderId="0" xfId="0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82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4" fillId="0" borderId="0" xfId="0" applyFont="1">
      <alignment vertical="center"/>
    </xf>
    <xf numFmtId="176" fontId="14" fillId="0" borderId="0" xfId="0" applyNumberFormat="1" applyFont="1">
      <alignment vertical="center"/>
    </xf>
    <xf numFmtId="182" fontId="14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82" fontId="2" fillId="0" borderId="0" xfId="0" applyNumberFormat="1" applyFont="1">
      <alignment vertical="center"/>
    </xf>
    <xf numFmtId="0" fontId="13" fillId="0" borderId="0" xfId="0" applyFont="1">
      <alignment vertical="center"/>
    </xf>
    <xf numFmtId="176" fontId="13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180" fontId="13" fillId="0" borderId="0" xfId="0" applyNumberFormat="1" applyFont="1">
      <alignment vertical="center"/>
    </xf>
    <xf numFmtId="182" fontId="13" fillId="0" borderId="0" xfId="0" applyNumberFormat="1" applyFont="1">
      <alignment vertical="center"/>
    </xf>
    <xf numFmtId="180" fontId="14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82" fontId="1" fillId="0" borderId="0" xfId="0" applyNumberFormat="1" applyFont="1" applyAlignment="1">
      <alignment horizontal="right" vertical="center"/>
    </xf>
    <xf numFmtId="176" fontId="13" fillId="0" borderId="0" xfId="0" applyNumberFormat="1" applyFont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178" fontId="13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topLeftCell="A16" workbookViewId="0">
      <selection activeCell="G25" sqref="G25"/>
    </sheetView>
  </sheetViews>
  <sheetFormatPr defaultColWidth="9" defaultRowHeight="18.75"/>
  <cols>
    <col min="1" max="1" width="22.625" style="2" customWidth="1"/>
    <col min="2" max="2" width="14.375" style="5" customWidth="1"/>
    <col min="3" max="3" width="17.875" style="2" customWidth="1"/>
    <col min="4" max="4" width="14.625" style="5" customWidth="1"/>
    <col min="5" max="5" width="16.875" style="5" customWidth="1"/>
    <col min="6" max="6" width="15.625" style="5" customWidth="1"/>
    <col min="7" max="7" width="17.625" style="50" customWidth="1"/>
    <col min="8" max="8" width="14.375" style="50" customWidth="1"/>
    <col min="9" max="9" width="15.125" style="50" customWidth="1"/>
    <col min="10" max="10" width="13.75" style="51" customWidth="1"/>
    <col min="11" max="11" width="14.25" style="51" customWidth="1"/>
    <col min="12" max="12" width="14.375" style="51" customWidth="1"/>
    <col min="13" max="13" width="13.125" style="51" customWidth="1"/>
    <col min="14" max="14" width="10.5" style="51" customWidth="1"/>
    <col min="15" max="15" width="11.375" customWidth="1"/>
    <col min="16" max="16" width="14" customWidth="1"/>
  </cols>
  <sheetData>
    <row r="1" s="47" customFormat="1" ht="26.5" customHeight="1" spans="1:14">
      <c r="A1" s="52" t="s">
        <v>0</v>
      </c>
      <c r="B1" s="53">
        <f>D1+E1+F1</f>
        <v>4621783</v>
      </c>
      <c r="C1" s="52"/>
      <c r="D1" s="53">
        <v>441660</v>
      </c>
      <c r="E1" s="53">
        <v>1575000</v>
      </c>
      <c r="F1" s="53">
        <v>2605123</v>
      </c>
      <c r="G1" s="54"/>
      <c r="H1" s="54"/>
      <c r="I1" s="54"/>
      <c r="J1" s="69"/>
      <c r="K1" s="69"/>
      <c r="L1" s="69"/>
      <c r="M1" s="69"/>
      <c r="N1" s="69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0" t="s">
        <v>7</v>
      </c>
      <c r="H2" s="50" t="s">
        <v>8</v>
      </c>
      <c r="I2" s="50" t="s">
        <v>9</v>
      </c>
      <c r="J2" s="51" t="s">
        <v>10</v>
      </c>
      <c r="K2" s="51" t="s">
        <v>11</v>
      </c>
      <c r="L2" s="51" t="s">
        <v>12</v>
      </c>
      <c r="M2" s="51" t="s">
        <v>13</v>
      </c>
      <c r="N2" s="51" t="s">
        <v>14</v>
      </c>
      <c r="O2" s="51" t="s">
        <v>15</v>
      </c>
    </row>
    <row r="3" ht="16.5" customHeight="1" spans="1:8">
      <c r="A3" s="55">
        <v>42958</v>
      </c>
      <c r="B3" s="5">
        <v>1607454</v>
      </c>
      <c r="C3" s="50">
        <v>2.06057</v>
      </c>
      <c r="E3" s="5">
        <v>1607454</v>
      </c>
      <c r="H3" s="50">
        <v>1.0206</v>
      </c>
    </row>
    <row r="4" ht="16.5" customHeight="1" spans="1:14">
      <c r="A4" s="55">
        <v>42961</v>
      </c>
      <c r="B4" s="5">
        <f t="shared" ref="B4:B11" si="0">J4+K4+L4+M4+N4</f>
        <v>4654237</v>
      </c>
      <c r="C4" s="50">
        <v>0</v>
      </c>
      <c r="D4" s="5">
        <v>441660</v>
      </c>
      <c r="E4" s="5">
        <v>1607454</v>
      </c>
      <c r="F4" s="5">
        <f>F1*I4</f>
        <v>2605123</v>
      </c>
      <c r="G4" s="50">
        <v>1</v>
      </c>
      <c r="H4" s="50">
        <v>1.0206</v>
      </c>
      <c r="I4" s="50">
        <v>1</v>
      </c>
      <c r="J4" s="51">
        <v>1109894</v>
      </c>
      <c r="K4" s="51">
        <v>1122560</v>
      </c>
      <c r="L4" s="51">
        <v>1100000</v>
      </c>
      <c r="M4" s="51">
        <v>1321783</v>
      </c>
      <c r="N4" s="51">
        <v>0</v>
      </c>
    </row>
    <row r="5" ht="16.5" customHeight="1" spans="1:14">
      <c r="A5" s="55">
        <v>42968</v>
      </c>
      <c r="B5" s="5">
        <f t="shared" si="0"/>
        <v>4644224</v>
      </c>
      <c r="C5" s="50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0">
        <v>0.99784</v>
      </c>
      <c r="H5" s="50">
        <v>1.01835</v>
      </c>
      <c r="I5" s="50">
        <v>0.99784</v>
      </c>
      <c r="J5" s="51">
        <v>911613</v>
      </c>
      <c r="K5" s="51">
        <v>1110878</v>
      </c>
      <c r="L5" s="51">
        <v>1100000</v>
      </c>
      <c r="M5" s="51">
        <v>1321733</v>
      </c>
      <c r="N5" s="51">
        <v>200000</v>
      </c>
    </row>
    <row r="6" ht="16.5" customHeight="1" spans="1:14">
      <c r="A6" s="55">
        <v>42972</v>
      </c>
      <c r="B6" s="5">
        <f t="shared" si="0"/>
        <v>4672762</v>
      </c>
      <c r="C6" s="50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0">
        <v>1.00398</v>
      </c>
      <c r="H6" s="50">
        <v>1.02664</v>
      </c>
      <c r="I6" s="50">
        <v>1.00278</v>
      </c>
      <c r="J6" s="51">
        <v>896728</v>
      </c>
      <c r="K6" s="51">
        <v>1156542</v>
      </c>
      <c r="L6" s="51">
        <v>1094068</v>
      </c>
      <c r="M6" s="51">
        <v>1327747</v>
      </c>
      <c r="N6" s="51">
        <v>197677</v>
      </c>
    </row>
    <row r="7" ht="16.5" customHeight="1" spans="1:14">
      <c r="A7" s="55">
        <v>42979</v>
      </c>
      <c r="B7" s="5">
        <f t="shared" si="0"/>
        <v>4724717</v>
      </c>
      <c r="C7" s="50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0">
        <f>(C7/100+1)*G6</f>
        <v>1.0151429440789</v>
      </c>
      <c r="H7" s="50">
        <f>E7/E1</f>
        <v>1.04360093129568</v>
      </c>
      <c r="I7" s="50">
        <f t="shared" ref="I7:I13" si="3">I6*(C7*0.7/100+1)</f>
        <v>1.01058472115421</v>
      </c>
      <c r="J7" s="51">
        <v>897943</v>
      </c>
      <c r="K7" s="51">
        <v>1181473</v>
      </c>
      <c r="L7" s="51">
        <v>1115269</v>
      </c>
      <c r="M7" s="51">
        <v>1330348</v>
      </c>
      <c r="N7" s="51">
        <v>199684</v>
      </c>
    </row>
    <row r="8" ht="16.5" customHeight="1" spans="1:14">
      <c r="A8" s="55">
        <v>42986</v>
      </c>
      <c r="B8" s="5">
        <f t="shared" si="0"/>
        <v>4733439</v>
      </c>
      <c r="C8" s="56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0">
        <v>1.017015</v>
      </c>
      <c r="H8" s="50">
        <f>E8/E1</f>
        <v>1.04645376689676</v>
      </c>
      <c r="I8" s="50">
        <f t="shared" si="3"/>
        <v>1.01189059873089</v>
      </c>
      <c r="J8" s="70">
        <v>902123</v>
      </c>
      <c r="K8" s="70">
        <v>1182482</v>
      </c>
      <c r="L8" s="70">
        <v>1120011</v>
      </c>
      <c r="M8" s="70">
        <v>1327439</v>
      </c>
      <c r="N8" s="51">
        <v>201384</v>
      </c>
    </row>
    <row r="9" ht="16.5" customHeight="1" spans="1:14">
      <c r="A9" s="55">
        <v>43000</v>
      </c>
      <c r="B9" s="5">
        <f t="shared" si="0"/>
        <v>4742898</v>
      </c>
      <c r="C9" s="50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0">
        <f t="shared" ref="G9:G15" si="4">(C9/100+1)*G8</f>
        <v>1.0190473373524</v>
      </c>
      <c r="H9" s="50">
        <f>E9/E1</f>
        <v>1.04954832547431</v>
      </c>
      <c r="I9" s="50">
        <f t="shared" si="3"/>
        <v>1.01330606668587</v>
      </c>
      <c r="J9" s="51">
        <v>910526</v>
      </c>
      <c r="K9" s="51">
        <v>1113398</v>
      </c>
      <c r="L9" s="51">
        <v>1194913</v>
      </c>
      <c r="M9" s="51">
        <v>1317655</v>
      </c>
      <c r="N9" s="51">
        <v>206406</v>
      </c>
    </row>
    <row r="10" ht="16.5" customHeight="1" spans="1:14">
      <c r="A10" s="55">
        <v>43007</v>
      </c>
      <c r="B10" s="5">
        <f t="shared" si="0"/>
        <v>4773357</v>
      </c>
      <c r="C10" s="50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0">
        <f t="shared" si="4"/>
        <v>1.0255916827818</v>
      </c>
      <c r="H10" s="50">
        <f>E10/E1</f>
        <v>1.0595176484597</v>
      </c>
      <c r="I10" s="50">
        <f t="shared" si="3"/>
        <v>1.0178612990859</v>
      </c>
      <c r="J10" s="51">
        <v>912676</v>
      </c>
      <c r="K10" s="51">
        <v>1210836</v>
      </c>
      <c r="L10" s="51">
        <v>1131574</v>
      </c>
      <c r="M10" s="51">
        <v>1314090</v>
      </c>
      <c r="N10" s="51">
        <v>204181</v>
      </c>
    </row>
    <row r="11" ht="16.5" customHeight="1" spans="1:15">
      <c r="A11" s="55">
        <v>43021</v>
      </c>
      <c r="B11" s="5">
        <f>J11+K11+L11+M11+N11+O11</f>
        <v>4866266</v>
      </c>
      <c r="C11" s="50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0">
        <f t="shared" si="4"/>
        <v>1.0455538808021</v>
      </c>
      <c r="H11" s="50">
        <f>E11/E1</f>
        <v>1.08997104167219</v>
      </c>
      <c r="I11" s="50">
        <f t="shared" si="3"/>
        <v>1.03172951233828</v>
      </c>
      <c r="J11" s="51">
        <v>930509</v>
      </c>
      <c r="K11" s="51">
        <v>1234528</v>
      </c>
      <c r="L11" s="51">
        <v>969743</v>
      </c>
      <c r="M11" s="51">
        <v>775396</v>
      </c>
      <c r="N11" s="51">
        <v>206639</v>
      </c>
      <c r="O11" s="51">
        <v>749451</v>
      </c>
    </row>
    <row r="12" ht="16.5" customHeight="1" spans="1:15">
      <c r="A12" s="55">
        <v>43027</v>
      </c>
      <c r="B12" s="5">
        <f>J12+K12+L12+M12+N12+O12</f>
        <v>4983258</v>
      </c>
      <c r="C12" s="50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0">
        <f t="shared" si="4"/>
        <v>1.07069049265661</v>
      </c>
      <c r="H12" s="50">
        <f>E12/E1</f>
        <v>1.12848372150642</v>
      </c>
      <c r="I12" s="50">
        <f t="shared" si="3"/>
        <v>1.04909249031261</v>
      </c>
      <c r="J12" s="51">
        <v>929832</v>
      </c>
      <c r="K12" s="51">
        <v>1304092</v>
      </c>
      <c r="L12" s="51">
        <v>997065</v>
      </c>
      <c r="M12" s="51">
        <v>781127</v>
      </c>
      <c r="N12" s="51">
        <v>207370</v>
      </c>
      <c r="O12" s="51">
        <v>763772</v>
      </c>
    </row>
    <row r="13" s="48" customFormat="1" ht="16.5" customHeight="1" spans="1:14">
      <c r="A13" s="57" t="s">
        <v>16</v>
      </c>
      <c r="B13" s="58" t="s">
        <v>17</v>
      </c>
      <c r="C13" s="58">
        <v>-300000</v>
      </c>
      <c r="D13" s="58" t="s">
        <v>18</v>
      </c>
      <c r="E13" s="59">
        <v>1.04909</v>
      </c>
      <c r="F13" s="58" t="s">
        <v>19</v>
      </c>
      <c r="G13" s="60">
        <v>-285962.12</v>
      </c>
      <c r="H13" s="61" t="s">
        <v>20</v>
      </c>
      <c r="I13" s="60">
        <f>F1+G13</f>
        <v>2319160.88</v>
      </c>
      <c r="J13" s="71" t="s">
        <v>21</v>
      </c>
      <c r="K13" s="71">
        <f>F12+C13</f>
        <v>2433014.97564066</v>
      </c>
      <c r="L13" s="71"/>
      <c r="M13" s="71"/>
      <c r="N13" s="71"/>
    </row>
    <row r="14" customFormat="1" ht="16.5" customHeight="1" spans="1:15">
      <c r="A14" s="55">
        <v>43027</v>
      </c>
      <c r="B14" s="5">
        <f>J14+K14+L14+M14+N14+O14</f>
        <v>4683258</v>
      </c>
      <c r="C14" s="50">
        <v>2.40414</v>
      </c>
      <c r="D14" s="5">
        <v>472881</v>
      </c>
      <c r="E14" s="5">
        <v>1777362</v>
      </c>
      <c r="F14" s="5">
        <v>2433015</v>
      </c>
      <c r="G14" s="50">
        <v>1.07069</v>
      </c>
      <c r="H14" s="50">
        <v>1.12848</v>
      </c>
      <c r="I14" s="50">
        <v>1.04909</v>
      </c>
      <c r="J14" s="51">
        <v>629832</v>
      </c>
      <c r="K14" s="51">
        <v>1304092</v>
      </c>
      <c r="L14" s="51">
        <v>997065</v>
      </c>
      <c r="M14" s="51">
        <v>781127</v>
      </c>
      <c r="N14" s="51">
        <v>207370</v>
      </c>
      <c r="O14" s="51">
        <v>763772</v>
      </c>
    </row>
    <row r="15" spans="1:15">
      <c r="A15" s="55">
        <v>43032</v>
      </c>
      <c r="B15" s="5">
        <f>J15+K15+L15+M15+N15+O15</f>
        <v>4766130</v>
      </c>
      <c r="C15" s="50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0">
        <f>(C15/100+1)*G12</f>
        <v>1.08963676093981</v>
      </c>
      <c r="H15" s="50">
        <f>E15/E1</f>
        <v>1.15665371280542</v>
      </c>
      <c r="I15" s="50">
        <f>I12*(C15*0.7/100+1)</f>
        <v>1.06208734880643</v>
      </c>
      <c r="J15" s="51">
        <v>631858</v>
      </c>
      <c r="K15" s="51">
        <v>1360932</v>
      </c>
      <c r="L15" s="51">
        <v>1018561</v>
      </c>
      <c r="M15" s="51">
        <v>783471</v>
      </c>
      <c r="N15" s="51">
        <v>208262</v>
      </c>
      <c r="O15" s="51">
        <v>763046</v>
      </c>
    </row>
    <row r="16" s="48" customFormat="1" ht="31" customHeight="1" spans="1:14">
      <c r="A16" s="57" t="s">
        <v>22</v>
      </c>
      <c r="B16" s="58" t="s">
        <v>17</v>
      </c>
      <c r="C16" s="58">
        <v>1600000</v>
      </c>
      <c r="D16" s="58" t="s">
        <v>18</v>
      </c>
      <c r="E16" s="59">
        <v>1.06209</v>
      </c>
      <c r="F16" s="58" t="s">
        <v>19</v>
      </c>
      <c r="G16" s="60">
        <f t="shared" ref="G16:G19" si="5">C16/E16</f>
        <v>1506463.67068704</v>
      </c>
      <c r="H16" s="61" t="s">
        <v>20</v>
      </c>
      <c r="I16" s="60">
        <f>I13+G16</f>
        <v>3825624.55068704</v>
      </c>
      <c r="J16" s="71" t="s">
        <v>23</v>
      </c>
      <c r="K16" s="71">
        <f>F15+C16</f>
        <v>4063151.43049478</v>
      </c>
      <c r="L16" s="71"/>
      <c r="M16" s="71"/>
      <c r="N16" s="71"/>
    </row>
    <row r="17" s="48" customFormat="1" ht="19" customHeight="1" spans="1:14">
      <c r="A17" s="57" t="s">
        <v>24</v>
      </c>
      <c r="B17" s="58" t="s">
        <v>17</v>
      </c>
      <c r="C17" s="58">
        <v>500000</v>
      </c>
      <c r="D17" s="58" t="s">
        <v>18</v>
      </c>
      <c r="E17" s="59">
        <v>1.06209</v>
      </c>
      <c r="F17" s="58" t="s">
        <v>19</v>
      </c>
      <c r="G17" s="60">
        <f t="shared" si="5"/>
        <v>470769.897089701</v>
      </c>
      <c r="H17" s="61" t="s">
        <v>20</v>
      </c>
      <c r="I17" s="60">
        <f>4296394.45</f>
        <v>4296394.45</v>
      </c>
      <c r="J17" s="71" t="s">
        <v>23</v>
      </c>
      <c r="K17" s="71">
        <f t="shared" ref="K17:K19" si="6">K16+C17</f>
        <v>4563151.43049478</v>
      </c>
      <c r="L17" s="71"/>
      <c r="M17" s="71"/>
      <c r="N17" s="71"/>
    </row>
    <row r="18" s="48" customFormat="1" ht="19" customHeight="1" spans="1:14">
      <c r="A18" s="57"/>
      <c r="B18" s="58"/>
      <c r="C18" s="58">
        <v>250000</v>
      </c>
      <c r="D18" s="58" t="s">
        <v>18</v>
      </c>
      <c r="E18" s="59">
        <v>1.06209</v>
      </c>
      <c r="F18" s="58" t="s">
        <v>19</v>
      </c>
      <c r="G18" s="60">
        <f t="shared" si="5"/>
        <v>235384.94854485</v>
      </c>
      <c r="H18" s="61" t="s">
        <v>20</v>
      </c>
      <c r="I18" s="60">
        <f>G18+I17</f>
        <v>4531779.39854485</v>
      </c>
      <c r="J18" s="71" t="s">
        <v>23</v>
      </c>
      <c r="K18" s="71">
        <f t="shared" si="6"/>
        <v>4813151.43049478</v>
      </c>
      <c r="L18" s="71"/>
      <c r="M18" s="71"/>
      <c r="N18" s="71"/>
    </row>
    <row r="19" s="48" customFormat="1" ht="19" customHeight="1" spans="1:14">
      <c r="A19" s="57" t="s">
        <v>25</v>
      </c>
      <c r="B19" s="58" t="s">
        <v>17</v>
      </c>
      <c r="C19" s="58">
        <v>200000</v>
      </c>
      <c r="D19" s="58" t="s">
        <v>18</v>
      </c>
      <c r="E19" s="59">
        <v>1.06209</v>
      </c>
      <c r="F19" s="58" t="s">
        <v>19</v>
      </c>
      <c r="G19" s="60">
        <f t="shared" si="5"/>
        <v>188307.95883588</v>
      </c>
      <c r="H19" s="61" t="s">
        <v>20</v>
      </c>
      <c r="I19" s="60">
        <f>G19+I18</f>
        <v>4720087.35738073</v>
      </c>
      <c r="J19" s="71" t="s">
        <v>23</v>
      </c>
      <c r="K19" s="71">
        <f t="shared" si="6"/>
        <v>5013151.43049478</v>
      </c>
      <c r="L19" s="71"/>
      <c r="M19" s="71"/>
      <c r="N19" s="71"/>
    </row>
    <row r="20" s="48" customFormat="1" ht="27" customHeight="1" spans="1:14">
      <c r="A20" s="52" t="s">
        <v>0</v>
      </c>
      <c r="B20" s="53">
        <f>D20+E20+F20</f>
        <v>6736747.36</v>
      </c>
      <c r="C20" s="52"/>
      <c r="D20" s="53">
        <v>441660</v>
      </c>
      <c r="E20" s="53">
        <v>1575000</v>
      </c>
      <c r="F20" s="62">
        <f>4720087.36</f>
        <v>4720087.36</v>
      </c>
      <c r="G20" s="60"/>
      <c r="H20" s="61"/>
      <c r="I20" s="60"/>
      <c r="J20" s="71"/>
      <c r="K20" s="71"/>
      <c r="L20" s="71"/>
      <c r="M20" s="71"/>
      <c r="N20" s="71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0" t="s">
        <v>7</v>
      </c>
      <c r="H21" s="50" t="s">
        <v>8</v>
      </c>
      <c r="I21" s="50" t="s">
        <v>9</v>
      </c>
      <c r="J21" s="51" t="s">
        <v>10</v>
      </c>
      <c r="K21" s="51" t="s">
        <v>11</v>
      </c>
      <c r="L21" s="51" t="s">
        <v>12</v>
      </c>
      <c r="M21" s="51" t="s">
        <v>13</v>
      </c>
      <c r="N21" s="51" t="s">
        <v>26</v>
      </c>
      <c r="O21" s="51" t="s">
        <v>15</v>
      </c>
    </row>
    <row r="22" spans="1:15">
      <c r="A22" s="55">
        <v>43033</v>
      </c>
      <c r="B22" s="5">
        <f>J22+K22+L22+M22+N22+O22</f>
        <v>7316130</v>
      </c>
      <c r="C22" s="2">
        <v>1.76954</v>
      </c>
      <c r="D22" s="5">
        <v>481249</v>
      </c>
      <c r="E22" s="5">
        <v>1821730</v>
      </c>
      <c r="F22" s="63">
        <v>5013151</v>
      </c>
      <c r="G22" s="50">
        <v>1.08964</v>
      </c>
      <c r="H22" s="50">
        <v>1.15665</v>
      </c>
      <c r="I22" s="50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64">
        <v>43034</v>
      </c>
      <c r="B23" s="5">
        <f>J23+K23+L23+M23+N23+O23</f>
        <v>7609756</v>
      </c>
      <c r="C23" s="65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0">
        <f>(C23/100+1)*G22</f>
        <v>1.13337167708064</v>
      </c>
      <c r="H23" s="50">
        <f>E23/E20</f>
        <v>1.24139341207178</v>
      </c>
      <c r="I23" s="50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48" customFormat="1" ht="19" customHeight="1" spans="1:14">
      <c r="A24" s="57" t="s">
        <v>27</v>
      </c>
      <c r="B24" s="58" t="s">
        <v>17</v>
      </c>
      <c r="C24" s="66">
        <v>300000</v>
      </c>
      <c r="D24" s="58" t="s">
        <v>18</v>
      </c>
      <c r="E24" s="59">
        <v>1.09193</v>
      </c>
      <c r="F24" s="58" t="s">
        <v>19</v>
      </c>
      <c r="G24" s="60">
        <f>C24/E24</f>
        <v>274742.886448765</v>
      </c>
      <c r="H24" s="61" t="s">
        <v>20</v>
      </c>
      <c r="I24" s="60">
        <f>I19+G24</f>
        <v>4994830.2438295</v>
      </c>
      <c r="J24" s="71" t="s">
        <v>23</v>
      </c>
      <c r="K24" s="71">
        <f>F23+C24</f>
        <v>5453996.44108751</v>
      </c>
      <c r="L24" s="71"/>
      <c r="M24" s="71"/>
      <c r="N24" s="71"/>
    </row>
    <row r="25" s="48" customFormat="1" ht="19" customHeight="1" spans="1:14">
      <c r="A25" s="57" t="s">
        <v>28</v>
      </c>
      <c r="B25" s="58" t="s">
        <v>17</v>
      </c>
      <c r="C25" s="66">
        <v>432358</v>
      </c>
      <c r="D25" s="58" t="s">
        <v>18</v>
      </c>
      <c r="E25" s="59">
        <v>1.09193</v>
      </c>
      <c r="F25" s="58" t="s">
        <v>19</v>
      </c>
      <c r="G25" s="60">
        <f>C25/E25</f>
        <v>395957.616330717</v>
      </c>
      <c r="H25" s="61" t="s">
        <v>20</v>
      </c>
      <c r="I25" s="60">
        <f>G25+I24</f>
        <v>5390787.86016021</v>
      </c>
      <c r="J25" s="71" t="s">
        <v>23</v>
      </c>
      <c r="K25" s="71">
        <f>K24+C25</f>
        <v>5886354.44108751</v>
      </c>
      <c r="L25" s="71"/>
      <c r="M25" s="71"/>
      <c r="N25" s="71"/>
    </row>
    <row r="26" s="49" customFormat="1" spans="1:14">
      <c r="A26" s="57" t="s">
        <v>29</v>
      </c>
      <c r="B26" s="58" t="s">
        <v>17</v>
      </c>
      <c r="C26" s="67">
        <v>315777</v>
      </c>
      <c r="D26" s="58" t="s">
        <v>18</v>
      </c>
      <c r="E26" s="59">
        <v>1.09193</v>
      </c>
      <c r="F26" s="58" t="s">
        <v>19</v>
      </c>
      <c r="G26" s="68">
        <f>C26/E26</f>
        <v>289191.614847106</v>
      </c>
      <c r="H26" s="61" t="s">
        <v>20</v>
      </c>
      <c r="I26" s="60">
        <f>G26+I25</f>
        <v>5679979.47500732</v>
      </c>
      <c r="J26" s="58" t="s">
        <v>23</v>
      </c>
      <c r="K26" s="58">
        <f>K25+C26</f>
        <v>6202131.44108751</v>
      </c>
      <c r="L26" s="72"/>
      <c r="M26" s="72"/>
      <c r="N26" s="72"/>
    </row>
    <row r="27" s="48" customFormat="1" ht="27" customHeight="1" spans="1:14">
      <c r="A27" s="52" t="s">
        <v>0</v>
      </c>
      <c r="B27" s="53">
        <f>D27+E27+F27</f>
        <v>7696639.48</v>
      </c>
      <c r="C27" s="52"/>
      <c r="D27" s="53">
        <v>441660</v>
      </c>
      <c r="E27" s="53">
        <v>1575000</v>
      </c>
      <c r="F27" s="62">
        <v>5679979.48</v>
      </c>
      <c r="G27" s="60"/>
      <c r="H27" s="61"/>
      <c r="I27" s="60"/>
      <c r="J27" s="71"/>
      <c r="K27" s="71"/>
      <c r="L27" s="71"/>
      <c r="M27" s="71"/>
      <c r="N27" s="71"/>
    </row>
    <row r="28" customFormat="1" ht="26.5" customHeight="1" spans="1:16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0" t="s">
        <v>7</v>
      </c>
      <c r="H28" s="50" t="s">
        <v>8</v>
      </c>
      <c r="I28" s="50" t="s">
        <v>9</v>
      </c>
      <c r="J28" s="51" t="s">
        <v>10</v>
      </c>
      <c r="K28" s="51" t="s">
        <v>11</v>
      </c>
      <c r="L28" s="51" t="s">
        <v>12</v>
      </c>
      <c r="M28" s="51" t="s">
        <v>13</v>
      </c>
      <c r="N28" s="51" t="s">
        <v>26</v>
      </c>
      <c r="O28" s="51" t="s">
        <v>15</v>
      </c>
      <c r="P28" t="s">
        <v>30</v>
      </c>
    </row>
    <row r="29" spans="1:16">
      <c r="A29" s="64">
        <v>43034</v>
      </c>
      <c r="B29" s="5">
        <f>J29+K29+L29+M29+N29+O29+P29</f>
        <v>8657891</v>
      </c>
      <c r="C29" s="65">
        <v>4.01341</v>
      </c>
      <c r="D29" s="5">
        <v>500565</v>
      </c>
      <c r="E29" s="5">
        <v>1955195</v>
      </c>
      <c r="F29" s="63">
        <v>6202131</v>
      </c>
      <c r="G29" s="50">
        <v>1.13337</v>
      </c>
      <c r="H29" s="50">
        <f>E29/E27</f>
        <v>1.24139365079365</v>
      </c>
      <c r="I29" s="50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73">
        <v>1048135</v>
      </c>
    </row>
    <row r="30" s="49" customFormat="1" spans="1:14">
      <c r="A30" s="57" t="s">
        <v>31</v>
      </c>
      <c r="B30" s="58" t="s">
        <v>17</v>
      </c>
      <c r="C30" s="67">
        <v>300000</v>
      </c>
      <c r="D30" s="58" t="s">
        <v>18</v>
      </c>
      <c r="E30" s="59">
        <v>1.09193</v>
      </c>
      <c r="F30" s="58" t="s">
        <v>19</v>
      </c>
      <c r="G30" s="68">
        <f>C30/E30</f>
        <v>274742.886448765</v>
      </c>
      <c r="H30" s="61" t="s">
        <v>20</v>
      </c>
      <c r="I30" s="60">
        <f>G30+I26</f>
        <v>5954722.36145608</v>
      </c>
      <c r="J30" s="58" t="s">
        <v>23</v>
      </c>
      <c r="K30" s="58">
        <f>K26+C30</f>
        <v>6502131.44108751</v>
      </c>
      <c r="L30" s="72"/>
      <c r="M30" s="72"/>
      <c r="N30" s="72"/>
    </row>
    <row r="31" spans="1:16">
      <c r="A31" s="64">
        <v>43035</v>
      </c>
      <c r="B31" s="5">
        <f>J31+K31+L31+M31+N31+O31+P31</f>
        <v>8957891</v>
      </c>
      <c r="C31" s="65">
        <v>4.01341</v>
      </c>
      <c r="D31" s="5">
        <v>500565</v>
      </c>
      <c r="E31" s="5">
        <v>1955195</v>
      </c>
      <c r="F31" s="63">
        <v>6202131</v>
      </c>
      <c r="G31" s="50">
        <v>1.13337</v>
      </c>
      <c r="H31" s="50">
        <f>E31/E29</f>
        <v>1</v>
      </c>
      <c r="I31" s="50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73">
        <v>1048135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7" workbookViewId="0">
      <selection activeCell="F16" sqref="F16"/>
    </sheetView>
  </sheetViews>
  <sheetFormatPr defaultColWidth="9" defaultRowHeight="13.5" outlineLevelCol="5"/>
  <cols>
    <col min="1" max="1" width="13.875" customWidth="1"/>
    <col min="2" max="2" width="11.375" customWidth="1"/>
    <col min="3" max="3" width="16.5" customWidth="1"/>
    <col min="4" max="4" width="12.5" style="39" customWidth="1"/>
    <col min="5" max="5" width="15.625" style="40" customWidth="1"/>
  </cols>
  <sheetData>
    <row r="1" ht="14.25" spans="1:5">
      <c r="A1" s="14" t="s">
        <v>32</v>
      </c>
      <c r="B1" s="15" t="s">
        <v>33</v>
      </c>
      <c r="C1" s="15" t="s">
        <v>34</v>
      </c>
      <c r="D1" s="41" t="s">
        <v>35</v>
      </c>
      <c r="E1" s="42" t="s">
        <v>36</v>
      </c>
    </row>
    <row r="2" ht="14.25" spans="1:5">
      <c r="A2" s="15" t="s">
        <v>37</v>
      </c>
      <c r="B2" s="15">
        <v>20170811</v>
      </c>
      <c r="C2" s="18">
        <v>1000000</v>
      </c>
      <c r="D2" s="41">
        <v>1</v>
      </c>
      <c r="E2" s="43">
        <v>1000000</v>
      </c>
    </row>
    <row r="3" ht="14.25" spans="1:5">
      <c r="A3" s="15" t="s">
        <v>37</v>
      </c>
      <c r="B3" s="15">
        <v>20171019</v>
      </c>
      <c r="C3" s="18">
        <v>-300000</v>
      </c>
      <c r="D3" s="41">
        <v>1.04909</v>
      </c>
      <c r="E3" s="43">
        <f t="shared" ref="E3:E8" si="0">C3/D3</f>
        <v>-285962.11955123</v>
      </c>
    </row>
    <row r="4" ht="14.25" spans="1:6">
      <c r="A4" s="15"/>
      <c r="B4" s="15">
        <v>20171024</v>
      </c>
      <c r="C4" s="18">
        <v>500000</v>
      </c>
      <c r="D4" s="41">
        <v>1.06209</v>
      </c>
      <c r="E4" s="43">
        <f t="shared" si="0"/>
        <v>470769.897089701</v>
      </c>
      <c r="F4" t="s">
        <v>38</v>
      </c>
    </row>
    <row r="5" ht="14.25" spans="1:5">
      <c r="A5" s="15"/>
      <c r="B5" s="15"/>
      <c r="C5" s="18">
        <v>250000</v>
      </c>
      <c r="D5" s="41">
        <v>1.06209</v>
      </c>
      <c r="E5" s="43">
        <f t="shared" si="0"/>
        <v>235384.94854485</v>
      </c>
    </row>
    <row r="6" ht="14.25" spans="1:5">
      <c r="A6" s="15"/>
      <c r="B6" s="15">
        <v>20171025</v>
      </c>
      <c r="C6" s="18">
        <v>200000</v>
      </c>
      <c r="D6" s="41">
        <v>1.06209</v>
      </c>
      <c r="E6" s="43">
        <f t="shared" si="0"/>
        <v>188307.95883588</v>
      </c>
    </row>
    <row r="7" ht="14.25" spans="1:6">
      <c r="A7" s="15"/>
      <c r="B7" s="15">
        <v>20171026</v>
      </c>
      <c r="C7" s="18">
        <v>300000</v>
      </c>
      <c r="D7" s="41">
        <v>1.09193</v>
      </c>
      <c r="E7" s="43">
        <f t="shared" si="0"/>
        <v>274742.886448765</v>
      </c>
      <c r="F7" t="s">
        <v>38</v>
      </c>
    </row>
    <row r="8" ht="14.25" spans="1:5">
      <c r="A8" s="15"/>
      <c r="B8" s="15">
        <v>20171027</v>
      </c>
      <c r="C8" s="18">
        <v>300000</v>
      </c>
      <c r="D8" s="41">
        <v>1.09193</v>
      </c>
      <c r="E8" s="43">
        <f t="shared" si="0"/>
        <v>274742.886448765</v>
      </c>
    </row>
    <row r="9" ht="14.25" spans="1:5">
      <c r="A9" s="15" t="s">
        <v>39</v>
      </c>
      <c r="B9" s="15"/>
      <c r="C9" s="18">
        <f>SUM(C2:C8)</f>
        <v>2250000</v>
      </c>
      <c r="D9" s="41"/>
      <c r="E9" s="43">
        <f>SUM(E2:E8)</f>
        <v>2157986.45781673</v>
      </c>
    </row>
    <row r="10" ht="14.25" spans="1:5">
      <c r="A10" s="15"/>
      <c r="B10" s="15"/>
      <c r="C10" s="18"/>
      <c r="D10" s="41"/>
      <c r="E10" s="43"/>
    </row>
    <row r="11" ht="14.25" spans="1:5">
      <c r="A11" s="15"/>
      <c r="B11" s="15"/>
      <c r="C11" s="18"/>
      <c r="D11" s="41"/>
      <c r="E11" s="43"/>
    </row>
    <row r="12" ht="14.25" spans="1:5">
      <c r="A12" s="15"/>
      <c r="B12" s="15"/>
      <c r="C12" s="18"/>
      <c r="D12" s="41"/>
      <c r="E12" s="43"/>
    </row>
    <row r="13" ht="14.25" spans="1:5">
      <c r="A13" s="15"/>
      <c r="B13" s="15"/>
      <c r="C13" s="18"/>
      <c r="D13" s="41"/>
      <c r="E13" s="43"/>
    </row>
    <row r="14" ht="14.25" spans="1:5">
      <c r="A14" s="15" t="s">
        <v>40</v>
      </c>
      <c r="B14" s="15">
        <v>20170811</v>
      </c>
      <c r="C14" s="18">
        <v>1000000</v>
      </c>
      <c r="D14" s="41">
        <v>1</v>
      </c>
      <c r="E14" s="43">
        <v>1000000</v>
      </c>
    </row>
    <row r="15" ht="14.25" spans="1:5">
      <c r="A15" s="15"/>
      <c r="B15" s="15">
        <v>20171024</v>
      </c>
      <c r="C15" s="18">
        <v>1600000</v>
      </c>
      <c r="D15" s="41">
        <v>1.06209</v>
      </c>
      <c r="E15" s="43">
        <f>C15/D15</f>
        <v>1506463.67068704</v>
      </c>
    </row>
    <row r="16" ht="14.25" spans="1:5">
      <c r="A16" s="15"/>
      <c r="B16" s="15">
        <v>20171026</v>
      </c>
      <c r="C16" s="18">
        <v>432458</v>
      </c>
      <c r="D16" s="41">
        <v>1.09193</v>
      </c>
      <c r="E16" s="43">
        <f>C16/D16</f>
        <v>396049.197292867</v>
      </c>
    </row>
    <row r="17" ht="14.25" spans="1:5">
      <c r="A17" s="15" t="s">
        <v>39</v>
      </c>
      <c r="B17" s="15"/>
      <c r="C17" s="18">
        <f>SUM(C14:C16)</f>
        <v>3032458</v>
      </c>
      <c r="D17" s="41"/>
      <c r="E17" s="43">
        <f>SUM(E14:E16)</f>
        <v>2902512.86797991</v>
      </c>
    </row>
    <row r="18" ht="14.25" spans="1:5">
      <c r="A18" s="15"/>
      <c r="B18" s="15"/>
      <c r="C18" s="18"/>
      <c r="D18" s="41"/>
      <c r="E18" s="43"/>
    </row>
    <row r="19" ht="14.25" spans="1:5">
      <c r="A19" s="15"/>
      <c r="B19" s="15"/>
      <c r="C19" s="18"/>
      <c r="D19" s="41"/>
      <c r="E19" s="43"/>
    </row>
    <row r="20" ht="14.25" spans="1:5">
      <c r="A20" s="15" t="s">
        <v>41</v>
      </c>
      <c r="B20" s="15">
        <v>20171026</v>
      </c>
      <c r="C20" s="18">
        <v>315777</v>
      </c>
      <c r="D20" s="41">
        <v>1.09193</v>
      </c>
      <c r="E20" s="43">
        <f>C20/D20</f>
        <v>289191.614847106</v>
      </c>
    </row>
    <row r="21" ht="14.25" spans="1:5">
      <c r="A21" s="15"/>
      <c r="B21" s="15"/>
      <c r="C21" s="18"/>
      <c r="D21" s="41"/>
      <c r="E21" s="43"/>
    </row>
    <row r="22" ht="14.25" spans="1:5">
      <c r="A22" s="15"/>
      <c r="B22" s="15"/>
      <c r="C22" s="18"/>
      <c r="D22" s="41"/>
      <c r="E22" s="43"/>
    </row>
    <row r="23" ht="14.25" spans="1:5">
      <c r="A23" s="15" t="s">
        <v>42</v>
      </c>
      <c r="B23" s="15">
        <v>20170811</v>
      </c>
      <c r="C23" s="22">
        <v>405123</v>
      </c>
      <c r="D23" s="41">
        <v>1</v>
      </c>
      <c r="E23" s="44">
        <v>405123</v>
      </c>
    </row>
    <row r="24" ht="14.25" spans="1:5">
      <c r="A24" s="15"/>
      <c r="B24" s="15"/>
      <c r="C24" s="45"/>
      <c r="D24" s="41"/>
      <c r="E24" s="46"/>
    </row>
    <row r="25" ht="14.25" spans="1:5">
      <c r="A25" s="15"/>
      <c r="B25" s="15"/>
      <c r="C25" s="45"/>
      <c r="D25" s="41"/>
      <c r="E25" s="46"/>
    </row>
    <row r="26" ht="14.25" spans="1:5">
      <c r="A26" s="15"/>
      <c r="B26" s="15"/>
      <c r="C26" s="45"/>
      <c r="D26" s="41"/>
      <c r="E26" s="46"/>
    </row>
    <row r="27" ht="14.25" spans="1:5">
      <c r="A27" s="15" t="s">
        <v>43</v>
      </c>
      <c r="B27" s="15">
        <v>20170811</v>
      </c>
      <c r="C27" s="18">
        <v>200000</v>
      </c>
      <c r="D27" s="41">
        <v>1</v>
      </c>
      <c r="E27" s="43">
        <v>200000</v>
      </c>
    </row>
    <row r="30" ht="14.25" spans="1:5">
      <c r="A30" s="14" t="s">
        <v>44</v>
      </c>
      <c r="B30" s="15" t="s">
        <v>33</v>
      </c>
      <c r="C30" s="15" t="s">
        <v>45</v>
      </c>
      <c r="D30" s="16" t="s">
        <v>35</v>
      </c>
      <c r="E30" s="17" t="s">
        <v>36</v>
      </c>
    </row>
    <row r="31" ht="14.25" spans="1:5">
      <c r="A31" s="15" t="s">
        <v>41</v>
      </c>
      <c r="B31" s="15">
        <v>20170811</v>
      </c>
      <c r="C31" s="22">
        <v>441660</v>
      </c>
      <c r="D31" s="24">
        <v>1</v>
      </c>
      <c r="E31" s="22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6"/>
  <sheetViews>
    <sheetView workbookViewId="0">
      <selection activeCell="A17" sqref="A17:E18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</cols>
  <sheetData>
    <row r="2" ht="18.75" spans="1:2">
      <c r="A2" s="13" t="s">
        <v>46</v>
      </c>
      <c r="B2" s="13"/>
    </row>
    <row r="4" ht="14.25" spans="1:5">
      <c r="A4" s="14" t="s">
        <v>47</v>
      </c>
      <c r="B4" s="15" t="s">
        <v>33</v>
      </c>
      <c r="C4" s="15" t="s">
        <v>48</v>
      </c>
      <c r="D4" s="16" t="s">
        <v>35</v>
      </c>
      <c r="E4" s="17" t="s">
        <v>49</v>
      </c>
    </row>
    <row r="5" ht="14.25" spans="1:5">
      <c r="A5" s="15" t="s">
        <v>37</v>
      </c>
      <c r="B5" s="15">
        <v>20170804</v>
      </c>
      <c r="C5" s="18">
        <v>900000</v>
      </c>
      <c r="D5" s="16">
        <v>1</v>
      </c>
      <c r="E5" s="19">
        <v>900000</v>
      </c>
    </row>
    <row r="6" ht="18.75" spans="1:9">
      <c r="A6" s="15" t="s">
        <v>40</v>
      </c>
      <c r="B6" s="15">
        <v>20170804</v>
      </c>
      <c r="C6" s="18">
        <v>675000</v>
      </c>
      <c r="D6" s="16">
        <v>1</v>
      </c>
      <c r="E6" s="19">
        <v>675000</v>
      </c>
      <c r="F6" s="11"/>
      <c r="G6" s="11"/>
      <c r="H6" s="11"/>
      <c r="I6" s="11"/>
    </row>
    <row r="7" ht="18.75" spans="1:9">
      <c r="A7" s="15"/>
      <c r="B7" s="15"/>
      <c r="C7" s="15"/>
      <c r="D7" s="16"/>
      <c r="E7" s="17"/>
      <c r="F7" s="11"/>
      <c r="G7" s="11"/>
      <c r="H7" s="11"/>
      <c r="I7" s="11"/>
    </row>
    <row r="8" ht="18.75" spans="1:9">
      <c r="A8" s="15"/>
      <c r="B8" s="15"/>
      <c r="C8" s="15"/>
      <c r="D8" s="20"/>
      <c r="E8" s="15"/>
      <c r="F8" s="11"/>
      <c r="G8" s="11"/>
      <c r="H8" s="11"/>
      <c r="I8" s="11"/>
    </row>
    <row r="9" ht="14.25" spans="1:9">
      <c r="A9" s="15"/>
      <c r="B9" s="15"/>
      <c r="C9" s="15"/>
      <c r="D9" s="20"/>
      <c r="E9" s="15"/>
      <c r="F9" s="12"/>
      <c r="G9" s="12"/>
      <c r="H9" s="12"/>
      <c r="I9" s="12"/>
    </row>
    <row r="10" ht="18.75" spans="1:9">
      <c r="A10" s="14" t="s">
        <v>32</v>
      </c>
      <c r="B10" s="15" t="s">
        <v>33</v>
      </c>
      <c r="C10" s="15" t="s">
        <v>34</v>
      </c>
      <c r="D10" s="16" t="s">
        <v>35</v>
      </c>
      <c r="E10" s="17" t="s">
        <v>36</v>
      </c>
      <c r="F10" s="11"/>
      <c r="G10" s="11"/>
      <c r="H10" s="11"/>
      <c r="I10" s="11"/>
    </row>
    <row r="11" ht="14.25" spans="1:7">
      <c r="A11" s="15" t="s">
        <v>37</v>
      </c>
      <c r="B11" s="15">
        <v>20170811</v>
      </c>
      <c r="C11" s="18">
        <v>1000000</v>
      </c>
      <c r="D11" s="16">
        <v>1</v>
      </c>
      <c r="E11" s="18">
        <v>1000000</v>
      </c>
      <c r="F11" s="21"/>
      <c r="G11" s="21"/>
    </row>
    <row r="12" ht="14.25" spans="1:7">
      <c r="A12" s="15" t="s">
        <v>40</v>
      </c>
      <c r="B12" s="15">
        <v>20170811</v>
      </c>
      <c r="C12" s="18">
        <v>1000000</v>
      </c>
      <c r="D12" s="16">
        <v>1</v>
      </c>
      <c r="E12" s="18">
        <v>1000000</v>
      </c>
      <c r="F12" s="21"/>
      <c r="G12" s="21"/>
    </row>
    <row r="13" ht="14.25" spans="1:7">
      <c r="A13" s="15" t="s">
        <v>42</v>
      </c>
      <c r="B13" s="15">
        <v>20170811</v>
      </c>
      <c r="C13" s="22">
        <v>405123</v>
      </c>
      <c r="D13" s="16">
        <v>1</v>
      </c>
      <c r="E13" s="22">
        <v>405123</v>
      </c>
      <c r="F13" s="21"/>
      <c r="G13" s="21"/>
    </row>
    <row r="14" ht="14.25" spans="1:7">
      <c r="A14" s="15" t="s">
        <v>43</v>
      </c>
      <c r="B14" s="15">
        <v>20170811</v>
      </c>
      <c r="C14" s="18">
        <v>200000</v>
      </c>
      <c r="D14" s="23">
        <v>1</v>
      </c>
      <c r="E14" s="18">
        <v>200000</v>
      </c>
      <c r="F14" s="21"/>
      <c r="G14" s="21"/>
    </row>
    <row r="15" ht="14.25" spans="1:7">
      <c r="A15" s="15"/>
      <c r="B15" s="15"/>
      <c r="C15" s="15"/>
      <c r="D15" s="20"/>
      <c r="E15" s="15"/>
      <c r="F15" s="21"/>
      <c r="G15" s="21"/>
    </row>
    <row r="16" ht="14.25" spans="1:5">
      <c r="A16" s="15"/>
      <c r="B16" s="15"/>
      <c r="C16" s="15"/>
      <c r="D16" s="20"/>
      <c r="E16" s="15"/>
    </row>
    <row r="17" ht="14.25" spans="1:5">
      <c r="A17" s="14" t="s">
        <v>44</v>
      </c>
      <c r="B17" s="15" t="s">
        <v>33</v>
      </c>
      <c r="C17" s="15" t="s">
        <v>45</v>
      </c>
      <c r="D17" s="16" t="s">
        <v>35</v>
      </c>
      <c r="E17" s="17" t="s">
        <v>36</v>
      </c>
    </row>
    <row r="18" ht="14.25" spans="1:8">
      <c r="A18" s="15" t="s">
        <v>41</v>
      </c>
      <c r="B18" s="15">
        <v>20170811</v>
      </c>
      <c r="C18" s="22">
        <v>441660</v>
      </c>
      <c r="D18" s="24">
        <v>1</v>
      </c>
      <c r="E18" s="22">
        <v>441660</v>
      </c>
      <c r="H18" s="25"/>
    </row>
    <row r="19" ht="14.25" spans="1:8">
      <c r="A19" s="26"/>
      <c r="B19" s="27" t="s">
        <v>50</v>
      </c>
      <c r="C19" s="28">
        <f>SUM(C5:C18)</f>
        <v>4621783</v>
      </c>
      <c r="D19" s="29"/>
      <c r="E19" s="30"/>
      <c r="H19" s="25"/>
    </row>
    <row r="20" ht="14.25" spans="1:8">
      <c r="A20" s="15"/>
      <c r="B20" s="15"/>
      <c r="C20" s="31"/>
      <c r="D20" s="32"/>
      <c r="E20" s="31"/>
      <c r="F20" s="15"/>
      <c r="G20" s="15"/>
      <c r="H20" s="15"/>
    </row>
    <row r="21" ht="14.25" spans="1:7">
      <c r="A21" s="15"/>
      <c r="B21" s="15"/>
      <c r="C21" s="31"/>
      <c r="D21" s="32"/>
      <c r="E21" s="31"/>
      <c r="F21" s="33"/>
      <c r="G21" s="33"/>
    </row>
    <row r="22" ht="14.25" spans="1:5">
      <c r="A22" s="15"/>
      <c r="B22" s="15"/>
      <c r="C22" s="24"/>
      <c r="D22" s="24"/>
      <c r="E22" s="34"/>
    </row>
    <row r="23" ht="14.25" spans="1:5">
      <c r="A23" s="15" t="s">
        <v>51</v>
      </c>
      <c r="B23" s="24" t="s">
        <v>52</v>
      </c>
      <c r="C23" s="24" t="s">
        <v>53</v>
      </c>
      <c r="D23" s="20" t="s">
        <v>53</v>
      </c>
      <c r="E23" s="20" t="s">
        <v>54</v>
      </c>
    </row>
    <row r="24" ht="14.25" spans="1:5">
      <c r="A24" s="15" t="s">
        <v>55</v>
      </c>
      <c r="B24" s="35">
        <v>910028</v>
      </c>
      <c r="C24" s="35">
        <v>910019</v>
      </c>
      <c r="D24" s="36">
        <v>910063</v>
      </c>
      <c r="E24" s="15">
        <v>910017</v>
      </c>
    </row>
    <row r="25" ht="14.25" spans="1:5">
      <c r="A25" s="15" t="s">
        <v>56</v>
      </c>
      <c r="B25" s="24">
        <v>1100000</v>
      </c>
      <c r="C25" s="24">
        <v>1100000</v>
      </c>
      <c r="D25" s="24">
        <v>1100000</v>
      </c>
      <c r="E25" s="20">
        <v>1321783</v>
      </c>
    </row>
    <row r="26" spans="2:5">
      <c r="B26" s="37"/>
      <c r="C26" s="37"/>
      <c r="D26" s="37"/>
      <c r="E26" s="38"/>
    </row>
  </sheetData>
  <mergeCells count="1">
    <mergeCell ref="A2:B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H2" sqref="H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0.5" customWidth="1"/>
    <col min="8" max="8" width="14" customWidth="1"/>
  </cols>
  <sheetData>
    <row r="1" ht="18.75" spans="1:9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65</v>
      </c>
      <c r="D5" s="2" t="s">
        <v>66</v>
      </c>
      <c r="E5" s="2" t="s">
        <v>67</v>
      </c>
      <c r="F5" s="2" t="s">
        <v>68</v>
      </c>
      <c r="G5" s="2"/>
      <c r="H5" s="2"/>
      <c r="I5" s="2"/>
    </row>
    <row r="6" s="1" customFormat="1" ht="18.75" spans="1:16">
      <c r="A6" s="7">
        <v>20170811</v>
      </c>
      <c r="B6" s="7" t="s">
        <v>69</v>
      </c>
      <c r="C6" s="8">
        <v>301275</v>
      </c>
      <c r="D6" s="7">
        <v>1.048135</v>
      </c>
      <c r="E6" s="9">
        <v>43034</v>
      </c>
      <c r="F6" s="10">
        <v>315777</v>
      </c>
      <c r="G6" s="8"/>
      <c r="H6" s="11"/>
      <c r="I6" s="11"/>
      <c r="J6" s="12"/>
      <c r="K6" s="12"/>
      <c r="L6" s="12"/>
      <c r="M6" s="12"/>
      <c r="N6" s="12"/>
      <c r="O6" s="12"/>
      <c r="P6" s="12"/>
    </row>
    <row r="7" ht="18.75" spans="1:9">
      <c r="A7" s="7">
        <v>20170811</v>
      </c>
      <c r="B7" s="7" t="s">
        <v>70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7"/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61</v>
      </c>
      <c r="B10" s="2" t="s">
        <v>40</v>
      </c>
      <c r="C10" s="2" t="s">
        <v>37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2017-10-27T02:36:53Z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