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<sst xmlns="http://schemas.openxmlformats.org/spreadsheetml/2006/main" count="36">
  <si>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</si>
  <si>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</si>
  <si>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</si>
  <si>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</si>
  <si>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</si>
  <si>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</si>
  <si>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</si>
  <si>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</si>
  <si>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</si>
  <si>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</si>
  <si>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</si>
  <si>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</si>
  <si>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</si>
  <si>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</si>
  <si>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</si>
  <si>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</si>
  <si>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</si>
  <si>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</si>
  <si>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</si>
  <si>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</si>
  <si>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</si>
  <si>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</si>
  <si>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2017年10月24日WY</t>
  </si>
  <si>
    <t>基金余额</t>
  </si>
  <si>
    <t>2017年10月24日BDY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</si>
  <si>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</si>
  <si>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</si>
  <si>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</si>
  <si>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</si>
  <si>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</si>
  <si>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</si>
  <si>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</si>
  <si>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</si>
  <si>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</si>
  <si>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CJ</t>
  </si>
  <si>
    <t>LZC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</si>
</sst>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000_ "/>
    <numFmt numFmtId="177" formatCode="#,##0.00_ "/>
    <numFmt numFmtId="178" formatCode="0.00_ "/>
    <numFmt numFmtId="179" formatCode="#,##0_ "/>
    <numFmt numFmtId="180" formatCode="0.00000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3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8" fillId="3" borderId="0" xfId="0" applyNumberFormat="1" applyFont="1" applyFill="1">
      <alignment vertical="center"/>
    </xf>
    <xf numFmtId="177" fontId="8" fillId="3" borderId="0" xfId="0" applyNumberFormat="1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1" fillId="0" borderId="0" xfId="0" applyNumberFormat="1" applyFont="1">
      <alignment vertical="center"/>
    </xf>
    <xf numFmtId="180" fontId="11" fillId="0" borderId="0" xfId="0" applyNumberFormat="1" applyFont="1">
      <alignment vertical="center"/>
    </xf>
    <xf numFmtId="31" fontId="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9" fontId="1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opLeftCell="A4" workbookViewId="0">
      <selection activeCell="F20" sqref="F20"/>
    </sheetView>
  </sheetViews>
  <sheetFormatPr defaultColWidth="9" defaultRowHeight="18.75"/>
  <cols>
    <col min="1" max="1" width="22.625" style="4" customWidth="1"/>
    <col min="2" max="2" width="14.375" style="21" customWidth="1"/>
    <col min="3" max="3" width="17.875" style="4" customWidth="1"/>
    <col min="4" max="4" width="14.625" style="21" customWidth="1"/>
    <col min="5" max="5" width="15.75" style="21" customWidth="1"/>
    <col min="6" max="6" width="15.625" style="21" customWidth="1"/>
    <col min="7" max="7" width="15.625" style="22" customWidth="1"/>
    <col min="8" max="8" width="14.375" style="22" customWidth="1"/>
    <col min="9" max="9" width="15.125" style="22" customWidth="1"/>
    <col min="10" max="10" width="12.25" style="23" customWidth="1"/>
    <col min="11" max="11" width="14.25" style="23" customWidth="1"/>
    <col min="12" max="12" width="14.375" style="23" customWidth="1"/>
    <col min="13" max="13" width="13.125" style="23" customWidth="1"/>
    <col min="14" max="14" width="10.5" style="23" customWidth="1"/>
    <col min="15" max="15" width="11.375" customWidth="1"/>
  </cols>
  <sheetData>
    <row r="1" s="19" customFormat="1" ht="26.5" customHeight="1" spans="1:14">
      <c r="A1" s="24" t="s">
        <v>0</v>
      </c>
      <c r="B1" s="25">
        <f>D1+E1+F1</f>
        <v>4621783</v>
      </c>
      <c r="C1" s="24"/>
      <c r="D1" s="25">
        <v>441660</v>
      </c>
      <c r="E1" s="25">
        <v>1575000</v>
      </c>
      <c r="F1" s="25">
        <v>2605123</v>
      </c>
      <c r="G1" s="26"/>
      <c r="H1" s="26"/>
      <c r="I1" s="26"/>
      <c r="J1" s="37"/>
      <c r="K1" s="37"/>
      <c r="L1" s="37"/>
      <c r="M1" s="37"/>
      <c r="N1" s="37"/>
    </row>
    <row r="2" customFormat="1" ht="26.5" customHeight="1" spans="1:15">
      <c r="A2" s="4" t="s">
        <v>1</v>
      </c>
      <c r="B2" s="21" t="s">
        <v>2</v>
      </c>
      <c r="C2" s="4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2" t="s">
        <v>8</v>
      </c>
      <c r="I2" s="22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3" t="s">
        <v>14</v>
      </c>
      <c r="O2" s="23" t="s">
        <v>15</v>
      </c>
    </row>
    <row r="3" ht="16.5" customHeight="1" spans="1:8">
      <c r="A3" s="27">
        <v>42958</v>
      </c>
      <c r="B3" s="21">
        <v>1607454</v>
      </c>
      <c r="C3" s="22">
        <v>2.06057</v>
      </c>
      <c r="E3" s="21">
        <v>1607454</v>
      </c>
      <c r="H3" s="22">
        <v>1.0206</v>
      </c>
    </row>
    <row r="4" ht="16.5" customHeight="1" spans="1:14">
      <c r="A4" s="27">
        <v>42961</v>
      </c>
      <c r="B4" s="21">
        <f t="shared" ref="B4:B11" si="0">J4+K4+L4+M4+N4</f>
        <v>4654237</v>
      </c>
      <c r="C4" s="22">
        <v>0</v>
      </c>
      <c r="D4" s="21">
        <v>441660</v>
      </c>
      <c r="E4" s="21">
        <v>1607454</v>
      </c>
      <c r="F4" s="21">
        <f>F1*I4</f>
        <v>2605123</v>
      </c>
      <c r="G4" s="22">
        <v>1</v>
      </c>
      <c r="H4" s="22">
        <v>1.0206</v>
      </c>
      <c r="I4" s="22">
        <v>1</v>
      </c>
      <c r="J4" s="23">
        <v>1109894</v>
      </c>
      <c r="K4" s="23">
        <v>1122560</v>
      </c>
      <c r="L4" s="23">
        <v>1100000</v>
      </c>
      <c r="M4" s="23">
        <v>1321783</v>
      </c>
      <c r="N4" s="23">
        <v>0</v>
      </c>
    </row>
    <row r="5" ht="16.5" customHeight="1" spans="1:14">
      <c r="A5" s="27">
        <v>42968</v>
      </c>
      <c r="B5" s="21">
        <f t="shared" si="0"/>
        <v>4644224</v>
      </c>
      <c r="C5" s="22">
        <v>-0.21514</v>
      </c>
      <c r="D5" s="21">
        <f>D1*G5</f>
        <v>440706.0144</v>
      </c>
      <c r="E5" s="21">
        <f>E1*H5</f>
        <v>1603901.25</v>
      </c>
      <c r="F5" s="21">
        <f>F1*I5</f>
        <v>2599495.93432</v>
      </c>
      <c r="G5" s="22">
        <v>0.99784</v>
      </c>
      <c r="H5" s="22">
        <v>1.01835</v>
      </c>
      <c r="I5" s="22">
        <v>0.99784</v>
      </c>
      <c r="J5" s="23">
        <v>911613</v>
      </c>
      <c r="K5" s="23">
        <v>1110878</v>
      </c>
      <c r="L5" s="23">
        <v>1100000</v>
      </c>
      <c r="M5" s="23">
        <v>1321733</v>
      </c>
      <c r="N5" s="23">
        <v>200000</v>
      </c>
    </row>
    <row r="6" ht="16.5" customHeight="1" spans="1:14">
      <c r="A6" s="27">
        <v>42972</v>
      </c>
      <c r="B6" s="21">
        <f t="shared" si="0"/>
        <v>4672762</v>
      </c>
      <c r="C6" s="22">
        <f t="shared" ref="C6:C9" si="1">(B6/B5-1)*100</f>
        <v>0.614483711379976</v>
      </c>
      <c r="D6" s="21">
        <f>B6*D4/B4</f>
        <v>443417.914670009</v>
      </c>
      <c r="E6" s="21">
        <f t="shared" ref="E6:E13" si="2">B6-D6-F6</f>
        <v>1616963.08532999</v>
      </c>
      <c r="F6" s="21">
        <v>2612381</v>
      </c>
      <c r="G6" s="22">
        <v>1.00398</v>
      </c>
      <c r="H6" s="22">
        <v>1.02664</v>
      </c>
      <c r="I6" s="22">
        <v>1.00278</v>
      </c>
      <c r="J6" s="23">
        <v>896728</v>
      </c>
      <c r="K6" s="23">
        <v>1156542</v>
      </c>
      <c r="L6" s="23">
        <v>1094068</v>
      </c>
      <c r="M6" s="23">
        <v>1327747</v>
      </c>
      <c r="N6" s="23">
        <v>197677</v>
      </c>
    </row>
    <row r="7" ht="16.5" customHeight="1" spans="1:14">
      <c r="A7" s="27">
        <v>42979</v>
      </c>
      <c r="B7" s="21">
        <f t="shared" si="0"/>
        <v>4724717</v>
      </c>
      <c r="C7" s="22">
        <f t="shared" si="1"/>
        <v>1.11186916859878</v>
      </c>
      <c r="D7" s="21">
        <f>G7*D1</f>
        <v>448348.032681886</v>
      </c>
      <c r="E7" s="21">
        <f t="shared" si="2"/>
        <v>1643671.46679069</v>
      </c>
      <c r="F7" s="21">
        <f>I7*F1</f>
        <v>2632697.50052742</v>
      </c>
      <c r="G7" s="22">
        <f>(C7/100+1)*G6</f>
        <v>1.0151429440789</v>
      </c>
      <c r="H7" s="22">
        <f>E7/E1</f>
        <v>1.04360093129568</v>
      </c>
      <c r="I7" s="22">
        <f t="shared" ref="I7:I13" si="3">I6*(C7*0.7/100+1)</f>
        <v>1.01058472115421</v>
      </c>
      <c r="J7" s="23">
        <v>897943</v>
      </c>
      <c r="K7" s="23">
        <v>1181473</v>
      </c>
      <c r="L7" s="23">
        <v>1115269</v>
      </c>
      <c r="M7" s="23">
        <v>1330348</v>
      </c>
      <c r="N7" s="23">
        <v>199684</v>
      </c>
    </row>
    <row r="8" ht="16.5" customHeight="1" spans="1:14">
      <c r="A8" s="27">
        <v>42986</v>
      </c>
      <c r="B8" s="21">
        <f t="shared" si="0"/>
        <v>4733439</v>
      </c>
      <c r="C8" s="28">
        <v>0.1846</v>
      </c>
      <c r="D8" s="21">
        <f>G8*D1</f>
        <v>449174.8449</v>
      </c>
      <c r="E8" s="21">
        <f t="shared" si="2"/>
        <v>1648164.68286239</v>
      </c>
      <c r="F8" s="21">
        <f>I8*F1</f>
        <v>2636099.47223761</v>
      </c>
      <c r="G8" s="22">
        <v>1.017015</v>
      </c>
      <c r="H8" s="22">
        <f>E8/E1</f>
        <v>1.04645376689676</v>
      </c>
      <c r="I8" s="22">
        <f t="shared" si="3"/>
        <v>1.01189059873089</v>
      </c>
      <c r="J8" s="38">
        <v>902123</v>
      </c>
      <c r="K8" s="38">
        <v>1182482</v>
      </c>
      <c r="L8" s="38">
        <v>1120011</v>
      </c>
      <c r="M8" s="38">
        <v>1327439</v>
      </c>
      <c r="N8" s="23">
        <v>201384</v>
      </c>
    </row>
    <row r="9" ht="16.5" customHeight="1" spans="1:14">
      <c r="A9" s="27">
        <v>43000</v>
      </c>
      <c r="B9" s="21">
        <f t="shared" si="0"/>
        <v>4742898</v>
      </c>
      <c r="C9" s="22">
        <f>(B9/B8-1)*100</f>
        <v>0.19983356709572</v>
      </c>
      <c r="D9" s="21">
        <f>G9*D1</f>
        <v>450072.44701506</v>
      </c>
      <c r="E9" s="21">
        <f t="shared" si="2"/>
        <v>1653038.61262204</v>
      </c>
      <c r="F9" s="21">
        <f>I9*F1</f>
        <v>2639786.9403629</v>
      </c>
      <c r="G9" s="22">
        <f t="shared" ref="G9:G15" si="4">(C9/100+1)*G8</f>
        <v>1.0190473373524</v>
      </c>
      <c r="H9" s="22">
        <f>E9/E1</f>
        <v>1.04954832547431</v>
      </c>
      <c r="I9" s="22">
        <f t="shared" si="3"/>
        <v>1.01330606668587</v>
      </c>
      <c r="J9" s="23">
        <v>910526</v>
      </c>
      <c r="K9" s="23">
        <v>1113398</v>
      </c>
      <c r="L9" s="23">
        <v>1194913</v>
      </c>
      <c r="M9" s="23">
        <v>1317655</v>
      </c>
      <c r="N9" s="23">
        <v>206406</v>
      </c>
    </row>
    <row r="10" ht="16.5" customHeight="1" spans="1:14">
      <c r="A10" s="27">
        <v>43007</v>
      </c>
      <c r="B10" s="21">
        <f t="shared" si="0"/>
        <v>4773357</v>
      </c>
      <c r="C10" s="22">
        <f>(B10/B9-1)*100</f>
        <v>0.64220229910068</v>
      </c>
      <c r="D10" s="21">
        <f>G10*D1</f>
        <v>452962.82261741</v>
      </c>
      <c r="E10" s="21">
        <f t="shared" si="2"/>
        <v>1668740.29632403</v>
      </c>
      <c r="F10" s="21">
        <f>I10*F1</f>
        <v>2651653.88105856</v>
      </c>
      <c r="G10" s="22">
        <f t="shared" si="4"/>
        <v>1.0255916827818</v>
      </c>
      <c r="H10" s="22">
        <f>E10/E1</f>
        <v>1.0595176484597</v>
      </c>
      <c r="I10" s="22">
        <f t="shared" si="3"/>
        <v>1.0178612990859</v>
      </c>
      <c r="J10" s="23">
        <v>912676</v>
      </c>
      <c r="K10" s="23">
        <v>1210836</v>
      </c>
      <c r="L10" s="23">
        <v>1131574</v>
      </c>
      <c r="M10" s="23">
        <v>1314090</v>
      </c>
      <c r="N10" s="23">
        <v>204181</v>
      </c>
    </row>
    <row r="11" ht="16.5" customHeight="1" spans="1:15">
      <c r="A11" s="27">
        <v>43021</v>
      </c>
      <c r="B11" s="21">
        <f>J11+K11+L11+M11+N11+O11</f>
        <v>4866266</v>
      </c>
      <c r="C11" s="22">
        <f>(B11/B10-1)*100</f>
        <v>1.94640794727903</v>
      </c>
      <c r="D11" s="21">
        <f>G11*D1</f>
        <v>461779.326995054</v>
      </c>
      <c r="E11" s="21">
        <f t="shared" si="2"/>
        <v>1716704.39063371</v>
      </c>
      <c r="F11" s="21">
        <f>I11*F1</f>
        <v>2687782.28237124</v>
      </c>
      <c r="G11" s="22">
        <f t="shared" si="4"/>
        <v>1.0455538808021</v>
      </c>
      <c r="H11" s="22">
        <f>E11/E1</f>
        <v>1.08997104167219</v>
      </c>
      <c r="I11" s="22">
        <f t="shared" si="3"/>
        <v>1.03172951233828</v>
      </c>
      <c r="J11" s="23">
        <v>930509</v>
      </c>
      <c r="K11" s="23">
        <v>1234528</v>
      </c>
      <c r="L11" s="23">
        <v>969743</v>
      </c>
      <c r="M11" s="23">
        <v>775396</v>
      </c>
      <c r="N11" s="23">
        <v>206639</v>
      </c>
      <c r="O11" s="23">
        <v>749451</v>
      </c>
    </row>
    <row r="12" ht="16.5" customHeight="1" spans="1:15">
      <c r="A12" s="27">
        <v>43027</v>
      </c>
      <c r="B12" s="21">
        <f>J12+K12+L12+M12+N12+O12</f>
        <v>4983258</v>
      </c>
      <c r="C12" s="22">
        <f>(B12/B11-1)*100</f>
        <v>2.40414313561978</v>
      </c>
      <c r="D12" s="21">
        <f>G12*D1</f>
        <v>472881.162986717</v>
      </c>
      <c r="E12" s="21">
        <f t="shared" si="2"/>
        <v>1777361.86137262</v>
      </c>
      <c r="F12" s="21">
        <f>I12*F1</f>
        <v>2733014.97564066</v>
      </c>
      <c r="G12" s="22">
        <f t="shared" si="4"/>
        <v>1.07069049265661</v>
      </c>
      <c r="H12" s="22">
        <f>E12/E1</f>
        <v>1.12848372150642</v>
      </c>
      <c r="I12" s="22">
        <f t="shared" si="3"/>
        <v>1.04909249031261</v>
      </c>
      <c r="J12" s="23">
        <v>929832</v>
      </c>
      <c r="K12" s="23">
        <v>1304092</v>
      </c>
      <c r="L12" s="23">
        <v>997065</v>
      </c>
      <c r="M12" s="23">
        <v>781127</v>
      </c>
      <c r="N12" s="23">
        <v>207370</v>
      </c>
      <c r="O12" s="23">
        <v>763772</v>
      </c>
    </row>
    <row r="13" s="20" customFormat="1" ht="16.5" customHeight="1" spans="1:14">
      <c r="A13" s="29" t="s">
        <v>16</v>
      </c>
      <c r="B13" s="30" t="s">
        <v>17</v>
      </c>
      <c r="C13" s="31">
        <v>-300000</v>
      </c>
      <c r="D13" s="30" t="s">
        <v>18</v>
      </c>
      <c r="E13" s="32">
        <v>1.04909</v>
      </c>
      <c r="F13" s="30" t="s">
        <v>19</v>
      </c>
      <c r="G13" s="33">
        <v>-285962.12</v>
      </c>
      <c r="H13" s="34" t="s">
        <v>20</v>
      </c>
      <c r="I13" s="33">
        <f>F1+G13</f>
        <v>2319160.88</v>
      </c>
      <c r="J13" s="39" t="s">
        <v>21</v>
      </c>
      <c r="K13" s="39">
        <f>F12+C13</f>
        <v>2433014.97564066</v>
      </c>
      <c r="L13" s="39"/>
      <c r="M13" s="39"/>
      <c r="N13" s="39"/>
    </row>
    <row r="14" customFormat="1" ht="16.5" customHeight="1" spans="1:15">
      <c r="A14" s="27">
        <v>43027</v>
      </c>
      <c r="B14" s="21">
        <f>J14+K14+L14+M14+N14+O14</f>
        <v>4683258</v>
      </c>
      <c r="C14" s="22">
        <v>2.40414</v>
      </c>
      <c r="D14" s="21">
        <v>472881</v>
      </c>
      <c r="E14" s="21">
        <v>1777362</v>
      </c>
      <c r="F14" s="21">
        <v>2433015</v>
      </c>
      <c r="G14" s="22">
        <v>1.07069</v>
      </c>
      <c r="H14" s="22">
        <v>1.12848</v>
      </c>
      <c r="I14" s="22">
        <v>1.04909</v>
      </c>
      <c r="J14" s="23">
        <v>629832</v>
      </c>
      <c r="K14" s="23">
        <v>1304092</v>
      </c>
      <c r="L14" s="23">
        <v>997065</v>
      </c>
      <c r="M14" s="23">
        <v>781127</v>
      </c>
      <c r="N14" s="23">
        <v>207370</v>
      </c>
      <c r="O14" s="23">
        <v>763772</v>
      </c>
    </row>
    <row r="15" spans="1:15">
      <c r="A15" s="27">
        <v>43032</v>
      </c>
      <c r="B15" s="21">
        <f>J15+K15+L15+M15+N15+O15</f>
        <v>4766130</v>
      </c>
      <c r="C15" s="22">
        <f>(B15/B14-1)*100</f>
        <v>1.76953736052978</v>
      </c>
      <c r="D15" s="21">
        <f>G15*D1</f>
        <v>481248.971836675</v>
      </c>
      <c r="E15" s="21">
        <f>B15-D15-F15</f>
        <v>1821729.59766854</v>
      </c>
      <c r="F15" s="21">
        <f>I15*I13</f>
        <v>2463151.43049478</v>
      </c>
      <c r="G15" s="22">
        <f>(C15/100+1)*G12</f>
        <v>1.08963676093981</v>
      </c>
      <c r="H15" s="22">
        <f>E15/E1</f>
        <v>1.15665371280542</v>
      </c>
      <c r="I15" s="22">
        <f>I12*(C15*0.7/100+1)</f>
        <v>1.06208734880643</v>
      </c>
      <c r="J15" s="23">
        <v>631858</v>
      </c>
      <c r="K15" s="23">
        <v>1360932</v>
      </c>
      <c r="L15" s="23">
        <v>1018561</v>
      </c>
      <c r="M15" s="23">
        <v>783471</v>
      </c>
      <c r="N15" s="23">
        <v>208262</v>
      </c>
      <c r="O15" s="23">
        <v>763046</v>
      </c>
    </row>
    <row r="16" s="20" customFormat="1" ht="31" customHeight="1" spans="1:14">
      <c r="A16" s="29" t="s">
        <v>22</v>
      </c>
      <c r="B16" s="30" t="s">
        <v>17</v>
      </c>
      <c r="C16" s="31">
        <v>1600000</v>
      </c>
      <c r="D16" s="30" t="s">
        <v>18</v>
      </c>
      <c r="E16" s="32">
        <v>1.06209</v>
      </c>
      <c r="F16" s="30" t="s">
        <v>19</v>
      </c>
      <c r="G16" s="33">
        <f t="shared" ref="G16:G18" si="5">C16/E16</f>
        <v>1506463.67068704</v>
      </c>
      <c r="H16" s="34" t="s">
        <v>20</v>
      </c>
      <c r="I16" s="33">
        <f>I13+G16</f>
        <v>3825624.55068704</v>
      </c>
      <c r="J16" s="39" t="s">
        <v>23</v>
      </c>
      <c r="K16" s="39">
        <f>F15+C16</f>
        <v>4063151.43049478</v>
      </c>
      <c r="L16" s="39"/>
      <c r="M16" s="39"/>
      <c r="N16" s="39"/>
    </row>
    <row r="17" s="20" customFormat="1" ht="19" customHeight="1" spans="1:14">
      <c r="A17" s="29" t="s">
        <v>24</v>
      </c>
      <c r="B17" s="30" t="s">
        <v>17</v>
      </c>
      <c r="C17" s="31">
        <v>500000</v>
      </c>
      <c r="D17" s="30" t="s">
        <v>18</v>
      </c>
      <c r="E17" s="32">
        <v>1.06209</v>
      </c>
      <c r="F17" s="30" t="s">
        <v>19</v>
      </c>
      <c r="G17" s="33">
        <f t="shared" si="5"/>
        <v>470769.897089701</v>
      </c>
      <c r="H17" s="34" t="s">
        <v>20</v>
      </c>
      <c r="I17" s="33">
        <f>4296394.45</f>
        <v>4296394.45</v>
      </c>
      <c r="J17" s="39" t="s">
        <v>23</v>
      </c>
      <c r="K17" s="39">
        <f>K16+C17</f>
        <v>4563151.43049478</v>
      </c>
      <c r="L17" s="39"/>
      <c r="M17" s="39"/>
      <c r="N17" s="39"/>
    </row>
    <row r="18" s="20" customFormat="1" ht="19" customHeight="1" spans="1:14">
      <c r="A18" s="29"/>
      <c r="B18" s="30"/>
      <c r="C18" s="31">
        <v>250000</v>
      </c>
      <c r="D18" s="30" t="s">
        <v>18</v>
      </c>
      <c r="E18" s="32">
        <v>1.06209</v>
      </c>
      <c r="F18" s="30" t="s">
        <v>19</v>
      </c>
      <c r="G18" s="33">
        <f>C18/E18</f>
        <v>235384.94854485</v>
      </c>
      <c r="H18" s="34" t="s">
        <v>20</v>
      </c>
      <c r="I18" s="33">
        <f>G18+I17</f>
        <v>4531779.39854485</v>
      </c>
      <c r="J18" s="39" t="s">
        <v>23</v>
      </c>
      <c r="K18" s="39">
        <f>K17+C18</f>
        <v>4813151.43049478</v>
      </c>
      <c r="L18" s="39"/>
      <c r="M18" s="39"/>
      <c r="N18" s="39"/>
    </row>
    <row r="19" s="20" customFormat="1" ht="27" customHeight="1" spans="1:14">
      <c r="A19" s="24" t="s">
        <v>0</v>
      </c>
      <c r="B19" s="25">
        <f>D19+E19+F19</f>
        <v>6548439.4</v>
      </c>
      <c r="C19" s="24"/>
      <c r="D19" s="25">
        <v>441660</v>
      </c>
      <c r="E19" s="25">
        <v>1575000</v>
      </c>
      <c r="F19" s="35">
        <f>4531779.4</f>
        <v>4531779.4</v>
      </c>
      <c r="G19" s="33"/>
      <c r="H19" s="34"/>
      <c r="I19" s="33"/>
      <c r="J19" s="39"/>
      <c r="K19" s="39"/>
      <c r="L19" s="39"/>
      <c r="M19" s="39"/>
      <c r="N19" s="39"/>
    </row>
    <row r="20" spans="1:15">
      <c r="A20" s="27">
        <v>43032</v>
      </c>
      <c r="B20" s="21">
        <f>J20+K20+L20+M20+N20+O20</f>
        <v>7116130</v>
      </c>
      <c r="C20" s="4">
        <v>1.76954</v>
      </c>
      <c r="D20" s="21">
        <v>481249</v>
      </c>
      <c r="E20" s="21">
        <v>1821730</v>
      </c>
      <c r="F20" s="36">
        <v>4813151</v>
      </c>
      <c r="G20" s="22">
        <v>1.08964</v>
      </c>
      <c r="H20" s="22">
        <v>1.15665</v>
      </c>
      <c r="I20" s="22">
        <v>1.06209</v>
      </c>
      <c r="J20" s="21">
        <v>881858</v>
      </c>
      <c r="K20" s="21">
        <v>2720932</v>
      </c>
      <c r="L20" s="21">
        <v>2518561</v>
      </c>
      <c r="M20" s="21">
        <v>783471</v>
      </c>
      <c r="N20" s="21">
        <v>208262</v>
      </c>
      <c r="O20" s="21">
        <v>3046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7" sqref="F7"/>
    </sheetView>
  </sheetViews>
  <sheetFormatPr defaultColWidth="9" defaultRowHeight="13.5" outlineLevelCol="5"/>
  <cols>
    <col min="2" max="2" width="9.375"/>
    <col min="3" max="3" width="15" customWidth="1"/>
    <col min="4" max="4" width="10.625" style="10" customWidth="1"/>
    <col min="5" max="5" width="15.75" style="11" customWidth="1"/>
  </cols>
  <sheetData>
    <row r="1" ht="14.25" spans="1:5">
      <c r="A1" s="12" t="s">
        <v>25</v>
      </c>
      <c r="B1" s="6" t="s">
        <v>26</v>
      </c>
      <c r="C1" s="6" t="s">
        <v>27</v>
      </c>
      <c r="D1" s="13" t="s">
        <v>28</v>
      </c>
      <c r="E1" s="14" t="s">
        <v>29</v>
      </c>
    </row>
    <row r="2" ht="14.25" spans="1:5">
      <c r="A2" s="6" t="s">
        <v>30</v>
      </c>
      <c r="B2" s="6">
        <v>20170811</v>
      </c>
      <c r="C2" s="15">
        <v>1000000</v>
      </c>
      <c r="D2" s="13">
        <v>1</v>
      </c>
      <c r="E2" s="16">
        <v>1000000</v>
      </c>
    </row>
    <row r="3" ht="14.25" spans="1:5">
      <c r="A3" s="6" t="s">
        <v>30</v>
      </c>
      <c r="B3" s="6">
        <v>20171019</v>
      </c>
      <c r="C3" s="15">
        <v>-300000</v>
      </c>
      <c r="D3" s="13">
        <v>1.04909</v>
      </c>
      <c r="E3" s="16">
        <f>C3/D3</f>
        <v>-285962.11955123</v>
      </c>
    </row>
    <row r="4" ht="14.25" spans="1:6">
      <c r="A4" s="6"/>
      <c r="B4" s="6">
        <v>20171024</v>
      </c>
      <c r="C4" s="15">
        <v>500000</v>
      </c>
      <c r="D4" s="13">
        <v>1.06209</v>
      </c>
      <c r="E4" s="16">
        <f>C4/D4</f>
        <v>470769.897089701</v>
      </c>
      <c r="F4" t="s">
        <v>31</v>
      </c>
    </row>
    <row r="5" ht="14.25" spans="1:5">
      <c r="A5" s="6"/>
      <c r="B5" s="6"/>
      <c r="C5" s="15">
        <v>250000</v>
      </c>
      <c r="D5" s="13">
        <v>1.06209</v>
      </c>
      <c r="E5" s="16">
        <f>C5/D5</f>
        <v>235384.94854485</v>
      </c>
    </row>
    <row r="6" ht="14.25" spans="1:5">
      <c r="A6" s="6" t="s">
        <v>32</v>
      </c>
      <c r="B6" s="6"/>
      <c r="C6" s="15">
        <f>SUM(C2:C5)</f>
        <v>1450000</v>
      </c>
      <c r="D6" s="13"/>
      <c r="E6" s="16">
        <f>SUM(E2:E5)</f>
        <v>1420192.72608332</v>
      </c>
    </row>
    <row r="7" ht="14.25" spans="1:5">
      <c r="A7" s="6"/>
      <c r="B7" s="6"/>
      <c r="C7" s="15"/>
      <c r="D7" s="13"/>
      <c r="E7" s="16"/>
    </row>
    <row r="8" ht="14.25" spans="1:5">
      <c r="A8" s="6"/>
      <c r="B8" s="6"/>
      <c r="C8" s="15"/>
      <c r="D8" s="13"/>
      <c r="E8" s="16"/>
    </row>
    <row r="9" ht="14.25" spans="1:5">
      <c r="A9" s="6" t="s">
        <v>33</v>
      </c>
      <c r="B9" s="6">
        <v>20170811</v>
      </c>
      <c r="C9" s="15">
        <v>1000000</v>
      </c>
      <c r="D9" s="13">
        <v>1</v>
      </c>
      <c r="E9" s="16">
        <v>1000000</v>
      </c>
    </row>
    <row r="10" ht="14.25" spans="1:5">
      <c r="A10" s="6"/>
      <c r="B10" s="6">
        <v>20171024</v>
      </c>
      <c r="C10" s="15">
        <v>1600000</v>
      </c>
      <c r="D10" s="13">
        <v>1.06209</v>
      </c>
      <c r="E10" s="16">
        <f>C10/D10</f>
        <v>1506463.67068704</v>
      </c>
    </row>
    <row r="11" ht="14.25" spans="1:5">
      <c r="A11" s="6"/>
      <c r="B11" s="6"/>
      <c r="C11" s="15">
        <f>SUM(C9:C10)</f>
        <v>2600000</v>
      </c>
      <c r="D11" s="13"/>
      <c r="E11" s="16">
        <f>SUM(E9:E10)</f>
        <v>2506463.67068704</v>
      </c>
    </row>
    <row r="12" ht="14.25" spans="1:5">
      <c r="A12" s="6"/>
      <c r="B12" s="6"/>
      <c r="C12" s="15"/>
      <c r="D12" s="13"/>
      <c r="E12" s="16"/>
    </row>
    <row r="13" ht="14.25" spans="1:5">
      <c r="A13" s="6"/>
      <c r="B13" s="6"/>
      <c r="C13" s="15"/>
      <c r="D13" s="13"/>
      <c r="E13" s="16"/>
    </row>
    <row r="14" ht="14.25" spans="1:5">
      <c r="A14" s="6" t="s">
        <v>34</v>
      </c>
      <c r="B14" s="6">
        <v>20170811</v>
      </c>
      <c r="C14" s="17">
        <v>405123</v>
      </c>
      <c r="D14" s="13">
        <v>1</v>
      </c>
      <c r="E14" s="18">
        <v>405123</v>
      </c>
    </row>
    <row r="15" ht="14.25" spans="1:5">
      <c r="A15" s="6"/>
      <c r="B15" s="6"/>
      <c r="C15" s="17"/>
      <c r="D15" s="13"/>
      <c r="E15" s="18"/>
    </row>
    <row r="16" ht="14.25" spans="1:5">
      <c r="A16" s="6"/>
      <c r="B16" s="6"/>
      <c r="C16" s="17"/>
      <c r="D16" s="13"/>
      <c r="E16" s="18"/>
    </row>
    <row r="17" ht="14.25" spans="1:5">
      <c r="A17" s="6"/>
      <c r="B17" s="6"/>
      <c r="C17" s="17"/>
      <c r="D17" s="13"/>
      <c r="E17" s="18"/>
    </row>
    <row r="18" ht="14.25" spans="1:5">
      <c r="A18" s="6" t="s">
        <v>35</v>
      </c>
      <c r="B18" s="6">
        <v>20170811</v>
      </c>
      <c r="C18" s="15">
        <v>200000</v>
      </c>
      <c r="D18" s="13">
        <v>1</v>
      </c>
      <c r="E18" s="16">
        <v>200000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"/>
  <sheetViews>
    <sheetView workbookViewId="0">
      <selection activeCell="I1" sqref="I$1:I$1048576"/>
    </sheetView>
  </sheetViews>
  <sheetFormatPr defaultColWidth="9" defaultRowHeight="13.5"/>
  <sheetData>
    <row r="2" spans="1:5">
      <c r="A2" s="1"/>
      <c r="B2" s="1"/>
      <c r="C2" s="1"/>
      <c r="D2" s="1"/>
      <c r="E2" s="1"/>
    </row>
    <row r="3" ht="18.75" spans="1:9">
      <c r="A3" s="2"/>
      <c r="B3" s="2"/>
      <c r="C3" s="2"/>
      <c r="D3" s="2"/>
      <c r="E3" s="2"/>
      <c r="F3" s="2"/>
      <c r="G3" s="2"/>
      <c r="H3" s="2"/>
      <c r="I3" s="2"/>
    </row>
    <row r="4" ht="18.75" spans="1:9">
      <c r="A4" s="2"/>
      <c r="B4" s="2"/>
      <c r="C4" s="2"/>
      <c r="D4" s="2"/>
      <c r="E4" s="2"/>
      <c r="F4" s="2"/>
      <c r="G4" s="2"/>
      <c r="H4" s="2"/>
      <c r="I4" s="2"/>
    </row>
    <row r="5" ht="18.75" spans="1:9">
      <c r="A5" s="2"/>
      <c r="B5" s="2"/>
      <c r="C5" s="2"/>
      <c r="D5" s="2"/>
      <c r="E5" s="2"/>
      <c r="F5" s="2"/>
      <c r="G5" s="2"/>
      <c r="H5" s="2"/>
      <c r="I5" s="2"/>
    </row>
    <row r="7" ht="18.75" spans="1:9">
      <c r="A7" s="2"/>
      <c r="B7" s="2"/>
      <c r="C7" s="2"/>
      <c r="D7" s="2"/>
      <c r="E7" s="2"/>
      <c r="F7" s="2"/>
      <c r="G7" s="2"/>
      <c r="H7" s="2"/>
      <c r="I7" s="2"/>
    </row>
    <row r="8" spans="1:7">
      <c r="A8" s="3"/>
      <c r="D8" s="3"/>
      <c r="E8" s="3"/>
      <c r="F8" s="3"/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5" spans="5:8">
      <c r="E15" s="3"/>
      <c r="H15" s="5"/>
    </row>
    <row r="16" ht="14.25" spans="5:8">
      <c r="E16" s="3"/>
      <c r="H16" s="5"/>
    </row>
    <row r="17" ht="15" spans="2:8">
      <c r="B17" s="6"/>
      <c r="C17" s="7"/>
      <c r="D17" s="8"/>
      <c r="E17" s="8"/>
      <c r="F17" s="6"/>
      <c r="G17" s="6"/>
      <c r="H17" s="6"/>
    </row>
    <row r="18" ht="14.25" spans="6:7">
      <c r="F18" s="9"/>
      <c r="G18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2017-10-24T01:38:33Z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