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<sst xmlns="http://schemas.openxmlformats.org/spreadsheetml/2006/main" count="111">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</sst>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_ "/>
    <numFmt numFmtId="177" formatCode="yyyy&quot;年&quot;m&quot;月&quot;d&quot;日&quot;;@"/>
    <numFmt numFmtId="178" formatCode="#,##0.00000_ "/>
    <numFmt numFmtId="179" formatCode="0.00_ "/>
    <numFmt numFmtId="180" formatCode="0.00000_ "/>
    <numFmt numFmtId="181" formatCode="#,##0.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16" borderId="3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80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9" fontId="1" fillId="0" borderId="0" xfId="0" applyNumberFormat="1" applyFont="1">
      <alignment vertical="center"/>
    </xf>
    <xf numFmtId="179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9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9" fontId="9" fillId="4" borderId="0" xfId="0" applyNumberFormat="1" applyFont="1" applyFill="1">
      <alignment vertical="center"/>
    </xf>
    <xf numFmtId="179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2" fillId="0" borderId="0" xfId="0" applyFont="1">
      <alignment vertical="center"/>
    </xf>
    <xf numFmtId="178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78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80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9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9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9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80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80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3"/>
  <sheetViews>
    <sheetView tabSelected="1" topLeftCell="A106" workbookViewId="0">
      <selection activeCell="I125" sqref="I125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5" si="25">K110+L110+M110+N110+O110+P110+Q110+R110</f>
        <v>14798512</v>
      </c>
      <c r="C110" s="58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1.69781945936104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1.71687090913813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58">
        <f>B112*H111/B111</f>
        <v>1.76177701284562</v>
      </c>
      <c r="I112" s="58">
        <f>E112/E106</f>
        <v>2.44510702378929</v>
      </c>
      <c r="J112" s="89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3">
        <f t="shared" si="25"/>
        <v>15054976</v>
      </c>
      <c r="C113" s="58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58">
        <f>B113*H112/B112</f>
        <v>1.72724333453347</v>
      </c>
      <c r="I113" s="58">
        <f>B113*I112/B112</f>
        <v>2.39717897229204</v>
      </c>
      <c r="J113" s="89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3">
        <f t="shared" si="25"/>
        <v>15302516</v>
      </c>
      <c r="C114" s="58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58">
        <f>B114*H113/B113</f>
        <v>1.75564336752126</v>
      </c>
      <c r="I114" s="58">
        <f>B114*I113/B113</f>
        <v>2.43659435779655</v>
      </c>
      <c r="J114" s="89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3">
        <v>15355978</v>
      </c>
      <c r="C115" s="58">
        <f t="shared" si="26"/>
        <v>0.349367385075761</v>
      </c>
      <c r="J115" s="89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3">
        <f t="shared" ref="B116:B119" si="27">K116+L116+M116+N116+O116+P116+Q116+R116</f>
        <v>15406240</v>
      </c>
      <c r="C116" s="58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58">
        <f>B116*H112/B115</f>
        <v>1.76754352515891</v>
      </c>
      <c r="I116" s="58">
        <f>B116*I112/B115</f>
        <v>2.45311015906532</v>
      </c>
      <c r="J116" s="89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3">
        <f t="shared" si="27"/>
        <v>15939353</v>
      </c>
      <c r="C117" s="58">
        <f t="shared" si="26"/>
        <v>3.46037060308031</v>
      </c>
      <c r="D117" s="5">
        <f>D106*H117</f>
        <v>807666.769703692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58">
        <f>B117*H116/B116</f>
        <v>1.82870708170016</v>
      </c>
      <c r="I117" s="58">
        <f>E117/E106</f>
        <v>2.54454864603782</v>
      </c>
      <c r="J117" s="89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3"/>
    </row>
    <row r="119" spans="1:18">
      <c r="A119" s="19">
        <v>43217</v>
      </c>
      <c r="B119" s="103">
        <f t="shared" ref="B119:B122" si="28">K119+L119+M119+N119+O119+P119+Q119+R119</f>
        <v>15839353</v>
      </c>
      <c r="C119" s="58"/>
      <c r="G119" s="5"/>
      <c r="J119" s="89"/>
      <c r="K119" s="5">
        <v>3121950</v>
      </c>
      <c r="L119" s="5">
        <v>2527636</v>
      </c>
      <c r="M119" s="99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3">
        <f t="shared" si="28"/>
        <v>15321482</v>
      </c>
      <c r="C120" s="58">
        <f>(B120/B119-1)*100</f>
        <v>-3.26952117299235</v>
      </c>
      <c r="D120" s="5">
        <f>D106*H120</f>
        <v>781259.933661006</v>
      </c>
      <c r="E120" s="5">
        <f>E106*I120</f>
        <v>4746896.11735255</v>
      </c>
      <c r="F120" s="5">
        <f>F106*J120</f>
        <v>9793325.94898643</v>
      </c>
      <c r="G120" s="5"/>
      <c r="H120" s="58">
        <f>B120*H117/B119</f>
        <v>1.76891711647196</v>
      </c>
      <c r="I120" s="58">
        <f>B120*I117/B119</f>
        <v>2.46135408929852</v>
      </c>
      <c r="J120" s="89">
        <f>B120*J117/B119</f>
        <v>1.47214921880482</v>
      </c>
      <c r="K120" s="5">
        <v>3152130</v>
      </c>
      <c r="L120" s="5">
        <v>2579805</v>
      </c>
      <c r="M120" s="83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3">
        <f t="shared" si="28"/>
        <v>15725704</v>
      </c>
      <c r="C121" s="58">
        <f>(B121/B120-1)*100</f>
        <v>2.63826958775919</v>
      </c>
      <c r="D121" s="5">
        <f>D106*H121</f>
        <v>801871.676892132</v>
      </c>
      <c r="E121" s="5">
        <f>B121-D121-F121</f>
        <v>4872132.0339792</v>
      </c>
      <c r="F121" s="5">
        <f>F106*J121</f>
        <v>10051700.2891287</v>
      </c>
      <c r="G121" s="5"/>
      <c r="H121" s="58">
        <f>B121*H120/B120</f>
        <v>1.81558591878851</v>
      </c>
      <c r="I121" s="58">
        <f>E121/E106</f>
        <v>2.52629124568357</v>
      </c>
      <c r="J121" s="89">
        <f>B121*J120/B120</f>
        <v>1.51098848393098</v>
      </c>
      <c r="K121" s="5">
        <v>3163589</v>
      </c>
      <c r="L121" s="5">
        <v>2605004</v>
      </c>
      <c r="M121" s="83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9">
        <v>43245</v>
      </c>
      <c r="B122" s="103">
        <v>15839353</v>
      </c>
      <c r="C122" s="58">
        <f>(B122/B121-1)*100</f>
        <v>0.722695785193461</v>
      </c>
      <c r="G122" s="5"/>
      <c r="H122" s="58">
        <v>1.82871</v>
      </c>
      <c r="I122" s="58">
        <v>2.54455</v>
      </c>
      <c r="J122" s="89">
        <v>1.52191</v>
      </c>
      <c r="K122" s="5"/>
      <c r="L122" s="5"/>
      <c r="M122" s="83"/>
      <c r="N122" s="5"/>
      <c r="O122" s="5"/>
      <c r="P122" s="5"/>
      <c r="Q122" s="5"/>
      <c r="R122" s="5"/>
    </row>
    <row r="123" spans="1:18">
      <c r="A123" s="19">
        <v>43251</v>
      </c>
      <c r="B123" s="103">
        <f>K123+L123+M123+N123+O123+P123+Q123+R123</f>
        <v>16090410</v>
      </c>
      <c r="C123" s="58">
        <f>(B123/B122-1)*100</f>
        <v>1.58502054976615</v>
      </c>
      <c r="D123" s="5">
        <f>D106*H123</f>
        <v>820469.763302707</v>
      </c>
      <c r="E123" s="5">
        <f>B123-D123-F123-G123</f>
        <v>5032125.47996093</v>
      </c>
      <c r="F123" s="5">
        <f>F106*J123</f>
        <v>10236685.7567364</v>
      </c>
      <c r="G123" s="5">
        <v>1129</v>
      </c>
      <c r="H123" s="58">
        <f>B123*H122/B122</f>
        <v>1.85769542929563</v>
      </c>
      <c r="I123" s="58">
        <f>E123/E106</f>
        <v>2.60925082870215</v>
      </c>
      <c r="J123" s="89">
        <f>(C123*0.7/100+1)*J122</f>
        <v>1.53879581037426</v>
      </c>
      <c r="K123" s="5">
        <v>3167759</v>
      </c>
      <c r="L123" s="5">
        <v>2607303</v>
      </c>
      <c r="M123" s="83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64</v>
      </c>
      <c r="B1" s="41" t="s">
        <v>65</v>
      </c>
      <c r="C1" s="41" t="s">
        <v>66</v>
      </c>
      <c r="D1" s="52" t="s">
        <v>67</v>
      </c>
      <c r="E1" s="53" t="s">
        <v>68</v>
      </c>
    </row>
    <row r="2" ht="14.25" spans="1:5">
      <c r="A2" s="41" t="s">
        <v>69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69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70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70</v>
      </c>
      <c r="G7" s="57" t="s">
        <v>71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72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73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72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74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75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72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76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77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78</v>
      </c>
      <c r="B41" s="41" t="s">
        <v>65</v>
      </c>
      <c r="C41" s="41" t="s">
        <v>79</v>
      </c>
      <c r="D41" s="67" t="s">
        <v>67</v>
      </c>
      <c r="E41" s="68" t="s">
        <v>68</v>
      </c>
    </row>
    <row r="42" ht="14.25" spans="1:5">
      <c r="A42" s="41" t="s">
        <v>74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80</v>
      </c>
      <c r="B2" s="15"/>
    </row>
    <row r="4" ht="18.75" spans="1:7">
      <c r="A4" s="16" t="s">
        <v>81</v>
      </c>
      <c r="B4" s="2" t="s">
        <v>65</v>
      </c>
      <c r="C4" s="2" t="s">
        <v>82</v>
      </c>
      <c r="D4" s="17" t="s">
        <v>67</v>
      </c>
      <c r="E4" s="18" t="s">
        <v>83</v>
      </c>
      <c r="F4" s="2" t="s">
        <v>84</v>
      </c>
      <c r="G4" s="2" t="s">
        <v>85</v>
      </c>
    </row>
    <row r="5" ht="18.75" spans="1:7">
      <c r="A5" s="2" t="s">
        <v>69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69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86</v>
      </c>
      <c r="I6" s="23"/>
      <c r="J6" s="23"/>
      <c r="K6" s="23"/>
      <c r="L6" s="23"/>
    </row>
    <row r="7" ht="18.75" spans="1:9">
      <c r="A7" s="2" t="s">
        <v>73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87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64</v>
      </c>
      <c r="B11" s="2" t="s">
        <v>65</v>
      </c>
      <c r="C11" s="2" t="s">
        <v>88</v>
      </c>
      <c r="D11" s="17" t="s">
        <v>67</v>
      </c>
      <c r="E11" s="18" t="s">
        <v>68</v>
      </c>
      <c r="F11" s="12"/>
      <c r="G11" s="12"/>
      <c r="H11" s="12"/>
      <c r="I11" s="12"/>
    </row>
    <row r="12" ht="18.75" spans="1:7">
      <c r="A12" s="2" t="s">
        <v>69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73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75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77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78</v>
      </c>
      <c r="B18" s="2" t="s">
        <v>65</v>
      </c>
      <c r="C18" s="2" t="s">
        <v>79</v>
      </c>
      <c r="D18" s="17" t="s">
        <v>67</v>
      </c>
      <c r="E18" s="18" t="s">
        <v>68</v>
      </c>
      <c r="F18" s="2"/>
      <c r="G18" s="2"/>
    </row>
    <row r="19" ht="18.75" spans="1:8">
      <c r="A19" s="2" t="s">
        <v>74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89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90</v>
      </c>
      <c r="B24" s="32" t="s">
        <v>91</v>
      </c>
      <c r="C24" s="32" t="s">
        <v>92</v>
      </c>
      <c r="D24" s="29" t="s">
        <v>92</v>
      </c>
      <c r="E24" s="29" t="s">
        <v>93</v>
      </c>
      <c r="F24" s="2"/>
      <c r="G24" s="2"/>
    </row>
    <row r="25" ht="18.75" spans="1:7">
      <c r="A25" s="2" t="s">
        <v>94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95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104</v>
      </c>
      <c r="D5" s="2" t="s">
        <v>105</v>
      </c>
      <c r="E5" s="2" t="s">
        <v>106</v>
      </c>
      <c r="F5" s="2" t="s">
        <v>107</v>
      </c>
      <c r="G5" s="2" t="s">
        <v>108</v>
      </c>
      <c r="H5" s="2"/>
      <c r="I5" s="2"/>
    </row>
    <row r="6" s="1" customFormat="1" ht="18.75" spans="1:16">
      <c r="A6" s="7">
        <v>20170811</v>
      </c>
      <c r="B6" s="7" t="s">
        <v>109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110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100</v>
      </c>
      <c r="B10" s="2" t="s">
        <v>73</v>
      </c>
      <c r="C10" s="2" t="s">
        <v>69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2018-05-31T07:38:39Z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