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<sst xmlns="http://schemas.openxmlformats.org/spreadsheetml/2006/main" count="43">
  <si>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鑫源基金</t>
  </si>
  <si>
    <t>魏璐</t>
  </si>
  <si>
    <t>pwd892140</t>
  </si>
  <si>
    <t>6214 8578 0729 8809</t>
  </si>
  <si>
    <t>招商</t>
  </si>
  <si>
    <t>柴静，保本口头协议，无跟投</t>
  </si>
  <si>
    <t>910056帐号</t>
  </si>
  <si>
    <t>时间</t>
  </si>
  <si>
    <t>总权益￥</t>
  </si>
  <si>
    <t>保证金￥</t>
  </si>
  <si>
    <t>乙方权益￥</t>
  </si>
  <si>
    <t>乙方股份数</t>
  </si>
  <si>
    <t>乙方净值</t>
  </si>
  <si>
    <t>毛收益￥</t>
  </si>
  <si>
    <t>甲方分红￥</t>
  </si>
  <si>
    <t>乙方净收益￥</t>
  </si>
  <si>
    <t>乙方出入金￥</t>
  </si>
  <si>
    <t>出入股份数</t>
  </si>
  <si>
    <t>备注</t>
  </si>
  <si>
    <t>已经回购40W股</t>
  </si>
  <si>
    <t>分红后</t>
  </si>
  <si>
    <t>不参与9.3W分红</t>
  </si>
  <si>
    <t>全部回购</t>
  </si>
  <si>
    <t>入金</t>
  </si>
  <si>
    <t>已经全部回购</t>
  </si>
  <si>
    <t>回购2月27日的入金99560.94股</t>
  </si>
  <si>
    <t>净值回购101043</t>
  </si>
  <si>
    <t>保证金回购1635</t>
  </si>
  <si>
    <t>回购11月20日的入金400000股</t>
  </si>
  <si>
    <t>净值回购405956</t>
  </si>
  <si>
    <t>保证金回购19770</t>
  </si>
  <si>
    <t xml:space="preserve">乙方合计回购499560.936股，回购资金 101043+1635+405956+19770=528404
</t>
  </si>
  <si>
    <t>甲方分红16349+1338+16175=33862</t>
  </si>
  <si>
    <t>不参与11.5w分红</t>
  </si>
  <si>
    <t>入金60W</t>
  </si>
  <si>
    <t>60W回购</t>
  </si>
  <si>
    <t>26W回购</t>
  </si>
  <si>
    <t>保证金</t>
  </si>
  <si>
    <t>甲方保证金分红</t>
  </si>
  <si>
    <t>合计</t>
  </si>
  <si>
    <t>602503+263807+9088=875398</t>
  </si>
  <si>
    <t>甲方分红</t>
  </si>
  <si>
    <t>合计出金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</si>
</sst>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#,##0.00000_ "/>
    <numFmt numFmtId="178" formatCode="#,##0_ "/>
    <numFmt numFmtId="179" formatCode="0.00000_ "/>
    <numFmt numFmtId="180" formatCode="0_ "/>
  </numFmts>
  <fonts count="31">
    <font>
      <sz val="11"/>
      <color theme="1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color theme="5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theme="5" tint="-0.2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4" borderId="3" applyNumberFormat="0" applyAlignment="0" applyProtection="0">
      <alignment vertical="center"/>
    </xf>
    <xf numFmtId="0" fontId="30" fillId="14" borderId="7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9" fontId="3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14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179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>
      <alignment vertical="center"/>
    </xf>
    <xf numFmtId="178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79" fontId="3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178" fontId="9" fillId="0" borderId="0" xfId="0" applyNumberFormat="1" applyFont="1">
      <alignment vertical="center"/>
    </xf>
    <xf numFmtId="178" fontId="10" fillId="0" borderId="0" xfId="0" applyNumberFormat="1" applyFont="1" applyFill="1" applyAlignment="1">
      <alignment vertical="center"/>
    </xf>
    <xf numFmtId="178" fontId="1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78" fontId="1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topLeftCell="A13" workbookViewId="0">
      <selection activeCell="B28" sqref="B28"/>
    </sheetView>
  </sheetViews>
  <sheetFormatPr defaultColWidth="9" defaultRowHeight="13.5"/>
  <cols>
    <col min="1" max="1" width="14.25" customWidth="1"/>
    <col min="2" max="2" width="14.625" customWidth="1"/>
    <col min="3" max="3" width="12.875" customWidth="1"/>
    <col min="4" max="4" width="19.875" customWidth="1"/>
    <col min="5" max="5" width="18" customWidth="1"/>
    <col min="6" max="6" width="12.375" customWidth="1"/>
    <col min="7" max="7" width="9.875" customWidth="1"/>
    <col min="8" max="8" width="12.5" customWidth="1"/>
    <col min="9" max="9" width="11.375" customWidth="1"/>
    <col min="10" max="10" width="14.125" customWidth="1"/>
    <col min="11" max="11" width="15.5" customWidth="1"/>
    <col min="12" max="12" width="18.375" customWidth="1"/>
    <col min="13" max="13" width="13.5" customWidth="1"/>
  </cols>
  <sheetData>
    <row r="1" ht="18.75" spans="1:13">
      <c r="A1" s="2" t="s">
        <v>0</v>
      </c>
      <c r="B1" s="3">
        <v>910056</v>
      </c>
      <c r="C1" s="3" t="s">
        <v>1</v>
      </c>
      <c r="D1" t="s">
        <v>2</v>
      </c>
      <c r="E1" s="4" t="s">
        <v>3</v>
      </c>
      <c r="F1" s="4"/>
      <c r="G1" s="4"/>
      <c r="H1" s="3" t="s">
        <v>4</v>
      </c>
      <c r="I1" s="3"/>
      <c r="J1" s="3" t="s">
        <v>5</v>
      </c>
      <c r="K1" s="3"/>
      <c r="L1" s="3"/>
      <c r="M1" s="3"/>
    </row>
    <row r="2" ht="18.75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4.25" spans="1:13">
      <c r="A3" s="6" t="s">
        <v>6</v>
      </c>
      <c r="B3" s="7"/>
      <c r="C3" s="7"/>
      <c r="D3" s="8"/>
      <c r="E3" s="9"/>
      <c r="F3" s="10"/>
      <c r="G3" s="10"/>
      <c r="H3" s="10"/>
      <c r="I3" s="10"/>
      <c r="J3" s="10"/>
      <c r="K3" s="10"/>
      <c r="L3" s="10"/>
      <c r="M3" s="10"/>
    </row>
    <row r="4" ht="18.75" spans="1:14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42" t="s">
        <v>18</v>
      </c>
      <c r="M4" s="42"/>
      <c r="N4" s="42"/>
    </row>
    <row r="5" ht="18.75" spans="1:14">
      <c r="A5" s="11">
        <v>43059</v>
      </c>
      <c r="B5" s="12">
        <v>1550000</v>
      </c>
      <c r="C5" s="13">
        <v>0</v>
      </c>
      <c r="D5" s="13">
        <v>1550000</v>
      </c>
      <c r="E5" s="14">
        <v>1550000</v>
      </c>
      <c r="F5" s="15">
        <v>1</v>
      </c>
      <c r="G5" s="13">
        <v>0</v>
      </c>
      <c r="H5" s="16">
        <v>0</v>
      </c>
      <c r="I5" s="5">
        <v>0</v>
      </c>
      <c r="J5" s="13">
        <v>1550000</v>
      </c>
      <c r="K5" s="5"/>
      <c r="L5" s="42"/>
      <c r="M5" s="42" t="s">
        <v>19</v>
      </c>
      <c r="N5" s="42"/>
    </row>
    <row r="6" ht="18.75" spans="1:14">
      <c r="A6" s="11">
        <v>43081</v>
      </c>
      <c r="B6" s="13">
        <v>1649423</v>
      </c>
      <c r="C6" s="13">
        <v>93000</v>
      </c>
      <c r="D6" s="13">
        <v>1550000</v>
      </c>
      <c r="E6" s="14">
        <v>1550000</v>
      </c>
      <c r="F6" s="15">
        <v>1</v>
      </c>
      <c r="G6" s="13">
        <f>B6-C6-B5</f>
        <v>6423</v>
      </c>
      <c r="H6" s="10">
        <v>0</v>
      </c>
      <c r="I6" s="10">
        <v>0</v>
      </c>
      <c r="J6" s="10"/>
      <c r="K6" s="10"/>
      <c r="L6" s="42"/>
      <c r="M6" s="42"/>
      <c r="N6" s="42"/>
    </row>
    <row r="7" ht="18.75" spans="1:14">
      <c r="A7" s="11">
        <v>43084</v>
      </c>
      <c r="B7" s="13">
        <v>1655441</v>
      </c>
      <c r="C7" s="13">
        <v>93000</v>
      </c>
      <c r="D7" s="13">
        <f>B7-C7-H7</f>
        <v>1556842.55</v>
      </c>
      <c r="E7" s="14">
        <v>1550000</v>
      </c>
      <c r="F7" s="15">
        <f>D7/E7</f>
        <v>1.0044145483871</v>
      </c>
      <c r="G7" s="13">
        <f>B7-C7-B5</f>
        <v>12441</v>
      </c>
      <c r="H7" s="13">
        <f>G7*0.45</f>
        <v>5598.45</v>
      </c>
      <c r="I7" s="13">
        <f>G7-H7</f>
        <v>6842.55</v>
      </c>
      <c r="J7" s="10"/>
      <c r="K7" s="10"/>
      <c r="L7" s="42"/>
      <c r="M7" s="42"/>
      <c r="N7" s="42"/>
    </row>
    <row r="8" ht="18.75" spans="1:14">
      <c r="A8" s="11" t="s">
        <v>20</v>
      </c>
      <c r="B8" s="13">
        <f>B7-H7</f>
        <v>1649842.55</v>
      </c>
      <c r="C8" s="13">
        <v>93000</v>
      </c>
      <c r="D8" s="13">
        <v>1556843</v>
      </c>
      <c r="E8" s="14">
        <v>1550000</v>
      </c>
      <c r="F8" s="15">
        <f>D8/E8</f>
        <v>1.00441483870968</v>
      </c>
      <c r="G8" s="13">
        <v>0</v>
      </c>
      <c r="H8" s="13">
        <f>G8*0.45</f>
        <v>0</v>
      </c>
      <c r="I8" s="13">
        <f>G8-H8</f>
        <v>0</v>
      </c>
      <c r="J8" s="10"/>
      <c r="K8" s="10"/>
      <c r="L8" s="42"/>
      <c r="M8" s="42"/>
      <c r="N8" s="42"/>
    </row>
    <row r="9" ht="18.75" spans="1:15">
      <c r="A9" s="11">
        <v>43087</v>
      </c>
      <c r="B9" s="13">
        <f>C9+D9+G9</f>
        <v>1909842.55</v>
      </c>
      <c r="C9" s="13">
        <v>93000</v>
      </c>
      <c r="D9" s="13">
        <f>D7+J9</f>
        <v>1816842.55</v>
      </c>
      <c r="E9" s="14">
        <f>E7+K9</f>
        <v>1808857.26209115</v>
      </c>
      <c r="F9" s="15">
        <v>1.00441</v>
      </c>
      <c r="G9" s="13">
        <v>0</v>
      </c>
      <c r="H9" s="17">
        <v>0</v>
      </c>
      <c r="I9" s="5">
        <v>0</v>
      </c>
      <c r="J9" s="43">
        <v>260000</v>
      </c>
      <c r="K9" s="5">
        <f>J9/F7</f>
        <v>258857.262091146</v>
      </c>
      <c r="L9" s="42" t="s">
        <v>21</v>
      </c>
      <c r="M9" t="s">
        <v>22</v>
      </c>
      <c r="N9" s="42"/>
      <c r="O9" s="44"/>
    </row>
    <row r="10" ht="18.75" spans="1:14">
      <c r="A10" s="18">
        <v>43158</v>
      </c>
      <c r="B10" s="19">
        <v>1868657</v>
      </c>
      <c r="C10" s="19">
        <f>B10-D10</f>
        <v>51814</v>
      </c>
      <c r="D10" s="20">
        <v>1816843</v>
      </c>
      <c r="E10" s="14">
        <f>E9+K10</f>
        <v>1808857.26209115</v>
      </c>
      <c r="F10" s="21">
        <v>1.00441</v>
      </c>
      <c r="G10" s="22"/>
      <c r="J10" s="26"/>
      <c r="K10" s="26"/>
      <c r="L10" s="42"/>
      <c r="M10" s="42"/>
      <c r="N10" s="42"/>
    </row>
    <row r="11" ht="18.75" spans="1:14">
      <c r="A11" t="s">
        <v>23</v>
      </c>
      <c r="B11" s="19">
        <f>B10+J11</f>
        <v>1968657</v>
      </c>
      <c r="C11" s="19">
        <v>51814</v>
      </c>
      <c r="D11" s="20">
        <f>B11-C11</f>
        <v>1916843</v>
      </c>
      <c r="E11" s="23">
        <f>E10+K11</f>
        <v>1908418.19836219</v>
      </c>
      <c r="F11" s="24">
        <f>D11/E11</f>
        <v>1.00441454689807</v>
      </c>
      <c r="G11" s="22"/>
      <c r="J11" s="26">
        <v>100000</v>
      </c>
      <c r="K11" s="23">
        <f>J11/F10</f>
        <v>99560.9362710447</v>
      </c>
      <c r="L11" s="42" t="s">
        <v>21</v>
      </c>
      <c r="M11" s="42" t="s">
        <v>24</v>
      </c>
      <c r="N11" s="42"/>
    </row>
    <row r="12" ht="18.75" spans="1:7">
      <c r="A12" s="18">
        <v>43165</v>
      </c>
      <c r="B12" s="19">
        <v>2091614</v>
      </c>
      <c r="C12" s="19">
        <v>150000</v>
      </c>
      <c r="D12" s="20">
        <v>1916843</v>
      </c>
      <c r="E12" s="25">
        <v>1908418.2</v>
      </c>
      <c r="F12" s="26">
        <v>1.00441</v>
      </c>
      <c r="G12" s="27">
        <f>B12-C12-D12</f>
        <v>24771</v>
      </c>
    </row>
    <row r="13" customFormat="1" ht="18.75" spans="1:9">
      <c r="A13" s="18">
        <v>43225</v>
      </c>
      <c r="B13" s="19">
        <v>2103175</v>
      </c>
      <c r="C13" s="19">
        <v>150000</v>
      </c>
      <c r="D13" s="20">
        <v>1916843</v>
      </c>
      <c r="E13" s="25">
        <v>1908418.2</v>
      </c>
      <c r="F13" s="26">
        <v>1.00441</v>
      </c>
      <c r="G13" s="27">
        <f>B13-C13-D13</f>
        <v>36332</v>
      </c>
      <c r="H13" s="13">
        <f>G13*0.45</f>
        <v>16349.4</v>
      </c>
      <c r="I13" s="13">
        <f>G13-H13</f>
        <v>19982.6</v>
      </c>
    </row>
    <row r="14" s="1" customFormat="1" ht="18.75" spans="1:10">
      <c r="A14" s="18">
        <v>43245</v>
      </c>
      <c r="B14" s="19">
        <f>B13-H13</f>
        <v>2086825.6</v>
      </c>
      <c r="C14" s="19">
        <v>150000</v>
      </c>
      <c r="D14" s="28">
        <f>B14-C14</f>
        <v>1936825.6</v>
      </c>
      <c r="E14" s="23">
        <v>1908418.2</v>
      </c>
      <c r="F14" s="29">
        <f>D14/E14</f>
        <v>1.01488531182526</v>
      </c>
      <c r="G14" s="30"/>
      <c r="H14" s="30"/>
      <c r="I14" s="30"/>
      <c r="J14" s="30"/>
    </row>
    <row r="15" ht="18.75" spans="1:10">
      <c r="A15" s="31" t="s">
        <v>25</v>
      </c>
      <c r="B15" s="31"/>
      <c r="C15" s="31"/>
      <c r="D15" s="31" t="s">
        <v>26</v>
      </c>
      <c r="E15" s="31" t="s">
        <v>27</v>
      </c>
      <c r="F15" s="31"/>
      <c r="G15" s="31"/>
      <c r="H15" s="32">
        <v>1338</v>
      </c>
      <c r="I15" s="31"/>
      <c r="J15" s="35"/>
    </row>
    <row r="16" ht="18.75" spans="1:10">
      <c r="A16" s="31" t="s">
        <v>28</v>
      </c>
      <c r="B16" s="31"/>
      <c r="C16" s="31"/>
      <c r="D16" s="31" t="s">
        <v>29</v>
      </c>
      <c r="E16" s="31" t="s">
        <v>30</v>
      </c>
      <c r="F16" s="31"/>
      <c r="G16" s="31"/>
      <c r="H16" s="32">
        <v>16175</v>
      </c>
      <c r="I16" s="31"/>
      <c r="J16" s="35"/>
    </row>
    <row r="17" ht="30" customHeight="1" spans="1:10">
      <c r="A17" s="33" t="s">
        <v>31</v>
      </c>
      <c r="B17" s="34"/>
      <c r="C17" s="34"/>
      <c r="D17" s="35" t="s">
        <v>32</v>
      </c>
      <c r="E17" s="35"/>
      <c r="F17" s="35"/>
      <c r="G17" s="35"/>
      <c r="H17" s="35"/>
      <c r="I17" s="35"/>
      <c r="J17" s="35"/>
    </row>
    <row r="18" customFormat="1" ht="18.75" spans="1:13">
      <c r="A18" s="18">
        <v>43225</v>
      </c>
      <c r="B18" s="36">
        <f>C18+D18</f>
        <v>1540917.1446014</v>
      </c>
      <c r="C18" s="19">
        <v>111082</v>
      </c>
      <c r="D18" s="27">
        <f>E18*F18</f>
        <v>1429835.1446014</v>
      </c>
      <c r="E18" s="25">
        <v>1408857.26</v>
      </c>
      <c r="F18" s="21">
        <v>1.01489</v>
      </c>
      <c r="G18" s="37"/>
      <c r="H18" s="37"/>
      <c r="I18" s="37"/>
      <c r="J18" s="45">
        <v>600000</v>
      </c>
      <c r="K18" s="25">
        <f>J18/F18</f>
        <v>591197.075545133</v>
      </c>
      <c r="L18" s="42" t="s">
        <v>33</v>
      </c>
      <c r="M18" t="s">
        <v>22</v>
      </c>
    </row>
    <row r="19" spans="1:1">
      <c r="A19" t="s">
        <v>34</v>
      </c>
    </row>
    <row r="20" ht="18.75" spans="2:6">
      <c r="B20" s="27">
        <f>B18+J18</f>
        <v>2140917.1446014</v>
      </c>
      <c r="C20" s="19">
        <v>111082</v>
      </c>
      <c r="D20" s="27">
        <v>2029835</v>
      </c>
      <c r="E20" s="25">
        <f>E18+K18</f>
        <v>2000054.33554513</v>
      </c>
      <c r="F20" s="30">
        <v>1.01489</v>
      </c>
    </row>
    <row r="21" customFormat="1" ht="18.75" spans="1:9">
      <c r="A21" s="38">
        <v>43244</v>
      </c>
      <c r="B21" s="27">
        <v>2156316</v>
      </c>
      <c r="C21" s="19">
        <v>111082</v>
      </c>
      <c r="D21" s="27">
        <f>D20+I21</f>
        <v>2038304.37046923</v>
      </c>
      <c r="E21" s="25">
        <v>2000054.34</v>
      </c>
      <c r="F21" s="39">
        <f>D21/E21</f>
        <v>1.01912449562207</v>
      </c>
      <c r="G21" s="27">
        <f>B21-B20</f>
        <v>15398.8553986</v>
      </c>
      <c r="H21" s="27">
        <f>G21*0.45</f>
        <v>6929.48492937</v>
      </c>
      <c r="I21" s="27">
        <f>G21-H21</f>
        <v>8469.37046922999</v>
      </c>
    </row>
    <row r="22" customFormat="1" ht="18.75" spans="1:9">
      <c r="A22" s="38" t="s">
        <v>20</v>
      </c>
      <c r="B22" s="27">
        <f>B21-H21</f>
        <v>2149386.51507063</v>
      </c>
      <c r="C22" s="19">
        <v>111082</v>
      </c>
      <c r="D22" s="27">
        <f>B22-C22</f>
        <v>2038304.51507063</v>
      </c>
      <c r="E22" s="25">
        <v>2000054.34</v>
      </c>
      <c r="F22" s="39">
        <f>D22/E22</f>
        <v>1.0191245679208</v>
      </c>
      <c r="G22" s="27"/>
      <c r="H22" s="27"/>
      <c r="I22" s="27"/>
    </row>
    <row r="23" spans="1:5">
      <c r="A23" s="40" t="s">
        <v>35</v>
      </c>
      <c r="B23" s="40">
        <f>602503</f>
        <v>602503</v>
      </c>
      <c r="C23" s="40"/>
      <c r="D23" s="40"/>
      <c r="E23" s="40"/>
    </row>
    <row r="24" spans="1:6">
      <c r="A24" s="40" t="s">
        <v>36</v>
      </c>
      <c r="B24" s="40">
        <v>263807</v>
      </c>
      <c r="C24" s="40" t="s">
        <v>37</v>
      </c>
      <c r="D24" s="41">
        <f>K9*57000/E11</f>
        <v>7731.46260702082</v>
      </c>
      <c r="E24" s="40" t="s">
        <v>38</v>
      </c>
      <c r="F24" s="22">
        <f>D24*0.45/0.55</f>
        <v>6325.74213301704</v>
      </c>
    </row>
    <row r="25" spans="1:5">
      <c r="A25" s="40" t="s">
        <v>39</v>
      </c>
      <c r="B25" s="40" t="s">
        <v>40</v>
      </c>
      <c r="C25" s="40"/>
      <c r="D25" s="40"/>
      <c r="E25" s="40"/>
    </row>
    <row r="26" spans="1:5">
      <c r="A26" s="40" t="s">
        <v>41</v>
      </c>
      <c r="B26" s="40">
        <v>6929</v>
      </c>
      <c r="C26" s="40">
        <v>6326</v>
      </c>
      <c r="D26" s="40"/>
      <c r="E26" s="40"/>
    </row>
    <row r="27" spans="1:5">
      <c r="A27" s="40" t="s">
        <v>42</v>
      </c>
      <c r="B27" s="41">
        <f>B23+B24+D24+F24+B26</f>
        <v>887296.204740038</v>
      </c>
      <c r="C27" s="40"/>
      <c r="D27" s="40"/>
      <c r="E27" s="40"/>
    </row>
    <row r="28" s="1" customFormat="1" ht="18.75" spans="1:10">
      <c r="A28" s="18">
        <v>43245</v>
      </c>
      <c r="B28" s="19">
        <f>B21-B27</f>
        <v>1269019.79525996</v>
      </c>
      <c r="C28" s="19">
        <f>C21-D24-F24</f>
        <v>97024.7952599621</v>
      </c>
      <c r="D28" s="28">
        <f>B28-C28</f>
        <v>1171995</v>
      </c>
      <c r="E28" s="25">
        <f>1150000</f>
        <v>1150000</v>
      </c>
      <c r="F28" s="29">
        <v>1.01912</v>
      </c>
      <c r="G28" s="30"/>
      <c r="H28" s="30"/>
      <c r="I28" s="30"/>
      <c r="J28" s="30"/>
    </row>
    <row r="29" spans="4:4">
      <c r="D29" s="22"/>
    </row>
  </sheetData>
  <mergeCells count="8">
    <mergeCell ref="E1:G1"/>
    <mergeCell ref="J1:M1"/>
    <mergeCell ref="A15:C15"/>
    <mergeCell ref="A16:C16"/>
    <mergeCell ref="E16:F16"/>
    <mergeCell ref="A17:C17"/>
    <mergeCell ref="D17:E17"/>
    <mergeCell ref="B25:D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LanZC</dc:creator>
  <cp:lastModifiedBy>BaoDY</cp:lastModifiedBy>
  <dcterms:created xsi:type="dcterms:W3CDTF">2017-12-18T01:38:00Z</dcterms:created>
  <dcterms:modified xsi:type="dcterms:W3CDTF">2018-05-25T01:05:37Z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