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68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<sst xmlns="http://schemas.openxmlformats.org/spreadsheetml/2006/main" count="431" uniqueCount="102">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</sst>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3"/>
  <sheetViews>
    <sheetView topLeftCell="A62" workbookViewId="0">
      <selection activeCell="G75" sqref="G75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</v>
      </c>
      <c r="D64" s="35">
        <f>B64*D57/B61</f>
        <v>1.07688449169232</v>
      </c>
      <c r="E64" s="49">
        <f>B64*E57/B61</f>
        <v>1.1801345021794</v>
      </c>
      <c r="F64" s="49">
        <f>B64*F57/B61</f>
        <v>0.996866596570618</v>
      </c>
      <c r="G64" s="38">
        <v>0</v>
      </c>
      <c r="H64" s="38">
        <f>E64*H63</f>
        <v>4720538.00871758</v>
      </c>
      <c r="I64" s="38">
        <f>F64*I63</f>
        <v>2834846.33215787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1273354.33215787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 t="shared" si="14"/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</v>
      </c>
      <c r="G68" s="38">
        <v>0</v>
      </c>
      <c r="H68" s="38">
        <f>E68*H67</f>
        <v>4672458.72462425</v>
      </c>
      <c r="I68" s="38">
        <f>F68*I67</f>
        <v>1256435.4326302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>
      <c r="A69" s="10">
        <v>43637</v>
      </c>
      <c r="B69" s="38">
        <f t="shared" si="14"/>
        <v>5969074</v>
      </c>
      <c r="C69" s="44">
        <f>(B69/B68-1)*100</f>
        <v>0.568764999201399</v>
      </c>
      <c r="D69" s="35">
        <f>B69*D68/B68</f>
        <v>1.07197884399844</v>
      </c>
      <c r="E69" s="49">
        <f>B69*E68/B68</f>
        <v>1.17475850861301</v>
      </c>
      <c r="F69" s="49">
        <f>B69*F68/B68</f>
        <v>0.992325462996597</v>
      </c>
      <c r="G69" s="38">
        <v>0</v>
      </c>
      <c r="H69" s="38">
        <f>E69*H67</f>
        <v>4699034.03445204</v>
      </c>
      <c r="I69" s="38">
        <f>F69*I67</f>
        <v>1263581.59760857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="40" customFormat="1" spans="1:15">
      <c r="A70" s="45" t="s">
        <v>16</v>
      </c>
      <c r="B70" s="46">
        <f>-520000</f>
        <v>-520000</v>
      </c>
      <c r="C70" s="45" t="s">
        <v>17</v>
      </c>
      <c r="D70" s="47">
        <v>0.99233</v>
      </c>
      <c r="E70" s="46" t="s">
        <v>18</v>
      </c>
      <c r="F70" s="46">
        <f>B70/D70</f>
        <v>-524019.227474731</v>
      </c>
      <c r="G70" s="46" t="s">
        <v>19</v>
      </c>
      <c r="H70" s="48">
        <f>F70+I67</f>
        <v>749334.772525269</v>
      </c>
      <c r="I70" s="53" t="s">
        <v>20</v>
      </c>
      <c r="J70" s="46">
        <f>I69+B70</f>
        <v>743581.59760857</v>
      </c>
      <c r="K70" s="54"/>
      <c r="L70" s="54"/>
      <c r="M70" s="54"/>
      <c r="N70" s="54"/>
      <c r="O70" s="54"/>
    </row>
    <row r="71" customFormat="1" ht="26.5" customHeight="1" spans="1:21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J71" s="35"/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customFormat="1" spans="1:17">
      <c r="A72" s="10">
        <v>43639</v>
      </c>
      <c r="B72" s="38">
        <f>B69+B70</f>
        <v>5449074</v>
      </c>
      <c r="C72" s="38"/>
      <c r="D72" s="38"/>
      <c r="E72" s="38"/>
      <c r="F72" s="38"/>
      <c r="G72" s="43">
        <v>0</v>
      </c>
      <c r="H72" s="43">
        <v>4000000</v>
      </c>
      <c r="I72" s="43">
        <v>749334.77</v>
      </c>
      <c r="J72" s="35"/>
      <c r="K72" s="38"/>
      <c r="L72" s="38"/>
      <c r="M72" s="38"/>
      <c r="N72" s="38"/>
      <c r="O72" s="38"/>
      <c r="P72" s="38"/>
      <c r="Q72" s="57"/>
    </row>
    <row r="73" spans="1:26">
      <c r="A73" s="10">
        <v>43644</v>
      </c>
      <c r="B73" s="38">
        <f>K73+L73+M73+N73+O73+P73+Q73+R73+S73+T73+U73</f>
        <v>5426763</v>
      </c>
      <c r="C73" s="44">
        <f>(B73/B72-1)*100</f>
        <v>-0.409445714996715</v>
      </c>
      <c r="D73" s="35">
        <f>B73*D69/B72</f>
        <v>1.06758967255602</v>
      </c>
      <c r="E73" s="49">
        <f>B73*E69/B72</f>
        <v>1.16994851023793</v>
      </c>
      <c r="F73" s="49">
        <f>B73*F69/B72</f>
        <v>0.988262428909536</v>
      </c>
      <c r="G73" s="38">
        <v>0</v>
      </c>
      <c r="H73" s="38">
        <f>E73*H69</f>
        <v>5497627.86816452</v>
      </c>
      <c r="I73" s="38">
        <f>F73*I69</f>
        <v>1248750.21877804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9"/>
  <sheetViews>
    <sheetView workbookViewId="0">
      <selection activeCell="E17" sqref="E1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>C14/D14</f>
        <v>-2719657.68575262</v>
      </c>
    </row>
    <row r="15" customFormat="1" ht="18.75" spans="2:5">
      <c r="B15" s="10">
        <v>43639</v>
      </c>
      <c r="C15" s="6">
        <v>-520000</v>
      </c>
      <c r="D15" s="7">
        <v>0.99233</v>
      </c>
      <c r="E15" s="8">
        <f>C15/D15</f>
        <v>-524019.227474731</v>
      </c>
    </row>
    <row r="16" customFormat="1" ht="18.75" spans="2:5">
      <c r="B16" s="10"/>
      <c r="C16" s="31">
        <f>SUM(C3:C15)</f>
        <v>317333</v>
      </c>
      <c r="D16" s="32" t="s">
        <v>35</v>
      </c>
      <c r="E16" s="33">
        <f>SUM(E3:E15)</f>
        <v>753343.635912786</v>
      </c>
    </row>
    <row r="17" customFormat="1" ht="18.75" spans="2:5">
      <c r="B17" s="10"/>
      <c r="C17" s="6"/>
      <c r="D17" s="7"/>
      <c r="E17" s="8"/>
    </row>
    <row r="18" ht="18.75" spans="2:5">
      <c r="B18" s="10"/>
      <c r="C18" s="6"/>
      <c r="D18" s="7"/>
      <c r="E18" s="8"/>
    </row>
    <row r="19" ht="18.75" spans="1: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ht="18.75" spans="1: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346054.022878016</v>
      </c>
    </row>
    <row r="21" ht="18.75" spans="1: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</v>
      </c>
    </row>
    <row r="22" customFormat="1" ht="18.75" spans="1:5">
      <c r="A22" s="17"/>
      <c r="B22" s="10">
        <v>43516</v>
      </c>
      <c r="C22" s="6">
        <v>-2500000</v>
      </c>
      <c r="D22" s="7">
        <v>1.10308</v>
      </c>
      <c r="E22" s="8">
        <f t="shared" si="1"/>
        <v>-2266381.40479385</v>
      </c>
    </row>
    <row r="23" customFormat="1" ht="18.75" spans="1: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</v>
      </c>
    </row>
    <row r="24" customFormat="1" ht="18.75" spans="1: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</v>
      </c>
    </row>
    <row r="25" customFormat="1" ht="18.75" spans="1:5">
      <c r="A25" s="17"/>
      <c r="B25" s="10">
        <v>43622</v>
      </c>
      <c r="C25" s="6">
        <f>D25*E25</f>
        <v>-1561491.5356845</v>
      </c>
      <c r="D25" s="7">
        <v>0.99687</v>
      </c>
      <c r="E25" s="8">
        <v>-1566394.35</v>
      </c>
    </row>
    <row r="26" customFormat="1" ht="18.75" spans="1:5">
      <c r="A26" s="23"/>
      <c r="B26" s="10"/>
      <c r="C26" s="6"/>
      <c r="D26" s="32" t="s">
        <v>35</v>
      </c>
      <c r="E26" s="33">
        <f>SUM(E18:E24)</f>
        <v>1566394.35214754</v>
      </c>
    </row>
    <row r="27" ht="18.75" spans="1:5">
      <c r="A27" s="23" t="s">
        <v>37</v>
      </c>
      <c r="B27" s="10"/>
      <c r="C27" s="31"/>
      <c r="D27" s="32" t="s">
        <v>35</v>
      </c>
      <c r="E27" s="33">
        <v>0</v>
      </c>
    </row>
    <row r="28" ht="18.75" spans="1:5">
      <c r="A28" s="17"/>
      <c r="B28" s="10"/>
      <c r="C28" s="6"/>
      <c r="D28" s="7"/>
      <c r="E28" s="8"/>
    </row>
    <row r="29" customFormat="1" ht="18.75" spans="1: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ht="18.75" spans="1: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="22" customFormat="1" ht="18.75" spans="1:16383">
      <c r="A31" s="17"/>
      <c r="B31" s="10">
        <v>43341</v>
      </c>
      <c r="C31" s="34">
        <v>150000</v>
      </c>
      <c r="D31" s="35">
        <v>1.04223</v>
      </c>
      <c r="E31" s="8">
        <f>C31/D31</f>
        <v>143922.166892145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2" customFormat="1" ht="18.75" spans="1:16383">
      <c r="A32" s="17"/>
      <c r="B32" s="10">
        <v>43598</v>
      </c>
      <c r="C32" s="34">
        <f>D32*E32</f>
        <v>-840056.984010248</v>
      </c>
      <c r="D32" s="35">
        <v>1.05811</v>
      </c>
      <c r="E32" s="8">
        <f>-SUM(E29:E31)</f>
        <v>-793922.166892145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="23" customFormat="1" ht="18.75" spans="1:16383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="22" customFormat="1" ht="18.75" spans="1:16378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="22" customFormat="1" ht="18.75" spans="1:16378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customFormat="1" ht="18.75" spans="2:5">
      <c r="B36" s="10">
        <v>43486</v>
      </c>
      <c r="C36" s="6">
        <f>D36*E36</f>
        <v>-575550.96736</v>
      </c>
      <c r="D36" s="7">
        <v>1.12111</v>
      </c>
      <c r="E36" s="8">
        <f>-513376</f>
        <v>-513376</v>
      </c>
    </row>
    <row r="37" customFormat="1" ht="18.75" spans="2: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customFormat="1" ht="18.75" spans="2:5">
      <c r="B38" s="10">
        <v>43616</v>
      </c>
      <c r="C38" s="6">
        <f>D38*E38</f>
        <v>-329155.478382736</v>
      </c>
      <c r="D38" s="7">
        <v>1.0285</v>
      </c>
      <c r="E38" s="8">
        <f>-(E35+E36+E37)</f>
        <v>-320034.495267609</v>
      </c>
    </row>
    <row r="39" s="22" customFormat="1" ht="18.75" spans="1:16378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="22" customFormat="1" ht="18.75" spans="1:16378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>
      <c r="D59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topLeftCell="A25" workbookViewId="0">
      <selection activeCell="D42" sqref="D42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customFormat="1" ht="18.75" spans="1:5">
      <c r="A41" s="20" t="s">
        <v>94</v>
      </c>
      <c r="B41" s="10" t="s">
        <v>93</v>
      </c>
      <c r="C41" s="6">
        <v>15952</v>
      </c>
      <c r="D41" s="7"/>
      <c r="E41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95</v>
      </c>
      <c r="B1" t="s">
        <v>96</v>
      </c>
      <c r="C1" t="s">
        <v>97</v>
      </c>
      <c r="D1" t="s">
        <v>96</v>
      </c>
      <c r="E1" t="s">
        <v>98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99</v>
      </c>
      <c r="F2" t="s">
        <v>100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101</v>
      </c>
      <c r="F3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2019-06-28T07:45:36Z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