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<sst xmlns="http://schemas.openxmlformats.org/spreadsheetml/2006/main" count="96">
  <si>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</si>
  <si>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</si>
  <si>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</si>
  <si>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</si>
  <si>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</si>
  <si>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</si>
  <si>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</si>
  <si>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</si>
  <si>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</si>
  <si>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</si>
  <si>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</si>
  <si>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</si>
  <si>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</si>
  <si>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</si>
  <si>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</si>
  <si>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</si>
  <si>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</si>
  <si>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</si>
  <si>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</si>
  <si>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</si>
  <si>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</si>
  <si>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</si>
  <si>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</si>
  <si>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</si>
  <si>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</si>
  <si>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</si>
  <si>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</si>
  <si>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</si>
  <si>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</si>
  <si>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</si>
  <si>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</si>
  <si>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</si>
  <si>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</si>
  <si>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</si>
  <si>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</si>
  <si>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</si>
  <si>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</si>
  <si>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</si>
  <si>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</si>
  <si>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</si>
  <si>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</si>
  <si>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</si>
  <si>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</si>
  <si>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</si>
  <si>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</si>
  <si>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</si>
  <si>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</si>
  <si>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</si>
  <si>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提取10W</t>
  </si>
  <si>
    <t>已经提取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</si>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</sst>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4" fillId="19" borderId="7" applyNumberFormat="0" applyAlignment="0" applyProtection="0">
      <alignment vertical="center"/>
    </xf>
    <xf numFmtId="0" fontId="35" fillId="19" borderId="2" applyNumberFormat="0" applyAlignment="0" applyProtection="0">
      <alignment vertical="center"/>
    </xf>
    <xf numFmtId="0" fontId="36" fillId="20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7" fillId="0" borderId="0"/>
  </cellStyleXfs>
  <cellXfs count="9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2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8" fontId="13" fillId="3" borderId="0" xfId="0" applyNumberFormat="1" applyFont="1" applyFill="1">
      <alignment vertical="center"/>
    </xf>
    <xf numFmtId="182" fontId="13" fillId="3" borderId="0" xfId="0" applyNumberFormat="1" applyFont="1" applyFill="1">
      <alignment vertical="center"/>
    </xf>
    <xf numFmtId="178" fontId="13" fillId="0" borderId="0" xfId="0" applyNumberFormat="1" applyFont="1" applyFill="1">
      <alignment vertical="center"/>
    </xf>
    <xf numFmtId="182" fontId="13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17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82" fontId="15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6" fontId="17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abSelected="1" topLeftCell="B36" workbookViewId="0">
      <selection activeCell="F53" sqref="F53"/>
    </sheetView>
  </sheetViews>
  <sheetFormatPr defaultColWidth="9" defaultRowHeight="18.75"/>
  <cols>
    <col min="1" max="1" width="22.625" style="2" customWidth="1"/>
    <col min="2" max="2" width="14.875" style="5" customWidth="1"/>
    <col min="3" max="3" width="14.375" style="2" customWidth="1"/>
    <col min="4" max="4" width="16.375" style="5" customWidth="1"/>
    <col min="5" max="5" width="16.875" style="5" customWidth="1"/>
    <col min="6" max="6" width="17.75" style="5" customWidth="1"/>
    <col min="7" max="7" width="15.375" style="68" customWidth="1"/>
    <col min="8" max="8" width="16.375" style="68" customWidth="1"/>
    <col min="9" max="9" width="15.25" style="68" customWidth="1"/>
    <col min="10" max="10" width="14.375" style="69" customWidth="1"/>
    <col min="11" max="11" width="14.25" style="69" customWidth="1"/>
    <col min="12" max="12" width="14.375" style="69" customWidth="1"/>
    <col min="13" max="13" width="13.125" style="69" customWidth="1"/>
    <col min="14" max="14" width="10.5" style="69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63" customFormat="1" ht="26.5" customHeight="1" spans="1:14">
      <c r="A1" s="25" t="s">
        <v>0</v>
      </c>
      <c r="B1" s="70"/>
      <c r="C1" s="25"/>
      <c r="D1" s="70">
        <v>441660</v>
      </c>
      <c r="E1" s="70">
        <v>1575000</v>
      </c>
      <c r="F1" s="70">
        <v>2605123</v>
      </c>
      <c r="G1" s="71"/>
      <c r="H1" s="71"/>
      <c r="I1" s="71"/>
      <c r="J1" s="90"/>
      <c r="K1" s="90"/>
      <c r="L1" s="90"/>
      <c r="M1" s="90"/>
      <c r="N1" s="90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68" t="s">
        <v>7</v>
      </c>
      <c r="H2" s="68" t="s">
        <v>8</v>
      </c>
      <c r="I2" s="68" t="s">
        <v>9</v>
      </c>
      <c r="J2" s="69" t="s">
        <v>10</v>
      </c>
      <c r="K2" s="69" t="s">
        <v>11</v>
      </c>
      <c r="L2" s="69" t="s">
        <v>12</v>
      </c>
      <c r="M2" s="69" t="s">
        <v>13</v>
      </c>
      <c r="N2" s="69" t="s">
        <v>14</v>
      </c>
      <c r="O2" s="69" t="s">
        <v>15</v>
      </c>
    </row>
    <row r="3" ht="16.5" customHeight="1" spans="1:8">
      <c r="A3" s="72">
        <v>42958</v>
      </c>
      <c r="B3" s="5">
        <v>1607454</v>
      </c>
      <c r="C3" s="68">
        <v>2.06057</v>
      </c>
      <c r="E3" s="5">
        <v>1607454</v>
      </c>
      <c r="H3" s="68">
        <v>1.0206</v>
      </c>
    </row>
    <row r="4" ht="16.5" customHeight="1" spans="1:14">
      <c r="A4" s="72">
        <v>42961</v>
      </c>
      <c r="B4" s="5">
        <f t="shared" ref="B4:B11" si="0">J4+K4+L4+M4+N4</f>
        <v>4654237</v>
      </c>
      <c r="C4" s="68">
        <v>0</v>
      </c>
      <c r="D4" s="5">
        <v>441660</v>
      </c>
      <c r="E4" s="5">
        <v>1607454</v>
      </c>
      <c r="F4" s="5">
        <f>F1*I4</f>
        <v>2605123</v>
      </c>
      <c r="G4" s="68">
        <v>1</v>
      </c>
      <c r="H4" s="68">
        <v>1.0206</v>
      </c>
      <c r="I4" s="68">
        <v>1</v>
      </c>
      <c r="J4" s="69">
        <v>1109894</v>
      </c>
      <c r="K4" s="69">
        <v>1122560</v>
      </c>
      <c r="L4" s="69">
        <v>1100000</v>
      </c>
      <c r="M4" s="69">
        <v>1321783</v>
      </c>
      <c r="N4" s="69">
        <v>0</v>
      </c>
    </row>
    <row r="5" ht="16.5" customHeight="1" spans="1:14">
      <c r="A5" s="72">
        <v>42968</v>
      </c>
      <c r="B5" s="5">
        <f t="shared" si="0"/>
        <v>4644224</v>
      </c>
      <c r="C5" s="6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68">
        <v>0.99784</v>
      </c>
      <c r="H5" s="68">
        <v>1.01835</v>
      </c>
      <c r="I5" s="68">
        <v>0.99784</v>
      </c>
      <c r="J5" s="69">
        <v>911613</v>
      </c>
      <c r="K5" s="69">
        <v>1110878</v>
      </c>
      <c r="L5" s="69">
        <v>1100000</v>
      </c>
      <c r="M5" s="69">
        <v>1321733</v>
      </c>
      <c r="N5" s="69">
        <v>200000</v>
      </c>
    </row>
    <row r="6" ht="16.5" customHeight="1" spans="1:14">
      <c r="A6" s="72">
        <v>42972</v>
      </c>
      <c r="B6" s="5">
        <f t="shared" si="0"/>
        <v>4672762</v>
      </c>
      <c r="C6" s="6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68">
        <v>1.00398</v>
      </c>
      <c r="H6" s="68">
        <v>1.02664</v>
      </c>
      <c r="I6" s="68">
        <v>1.00278</v>
      </c>
      <c r="J6" s="69">
        <v>896728</v>
      </c>
      <c r="K6" s="69">
        <v>1156542</v>
      </c>
      <c r="L6" s="69">
        <v>1094068</v>
      </c>
      <c r="M6" s="69">
        <v>1327747</v>
      </c>
      <c r="N6" s="69">
        <v>197677</v>
      </c>
    </row>
    <row r="7" ht="16.5" customHeight="1" spans="1:14">
      <c r="A7" s="72">
        <v>42979</v>
      </c>
      <c r="B7" s="5">
        <f t="shared" si="0"/>
        <v>4724717</v>
      </c>
      <c r="C7" s="6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68">
        <f>(C7/100+1)*G6</f>
        <v>1.0151429440789</v>
      </c>
      <c r="H7" s="68">
        <f>E7/E1</f>
        <v>1.04360093129568</v>
      </c>
      <c r="I7" s="68">
        <f t="shared" ref="I7:I13" si="3">I6*(C7*0.7/100+1)</f>
        <v>1.01058472115421</v>
      </c>
      <c r="J7" s="69">
        <v>897943</v>
      </c>
      <c r="K7" s="69">
        <v>1181473</v>
      </c>
      <c r="L7" s="69">
        <v>1115269</v>
      </c>
      <c r="M7" s="69">
        <v>1330348</v>
      </c>
      <c r="N7" s="69">
        <v>199684</v>
      </c>
    </row>
    <row r="8" ht="16.5" customHeight="1" spans="1:14">
      <c r="A8" s="72">
        <v>42986</v>
      </c>
      <c r="B8" s="5">
        <f t="shared" si="0"/>
        <v>4733439</v>
      </c>
      <c r="C8" s="73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68">
        <v>1.017015</v>
      </c>
      <c r="H8" s="68">
        <f>E8/E1</f>
        <v>1.04645376689676</v>
      </c>
      <c r="I8" s="68">
        <f t="shared" si="3"/>
        <v>1.01189059873089</v>
      </c>
      <c r="J8" s="91">
        <v>902123</v>
      </c>
      <c r="K8" s="91">
        <v>1182482</v>
      </c>
      <c r="L8" s="91">
        <v>1120011</v>
      </c>
      <c r="M8" s="91">
        <v>1327439</v>
      </c>
      <c r="N8" s="69">
        <v>201384</v>
      </c>
    </row>
    <row r="9" ht="16.5" customHeight="1" spans="1:14">
      <c r="A9" s="72">
        <v>43000</v>
      </c>
      <c r="B9" s="5">
        <f t="shared" si="0"/>
        <v>4742898</v>
      </c>
      <c r="C9" s="6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68">
        <f t="shared" ref="G9:G15" si="4">(C9/100+1)*G8</f>
        <v>1.0190473373524</v>
      </c>
      <c r="H9" s="68">
        <f>E9/E1</f>
        <v>1.04954832547431</v>
      </c>
      <c r="I9" s="68">
        <f t="shared" si="3"/>
        <v>1.01330606668587</v>
      </c>
      <c r="J9" s="69">
        <v>910526</v>
      </c>
      <c r="K9" s="69">
        <v>1113398</v>
      </c>
      <c r="L9" s="69">
        <v>1194913</v>
      </c>
      <c r="M9" s="69">
        <v>1317655</v>
      </c>
      <c r="N9" s="69">
        <v>206406</v>
      </c>
    </row>
    <row r="10" ht="16.5" customHeight="1" spans="1:14">
      <c r="A10" s="72">
        <v>43007</v>
      </c>
      <c r="B10" s="5">
        <f t="shared" si="0"/>
        <v>4773357</v>
      </c>
      <c r="C10" s="6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68">
        <f t="shared" si="4"/>
        <v>1.0255916827818</v>
      </c>
      <c r="H10" s="68">
        <f>E10/E1</f>
        <v>1.0595176484597</v>
      </c>
      <c r="I10" s="68">
        <f t="shared" si="3"/>
        <v>1.0178612990859</v>
      </c>
      <c r="J10" s="69">
        <v>912676</v>
      </c>
      <c r="K10" s="69">
        <v>1210836</v>
      </c>
      <c r="L10" s="69">
        <v>1131574</v>
      </c>
      <c r="M10" s="69">
        <v>1314090</v>
      </c>
      <c r="N10" s="69">
        <v>204181</v>
      </c>
    </row>
    <row r="11" ht="16.5" customHeight="1" spans="1:15">
      <c r="A11" s="72">
        <v>43021</v>
      </c>
      <c r="B11" s="5">
        <f>J11+K11+L11+M11+N11+O11</f>
        <v>4866266</v>
      </c>
      <c r="C11" s="6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68">
        <f t="shared" si="4"/>
        <v>1.0455538808021</v>
      </c>
      <c r="H11" s="68">
        <f>E11/E1</f>
        <v>1.08997104167219</v>
      </c>
      <c r="I11" s="68">
        <f t="shared" si="3"/>
        <v>1.03172951233828</v>
      </c>
      <c r="J11" s="69">
        <v>930509</v>
      </c>
      <c r="K11" s="69">
        <v>1234528</v>
      </c>
      <c r="L11" s="69">
        <v>969743</v>
      </c>
      <c r="M11" s="69">
        <v>775396</v>
      </c>
      <c r="N11" s="69">
        <v>206639</v>
      </c>
      <c r="O11" s="69">
        <v>749451</v>
      </c>
    </row>
    <row r="12" ht="16.5" customHeight="1" spans="1:15">
      <c r="A12" s="72">
        <v>43027</v>
      </c>
      <c r="B12" s="5">
        <f>J12+K12+L12+M12+N12+O12</f>
        <v>4983258</v>
      </c>
      <c r="C12" s="6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68">
        <f t="shared" si="4"/>
        <v>1.07069049265661</v>
      </c>
      <c r="H12" s="68">
        <f>E12/E1</f>
        <v>1.12848372150643</v>
      </c>
      <c r="I12" s="68">
        <f t="shared" si="3"/>
        <v>1.04909249031261</v>
      </c>
      <c r="J12" s="69">
        <v>929832</v>
      </c>
      <c r="K12" s="69">
        <v>1304092</v>
      </c>
      <c r="L12" s="69">
        <v>997065</v>
      </c>
      <c r="M12" s="69">
        <v>781127</v>
      </c>
      <c r="N12" s="69">
        <v>207370</v>
      </c>
      <c r="O12" s="69">
        <v>763772</v>
      </c>
    </row>
    <row r="13" s="64" customFormat="1" ht="16.5" customHeight="1" spans="1:14">
      <c r="A13" s="65" t="s">
        <v>16</v>
      </c>
      <c r="B13" s="74" t="s">
        <v>17</v>
      </c>
      <c r="C13" s="74">
        <v>-300000</v>
      </c>
      <c r="D13" s="74" t="s">
        <v>18</v>
      </c>
      <c r="E13" s="75">
        <v>1.04909</v>
      </c>
      <c r="F13" s="74" t="s">
        <v>19</v>
      </c>
      <c r="G13" s="76">
        <v>-285962.12</v>
      </c>
      <c r="H13" s="77" t="s">
        <v>20</v>
      </c>
      <c r="I13" s="76">
        <f>F1+G13</f>
        <v>2319160.88</v>
      </c>
      <c r="J13" s="92" t="s">
        <v>21</v>
      </c>
      <c r="K13" s="92">
        <f>F12+C13</f>
        <v>2433014.97564066</v>
      </c>
      <c r="L13" s="92" t="s">
        <v>22</v>
      </c>
      <c r="M13" s="92"/>
      <c r="N13" s="92"/>
    </row>
    <row r="14" customFormat="1" ht="16.5" customHeight="1" spans="1:15">
      <c r="A14" s="72">
        <v>43027</v>
      </c>
      <c r="B14" s="5">
        <f>J14+K14+L14+M14+N14+O14</f>
        <v>4683258</v>
      </c>
      <c r="C14" s="68">
        <v>2.40414</v>
      </c>
      <c r="D14" s="5">
        <v>472881</v>
      </c>
      <c r="E14" s="5">
        <v>1777362</v>
      </c>
      <c r="F14" s="5">
        <v>2433015</v>
      </c>
      <c r="G14" s="68">
        <v>1.07069</v>
      </c>
      <c r="H14" s="68">
        <v>1.12848</v>
      </c>
      <c r="I14" s="68">
        <v>1.04909</v>
      </c>
      <c r="J14" s="69">
        <v>629832</v>
      </c>
      <c r="K14" s="69">
        <v>1304092</v>
      </c>
      <c r="L14" s="69">
        <v>997065</v>
      </c>
      <c r="M14" s="69">
        <v>781127</v>
      </c>
      <c r="N14" s="69">
        <v>207370</v>
      </c>
      <c r="O14" s="69">
        <v>763772</v>
      </c>
    </row>
    <row r="15" spans="1:15">
      <c r="A15" s="72">
        <v>43032</v>
      </c>
      <c r="B15" s="5">
        <f>J15+K15+L15+M15+N15+O15</f>
        <v>4766130</v>
      </c>
      <c r="C15" s="6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68">
        <f>(C15/100+1)*G12</f>
        <v>1.08963676093981</v>
      </c>
      <c r="H15" s="68">
        <f>E15/E1</f>
        <v>1.15665371280542</v>
      </c>
      <c r="I15" s="68">
        <f>I12*(C15*0.7/100+1)</f>
        <v>1.06208734880643</v>
      </c>
      <c r="J15" s="69">
        <v>631858</v>
      </c>
      <c r="K15" s="69">
        <v>1360932</v>
      </c>
      <c r="L15" s="69">
        <v>1018561</v>
      </c>
      <c r="M15" s="69">
        <v>783471</v>
      </c>
      <c r="N15" s="69">
        <v>208262</v>
      </c>
      <c r="O15" s="69">
        <v>763046</v>
      </c>
    </row>
    <row r="16" s="64" customFormat="1" ht="31" customHeight="1" spans="1:14">
      <c r="A16" s="65" t="s">
        <v>23</v>
      </c>
      <c r="B16" s="74" t="s">
        <v>17</v>
      </c>
      <c r="C16" s="74">
        <v>1600000</v>
      </c>
      <c r="D16" s="74" t="s">
        <v>18</v>
      </c>
      <c r="E16" s="75">
        <v>1.06209</v>
      </c>
      <c r="F16" s="74" t="s">
        <v>19</v>
      </c>
      <c r="G16" s="76">
        <f t="shared" ref="G16:G19" si="5">C16/E16</f>
        <v>1506463.67068704</v>
      </c>
      <c r="H16" s="77" t="s">
        <v>20</v>
      </c>
      <c r="I16" s="76">
        <f>I13+G16</f>
        <v>3825624.55068704</v>
      </c>
      <c r="J16" s="92" t="s">
        <v>24</v>
      </c>
      <c r="K16" s="92">
        <f>F15+C16</f>
        <v>4063151.43049478</v>
      </c>
      <c r="L16" s="92" t="s">
        <v>25</v>
      </c>
      <c r="M16" s="92"/>
      <c r="N16" s="92"/>
    </row>
    <row r="17" s="64" customFormat="1" ht="19" customHeight="1" spans="1:14">
      <c r="A17" s="65" t="s">
        <v>26</v>
      </c>
      <c r="B17" s="74" t="s">
        <v>17</v>
      </c>
      <c r="C17" s="74">
        <v>500000</v>
      </c>
      <c r="D17" s="74" t="s">
        <v>18</v>
      </c>
      <c r="E17" s="75">
        <v>1.06209</v>
      </c>
      <c r="F17" s="74" t="s">
        <v>19</v>
      </c>
      <c r="G17" s="76">
        <f t="shared" si="5"/>
        <v>470769.897089701</v>
      </c>
      <c r="H17" s="77" t="s">
        <v>20</v>
      </c>
      <c r="I17" s="76">
        <f>4296394.45</f>
        <v>4296394.45</v>
      </c>
      <c r="J17" s="92" t="s">
        <v>24</v>
      </c>
      <c r="K17" s="92">
        <f t="shared" ref="K17:K19" si="6">K16+C17</f>
        <v>4563151.43049478</v>
      </c>
      <c r="L17" s="92" t="s">
        <v>27</v>
      </c>
      <c r="M17" s="92"/>
      <c r="N17" s="92"/>
    </row>
    <row r="18" s="64" customFormat="1" ht="19" customHeight="1" spans="1:14">
      <c r="A18" s="65"/>
      <c r="B18" s="74"/>
      <c r="C18" s="74">
        <v>250000</v>
      </c>
      <c r="D18" s="74" t="s">
        <v>18</v>
      </c>
      <c r="E18" s="75">
        <v>1.06209</v>
      </c>
      <c r="F18" s="74" t="s">
        <v>19</v>
      </c>
      <c r="G18" s="76">
        <f t="shared" si="5"/>
        <v>235384.94854485</v>
      </c>
      <c r="H18" s="77" t="s">
        <v>20</v>
      </c>
      <c r="I18" s="76">
        <f>G18+I17</f>
        <v>4531779.39854485</v>
      </c>
      <c r="J18" s="92" t="s">
        <v>24</v>
      </c>
      <c r="K18" s="92">
        <f t="shared" si="6"/>
        <v>4813151.43049478</v>
      </c>
      <c r="L18" s="92" t="s">
        <v>27</v>
      </c>
      <c r="M18" s="92"/>
      <c r="N18" s="92"/>
    </row>
    <row r="19" s="64" customFormat="1" ht="19" customHeight="1" spans="1:14">
      <c r="A19" s="65" t="s">
        <v>28</v>
      </c>
      <c r="B19" s="74" t="s">
        <v>17</v>
      </c>
      <c r="C19" s="74">
        <v>200000</v>
      </c>
      <c r="D19" s="74" t="s">
        <v>18</v>
      </c>
      <c r="E19" s="75">
        <v>1.06209</v>
      </c>
      <c r="F19" s="74" t="s">
        <v>19</v>
      </c>
      <c r="G19" s="76">
        <f t="shared" si="5"/>
        <v>188307.95883588</v>
      </c>
      <c r="H19" s="77" t="s">
        <v>20</v>
      </c>
      <c r="I19" s="76">
        <f>G19+I18</f>
        <v>4720087.35738073</v>
      </c>
      <c r="J19" s="92" t="s">
        <v>24</v>
      </c>
      <c r="K19" s="92">
        <f t="shared" si="6"/>
        <v>5013151.43049478</v>
      </c>
      <c r="L19" s="92" t="s">
        <v>27</v>
      </c>
      <c r="M19" s="92"/>
      <c r="N19" s="92"/>
    </row>
    <row r="20" s="64" customFormat="1" ht="27" customHeight="1" spans="1:14">
      <c r="A20" s="25" t="s">
        <v>0</v>
      </c>
      <c r="B20" s="70"/>
      <c r="C20" s="25"/>
      <c r="D20" s="70">
        <v>441660</v>
      </c>
      <c r="E20" s="70">
        <v>1575000</v>
      </c>
      <c r="F20" s="78">
        <f>4720087.36</f>
        <v>4720087.36</v>
      </c>
      <c r="G20" s="76"/>
      <c r="H20" s="77"/>
      <c r="I20" s="76"/>
      <c r="J20" s="92"/>
      <c r="K20" s="92"/>
      <c r="L20" s="92"/>
      <c r="M20" s="92"/>
      <c r="N20" s="92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68" t="s">
        <v>7</v>
      </c>
      <c r="H21" s="68" t="s">
        <v>8</v>
      </c>
      <c r="I21" s="68" t="s">
        <v>9</v>
      </c>
      <c r="J21" s="69" t="s">
        <v>10</v>
      </c>
      <c r="K21" s="69" t="s">
        <v>11</v>
      </c>
      <c r="L21" s="69" t="s">
        <v>12</v>
      </c>
      <c r="M21" s="69" t="s">
        <v>13</v>
      </c>
      <c r="N21" s="69" t="s">
        <v>29</v>
      </c>
      <c r="O21" s="69" t="s">
        <v>15</v>
      </c>
    </row>
    <row r="22" spans="1:15">
      <c r="A22" s="72">
        <v>43033</v>
      </c>
      <c r="B22" s="5">
        <f>J22+K22+L22+M22+N22+O22</f>
        <v>7316130</v>
      </c>
      <c r="D22" s="5">
        <v>481249</v>
      </c>
      <c r="E22" s="5">
        <v>1821730</v>
      </c>
      <c r="F22" s="79">
        <v>5013151</v>
      </c>
      <c r="G22" s="68">
        <v>1.08964</v>
      </c>
      <c r="H22" s="68">
        <v>1.15665</v>
      </c>
      <c r="I22" s="6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0">
        <v>43034</v>
      </c>
      <c r="B23" s="5">
        <f>J23+K23+L23+M23+N23+O23</f>
        <v>7609756</v>
      </c>
      <c r="C23" s="81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68">
        <f>(C23/100+1)*G22</f>
        <v>1.13337167708064</v>
      </c>
      <c r="H23" s="68">
        <f>E23/E20</f>
        <v>1.24139341207178</v>
      </c>
      <c r="I23" s="6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4" customFormat="1" ht="19" customHeight="1" spans="1:14">
      <c r="A24" s="65" t="s">
        <v>30</v>
      </c>
      <c r="B24" s="74" t="s">
        <v>17</v>
      </c>
      <c r="C24" s="82">
        <v>300000</v>
      </c>
      <c r="D24" s="74" t="s">
        <v>18</v>
      </c>
      <c r="E24" s="75">
        <v>1.09193</v>
      </c>
      <c r="F24" s="74" t="s">
        <v>19</v>
      </c>
      <c r="G24" s="76">
        <f>C24/E24</f>
        <v>274742.886448765</v>
      </c>
      <c r="H24" s="77" t="s">
        <v>20</v>
      </c>
      <c r="I24" s="76">
        <f>I19+G24</f>
        <v>4994830.2438295</v>
      </c>
      <c r="J24" s="92" t="s">
        <v>24</v>
      </c>
      <c r="K24" s="92">
        <f>F23+C24</f>
        <v>5453996.44108751</v>
      </c>
      <c r="L24" s="92" t="s">
        <v>27</v>
      </c>
      <c r="M24" s="92"/>
      <c r="N24" s="92"/>
    </row>
    <row r="25" s="64" customFormat="1" ht="19" customHeight="1" spans="1:14">
      <c r="A25" s="65" t="s">
        <v>31</v>
      </c>
      <c r="B25" s="74" t="s">
        <v>17</v>
      </c>
      <c r="C25" s="82">
        <v>432358</v>
      </c>
      <c r="D25" s="74" t="s">
        <v>18</v>
      </c>
      <c r="E25" s="75">
        <v>1.09193</v>
      </c>
      <c r="F25" s="74" t="s">
        <v>19</v>
      </c>
      <c r="G25" s="76">
        <f>C25/E25</f>
        <v>395957.616330717</v>
      </c>
      <c r="H25" s="77" t="s">
        <v>20</v>
      </c>
      <c r="I25" s="76">
        <f>G25+I24</f>
        <v>5390787.86016021</v>
      </c>
      <c r="J25" s="92" t="s">
        <v>24</v>
      </c>
      <c r="K25" s="92">
        <f>K24+C25</f>
        <v>5886354.44108751</v>
      </c>
      <c r="L25" s="92" t="s">
        <v>25</v>
      </c>
      <c r="M25" s="92"/>
      <c r="N25" s="92"/>
    </row>
    <row r="26" s="65" customFormat="1" spans="1:14">
      <c r="A26" s="65" t="s">
        <v>32</v>
      </c>
      <c r="B26" s="74" t="s">
        <v>17</v>
      </c>
      <c r="C26" s="83">
        <v>315777</v>
      </c>
      <c r="D26" s="74" t="s">
        <v>18</v>
      </c>
      <c r="E26" s="75">
        <v>1.09193</v>
      </c>
      <c r="F26" s="74" t="s">
        <v>19</v>
      </c>
      <c r="G26" s="84">
        <f>C26/E26</f>
        <v>289191.614847106</v>
      </c>
      <c r="H26" s="77" t="s">
        <v>20</v>
      </c>
      <c r="I26" s="76">
        <f>G26+I25</f>
        <v>5679979.47500732</v>
      </c>
      <c r="J26" s="74" t="s">
        <v>24</v>
      </c>
      <c r="K26" s="74">
        <f>K25+C26</f>
        <v>6202131.44108751</v>
      </c>
      <c r="L26" s="74" t="s">
        <v>33</v>
      </c>
      <c r="M26" s="74"/>
      <c r="N26" s="74"/>
    </row>
    <row r="27" s="64" customFormat="1" ht="27" customHeight="1" spans="1:14">
      <c r="A27" s="25" t="s">
        <v>0</v>
      </c>
      <c r="B27" s="70"/>
      <c r="C27" s="25"/>
      <c r="D27" s="70">
        <v>441660</v>
      </c>
      <c r="E27" s="70">
        <v>1575000</v>
      </c>
      <c r="F27" s="78">
        <v>5679979.48</v>
      </c>
      <c r="G27" s="76"/>
      <c r="H27" s="77"/>
      <c r="I27" s="76"/>
      <c r="J27" s="92"/>
      <c r="K27" s="92"/>
      <c r="L27" s="92"/>
      <c r="M27" s="92"/>
      <c r="N27" s="92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68" t="s">
        <v>7</v>
      </c>
      <c r="H28" s="68" t="s">
        <v>8</v>
      </c>
      <c r="I28" s="68" t="s">
        <v>9</v>
      </c>
      <c r="J28" s="69" t="s">
        <v>10</v>
      </c>
      <c r="K28" s="69" t="s">
        <v>11</v>
      </c>
      <c r="L28" s="69" t="s">
        <v>12</v>
      </c>
      <c r="M28" s="69" t="s">
        <v>13</v>
      </c>
      <c r="N28" s="69" t="s">
        <v>29</v>
      </c>
      <c r="O28" s="69" t="s">
        <v>15</v>
      </c>
      <c r="P28" t="s">
        <v>34</v>
      </c>
      <c r="Q28" t="s">
        <v>35</v>
      </c>
    </row>
    <row r="29" spans="1:16">
      <c r="A29" s="80">
        <v>43034</v>
      </c>
      <c r="B29" s="5">
        <f>J29+K29+L29+M29+N29+O29+P29</f>
        <v>8657891</v>
      </c>
      <c r="C29" s="81"/>
      <c r="D29" s="5">
        <v>500565</v>
      </c>
      <c r="E29" s="5">
        <v>1955195</v>
      </c>
      <c r="F29" s="79">
        <v>6202131</v>
      </c>
      <c r="G29" s="68">
        <v>1.13337</v>
      </c>
      <c r="H29" s="68">
        <f>E29/E27</f>
        <v>1.24139365079365</v>
      </c>
      <c r="I29" s="6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65" customFormat="1" spans="1:14">
      <c r="A30" s="65" t="s">
        <v>36</v>
      </c>
      <c r="B30" s="74" t="s">
        <v>17</v>
      </c>
      <c r="C30" s="83">
        <v>300000</v>
      </c>
      <c r="D30" s="74" t="s">
        <v>18</v>
      </c>
      <c r="E30" s="75">
        <v>1.09193</v>
      </c>
      <c r="F30" s="74" t="s">
        <v>19</v>
      </c>
      <c r="G30" s="84">
        <f>C30/E30</f>
        <v>274742.886448765</v>
      </c>
      <c r="H30" s="77" t="s">
        <v>20</v>
      </c>
      <c r="I30" s="76">
        <f>G30+I26</f>
        <v>5954722.36145608</v>
      </c>
      <c r="J30" s="74" t="s">
        <v>24</v>
      </c>
      <c r="K30" s="74">
        <f>K26+C30</f>
        <v>6502131.44108751</v>
      </c>
      <c r="L30" s="74" t="s">
        <v>27</v>
      </c>
      <c r="M30" s="74"/>
      <c r="N30" s="74"/>
    </row>
    <row r="31" spans="1:16">
      <c r="A31" s="80">
        <v>43035</v>
      </c>
      <c r="B31" s="5">
        <f>J31+K31+L31+M31+N31+O31+P31</f>
        <v>8957891</v>
      </c>
      <c r="C31" s="81"/>
      <c r="D31" s="5">
        <v>500565</v>
      </c>
      <c r="E31" s="5">
        <v>1955195</v>
      </c>
      <c r="F31" s="79">
        <v>6502131</v>
      </c>
      <c r="G31" s="68">
        <v>1.13337</v>
      </c>
      <c r="H31" s="68">
        <f>1.24139</f>
        <v>1.24139</v>
      </c>
      <c r="I31" s="6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65" customFormat="1" spans="1:14">
      <c r="A32" s="65" t="s">
        <v>37</v>
      </c>
      <c r="B32" s="74" t="s">
        <v>17</v>
      </c>
      <c r="C32" s="83">
        <v>200000</v>
      </c>
      <c r="D32" s="74" t="s">
        <v>18</v>
      </c>
      <c r="E32" s="75">
        <v>1.09193</v>
      </c>
      <c r="F32" s="74" t="s">
        <v>19</v>
      </c>
      <c r="G32" s="84">
        <f>C32/E32</f>
        <v>183161.924299177</v>
      </c>
      <c r="H32" s="77" t="s">
        <v>20</v>
      </c>
      <c r="I32" s="76">
        <f>G32+I30</f>
        <v>6137884.28575526</v>
      </c>
      <c r="J32" s="74" t="s">
        <v>24</v>
      </c>
      <c r="K32" s="74">
        <f>K30+C32</f>
        <v>6702131.44108751</v>
      </c>
      <c r="L32" s="74" t="s">
        <v>38</v>
      </c>
      <c r="M32" s="74"/>
      <c r="N32" s="74"/>
    </row>
    <row r="33" s="64" customFormat="1" ht="27" customHeight="1" spans="1:14">
      <c r="A33" s="25" t="s">
        <v>0</v>
      </c>
      <c r="B33" s="70"/>
      <c r="C33" s="25"/>
      <c r="D33" s="70">
        <v>441660</v>
      </c>
      <c r="E33" s="70">
        <v>1575000</v>
      </c>
      <c r="F33" s="78">
        <v>6137884.29</v>
      </c>
      <c r="G33" s="76"/>
      <c r="H33" s="77"/>
      <c r="I33" s="76"/>
      <c r="J33" s="92"/>
      <c r="K33" s="92"/>
      <c r="L33" s="92"/>
      <c r="M33" s="92"/>
      <c r="N33" s="92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68" t="s">
        <v>7</v>
      </c>
      <c r="H34" s="68" t="s">
        <v>8</v>
      </c>
      <c r="I34" s="68" t="s">
        <v>9</v>
      </c>
      <c r="J34" s="69" t="s">
        <v>10</v>
      </c>
      <c r="K34" s="69" t="s">
        <v>11</v>
      </c>
      <c r="L34" s="69" t="s">
        <v>12</v>
      </c>
      <c r="M34" s="69" t="s">
        <v>13</v>
      </c>
      <c r="N34" s="69" t="s">
        <v>29</v>
      </c>
      <c r="O34" s="69" t="s">
        <v>15</v>
      </c>
      <c r="P34" t="s">
        <v>34</v>
      </c>
      <c r="Q34" t="s">
        <v>35</v>
      </c>
    </row>
    <row r="35" spans="1:17">
      <c r="A35" s="80">
        <v>43038</v>
      </c>
      <c r="B35" s="5">
        <f>J35+K35+L35+M35+N35+O35+P35+Q35</f>
        <v>9157891</v>
      </c>
      <c r="C35" s="81">
        <v>4.01341</v>
      </c>
      <c r="D35" s="5">
        <v>500565</v>
      </c>
      <c r="E35" s="5">
        <v>1955195</v>
      </c>
      <c r="F35" s="79">
        <v>6702131</v>
      </c>
      <c r="G35" s="68">
        <v>1.13337</v>
      </c>
      <c r="H35" s="68">
        <f>1.24139</f>
        <v>1.24139</v>
      </c>
      <c r="I35" s="6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0">
        <v>43041</v>
      </c>
      <c r="B36" s="5">
        <f>J36+K36+L36+M36+N36+O36+P36+Q36</f>
        <v>9510656</v>
      </c>
      <c r="C36" s="85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68">
        <f>(C36/100+1)*G35</f>
        <v>1.177027752411</v>
      </c>
      <c r="H36" s="85">
        <f>E36/E33</f>
        <v>1.33838223484174</v>
      </c>
      <c r="I36" s="68">
        <f>(C36*0.7/100+1)*I35</f>
        <v>1.1213730298253</v>
      </c>
      <c r="J36" s="5">
        <v>1552793</v>
      </c>
      <c r="K36" s="5">
        <v>2885517</v>
      </c>
      <c r="L36" s="93">
        <v>2749332</v>
      </c>
      <c r="M36" s="5">
        <v>785324</v>
      </c>
      <c r="N36" s="5">
        <v>181234</v>
      </c>
      <c r="O36" s="5">
        <v>100455</v>
      </c>
      <c r="P36" s="93">
        <v>1153454</v>
      </c>
      <c r="Q36" s="5">
        <v>102547</v>
      </c>
    </row>
    <row r="37" s="65" customFormat="1" spans="1:14">
      <c r="A37" s="65" t="s">
        <v>39</v>
      </c>
      <c r="B37" s="74" t="s">
        <v>40</v>
      </c>
      <c r="C37" s="83">
        <v>473213</v>
      </c>
      <c r="D37" s="74" t="s">
        <v>41</v>
      </c>
      <c r="E37" s="75">
        <f>1.33838</f>
        <v>1.33838</v>
      </c>
      <c r="F37" s="74" t="s">
        <v>42</v>
      </c>
      <c r="G37" s="84">
        <f>C37/E37</f>
        <v>353571.481940854</v>
      </c>
      <c r="H37" s="77" t="s">
        <v>43</v>
      </c>
      <c r="I37" s="76">
        <f>G37+E33</f>
        <v>1928571.48194085</v>
      </c>
      <c r="J37" s="74" t="s">
        <v>44</v>
      </c>
      <c r="K37" s="74">
        <f>E36+C37</f>
        <v>2581165.01987575</v>
      </c>
      <c r="L37" s="74" t="s">
        <v>27</v>
      </c>
      <c r="M37" s="74"/>
      <c r="N37" s="74"/>
    </row>
    <row r="38" s="65" customFormat="1" spans="1:14">
      <c r="A38" s="65" t="s">
        <v>45</v>
      </c>
      <c r="B38" s="74" t="s">
        <v>17</v>
      </c>
      <c r="C38" s="83">
        <v>100000</v>
      </c>
      <c r="D38" s="74" t="s">
        <v>18</v>
      </c>
      <c r="E38" s="68">
        <v>1.12137</v>
      </c>
      <c r="F38" s="74" t="s">
        <v>19</v>
      </c>
      <c r="G38" s="84">
        <f>C38/E38</f>
        <v>89176.63215531</v>
      </c>
      <c r="H38" s="77" t="s">
        <v>20</v>
      </c>
      <c r="I38" s="76">
        <f>G38+F33</f>
        <v>6227060.92215531</v>
      </c>
      <c r="J38" s="74" t="s">
        <v>24</v>
      </c>
      <c r="K38" s="74">
        <f>C38+F36</f>
        <v>6982857.90299441</v>
      </c>
      <c r="L38" s="74" t="s">
        <v>38</v>
      </c>
      <c r="M38" s="74"/>
      <c r="N38" s="74"/>
    </row>
    <row r="39" s="64" customFormat="1" ht="27" customHeight="1" spans="1:14">
      <c r="A39" s="25" t="s">
        <v>0</v>
      </c>
      <c r="B39" s="70"/>
      <c r="C39" s="25"/>
      <c r="D39" s="70">
        <v>441660</v>
      </c>
      <c r="E39" s="27">
        <v>1928571</v>
      </c>
      <c r="F39" s="78">
        <v>6227060.92</v>
      </c>
      <c r="G39" s="76"/>
      <c r="H39" s="77"/>
      <c r="I39" s="76"/>
      <c r="J39" s="92"/>
      <c r="K39" s="92"/>
      <c r="L39" s="92"/>
      <c r="M39" s="92"/>
      <c r="N39" s="92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68" t="s">
        <v>46</v>
      </c>
      <c r="H40" s="68" t="s">
        <v>7</v>
      </c>
      <c r="I40" s="68" t="s">
        <v>8</v>
      </c>
      <c r="J40" s="68" t="s">
        <v>9</v>
      </c>
      <c r="K40" s="69" t="s">
        <v>10</v>
      </c>
      <c r="L40" s="69" t="s">
        <v>11</v>
      </c>
      <c r="M40" s="69" t="s">
        <v>12</v>
      </c>
      <c r="N40" s="69" t="s">
        <v>13</v>
      </c>
      <c r="O40" s="69" t="s">
        <v>29</v>
      </c>
      <c r="P40" s="69" t="s">
        <v>15</v>
      </c>
      <c r="Q40" t="s">
        <v>34</v>
      </c>
      <c r="R40" t="s">
        <v>35</v>
      </c>
    </row>
    <row r="41" spans="1:18">
      <c r="A41" s="80">
        <v>43044</v>
      </c>
      <c r="B41" s="5">
        <v>10083869</v>
      </c>
      <c r="C41" s="81"/>
      <c r="D41" s="5">
        <v>500565</v>
      </c>
      <c r="E41" s="5">
        <v>2581165</v>
      </c>
      <c r="F41" s="5">
        <v>6982858</v>
      </c>
      <c r="G41" s="68"/>
      <c r="H41" s="68">
        <v>1.17703</v>
      </c>
      <c r="I41" s="68">
        <f>1.33838</f>
        <v>1.33838</v>
      </c>
      <c r="J41" s="68">
        <v>1.12137</v>
      </c>
      <c r="K41" s="5">
        <v>1552793</v>
      </c>
      <c r="L41" s="5">
        <v>2885517</v>
      </c>
      <c r="M41" s="93">
        <v>2999332</v>
      </c>
      <c r="N41" s="5">
        <v>785324</v>
      </c>
      <c r="O41" s="5">
        <v>181234</v>
      </c>
      <c r="P41" s="5">
        <v>100455</v>
      </c>
      <c r="Q41" s="93">
        <v>1478454</v>
      </c>
      <c r="R41" s="5">
        <v>102547</v>
      </c>
    </row>
    <row r="42" s="66" customFormat="1" spans="1:18">
      <c r="A42" s="80">
        <v>43049</v>
      </c>
      <c r="B42" s="5">
        <f>K42+L42+M42+N42+O42+P42+Q42+R42</f>
        <v>10843035</v>
      </c>
      <c r="C42" s="81">
        <v>7.52852</v>
      </c>
      <c r="D42" s="86">
        <f>D39*H42</f>
        <v>558983.855550766</v>
      </c>
      <c r="E42" s="86">
        <f>B42-F42-D42-G42</f>
        <v>2833218.72309754</v>
      </c>
      <c r="F42" s="86">
        <f>F39*J42</f>
        <v>7350832.42135169</v>
      </c>
      <c r="G42" s="5">
        <v>100000</v>
      </c>
      <c r="H42" s="68">
        <f>B42*H41/B41</f>
        <v>1.26564292793272</v>
      </c>
      <c r="I42" s="94">
        <f>E42/E39</f>
        <v>1.46907670140096</v>
      </c>
      <c r="J42" s="68">
        <f>(C42*0.7/100+1)*J41</f>
        <v>1.1804657953068</v>
      </c>
      <c r="K42" s="86">
        <v>1745314</v>
      </c>
      <c r="L42" s="86">
        <v>3073475</v>
      </c>
      <c r="M42" s="86">
        <v>3204854</v>
      </c>
      <c r="N42" s="86">
        <v>778729</v>
      </c>
      <c r="O42" s="86">
        <v>181234</v>
      </c>
      <c r="P42" s="86">
        <v>100455</v>
      </c>
      <c r="Q42" s="86">
        <v>1657819</v>
      </c>
      <c r="R42" s="86">
        <v>101155</v>
      </c>
    </row>
    <row r="43" s="67" customFormat="1" spans="2:14">
      <c r="B43" s="79"/>
      <c r="C43" s="87"/>
      <c r="D43" s="79"/>
      <c r="E43" s="88"/>
      <c r="F43" s="79"/>
      <c r="G43" s="89"/>
      <c r="H43" s="88"/>
      <c r="I43" s="95"/>
      <c r="J43" s="79"/>
      <c r="K43" s="79"/>
      <c r="L43" s="79"/>
      <c r="M43" s="79"/>
      <c r="N43" s="79"/>
    </row>
    <row r="44" s="65" customFormat="1" spans="1:14">
      <c r="A44" s="65" t="s">
        <v>47</v>
      </c>
      <c r="B44" s="74" t="s">
        <v>17</v>
      </c>
      <c r="C44" s="83">
        <v>400000</v>
      </c>
      <c r="D44" s="74" t="s">
        <v>18</v>
      </c>
      <c r="E44" s="68">
        <v>1.18047</v>
      </c>
      <c r="F44" s="74" t="s">
        <v>19</v>
      </c>
      <c r="G44" s="84">
        <f>C44/E44</f>
        <v>338848.085931875</v>
      </c>
      <c r="H44" s="77" t="s">
        <v>20</v>
      </c>
      <c r="I44" s="76">
        <f>G44+F39</f>
        <v>6565909.00593187</v>
      </c>
      <c r="J44" s="74" t="s">
        <v>24</v>
      </c>
      <c r="K44" s="74">
        <f>C44+F42</f>
        <v>7750832.42135169</v>
      </c>
      <c r="L44" s="74" t="s">
        <v>27</v>
      </c>
      <c r="M44" s="74"/>
      <c r="N44" s="74"/>
    </row>
    <row r="45" s="64" customFormat="1" ht="27" customHeight="1" spans="1:14">
      <c r="A45" s="25" t="s">
        <v>0</v>
      </c>
      <c r="B45" s="70"/>
      <c r="C45" s="25"/>
      <c r="D45" s="70">
        <v>441660</v>
      </c>
      <c r="E45" s="27">
        <v>1928571</v>
      </c>
      <c r="F45" s="76">
        <v>6565909.01</v>
      </c>
      <c r="G45" s="76"/>
      <c r="H45" s="77"/>
      <c r="I45" s="76"/>
      <c r="J45" s="92"/>
      <c r="K45" s="92"/>
      <c r="L45" s="92"/>
      <c r="M45" s="92"/>
      <c r="N45" s="92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68" t="s">
        <v>46</v>
      </c>
      <c r="H46" s="68" t="s">
        <v>7</v>
      </c>
      <c r="I46" s="68" t="s">
        <v>8</v>
      </c>
      <c r="J46" s="68" t="s">
        <v>9</v>
      </c>
      <c r="K46" s="69" t="s">
        <v>10</v>
      </c>
      <c r="L46" s="69" t="s">
        <v>11</v>
      </c>
      <c r="M46" s="69" t="s">
        <v>12</v>
      </c>
      <c r="N46" s="69" t="s">
        <v>13</v>
      </c>
      <c r="O46" s="69" t="s">
        <v>29</v>
      </c>
      <c r="P46" s="69" t="s">
        <v>15</v>
      </c>
      <c r="Q46" t="s">
        <v>34</v>
      </c>
      <c r="R46" t="s">
        <v>35</v>
      </c>
    </row>
    <row r="47" s="66" customFormat="1" spans="1:18">
      <c r="A47" s="80">
        <v>43049</v>
      </c>
      <c r="B47" s="5">
        <f>K47+L47+M47+N47+O47+P47+Q47+R47</f>
        <v>11243035</v>
      </c>
      <c r="C47" s="81"/>
      <c r="D47" s="86">
        <v>558984</v>
      </c>
      <c r="E47" s="86">
        <v>2833219</v>
      </c>
      <c r="F47" s="86">
        <v>7750832</v>
      </c>
      <c r="G47" s="5">
        <v>100000</v>
      </c>
      <c r="H47" s="68">
        <v>1.26564</v>
      </c>
      <c r="I47" s="94">
        <v>1.46908</v>
      </c>
      <c r="J47" s="68">
        <v>1.18047</v>
      </c>
      <c r="K47" s="96">
        <v>2145314</v>
      </c>
      <c r="L47" s="86">
        <v>3073475</v>
      </c>
      <c r="M47" s="86">
        <v>3204854</v>
      </c>
      <c r="N47" s="86">
        <v>778729</v>
      </c>
      <c r="O47" s="86">
        <v>181234</v>
      </c>
      <c r="P47" s="86">
        <v>100455</v>
      </c>
      <c r="Q47" s="86">
        <v>1657819</v>
      </c>
      <c r="R47" s="86">
        <v>101155</v>
      </c>
    </row>
    <row r="48" spans="1:2">
      <c r="A48" s="2" t="s">
        <v>48</v>
      </c>
      <c r="B48" s="5">
        <v>11143035</v>
      </c>
    </row>
    <row r="49" s="66" customFormat="1" spans="1:18">
      <c r="A49" s="80">
        <v>43049</v>
      </c>
      <c r="B49" s="5">
        <f>K49+L49+M49+N49+O49+P49+Q49+R49</f>
        <v>11143035</v>
      </c>
      <c r="C49" s="81"/>
      <c r="D49" s="86">
        <v>558984</v>
      </c>
      <c r="E49" s="86">
        <v>2833219</v>
      </c>
      <c r="F49" s="86">
        <v>7750832</v>
      </c>
      <c r="G49" s="5" t="s">
        <v>49</v>
      </c>
      <c r="H49" s="68">
        <v>1.26564</v>
      </c>
      <c r="I49" s="94">
        <v>1.46908</v>
      </c>
      <c r="J49" s="68">
        <v>1.18047</v>
      </c>
      <c r="K49" s="86">
        <v>2145314</v>
      </c>
      <c r="L49" s="97">
        <v>2973475</v>
      </c>
      <c r="M49" s="86">
        <v>3204854</v>
      </c>
      <c r="N49" s="86">
        <v>778729</v>
      </c>
      <c r="O49" s="86">
        <v>181234</v>
      </c>
      <c r="P49" s="86">
        <v>100455</v>
      </c>
      <c r="Q49" s="86">
        <v>1657819</v>
      </c>
      <c r="R49" s="86">
        <v>101155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F14" sqref="F14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8" customWidth="1"/>
    <col min="5" max="5" width="15.625" style="49" customWidth="1"/>
    <col min="6" max="6" width="17.5"/>
  </cols>
  <sheetData>
    <row r="1" ht="14.25" spans="1:5">
      <c r="A1" s="50" t="s">
        <v>50</v>
      </c>
      <c r="B1" s="41" t="s">
        <v>51</v>
      </c>
      <c r="C1" s="41" t="s">
        <v>52</v>
      </c>
      <c r="D1" s="51" t="s">
        <v>53</v>
      </c>
      <c r="E1" s="52" t="s">
        <v>54</v>
      </c>
    </row>
    <row r="2" ht="14.25" spans="1:5">
      <c r="A2" s="41" t="s">
        <v>55</v>
      </c>
      <c r="B2" s="53">
        <v>42958</v>
      </c>
      <c r="C2" s="54">
        <v>1000000</v>
      </c>
      <c r="D2" s="51">
        <v>1</v>
      </c>
      <c r="E2" s="55">
        <v>1000000</v>
      </c>
    </row>
    <row r="3" ht="14.25" spans="1:5">
      <c r="A3" s="41" t="s">
        <v>55</v>
      </c>
      <c r="B3" s="53">
        <v>43027</v>
      </c>
      <c r="C3" s="54">
        <v>-300000</v>
      </c>
      <c r="D3" s="51">
        <v>1.04909</v>
      </c>
      <c r="E3" s="55">
        <f t="shared" ref="E3:E9" si="0">C3/D3</f>
        <v>-285962.11955123</v>
      </c>
    </row>
    <row r="4" ht="14.25" spans="1:6">
      <c r="A4" s="41"/>
      <c r="B4" s="53">
        <v>43032</v>
      </c>
      <c r="C4" s="54">
        <v>500000</v>
      </c>
      <c r="D4" s="51">
        <v>1.06209</v>
      </c>
      <c r="E4" s="55">
        <f t="shared" si="0"/>
        <v>470769.897089701</v>
      </c>
      <c r="F4" t="s">
        <v>56</v>
      </c>
    </row>
    <row r="5" ht="14.25" spans="1:5">
      <c r="A5" s="41"/>
      <c r="B5" s="53">
        <v>43032</v>
      </c>
      <c r="C5" s="54">
        <v>250000</v>
      </c>
      <c r="D5" s="51">
        <v>1.06209</v>
      </c>
      <c r="E5" s="55">
        <f t="shared" si="0"/>
        <v>235384.94854485</v>
      </c>
    </row>
    <row r="6" ht="14.25" spans="1:5">
      <c r="A6" s="41"/>
      <c r="B6" s="53">
        <v>43033</v>
      </c>
      <c r="C6" s="54">
        <v>200000</v>
      </c>
      <c r="D6" s="51">
        <v>1.06209</v>
      </c>
      <c r="E6" s="55">
        <f t="shared" si="0"/>
        <v>188307.95883588</v>
      </c>
    </row>
    <row r="7" ht="14.25" spans="1:6">
      <c r="A7" s="41"/>
      <c r="B7" s="53">
        <v>43034</v>
      </c>
      <c r="C7" s="54">
        <v>300000</v>
      </c>
      <c r="D7" s="51">
        <v>1.09193</v>
      </c>
      <c r="E7" s="55">
        <f t="shared" si="0"/>
        <v>274742.886448765</v>
      </c>
      <c r="F7" t="s">
        <v>56</v>
      </c>
    </row>
    <row r="8" ht="14.25" spans="1:5">
      <c r="A8" s="41"/>
      <c r="B8" s="53">
        <v>43035</v>
      </c>
      <c r="C8" s="54">
        <v>300000</v>
      </c>
      <c r="D8" s="51">
        <v>1.09193</v>
      </c>
      <c r="E8" s="55">
        <f t="shared" si="0"/>
        <v>274742.886448765</v>
      </c>
    </row>
    <row r="9" ht="14.25" spans="1:5">
      <c r="A9" s="41"/>
      <c r="B9" s="53">
        <v>43049</v>
      </c>
      <c r="C9" s="54">
        <v>400000</v>
      </c>
      <c r="D9" s="51">
        <v>1.18047</v>
      </c>
      <c r="E9" s="55">
        <f>C9/D9</f>
        <v>338848.085931875</v>
      </c>
    </row>
    <row r="10" ht="14.25" spans="1:5">
      <c r="A10" s="41" t="s">
        <v>57</v>
      </c>
      <c r="B10" s="41"/>
      <c r="C10" s="54">
        <f>SUM(C2:C9)</f>
        <v>2650000</v>
      </c>
      <c r="D10" s="51"/>
      <c r="E10" s="55">
        <f>SUM(E2:E9)</f>
        <v>2496834.54374861</v>
      </c>
    </row>
    <row r="11" ht="14.25" spans="1:5">
      <c r="A11" s="41"/>
      <c r="B11" s="41"/>
      <c r="C11" s="54"/>
      <c r="D11" s="51"/>
      <c r="E11" s="55"/>
    </row>
    <row r="12" ht="14.25" spans="1:5">
      <c r="A12" s="41"/>
      <c r="B12" s="41"/>
      <c r="C12" s="54"/>
      <c r="D12" s="51"/>
      <c r="E12" s="55"/>
    </row>
    <row r="13" ht="14.25" spans="1:5">
      <c r="A13" s="41" t="s">
        <v>58</v>
      </c>
      <c r="B13" s="53">
        <v>42958</v>
      </c>
      <c r="C13" s="54">
        <v>1000000</v>
      </c>
      <c r="D13" s="51">
        <v>1</v>
      </c>
      <c r="E13" s="55">
        <v>1000000</v>
      </c>
    </row>
    <row r="14" ht="14.25" spans="1:5">
      <c r="A14" s="41"/>
      <c r="B14" s="53">
        <v>43032</v>
      </c>
      <c r="C14" s="54">
        <v>1600000</v>
      </c>
      <c r="D14" s="51">
        <v>1.06209</v>
      </c>
      <c r="E14" s="55">
        <f>C14/D14</f>
        <v>1506463.67068704</v>
      </c>
    </row>
    <row r="15" ht="14.25" spans="1:5">
      <c r="A15" s="41"/>
      <c r="B15" s="53">
        <v>43034</v>
      </c>
      <c r="C15" s="54">
        <v>432458</v>
      </c>
      <c r="D15" s="51">
        <v>1.09193</v>
      </c>
      <c r="E15" s="55">
        <f>C15/D15</f>
        <v>396049.197292867</v>
      </c>
    </row>
    <row r="16" ht="14.25" spans="1:5">
      <c r="A16" s="41" t="s">
        <v>57</v>
      </c>
      <c r="B16" s="41"/>
      <c r="C16" s="54">
        <f>SUM(C13:C15)</f>
        <v>3032458</v>
      </c>
      <c r="D16" s="51"/>
      <c r="E16" s="55">
        <f>SUM(E13:E15)</f>
        <v>2902512.86797991</v>
      </c>
    </row>
    <row r="17" ht="14.25" spans="1:5">
      <c r="A17" s="41"/>
      <c r="B17" s="41"/>
      <c r="C17" s="54"/>
      <c r="D17" s="51"/>
      <c r="E17" s="55"/>
    </row>
    <row r="18" ht="14.25" spans="1:5">
      <c r="A18" s="41"/>
      <c r="B18" s="41"/>
      <c r="C18" s="54"/>
      <c r="D18" s="51"/>
      <c r="E18" s="55"/>
    </row>
    <row r="19" ht="14.25" spans="1:5">
      <c r="A19" s="41" t="s">
        <v>59</v>
      </c>
      <c r="B19" s="53">
        <v>43034</v>
      </c>
      <c r="C19" s="54">
        <v>315777</v>
      </c>
      <c r="D19" s="51">
        <v>1.09193</v>
      </c>
      <c r="E19" s="55">
        <f>C19/D19</f>
        <v>289191.614847106</v>
      </c>
    </row>
    <row r="20" ht="14.25" spans="1:5">
      <c r="A20" s="41"/>
      <c r="B20" s="41"/>
      <c r="C20" s="54"/>
      <c r="D20" s="51"/>
      <c r="E20" s="55"/>
    </row>
    <row r="21" ht="14.25" spans="1:5">
      <c r="A21" s="41"/>
      <c r="B21" s="41"/>
      <c r="C21" s="54"/>
      <c r="D21" s="51"/>
      <c r="E21" s="55"/>
    </row>
    <row r="22" ht="14.25" spans="1:5">
      <c r="A22" s="41" t="s">
        <v>60</v>
      </c>
      <c r="B22" s="53">
        <v>42958</v>
      </c>
      <c r="C22" s="56">
        <v>405123</v>
      </c>
      <c r="D22" s="51">
        <v>1</v>
      </c>
      <c r="E22" s="57">
        <v>405123</v>
      </c>
    </row>
    <row r="23" ht="14.25" spans="1:5">
      <c r="A23" s="41"/>
      <c r="B23" s="53">
        <v>43038</v>
      </c>
      <c r="C23" s="58">
        <v>200000</v>
      </c>
      <c r="D23" s="51">
        <v>1.09193</v>
      </c>
      <c r="E23" s="59">
        <f>C23/D23</f>
        <v>183161.924299177</v>
      </c>
    </row>
    <row r="24" ht="14.25" spans="1:5">
      <c r="A24" s="41"/>
      <c r="B24" s="53">
        <v>43044</v>
      </c>
      <c r="C24" s="58">
        <v>100000</v>
      </c>
      <c r="D24" s="51">
        <v>1.12137</v>
      </c>
      <c r="E24" s="59">
        <f>C24/D24</f>
        <v>89176.63215531</v>
      </c>
    </row>
    <row r="25" ht="14.25" spans="1:10">
      <c r="A25" s="41" t="s">
        <v>57</v>
      </c>
      <c r="B25" s="41"/>
      <c r="C25" s="58">
        <f>SUM(C22:C24)</f>
        <v>705123</v>
      </c>
      <c r="D25" s="51"/>
      <c r="E25" s="59">
        <f>SUM(E22:E24)</f>
        <v>677461.556454487</v>
      </c>
      <c r="J25" t="s">
        <v>61</v>
      </c>
    </row>
    <row r="26" ht="14.25" spans="1:5">
      <c r="A26" s="41"/>
      <c r="B26" s="41"/>
      <c r="C26" s="58"/>
      <c r="D26" s="51"/>
      <c r="E26" s="59"/>
    </row>
    <row r="27" ht="14.25" spans="1:5">
      <c r="A27" s="41" t="s">
        <v>62</v>
      </c>
      <c r="B27" s="53">
        <v>42958</v>
      </c>
      <c r="C27" s="54">
        <v>200000</v>
      </c>
      <c r="D27" s="51">
        <v>1</v>
      </c>
      <c r="E27" s="55">
        <v>200000</v>
      </c>
    </row>
    <row r="31" ht="14.25" spans="1:5">
      <c r="A31" s="50" t="s">
        <v>63</v>
      </c>
      <c r="B31" s="41" t="s">
        <v>51</v>
      </c>
      <c r="C31" s="41" t="s">
        <v>64</v>
      </c>
      <c r="D31" s="60" t="s">
        <v>53</v>
      </c>
      <c r="E31" s="61" t="s">
        <v>54</v>
      </c>
    </row>
    <row r="32" ht="14.25" spans="1:5">
      <c r="A32" s="41" t="s">
        <v>59</v>
      </c>
      <c r="B32" s="53">
        <v>42958</v>
      </c>
      <c r="C32" s="56">
        <v>441660</v>
      </c>
      <c r="D32" s="62">
        <v>1</v>
      </c>
      <c r="E32" s="56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10" workbookViewId="0">
      <selection activeCell="A12" sqref="A12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65</v>
      </c>
      <c r="B2" s="15"/>
    </row>
    <row r="4" ht="18.75" spans="1:7">
      <c r="A4" s="16" t="s">
        <v>66</v>
      </c>
      <c r="B4" s="2" t="s">
        <v>51</v>
      </c>
      <c r="C4" s="2" t="s">
        <v>67</v>
      </c>
      <c r="D4" s="17" t="s">
        <v>53</v>
      </c>
      <c r="E4" s="18" t="s">
        <v>68</v>
      </c>
      <c r="F4" s="2" t="s">
        <v>69</v>
      </c>
      <c r="G4" s="2" t="s">
        <v>70</v>
      </c>
    </row>
    <row r="5" ht="18.75" spans="1:7">
      <c r="A5" s="2" t="s">
        <v>55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55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71</v>
      </c>
      <c r="I6" s="23"/>
      <c r="J6" s="23"/>
      <c r="K6" s="23"/>
      <c r="L6" s="23"/>
    </row>
    <row r="7" ht="18.75" spans="1:9">
      <c r="A7" s="2" t="s">
        <v>58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72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50</v>
      </c>
      <c r="B11" s="2" t="s">
        <v>51</v>
      </c>
      <c r="C11" s="2" t="s">
        <v>73</v>
      </c>
      <c r="D11" s="17" t="s">
        <v>53</v>
      </c>
      <c r="E11" s="18" t="s">
        <v>54</v>
      </c>
      <c r="F11" s="12"/>
      <c r="G11" s="12"/>
      <c r="H11" s="12"/>
      <c r="I11" s="12"/>
    </row>
    <row r="12" ht="18.75" spans="1:7">
      <c r="A12" s="2" t="s">
        <v>55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58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60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62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63</v>
      </c>
      <c r="B18" s="2" t="s">
        <v>51</v>
      </c>
      <c r="C18" s="2" t="s">
        <v>64</v>
      </c>
      <c r="D18" s="17" t="s">
        <v>53</v>
      </c>
      <c r="E18" s="18" t="s">
        <v>54</v>
      </c>
      <c r="F18" s="2"/>
      <c r="G18" s="2"/>
    </row>
    <row r="19" ht="18.75" spans="1:8">
      <c r="A19" s="2" t="s">
        <v>59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74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75</v>
      </c>
      <c r="B24" s="32" t="s">
        <v>76</v>
      </c>
      <c r="C24" s="32" t="s">
        <v>77</v>
      </c>
      <c r="D24" s="29" t="s">
        <v>77</v>
      </c>
      <c r="E24" s="29" t="s">
        <v>78</v>
      </c>
      <c r="F24" s="2"/>
      <c r="G24" s="2"/>
    </row>
    <row r="25" ht="18.75" spans="1:7">
      <c r="A25" s="2" t="s">
        <v>79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80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89</v>
      </c>
      <c r="D5" s="2" t="s">
        <v>90</v>
      </c>
      <c r="E5" s="2" t="s">
        <v>91</v>
      </c>
      <c r="F5" s="2" t="s">
        <v>92</v>
      </c>
      <c r="G5" s="2" t="s">
        <v>93</v>
      </c>
      <c r="H5" s="2"/>
      <c r="I5" s="2"/>
    </row>
    <row r="6" s="1" customFormat="1" ht="18.75" spans="1:16">
      <c r="A6" s="7">
        <v>20170811</v>
      </c>
      <c r="B6" s="7" t="s">
        <v>94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95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85</v>
      </c>
      <c r="B10" s="2" t="s">
        <v>58</v>
      </c>
      <c r="C10" s="2" t="s">
        <v>55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2017-11-10T02:57:19Z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