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22968" windowHeight="9408" activeTab="1"/>
  </bookViews>
  <sheets>
    <sheet name="黄记录" sheetId="4" r:id="rId1"/>
    <sheet name="Nancy基金记录" sheetId="3" r:id="rId2"/>
  </sheets>
  <calcPr calcId="124519"/>
</workbook>
</file>

<file path=xl/calcChain.xml><?xml version="1.0" encoding="utf-8"?>
<calcChain xmlns="http://schemas.openxmlformats.org/spreadsheetml/2006/main">
  <c r="I5" i="3"/>
  <c r="I12"/>
  <c r="I17"/>
  <c r="D6"/>
  <c r="D8" s="1"/>
  <c r="D10" s="1"/>
  <c r="F8" i="4"/>
  <c r="F9" s="1"/>
  <c r="H9" s="1"/>
  <c r="G8"/>
  <c r="G9" s="1"/>
  <c r="E8"/>
  <c r="H15"/>
  <c r="D7" i="3" l="1"/>
  <c r="D11"/>
  <c r="D13"/>
  <c r="E10" i="4"/>
  <c r="E13" s="1"/>
  <c r="E16" s="1"/>
  <c r="H7"/>
  <c r="H19" i="3"/>
  <c r="H18"/>
  <c r="H22" s="1"/>
  <c r="H26" s="1"/>
  <c r="F18"/>
  <c r="F22" s="1"/>
  <c r="F26" s="1"/>
  <c r="G18"/>
  <c r="G22" s="1"/>
  <c r="G26" s="1"/>
  <c r="F6"/>
  <c r="F7" s="1"/>
  <c r="G6"/>
  <c r="G7" s="1"/>
  <c r="H6"/>
  <c r="H7" s="1"/>
  <c r="E6"/>
  <c r="E7" s="1"/>
  <c r="E18"/>
  <c r="H16"/>
  <c r="G16"/>
  <c r="G19" s="1"/>
  <c r="F16"/>
  <c r="F19" s="1"/>
  <c r="E16"/>
  <c r="E19" s="1"/>
  <c r="I6" l="1"/>
  <c r="I7"/>
  <c r="D15"/>
  <c r="I15" s="1"/>
  <c r="E22"/>
  <c r="E26" s="1"/>
  <c r="E19" i="4"/>
  <c r="D16"/>
  <c r="E14"/>
  <c r="H10"/>
  <c r="H8"/>
  <c r="H13"/>
  <c r="F8" i="3"/>
  <c r="F10" s="1"/>
  <c r="F13" s="1"/>
  <c r="E8"/>
  <c r="G8"/>
  <c r="G10" s="1"/>
  <c r="G13" s="1"/>
  <c r="H8"/>
  <c r="H10" s="1"/>
  <c r="H13" s="1"/>
  <c r="D18" l="1"/>
  <c r="I18" s="1"/>
  <c r="D16"/>
  <c r="I16" s="1"/>
  <c r="I8"/>
  <c r="F11"/>
  <c r="E20" i="4"/>
  <c r="E22" s="1"/>
  <c r="E21"/>
  <c r="E25" s="1"/>
  <c r="E27" s="1"/>
  <c r="H14"/>
  <c r="D19"/>
  <c r="D21" s="1"/>
  <c r="E10" i="3"/>
  <c r="I10" s="1"/>
  <c r="H11"/>
  <c r="G11"/>
  <c r="D22" l="1"/>
  <c r="D19"/>
  <c r="I19" s="1"/>
  <c r="J24" s="1"/>
  <c r="D25" s="1"/>
  <c r="I25" s="1"/>
  <c r="E11"/>
  <c r="I11" s="1"/>
  <c r="D20" i="4"/>
  <c r="D22" s="1"/>
  <c r="H19"/>
  <c r="I22" i="3"/>
  <c r="E13"/>
  <c r="I13" s="1"/>
  <c r="I21" l="1"/>
  <c r="F21" s="1"/>
  <c r="I20"/>
  <c r="G20" s="1"/>
  <c r="H20" i="4"/>
  <c r="H22"/>
  <c r="H21"/>
  <c r="H25" s="1"/>
  <c r="D25"/>
  <c r="G23" i="3" l="1"/>
  <c r="G24" s="1"/>
  <c r="D20"/>
  <c r="G21"/>
  <c r="D21" s="1"/>
  <c r="E21"/>
  <c r="H21"/>
  <c r="E20"/>
  <c r="E23" s="1"/>
  <c r="E24" s="1"/>
  <c r="F20"/>
  <c r="F23" s="1"/>
  <c r="F24" s="1"/>
  <c r="H20"/>
  <c r="H23" s="1"/>
  <c r="H24" s="1"/>
  <c r="D27" i="4"/>
  <c r="H27" s="1"/>
  <c r="D23" i="3" l="1"/>
  <c r="D26"/>
  <c r="I26" s="1"/>
  <c r="E26" i="4"/>
  <c r="E28" s="1"/>
  <c r="D26"/>
  <c r="D28" s="1"/>
  <c r="D24" i="3" l="1"/>
  <c r="I23"/>
</calcChain>
</file>

<file path=xl/comments1.xml><?xml version="1.0" encoding="utf-8"?>
<comments xmlns="http://schemas.openxmlformats.org/spreadsheetml/2006/main">
  <authors>
    <author>wangying</author>
  </authors>
  <commentList>
    <comment ref="D25" authorId="0">
      <text>
        <r>
          <rPr>
            <b/>
            <sz val="9"/>
            <color indexed="81"/>
            <rFont val="宋体"/>
            <family val="3"/>
            <charset val="134"/>
          </rPr>
          <t>入金份额：</t>
        </r>
        <r>
          <rPr>
            <b/>
            <sz val="9"/>
            <color indexed="81"/>
            <rFont val="Tahoma"/>
            <family val="2"/>
          </rPr>
          <t>82078.8888</t>
        </r>
        <r>
          <rPr>
            <b/>
            <sz val="9"/>
            <color indexed="81"/>
            <rFont val="宋体"/>
            <family val="3"/>
            <charset val="134"/>
          </rPr>
          <t>份</t>
        </r>
      </text>
    </comment>
  </commentList>
</comments>
</file>

<file path=xl/sharedStrings.xml><?xml version="1.0" encoding="utf-8"?>
<sst xmlns="http://schemas.openxmlformats.org/spreadsheetml/2006/main" count="81" uniqueCount="47">
  <si>
    <t>序号</t>
    <phoneticPr fontId="1" type="noConversion"/>
  </si>
  <si>
    <t>王栋</t>
    <phoneticPr fontId="1" type="noConversion"/>
  </si>
  <si>
    <t>苏万良</t>
    <phoneticPr fontId="1" type="noConversion"/>
  </si>
  <si>
    <t>备注</t>
    <phoneticPr fontId="1" type="noConversion"/>
  </si>
  <si>
    <t>苏国峰</t>
    <phoneticPr fontId="1" type="noConversion"/>
  </si>
  <si>
    <t>当前权益（￥）</t>
    <phoneticPr fontId="1" type="noConversion"/>
  </si>
  <si>
    <t>汇总</t>
    <phoneticPr fontId="1" type="noConversion"/>
  </si>
  <si>
    <t>日期</t>
  </si>
  <si>
    <t>王栋</t>
  </si>
  <si>
    <t>苏万良</t>
  </si>
  <si>
    <t>信息指数</t>
  </si>
  <si>
    <t>基金净值</t>
  </si>
  <si>
    <t>周收益率（%）</t>
  </si>
  <si>
    <t>当前份额（份）</t>
  </si>
  <si>
    <t>当前权益（￥）</t>
  </si>
  <si>
    <t>序号</t>
    <phoneticPr fontId="1" type="noConversion"/>
  </si>
  <si>
    <t>张雪琴</t>
    <phoneticPr fontId="1" type="noConversion"/>
  </si>
  <si>
    <t>苏艳辉</t>
    <phoneticPr fontId="1" type="noConversion"/>
  </si>
  <si>
    <t>入金（￥）</t>
    <phoneticPr fontId="1" type="noConversion"/>
  </si>
  <si>
    <t>汇总</t>
    <phoneticPr fontId="1" type="noConversion"/>
  </si>
  <si>
    <t>结算份额（份）</t>
    <phoneticPr fontId="1" type="noConversion"/>
  </si>
  <si>
    <t>当前权益（￥）</t>
    <phoneticPr fontId="1" type="noConversion"/>
  </si>
  <si>
    <t>管理费（收益30%）</t>
    <phoneticPr fontId="1" type="noConversion"/>
  </si>
  <si>
    <t>Nancy基金记录</t>
    <phoneticPr fontId="1" type="noConversion"/>
  </si>
  <si>
    <t>总权益（￥）</t>
    <phoneticPr fontId="1" type="noConversion"/>
  </si>
  <si>
    <t>王瀛</t>
    <phoneticPr fontId="1" type="noConversion"/>
  </si>
  <si>
    <t>出金（￥）</t>
    <phoneticPr fontId="1" type="noConversion"/>
  </si>
  <si>
    <t>黄基金记录</t>
    <phoneticPr fontId="1" type="noConversion"/>
  </si>
  <si>
    <t>原始投资记录</t>
    <phoneticPr fontId="1" type="noConversion"/>
  </si>
  <si>
    <t>20171101日出金10万.剩余总份额：97144.36份</t>
    <phoneticPr fontId="1" type="noConversion"/>
  </si>
  <si>
    <t>20171101日王栋、苏万良资金118235.88元转入910029；</t>
    <phoneticPr fontId="1" type="noConversion"/>
  </si>
  <si>
    <t>2017年6月6日以净值1.2089申购20万，投资份额165439.6559份.</t>
    <phoneticPr fontId="1" type="noConversion"/>
  </si>
  <si>
    <t>2017年1月9日以净值1.0申购5万，投资份额50000份.</t>
    <phoneticPr fontId="1" type="noConversion"/>
  </si>
  <si>
    <t>2017年8月7日以净值1.2689申购5万，投资份额50000份.</t>
    <phoneticPr fontId="1" type="noConversion"/>
  </si>
  <si>
    <t>基金总权益（￥）</t>
    <phoneticPr fontId="1" type="noConversion"/>
  </si>
  <si>
    <t>基金份额（份）</t>
    <phoneticPr fontId="1" type="noConversion"/>
  </si>
  <si>
    <t>基金权益（￥）</t>
    <phoneticPr fontId="1" type="noConversion"/>
  </si>
  <si>
    <t>备注</t>
    <phoneticPr fontId="1" type="noConversion"/>
  </si>
  <si>
    <t>基金份额（份）</t>
    <phoneticPr fontId="1" type="noConversion"/>
  </si>
  <si>
    <t>基金权益（￥）</t>
    <phoneticPr fontId="1" type="noConversion"/>
  </si>
  <si>
    <t>结算份额</t>
    <phoneticPr fontId="1" type="noConversion"/>
  </si>
  <si>
    <t>Nancy</t>
    <phoneticPr fontId="1" type="noConversion"/>
  </si>
  <si>
    <t>Nancy入金178000元，减掉18235.88元，结算入金159764.12元；</t>
    <phoneticPr fontId="1" type="noConversion"/>
  </si>
  <si>
    <t>1、基金净值=（基金总权益-管理费）/基金份额；2、管理费=（基金总权益-上期基金权益）*30%；</t>
    <phoneticPr fontId="1" type="noConversion"/>
  </si>
  <si>
    <t>王栋和苏万良共从黄账户出金10万，多余18235.88元从Nancy账户出；</t>
    <phoneticPr fontId="1" type="noConversion"/>
  </si>
  <si>
    <t>Nancy入金370000元，结算份额：529764.12份，结算入金；529764.12元；</t>
    <phoneticPr fontId="1" type="noConversion"/>
  </si>
  <si>
    <t>Nancy入金91224.30元=45000元+本期管理费46224.30元，入金净值按本期净值1.1114计算，结算总份额611843.0088份，结算总入金620988.42元；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</si>
</sst>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.0000_ "/>
    <numFmt numFmtId="178" formatCode="#,##0.00_ "/>
    <numFmt numFmtId="179" formatCode="0.0000_);[Red]\(0.0000\)"/>
    <numFmt numFmtId="180" formatCode="#,##0.00_);[Red]\(#,##0.0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5" borderId="1" xfId="0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80" fontId="4" fillId="2" borderId="1" xfId="0" applyNumberFormat="1" applyFont="1" applyFill="1" applyBorder="1" applyAlignment="1">
      <alignment horizontal="right" vertical="center"/>
    </xf>
    <xf numFmtId="180" fontId="0" fillId="2" borderId="1" xfId="0" applyNumberForma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left" vertical="center" wrapText="1"/>
    </xf>
    <xf numFmtId="176" fontId="0" fillId="7" borderId="1" xfId="0" applyNumberFormat="1" applyFont="1" applyFill="1" applyBorder="1" applyAlignment="1">
      <alignment horizontal="left" vertical="center" wrapText="1"/>
    </xf>
    <xf numFmtId="177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10" fontId="4" fillId="7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vertical="center"/>
    </xf>
    <xf numFmtId="179" fontId="0" fillId="7" borderId="1" xfId="0" applyNumberFormat="1" applyFill="1" applyBorder="1" applyAlignment="1">
      <alignment vertical="center"/>
    </xf>
    <xf numFmtId="180" fontId="4" fillId="7" borderId="1" xfId="0" applyNumberFormat="1" applyFont="1" applyFill="1" applyBorder="1" applyAlignment="1">
      <alignment horizontal="right" vertical="center"/>
    </xf>
    <xf numFmtId="180" fontId="0" fillId="7" borderId="1" xfId="0" applyNumberForma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left" vertical="center" wrapText="1"/>
    </xf>
    <xf numFmtId="179" fontId="4" fillId="7" borderId="1" xfId="0" applyNumberFormat="1" applyFont="1" applyFill="1" applyBorder="1" applyAlignment="1">
      <alignment horizontal="right" vertical="center"/>
    </xf>
    <xf numFmtId="176" fontId="4" fillId="8" borderId="1" xfId="0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10" fontId="4" fillId="8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right" vertical="center"/>
    </xf>
    <xf numFmtId="178" fontId="4" fillId="8" borderId="1" xfId="0" applyNumberFormat="1" applyFont="1" applyFill="1" applyBorder="1" applyAlignment="1">
      <alignment horizontal="right" vertical="center"/>
    </xf>
    <xf numFmtId="180" fontId="0" fillId="8" borderId="1" xfId="0" applyNumberFormat="1" applyFill="1" applyBorder="1" applyAlignment="1">
      <alignment vertical="center"/>
    </xf>
    <xf numFmtId="177" fontId="4" fillId="8" borderId="1" xfId="0" applyNumberFormat="1" applyFont="1" applyFill="1" applyBorder="1" applyAlignment="1">
      <alignment vertical="center"/>
    </xf>
    <xf numFmtId="177" fontId="0" fillId="8" borderId="1" xfId="0" applyNumberForma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>
      <alignment vertical="center"/>
    </xf>
    <xf numFmtId="180" fontId="0" fillId="7" borderId="1" xfId="0" applyNumberFormat="1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179" fontId="0" fillId="7" borderId="1" xfId="0" applyNumberFormat="1" applyFill="1" applyBorder="1">
      <alignment vertical="center"/>
    </xf>
    <xf numFmtId="177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8" fontId="0" fillId="8" borderId="1" xfId="0" applyNumberFormat="1" applyFill="1" applyBorder="1">
      <alignment vertical="center"/>
    </xf>
    <xf numFmtId="180" fontId="0" fillId="8" borderId="1" xfId="0" applyNumberFormat="1" applyFill="1" applyBorder="1">
      <alignment vertical="center"/>
    </xf>
    <xf numFmtId="179" fontId="0" fillId="8" borderId="1" xfId="0" applyNumberFormat="1" applyFill="1" applyBorder="1">
      <alignment vertical="center"/>
    </xf>
    <xf numFmtId="177" fontId="4" fillId="8" borderId="1" xfId="0" applyNumberFormat="1" applyFont="1" applyFill="1" applyBorder="1" applyAlignment="1">
      <alignment horizontal="center" vertical="center"/>
    </xf>
    <xf numFmtId="179" fontId="0" fillId="8" borderId="1" xfId="0" applyNumberFormat="1" applyFill="1" applyBorder="1" applyAlignment="1">
      <alignment horizontal="right" vertical="center"/>
    </xf>
    <xf numFmtId="178" fontId="0" fillId="8" borderId="1" xfId="0" applyNumberFormat="1" applyFill="1" applyBorder="1" applyAlignment="1">
      <alignment horizontal="right" vertical="center"/>
    </xf>
    <xf numFmtId="180" fontId="0" fillId="6" borderId="1" xfId="0" applyNumberForma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80" fontId="4" fillId="6" borderId="1" xfId="0" applyNumberFormat="1" applyFont="1" applyFill="1" applyBorder="1" applyAlignment="1">
      <alignment horizontal="right" vertical="center"/>
    </xf>
    <xf numFmtId="180" fontId="4" fillId="6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180" fontId="0" fillId="4" borderId="1" xfId="0" applyNumberFormat="1" applyFill="1" applyBorder="1">
      <alignment vertical="center"/>
    </xf>
    <xf numFmtId="180" fontId="0" fillId="4" borderId="1" xfId="0" applyNumberFormat="1" applyFill="1" applyBorder="1" applyAlignment="1">
      <alignment horizontal="right" vertical="center"/>
    </xf>
    <xf numFmtId="180" fontId="4" fillId="4" borderId="1" xfId="0" applyNumberFormat="1" applyFont="1" applyFill="1" applyBorder="1" applyAlignment="1">
      <alignment horizontal="right" vertical="center"/>
    </xf>
    <xf numFmtId="180" fontId="4" fillId="4" borderId="1" xfId="0" applyNumberFormat="1" applyFont="1" applyFill="1" applyBorder="1" applyAlignment="1">
      <alignment vertical="center"/>
    </xf>
    <xf numFmtId="178" fontId="0" fillId="10" borderId="1" xfId="0" applyNumberFormat="1" applyFill="1" applyBorder="1" applyAlignment="1">
      <alignment horizontal="right" vertical="center"/>
    </xf>
    <xf numFmtId="178" fontId="0" fillId="0" borderId="0" xfId="0" applyNumberFormat="1">
      <alignment vertical="center"/>
    </xf>
    <xf numFmtId="176" fontId="4" fillId="9" borderId="1" xfId="0" applyNumberFormat="1" applyFont="1" applyFill="1" applyBorder="1" applyAlignment="1">
      <alignment horizontal="left" vertical="center" wrapText="1"/>
    </xf>
    <xf numFmtId="177" fontId="4" fillId="9" borderId="1" xfId="0" applyNumberFormat="1" applyFont="1" applyFill="1" applyBorder="1" applyAlignment="1">
      <alignment horizontal="center" vertical="center"/>
    </xf>
    <xf numFmtId="177" fontId="0" fillId="9" borderId="1" xfId="0" applyNumberForma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4" fillId="9" borderId="1" xfId="0" applyFont="1" applyFill="1" applyBorder="1" applyAlignment="1">
      <alignment horizontal="left" vertical="center" wrapText="1"/>
    </xf>
    <xf numFmtId="179" fontId="4" fillId="9" borderId="1" xfId="0" applyNumberFormat="1" applyFont="1" applyFill="1" applyBorder="1" applyAlignment="1">
      <alignment horizontal="right" vertical="center"/>
    </xf>
    <xf numFmtId="179" fontId="0" fillId="9" borderId="1" xfId="0" applyNumberFormat="1" applyFill="1" applyBorder="1">
      <alignment vertical="center"/>
    </xf>
    <xf numFmtId="178" fontId="4" fillId="9" borderId="1" xfId="0" applyNumberFormat="1" applyFont="1" applyFill="1" applyBorder="1" applyAlignment="1">
      <alignment horizontal="right" vertical="center"/>
    </xf>
    <xf numFmtId="178" fontId="0" fillId="9" borderId="1" xfId="0" applyNumberFormat="1" applyFill="1" applyBorder="1">
      <alignment vertical="center"/>
    </xf>
    <xf numFmtId="180" fontId="4" fillId="9" borderId="1" xfId="0" applyNumberFormat="1" applyFont="1" applyFill="1" applyBorder="1" applyAlignment="1">
      <alignment vertical="center"/>
    </xf>
    <xf numFmtId="180" fontId="0" fillId="9" borderId="1" xfId="0" applyNumberFormat="1" applyFill="1" applyBorder="1" applyAlignment="1">
      <alignment vertical="center"/>
    </xf>
    <xf numFmtId="180" fontId="0" fillId="9" borderId="1" xfId="0" applyNumberFormat="1" applyFill="1" applyBorder="1">
      <alignment vertical="center"/>
    </xf>
    <xf numFmtId="178" fontId="4" fillId="9" borderId="1" xfId="0" applyNumberFormat="1" applyFont="1" applyFill="1" applyBorder="1" applyAlignment="1">
      <alignment vertical="center"/>
    </xf>
    <xf numFmtId="177" fontId="4" fillId="9" borderId="1" xfId="0" applyNumberFormat="1" applyFont="1" applyFill="1" applyBorder="1" applyAlignment="1">
      <alignment vertical="center"/>
    </xf>
    <xf numFmtId="177" fontId="0" fillId="9" borderId="1" xfId="0" applyNumberFormat="1" applyFill="1" applyBorder="1" applyAlignment="1">
      <alignment vertical="center"/>
    </xf>
    <xf numFmtId="177" fontId="0" fillId="9" borderId="1" xfId="0" applyNumberFormat="1" applyFill="1" applyBorder="1">
      <alignment vertical="center"/>
    </xf>
    <xf numFmtId="10" fontId="4" fillId="9" borderId="1" xfId="0" applyNumberFormat="1" applyFon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right" vertical="center"/>
    </xf>
    <xf numFmtId="14" fontId="0" fillId="9" borderId="1" xfId="0" applyNumberFormat="1" applyFill="1" applyBorder="1" applyAlignment="1">
      <alignment vertical="center"/>
    </xf>
    <xf numFmtId="180" fontId="0" fillId="9" borderId="1" xfId="0" applyNumberFormat="1" applyFill="1" applyBorder="1" applyAlignment="1">
      <alignment horizontal="right" vertical="center"/>
    </xf>
    <xf numFmtId="14" fontId="4" fillId="7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14" fontId="0" fillId="0" borderId="8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180" fontId="0" fillId="9" borderId="1" xfId="0" applyNumberForma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>
      <alignment vertical="center"/>
    </xf>
    <xf numFmtId="0" fontId="5" fillId="7" borderId="1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20</xdr:row>
      <xdr:rowOff>114300</xdr:rowOff>
    </xdr:from>
    <xdr:to>
      <xdr:col>21</xdr:col>
      <xdr:colOff>449580</xdr:colOff>
      <xdr:row>25</xdr:row>
      <xdr:rowOff>236220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01700" y="5166360"/>
          <a:ext cx="6537960" cy="1379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1"/>
  <sheetViews>
    <sheetView workbookViewId="0">
      <pane xSplit="3" ySplit="2" topLeftCell="D15" activePane="bottomRight" state="frozen"/>
      <selection pane="topRight" activeCell="D1" sqref="D1"/>
      <selection pane="bottomLeft" activeCell="A4" sqref="A4"/>
      <selection pane="bottomRight" activeCell="M24" sqref="M24"/>
    </sheetView>
  </sheetViews>
  <sheetFormatPr defaultRowHeight="14.4"/>
  <cols>
    <col min="1" max="1" width="4.33203125" style="4" customWidth="1"/>
    <col min="2" max="2" width="11.5546875" style="4" customWidth="1"/>
    <col min="3" max="3" width="16.5546875" style="4" customWidth="1"/>
    <col min="4" max="4" width="13.77734375" style="4" customWidth="1"/>
    <col min="5" max="5" width="15.109375" style="4" customWidth="1"/>
    <col min="6" max="7" width="13.77734375" style="4" customWidth="1"/>
    <col min="8" max="8" width="14" style="4" customWidth="1"/>
    <col min="9" max="9" width="49.5546875" style="4" customWidth="1"/>
    <col min="10" max="16384" width="8.88671875" style="4"/>
  </cols>
  <sheetData>
    <row r="1" spans="1:9" ht="36.6" customHeight="1">
      <c r="A1" s="87" t="s">
        <v>27</v>
      </c>
      <c r="B1" s="88"/>
      <c r="C1" s="88"/>
      <c r="D1" s="88"/>
      <c r="E1" s="88"/>
      <c r="F1" s="88"/>
      <c r="G1" s="88"/>
      <c r="H1" s="88"/>
      <c r="I1" s="88"/>
    </row>
    <row r="2" spans="1:9" s="8" customFormat="1" ht="25.05" customHeight="1">
      <c r="A2" s="6" t="s">
        <v>0</v>
      </c>
      <c r="B2" s="3" t="s">
        <v>7</v>
      </c>
      <c r="C2" s="3" t="s">
        <v>10</v>
      </c>
      <c r="D2" s="3" t="s">
        <v>25</v>
      </c>
      <c r="E2" s="3" t="s">
        <v>4</v>
      </c>
      <c r="F2" s="1" t="s">
        <v>1</v>
      </c>
      <c r="G2" s="1" t="s">
        <v>2</v>
      </c>
      <c r="H2" s="3" t="s">
        <v>6</v>
      </c>
      <c r="I2" s="3" t="s">
        <v>3</v>
      </c>
    </row>
    <row r="3" spans="1:9" s="53" customFormat="1" ht="51" customHeight="1">
      <c r="A3" s="51">
        <v>1</v>
      </c>
      <c r="B3" s="84">
        <v>42744</v>
      </c>
      <c r="C3" s="85" t="s">
        <v>28</v>
      </c>
      <c r="D3" s="54"/>
      <c r="E3" s="55" t="s">
        <v>31</v>
      </c>
      <c r="F3" s="55" t="s">
        <v>32</v>
      </c>
      <c r="G3" s="55" t="s">
        <v>33</v>
      </c>
      <c r="H3" s="54"/>
      <c r="I3" s="52"/>
    </row>
    <row r="4" spans="1:9" ht="19.95" customHeight="1">
      <c r="A4" s="51">
        <v>2</v>
      </c>
      <c r="B4" s="89">
        <v>43035</v>
      </c>
      <c r="C4" s="13" t="s">
        <v>11</v>
      </c>
      <c r="D4" s="45">
        <v>1.3229</v>
      </c>
      <c r="E4" s="45">
        <v>1.3229</v>
      </c>
      <c r="F4" s="45">
        <v>1.3229</v>
      </c>
      <c r="G4" s="45">
        <v>1.3229</v>
      </c>
      <c r="H4" s="45">
        <v>1.3229</v>
      </c>
      <c r="I4" s="32"/>
    </row>
    <row r="5" spans="1:9" ht="19.95" customHeight="1">
      <c r="A5" s="51">
        <v>3</v>
      </c>
      <c r="B5" s="90"/>
      <c r="C5" s="15" t="s">
        <v>12</v>
      </c>
      <c r="D5" s="16">
        <v>1.2200000000000001E-2</v>
      </c>
      <c r="E5" s="16">
        <v>1.2200000000000001E-2</v>
      </c>
      <c r="F5" s="16"/>
      <c r="G5" s="16">
        <v>1.2200000000000001E-2</v>
      </c>
      <c r="H5" s="16">
        <v>1.2200000000000001E-2</v>
      </c>
      <c r="I5" s="32"/>
    </row>
    <row r="6" spans="1:9" ht="19.95" customHeight="1">
      <c r="A6" s="51">
        <v>4</v>
      </c>
      <c r="B6" s="90"/>
      <c r="C6" s="15" t="s">
        <v>18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32"/>
    </row>
    <row r="7" spans="1:9" ht="19.95" customHeight="1">
      <c r="A7" s="51">
        <v>5</v>
      </c>
      <c r="B7" s="90"/>
      <c r="C7" s="15" t="s">
        <v>13</v>
      </c>
      <c r="D7" s="17"/>
      <c r="E7" s="22">
        <v>165439.65590000001</v>
      </c>
      <c r="F7" s="22">
        <v>50000</v>
      </c>
      <c r="G7" s="22">
        <v>39376.279699999999</v>
      </c>
      <c r="H7" s="17">
        <f>SUM(D7:G7)</f>
        <v>254815.93560000003</v>
      </c>
      <c r="I7" s="32"/>
    </row>
    <row r="8" spans="1:9" ht="19.95" customHeight="1">
      <c r="A8" s="51">
        <v>6</v>
      </c>
      <c r="B8" s="90"/>
      <c r="C8" s="15" t="s">
        <v>14</v>
      </c>
      <c r="D8" s="19"/>
      <c r="E8" s="19">
        <f>E7*E4</f>
        <v>218860.12079011</v>
      </c>
      <c r="F8" s="19">
        <f t="shared" ref="F8:G8" si="0">F7*F4</f>
        <v>66145</v>
      </c>
      <c r="G8" s="19">
        <f t="shared" si="0"/>
        <v>52090.880415129999</v>
      </c>
      <c r="H8" s="33">
        <f>SUM(D8:G8)</f>
        <v>337096.00120523997</v>
      </c>
      <c r="I8" s="32"/>
    </row>
    <row r="9" spans="1:9" ht="19.95" customHeight="1">
      <c r="A9" s="51">
        <v>7</v>
      </c>
      <c r="B9" s="90"/>
      <c r="C9" s="15" t="s">
        <v>26</v>
      </c>
      <c r="D9" s="19">
        <v>0</v>
      </c>
      <c r="E9" s="19">
        <v>0</v>
      </c>
      <c r="F9" s="49">
        <f>F8</f>
        <v>66145</v>
      </c>
      <c r="G9" s="49">
        <f>G8</f>
        <v>52090.880415129999</v>
      </c>
      <c r="H9" s="33">
        <f>SUM(D9:G9)</f>
        <v>118235.88041513</v>
      </c>
      <c r="I9" s="7"/>
    </row>
    <row r="10" spans="1:9" ht="19.95" customHeight="1">
      <c r="A10" s="51">
        <v>8</v>
      </c>
      <c r="B10" s="91"/>
      <c r="C10" s="21" t="s">
        <v>20</v>
      </c>
      <c r="D10" s="22"/>
      <c r="E10" s="22">
        <f>E7</f>
        <v>165439.65590000001</v>
      </c>
      <c r="F10" s="22">
        <v>0</v>
      </c>
      <c r="G10" s="22">
        <v>0</v>
      </c>
      <c r="H10" s="35">
        <f>SUM(D10:G10)</f>
        <v>165439.65590000001</v>
      </c>
      <c r="I10" s="32" t="s">
        <v>30</v>
      </c>
    </row>
    <row r="11" spans="1:9" ht="19.95" customHeight="1">
      <c r="A11" s="51">
        <v>9</v>
      </c>
      <c r="B11" s="92">
        <v>43040</v>
      </c>
      <c r="C11" s="23" t="s">
        <v>11</v>
      </c>
      <c r="D11" s="46">
        <v>1.3455999999999999</v>
      </c>
      <c r="E11" s="46">
        <v>1.3455999999999999</v>
      </c>
      <c r="F11" s="46">
        <v>1.3455999999999999</v>
      </c>
      <c r="G11" s="46">
        <v>1.3455999999999999</v>
      </c>
      <c r="H11" s="46">
        <v>1.3455999999999999</v>
      </c>
      <c r="I11" s="37"/>
    </row>
    <row r="12" spans="1:9" ht="19.95" customHeight="1">
      <c r="A12" s="51">
        <v>10</v>
      </c>
      <c r="B12" s="93"/>
      <c r="C12" s="24" t="s">
        <v>12</v>
      </c>
      <c r="D12" s="25">
        <v>1.7100000000000001E-2</v>
      </c>
      <c r="E12" s="25">
        <v>1.7100000000000001E-2</v>
      </c>
      <c r="F12" s="25">
        <v>1.7100000000000001E-2</v>
      </c>
      <c r="G12" s="25">
        <v>1.7100000000000001E-2</v>
      </c>
      <c r="H12" s="25">
        <v>1.7100000000000001E-2</v>
      </c>
      <c r="I12" s="37"/>
    </row>
    <row r="13" spans="1:9" ht="19.95" customHeight="1">
      <c r="A13" s="51">
        <v>11</v>
      </c>
      <c r="B13" s="93"/>
      <c r="C13" s="24" t="s">
        <v>13</v>
      </c>
      <c r="D13" s="26"/>
      <c r="E13" s="26">
        <f t="shared" ref="E13" si="1">E10</f>
        <v>165439.65590000001</v>
      </c>
      <c r="F13" s="26"/>
      <c r="G13" s="26"/>
      <c r="H13" s="40">
        <f>SUM(D13:G13)</f>
        <v>165439.65590000001</v>
      </c>
      <c r="I13" s="37"/>
    </row>
    <row r="14" spans="1:9" ht="19.95" customHeight="1">
      <c r="A14" s="51">
        <v>12</v>
      </c>
      <c r="B14" s="93"/>
      <c r="C14" s="24" t="s">
        <v>14</v>
      </c>
      <c r="D14" s="27"/>
      <c r="E14" s="27">
        <f t="shared" ref="E14" si="2">E11*E13</f>
        <v>222615.60097904</v>
      </c>
      <c r="F14" s="27"/>
      <c r="G14" s="27"/>
      <c r="H14" s="38">
        <f>SUM(D14:G14)</f>
        <v>222615.60097904</v>
      </c>
      <c r="I14" s="37"/>
    </row>
    <row r="15" spans="1:9" ht="19.95" customHeight="1">
      <c r="A15" s="51">
        <v>13</v>
      </c>
      <c r="B15" s="93"/>
      <c r="C15" s="24" t="s">
        <v>26</v>
      </c>
      <c r="D15" s="50">
        <v>100000</v>
      </c>
      <c r="E15" s="28">
        <v>0</v>
      </c>
      <c r="F15" s="28"/>
      <c r="G15" s="28"/>
      <c r="H15" s="39">
        <f>SUM(D15:G15)</f>
        <v>100000</v>
      </c>
      <c r="I15" s="37"/>
    </row>
    <row r="16" spans="1:9" ht="19.95" customHeight="1">
      <c r="A16" s="51">
        <v>14</v>
      </c>
      <c r="B16" s="93"/>
      <c r="C16" s="23" t="s">
        <v>20</v>
      </c>
      <c r="D16" s="27">
        <f>H16-E16</f>
        <v>806504.70409999997</v>
      </c>
      <c r="E16" s="30">
        <f>E13</f>
        <v>165439.65590000001</v>
      </c>
      <c r="F16" s="30"/>
      <c r="G16" s="30"/>
      <c r="H16" s="27">
        <v>971944.36</v>
      </c>
      <c r="I16" s="37" t="s">
        <v>29</v>
      </c>
    </row>
    <row r="17" spans="1:9" ht="19.95" customHeight="1">
      <c r="A17" s="51">
        <v>15</v>
      </c>
      <c r="B17" s="89">
        <v>43042</v>
      </c>
      <c r="C17" s="13" t="s">
        <v>11</v>
      </c>
      <c r="D17" s="14">
        <v>1.3455999999999999</v>
      </c>
      <c r="E17" s="14">
        <v>1.3455999999999999</v>
      </c>
      <c r="F17" s="14"/>
      <c r="G17" s="14"/>
      <c r="H17" s="14">
        <v>1.3455999999999999</v>
      </c>
      <c r="I17" s="32"/>
    </row>
    <row r="18" spans="1:9" ht="19.95" customHeight="1">
      <c r="A18" s="51">
        <v>16</v>
      </c>
      <c r="B18" s="94"/>
      <c r="C18" s="15" t="s">
        <v>12</v>
      </c>
      <c r="D18" s="16">
        <v>1.61E-2</v>
      </c>
      <c r="E18" s="16">
        <v>1.61E-2</v>
      </c>
      <c r="F18" s="16"/>
      <c r="G18" s="16"/>
      <c r="H18" s="2">
        <v>1.61E-2</v>
      </c>
      <c r="I18" s="32"/>
    </row>
    <row r="19" spans="1:9" ht="19.95" customHeight="1">
      <c r="A19" s="51">
        <v>17</v>
      </c>
      <c r="B19" s="94"/>
      <c r="C19" s="15" t="s">
        <v>13</v>
      </c>
      <c r="D19" s="17">
        <f>D16</f>
        <v>806504.70409999997</v>
      </c>
      <c r="E19" s="18">
        <f>E16</f>
        <v>165439.65590000001</v>
      </c>
      <c r="F19" s="18"/>
      <c r="G19" s="17"/>
      <c r="H19" s="35">
        <f>SUM(D19:G19)</f>
        <v>971944.36</v>
      </c>
      <c r="I19" s="32"/>
    </row>
    <row r="20" spans="1:9" ht="19.95" customHeight="1">
      <c r="A20" s="51">
        <v>18</v>
      </c>
      <c r="B20" s="94"/>
      <c r="C20" s="15" t="s">
        <v>5</v>
      </c>
      <c r="D20" s="19">
        <f t="shared" ref="D20:E20" si="3">D19*D17</f>
        <v>1085232.7298369599</v>
      </c>
      <c r="E20" s="19">
        <f t="shared" si="3"/>
        <v>222615.60097904</v>
      </c>
      <c r="F20" s="19"/>
      <c r="G20" s="19"/>
      <c r="H20" s="33">
        <f>SUM(D20:G20)</f>
        <v>1307848.3308159998</v>
      </c>
      <c r="I20" s="32"/>
    </row>
    <row r="21" spans="1:9" ht="19.95" customHeight="1">
      <c r="A21" s="51">
        <v>19</v>
      </c>
      <c r="B21" s="94"/>
      <c r="C21" s="21" t="s">
        <v>20</v>
      </c>
      <c r="D21" s="22">
        <f>D19</f>
        <v>806504.70409999997</v>
      </c>
      <c r="E21" s="22">
        <f>E19</f>
        <v>165439.65590000001</v>
      </c>
      <c r="F21" s="22"/>
      <c r="G21" s="22"/>
      <c r="H21" s="22">
        <f>SUM(D21:G21)</f>
        <v>971944.36</v>
      </c>
      <c r="I21" s="32"/>
    </row>
    <row r="22" spans="1:9" ht="19.95" customHeight="1">
      <c r="A22" s="51">
        <v>20</v>
      </c>
      <c r="B22" s="95"/>
      <c r="C22" s="12" t="s">
        <v>24</v>
      </c>
      <c r="D22" s="10">
        <f>D20</f>
        <v>1085232.7298369599</v>
      </c>
      <c r="E22" s="10">
        <f>E20</f>
        <v>222615.60097904</v>
      </c>
      <c r="F22" s="10"/>
      <c r="G22" s="10"/>
      <c r="H22" s="10">
        <f>SUM(D22:G22)</f>
        <v>1307848.3308159998</v>
      </c>
      <c r="I22" s="56"/>
    </row>
    <row r="23" spans="1:9" ht="19.95" customHeight="1">
      <c r="A23" s="51">
        <v>21</v>
      </c>
      <c r="B23" s="96">
        <v>43049</v>
      </c>
      <c r="C23" s="23" t="s">
        <v>11</v>
      </c>
      <c r="D23" s="41"/>
      <c r="E23" s="41"/>
      <c r="F23" s="41"/>
      <c r="G23" s="41"/>
      <c r="H23" s="47"/>
      <c r="I23" s="37"/>
    </row>
    <row r="24" spans="1:9" ht="19.95" customHeight="1">
      <c r="A24" s="51">
        <v>22</v>
      </c>
      <c r="B24" s="97"/>
      <c r="C24" s="24" t="s">
        <v>12</v>
      </c>
      <c r="D24" s="25"/>
      <c r="E24" s="25"/>
      <c r="F24" s="25"/>
      <c r="G24" s="25"/>
      <c r="H24" s="48"/>
      <c r="I24" s="37"/>
    </row>
    <row r="25" spans="1:9" ht="19.95" customHeight="1">
      <c r="A25" s="51">
        <v>23</v>
      </c>
      <c r="B25" s="97"/>
      <c r="C25" s="24" t="s">
        <v>13</v>
      </c>
      <c r="D25" s="26">
        <f t="shared" ref="D25:E25" si="4">D21</f>
        <v>806504.70409999997</v>
      </c>
      <c r="E25" s="26">
        <f t="shared" si="4"/>
        <v>165439.65590000001</v>
      </c>
      <c r="F25" s="26"/>
      <c r="G25" s="26"/>
      <c r="H25" s="42">
        <f>H21</f>
        <v>971944.36</v>
      </c>
      <c r="I25" s="37"/>
    </row>
    <row r="26" spans="1:9" ht="19.95" customHeight="1">
      <c r="A26" s="51">
        <v>24</v>
      </c>
      <c r="B26" s="97"/>
      <c r="C26" s="24" t="s">
        <v>14</v>
      </c>
      <c r="D26" s="27">
        <f t="shared" ref="D26:E26" si="5">D25*D23</f>
        <v>0</v>
      </c>
      <c r="E26" s="27">
        <f t="shared" si="5"/>
        <v>0</v>
      </c>
      <c r="F26" s="27"/>
      <c r="G26" s="27"/>
      <c r="H26" s="43"/>
      <c r="I26" s="38"/>
    </row>
    <row r="27" spans="1:9" ht="19.95" customHeight="1">
      <c r="A27" s="51">
        <v>25</v>
      </c>
      <c r="B27" s="97"/>
      <c r="C27" s="23" t="s">
        <v>20</v>
      </c>
      <c r="D27" s="29">
        <f t="shared" ref="D27:E28" si="6">D25</f>
        <v>806504.70409999997</v>
      </c>
      <c r="E27" s="29">
        <f t="shared" si="6"/>
        <v>165439.65590000001</v>
      </c>
      <c r="F27" s="29"/>
      <c r="G27" s="29"/>
      <c r="H27" s="36">
        <f>SUM(D27:G27)</f>
        <v>971944.36</v>
      </c>
      <c r="I27" s="37"/>
    </row>
    <row r="28" spans="1:9" ht="19.95" customHeight="1">
      <c r="A28" s="51">
        <v>26</v>
      </c>
      <c r="B28" s="98"/>
      <c r="C28" s="12" t="s">
        <v>24</v>
      </c>
      <c r="D28" s="11">
        <f t="shared" si="6"/>
        <v>0</v>
      </c>
      <c r="E28" s="11">
        <f t="shared" si="6"/>
        <v>0</v>
      </c>
      <c r="F28" s="11"/>
      <c r="G28" s="11"/>
      <c r="H28" s="11"/>
      <c r="I28" s="11"/>
    </row>
    <row r="29" spans="1:9" ht="19.95" customHeight="1">
      <c r="A29" s="5"/>
      <c r="B29" s="5"/>
      <c r="C29" s="7"/>
      <c r="D29" s="7"/>
      <c r="E29" s="7"/>
      <c r="F29" s="7"/>
      <c r="G29" s="7"/>
      <c r="H29" s="32"/>
      <c r="I29" s="32"/>
    </row>
    <row r="30" spans="1:9" ht="19.95" customHeight="1">
      <c r="A30" s="5"/>
      <c r="B30" s="5"/>
      <c r="C30" s="7"/>
      <c r="D30" s="7"/>
      <c r="E30" s="7"/>
      <c r="F30" s="7"/>
      <c r="G30" s="7"/>
      <c r="H30" s="32"/>
      <c r="I30" s="32"/>
    </row>
    <row r="31" spans="1:9" ht="19.95" customHeight="1">
      <c r="A31" s="31"/>
      <c r="B31" s="31"/>
      <c r="C31" s="34"/>
      <c r="D31" s="31"/>
      <c r="E31" s="31"/>
      <c r="F31" s="31"/>
      <c r="G31" s="31"/>
    </row>
    <row r="32" spans="1:9" ht="19.95" customHeight="1">
      <c r="A32" s="5"/>
      <c r="B32" s="5"/>
      <c r="C32" s="7"/>
      <c r="D32" s="5"/>
      <c r="E32" s="5"/>
      <c r="F32" s="5"/>
      <c r="G32" s="5"/>
    </row>
    <row r="33" spans="1:7" ht="19.95" customHeight="1">
      <c r="A33" s="5"/>
      <c r="B33" s="5"/>
      <c r="C33" s="7"/>
      <c r="D33" s="5"/>
      <c r="E33" s="5"/>
      <c r="F33" s="5"/>
      <c r="G33" s="5"/>
    </row>
    <row r="34" spans="1:7" ht="19.95" customHeight="1">
      <c r="A34" s="5"/>
      <c r="B34" s="5"/>
      <c r="C34" s="7"/>
      <c r="D34" s="5"/>
      <c r="E34" s="5"/>
      <c r="F34" s="5"/>
      <c r="G34" s="5"/>
    </row>
    <row r="35" spans="1:7" ht="19.95" customHeight="1">
      <c r="A35" s="5"/>
      <c r="B35" s="5"/>
      <c r="C35" s="5"/>
      <c r="D35" s="5"/>
      <c r="E35" s="5"/>
      <c r="F35" s="5"/>
      <c r="G35" s="5"/>
    </row>
    <row r="36" spans="1:7" ht="19.95" customHeight="1"/>
    <row r="37" spans="1:7" ht="19.95" customHeight="1"/>
    <row r="38" spans="1:7" ht="19.95" customHeight="1"/>
    <row r="39" spans="1:7" ht="19.95" customHeight="1"/>
    <row r="40" spans="1:7" ht="19.95" customHeight="1"/>
    <row r="41" spans="1:7" ht="19.95" customHeight="1"/>
    <row r="42" spans="1:7" ht="19.95" customHeight="1"/>
    <row r="43" spans="1:7" ht="19.95" customHeight="1"/>
    <row r="44" spans="1:7" ht="19.95" customHeight="1"/>
    <row r="45" spans="1:7" ht="19.95" customHeight="1"/>
    <row r="46" spans="1:7" ht="19.95" customHeight="1"/>
    <row r="47" spans="1:7" ht="19.95" customHeight="1"/>
    <row r="48" spans="1:7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  <row r="183" ht="19.95" customHeight="1"/>
    <row r="184" ht="19.95" customHeight="1"/>
    <row r="185" ht="19.95" customHeight="1"/>
    <row r="186" ht="19.95" customHeight="1"/>
    <row r="187" ht="19.95" customHeight="1"/>
    <row r="188" ht="19.95" customHeight="1"/>
    <row r="189" ht="19.95" customHeight="1"/>
    <row r="190" ht="19.95" customHeight="1"/>
    <row r="191" ht="19.95" customHeight="1"/>
  </sheetData>
  <mergeCells count="5">
    <mergeCell ref="A1:I1"/>
    <mergeCell ref="B4:B10"/>
    <mergeCell ref="B11:B16"/>
    <mergeCell ref="B17:B22"/>
    <mergeCell ref="B23:B28"/>
  </mergeCells>
  <phoneticPr fontId="1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2"/>
  <sheetViews>
    <sheetView tabSelected="1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M9" sqref="M9"/>
    </sheetView>
  </sheetViews>
  <sheetFormatPr defaultRowHeight="14.4"/>
  <cols>
    <col min="1" max="1" width="4.6640625" customWidth="1"/>
    <col min="2" max="2" width="11.5546875" customWidth="1"/>
    <col min="3" max="3" width="19.21875" customWidth="1"/>
    <col min="4" max="4" width="13.77734375" style="4" customWidth="1"/>
    <col min="5" max="7" width="13.77734375" customWidth="1"/>
    <col min="8" max="8" width="13.77734375" style="4" customWidth="1"/>
    <col min="9" max="9" width="14" customWidth="1"/>
    <col min="10" max="10" width="19.6640625" customWidth="1"/>
    <col min="11" max="11" width="27.44140625" customWidth="1"/>
  </cols>
  <sheetData>
    <row r="1" spans="1:11" ht="36.6" customHeight="1">
      <c r="A1" s="110" t="s">
        <v>23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1" s="8" customFormat="1" ht="25.05" customHeight="1">
      <c r="A2" s="6" t="s">
        <v>15</v>
      </c>
      <c r="B2" s="3" t="s">
        <v>7</v>
      </c>
      <c r="C2" s="3" t="s">
        <v>10</v>
      </c>
      <c r="D2" s="3" t="s">
        <v>41</v>
      </c>
      <c r="E2" s="3" t="s">
        <v>16</v>
      </c>
      <c r="F2" s="3" t="s">
        <v>8</v>
      </c>
      <c r="G2" s="3" t="s">
        <v>9</v>
      </c>
      <c r="H2" s="3" t="s">
        <v>17</v>
      </c>
      <c r="I2" s="3" t="s">
        <v>19</v>
      </c>
      <c r="J2" s="3" t="s">
        <v>22</v>
      </c>
      <c r="K2" s="3" t="s">
        <v>37</v>
      </c>
    </row>
    <row r="3" spans="1:11" s="53" customFormat="1" ht="19.95" customHeight="1">
      <c r="A3" s="86">
        <v>1</v>
      </c>
      <c r="B3" s="104" t="s">
        <v>43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19.95" customHeight="1">
      <c r="A4" s="86">
        <v>2</v>
      </c>
      <c r="B4" s="107">
        <v>43040</v>
      </c>
      <c r="C4" s="13" t="s">
        <v>11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32"/>
      <c r="K4" s="100" t="s">
        <v>44</v>
      </c>
    </row>
    <row r="5" spans="1:11" s="4" customFormat="1" ht="19.95" customHeight="1">
      <c r="A5" s="86">
        <v>3</v>
      </c>
      <c r="B5" s="108"/>
      <c r="C5" s="15" t="s">
        <v>18</v>
      </c>
      <c r="D5" s="19">
        <v>0</v>
      </c>
      <c r="E5" s="59">
        <v>300000</v>
      </c>
      <c r="F5" s="58">
        <v>66145</v>
      </c>
      <c r="G5" s="58">
        <v>52090.879999999997</v>
      </c>
      <c r="H5" s="20">
        <v>0</v>
      </c>
      <c r="I5" s="57">
        <f>SUM(D5:H5)</f>
        <v>418235.88</v>
      </c>
      <c r="J5" s="32"/>
      <c r="K5" s="101"/>
    </row>
    <row r="6" spans="1:11" ht="19.95" customHeight="1">
      <c r="A6" s="86">
        <v>4</v>
      </c>
      <c r="B6" s="108"/>
      <c r="C6" s="15" t="s">
        <v>13</v>
      </c>
      <c r="D6" s="17">
        <f>D5/D4</f>
        <v>0</v>
      </c>
      <c r="E6" s="17">
        <f>E5/E4</f>
        <v>300000</v>
      </c>
      <c r="F6" s="17">
        <f>F5/F4</f>
        <v>66145</v>
      </c>
      <c r="G6" s="17">
        <f>G5/G4</f>
        <v>52090.879999999997</v>
      </c>
      <c r="H6" s="17">
        <f>H5/H4</f>
        <v>0</v>
      </c>
      <c r="I6" s="17">
        <f>SUM(D6:H6)</f>
        <v>418235.88</v>
      </c>
      <c r="J6" s="32"/>
      <c r="K6" s="101"/>
    </row>
    <row r="7" spans="1:11" ht="19.95" customHeight="1">
      <c r="A7" s="86">
        <v>5</v>
      </c>
      <c r="B7" s="108"/>
      <c r="C7" s="15" t="s">
        <v>14</v>
      </c>
      <c r="D7" s="19">
        <f>D6*D4</f>
        <v>0</v>
      </c>
      <c r="E7" s="19">
        <f>E6*E4</f>
        <v>300000</v>
      </c>
      <c r="F7" s="19">
        <f>F6*F4</f>
        <v>66145</v>
      </c>
      <c r="G7" s="19">
        <f>G6*G4</f>
        <v>52090.879999999997</v>
      </c>
      <c r="H7" s="19">
        <f>H6*H4</f>
        <v>0</v>
      </c>
      <c r="I7" s="33">
        <f>SUM(D7:H7)</f>
        <v>418235.88</v>
      </c>
      <c r="J7" s="32"/>
      <c r="K7" s="101"/>
    </row>
    <row r="8" spans="1:11" ht="19.95" customHeight="1">
      <c r="A8" s="86">
        <v>6</v>
      </c>
      <c r="B8" s="108"/>
      <c r="C8" s="21" t="s">
        <v>35</v>
      </c>
      <c r="D8" s="22">
        <f t="shared" ref="D8" si="0">D6</f>
        <v>0</v>
      </c>
      <c r="E8" s="22">
        <f>E6</f>
        <v>300000</v>
      </c>
      <c r="F8" s="22">
        <f t="shared" ref="F8:H8" si="1">F6</f>
        <v>66145</v>
      </c>
      <c r="G8" s="22">
        <f t="shared" si="1"/>
        <v>52090.879999999997</v>
      </c>
      <c r="H8" s="22">
        <f t="shared" si="1"/>
        <v>0</v>
      </c>
      <c r="I8" s="35">
        <f>SUM(D8:H8)</f>
        <v>418235.88</v>
      </c>
      <c r="J8" s="32"/>
      <c r="K8" s="101"/>
    </row>
    <row r="9" spans="1:11" ht="19.95" customHeight="1">
      <c r="A9" s="86">
        <v>7</v>
      </c>
      <c r="B9" s="99">
        <v>43041</v>
      </c>
      <c r="C9" s="63" t="s">
        <v>11</v>
      </c>
      <c r="D9" s="64">
        <v>1</v>
      </c>
      <c r="E9" s="64">
        <v>1</v>
      </c>
      <c r="F9" s="64">
        <v>1</v>
      </c>
      <c r="G9" s="64">
        <v>1</v>
      </c>
      <c r="H9" s="64">
        <v>1</v>
      </c>
      <c r="I9" s="65">
        <v>1</v>
      </c>
      <c r="J9" s="66"/>
      <c r="K9" s="102" t="s">
        <v>42</v>
      </c>
    </row>
    <row r="10" spans="1:11" ht="19.95" customHeight="1">
      <c r="A10" s="86">
        <v>8</v>
      </c>
      <c r="B10" s="109"/>
      <c r="C10" s="67" t="s">
        <v>13</v>
      </c>
      <c r="D10" s="68">
        <f t="shared" ref="D10" si="2">D8</f>
        <v>0</v>
      </c>
      <c r="E10" s="68">
        <f>E8</f>
        <v>300000</v>
      </c>
      <c r="F10" s="68">
        <f t="shared" ref="F10:H10" si="3">F8</f>
        <v>66145</v>
      </c>
      <c r="G10" s="68">
        <f t="shared" si="3"/>
        <v>52090.879999999997</v>
      </c>
      <c r="H10" s="68">
        <f t="shared" si="3"/>
        <v>0</v>
      </c>
      <c r="I10" s="69">
        <f>SUM(D10:H10)</f>
        <v>418235.88</v>
      </c>
      <c r="J10" s="66"/>
      <c r="K10" s="102"/>
    </row>
    <row r="11" spans="1:11" ht="19.95" customHeight="1">
      <c r="A11" s="86">
        <v>9</v>
      </c>
      <c r="B11" s="109"/>
      <c r="C11" s="67" t="s">
        <v>14</v>
      </c>
      <c r="D11" s="70">
        <f>D9*D10</f>
        <v>0</v>
      </c>
      <c r="E11" s="70">
        <f>E9*E10</f>
        <v>300000</v>
      </c>
      <c r="F11" s="70">
        <f>F9*F10</f>
        <v>66145</v>
      </c>
      <c r="G11" s="70">
        <f>G9*G10</f>
        <v>52090.879999999997</v>
      </c>
      <c r="H11" s="70">
        <f>H9*H10</f>
        <v>0</v>
      </c>
      <c r="I11" s="71">
        <f>SUM(D11:H11)</f>
        <v>418235.88</v>
      </c>
      <c r="J11" s="66"/>
      <c r="K11" s="102"/>
    </row>
    <row r="12" spans="1:11" ht="19.95" customHeight="1">
      <c r="A12" s="86">
        <v>10</v>
      </c>
      <c r="B12" s="109"/>
      <c r="C12" s="67" t="s">
        <v>18</v>
      </c>
      <c r="D12" s="60">
        <v>159764.12</v>
      </c>
      <c r="E12" s="72">
        <v>0</v>
      </c>
      <c r="F12" s="73">
        <v>0</v>
      </c>
      <c r="G12" s="73">
        <v>0</v>
      </c>
      <c r="H12" s="73">
        <v>0</v>
      </c>
      <c r="I12" s="74">
        <f>SUM(D12:H12)</f>
        <v>159764.12</v>
      </c>
      <c r="J12" s="66"/>
      <c r="K12" s="102"/>
    </row>
    <row r="13" spans="1:11" ht="19.95" customHeight="1">
      <c r="A13" s="86">
        <v>11</v>
      </c>
      <c r="B13" s="109"/>
      <c r="C13" s="63" t="s">
        <v>35</v>
      </c>
      <c r="D13" s="75">
        <f>D12/D9+D10</f>
        <v>159764.12</v>
      </c>
      <c r="E13" s="76">
        <f>E10</f>
        <v>300000</v>
      </c>
      <c r="F13" s="77">
        <f>F10</f>
        <v>66145</v>
      </c>
      <c r="G13" s="77">
        <f t="shared" ref="G13:H13" si="4">G10</f>
        <v>52090.879999999997</v>
      </c>
      <c r="H13" s="77">
        <f t="shared" si="4"/>
        <v>0</v>
      </c>
      <c r="I13" s="78">
        <f>SUM(D13:H13)</f>
        <v>578000</v>
      </c>
      <c r="J13" s="66"/>
      <c r="K13" s="102"/>
    </row>
    <row r="14" spans="1:11" s="4" customFormat="1" ht="19.95" customHeight="1">
      <c r="A14" s="86">
        <v>12</v>
      </c>
      <c r="B14" s="107">
        <v>43042</v>
      </c>
      <c r="C14" s="13" t="s">
        <v>11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32"/>
      <c r="K14" s="100" t="s">
        <v>45</v>
      </c>
    </row>
    <row r="15" spans="1:11" s="4" customFormat="1" ht="19.95" customHeight="1">
      <c r="A15" s="86">
        <v>13</v>
      </c>
      <c r="B15" s="107"/>
      <c r="C15" s="15" t="s">
        <v>13</v>
      </c>
      <c r="D15" s="17">
        <f>D13</f>
        <v>159764.12</v>
      </c>
      <c r="E15" s="17">
        <v>300000</v>
      </c>
      <c r="F15" s="18">
        <v>66145</v>
      </c>
      <c r="G15" s="18">
        <v>52090.879999999997</v>
      </c>
      <c r="H15" s="17">
        <v>0</v>
      </c>
      <c r="I15" s="35">
        <f>SUM(D15:H15)</f>
        <v>578000</v>
      </c>
      <c r="J15" s="32"/>
      <c r="K15" s="100"/>
    </row>
    <row r="16" spans="1:11" s="4" customFormat="1" ht="19.95" customHeight="1">
      <c r="A16" s="86">
        <v>14</v>
      </c>
      <c r="B16" s="107"/>
      <c r="C16" s="15" t="s">
        <v>21</v>
      </c>
      <c r="D16" s="19">
        <f>D15*D14</f>
        <v>159764.12</v>
      </c>
      <c r="E16" s="19">
        <f>E15*E14</f>
        <v>300000</v>
      </c>
      <c r="F16" s="19">
        <f>F15*F14</f>
        <v>66145</v>
      </c>
      <c r="G16" s="19">
        <f>G15*G14</f>
        <v>52090.879999999997</v>
      </c>
      <c r="H16" s="19">
        <f>H15*H14</f>
        <v>0</v>
      </c>
      <c r="I16" s="33">
        <f>SUM(D16:H16)</f>
        <v>578000</v>
      </c>
      <c r="J16" s="32"/>
      <c r="K16" s="100"/>
    </row>
    <row r="17" spans="1:11" s="4" customFormat="1" ht="19.95" customHeight="1">
      <c r="A17" s="86">
        <v>15</v>
      </c>
      <c r="B17" s="107"/>
      <c r="C17" s="15" t="s">
        <v>18</v>
      </c>
      <c r="D17" s="59">
        <v>370000</v>
      </c>
      <c r="E17" s="19">
        <v>0</v>
      </c>
      <c r="F17" s="20">
        <v>0</v>
      </c>
      <c r="G17" s="20">
        <v>0</v>
      </c>
      <c r="H17" s="58">
        <v>20000</v>
      </c>
      <c r="I17" s="57">
        <f>SUM(D17:H17)</f>
        <v>390000</v>
      </c>
      <c r="J17" s="32"/>
      <c r="K17" s="100"/>
    </row>
    <row r="18" spans="1:11" s="4" customFormat="1" ht="19.95" customHeight="1">
      <c r="A18" s="86">
        <v>16</v>
      </c>
      <c r="B18" s="107"/>
      <c r="C18" s="21" t="s">
        <v>35</v>
      </c>
      <c r="D18" s="22">
        <f>D17/D14+D15</f>
        <v>529764.12</v>
      </c>
      <c r="E18" s="22">
        <f>E15</f>
        <v>300000</v>
      </c>
      <c r="F18" s="22">
        <f t="shared" ref="F18:G18" si="5">F15</f>
        <v>66145</v>
      </c>
      <c r="G18" s="22">
        <f t="shared" si="5"/>
        <v>52090.879999999997</v>
      </c>
      <c r="H18" s="22">
        <f>H17/H14</f>
        <v>20000</v>
      </c>
      <c r="I18" s="22">
        <f>SUM(D18:H18)</f>
        <v>968000</v>
      </c>
      <c r="J18" s="32"/>
      <c r="K18" s="100"/>
    </row>
    <row r="19" spans="1:11" s="4" customFormat="1" ht="19.95" customHeight="1">
      <c r="A19" s="86">
        <v>17</v>
      </c>
      <c r="B19" s="107"/>
      <c r="C19" s="12" t="s">
        <v>36</v>
      </c>
      <c r="D19" s="10">
        <f>D17+D16</f>
        <v>529764.12</v>
      </c>
      <c r="E19" s="10">
        <f>E16</f>
        <v>300000</v>
      </c>
      <c r="F19" s="10">
        <f>F16</f>
        <v>66145</v>
      </c>
      <c r="G19" s="10">
        <f>G16</f>
        <v>52090.879999999997</v>
      </c>
      <c r="H19" s="10">
        <f>H17</f>
        <v>20000</v>
      </c>
      <c r="I19" s="10">
        <f>SUM(D19:H19)</f>
        <v>968000</v>
      </c>
      <c r="J19" s="32"/>
      <c r="K19" s="100"/>
    </row>
    <row r="20" spans="1:11" s="4" customFormat="1" ht="19.95" customHeight="1">
      <c r="A20" s="86">
        <v>18</v>
      </c>
      <c r="B20" s="99">
        <v>43049</v>
      </c>
      <c r="C20" s="63" t="s">
        <v>11</v>
      </c>
      <c r="D20" s="64">
        <f>G20</f>
        <v>1.1114222107438017</v>
      </c>
      <c r="E20" s="64">
        <f>I20</f>
        <v>1.1114222107438017</v>
      </c>
      <c r="F20" s="64">
        <f>I20</f>
        <v>1.1114222107438017</v>
      </c>
      <c r="G20" s="64">
        <f>I20</f>
        <v>1.1114222107438017</v>
      </c>
      <c r="H20" s="64">
        <f>I20</f>
        <v>1.1114222107438017</v>
      </c>
      <c r="I20" s="65">
        <f>(I24-J24)/I22</f>
        <v>1.1114222107438017</v>
      </c>
      <c r="J20" s="66"/>
      <c r="K20" s="103" t="s">
        <v>46</v>
      </c>
    </row>
    <row r="21" spans="1:11" s="4" customFormat="1" ht="19.95" customHeight="1">
      <c r="A21" s="86">
        <v>19</v>
      </c>
      <c r="B21" s="99"/>
      <c r="C21" s="67" t="s">
        <v>12</v>
      </c>
      <c r="D21" s="79">
        <f>G21</f>
        <v>0.11142221074380161</v>
      </c>
      <c r="E21" s="79">
        <f>I21</f>
        <v>0.11142221074380161</v>
      </c>
      <c r="F21" s="79">
        <f>I21</f>
        <v>0.11142221074380161</v>
      </c>
      <c r="G21" s="79">
        <f>I21</f>
        <v>0.11142221074380161</v>
      </c>
      <c r="H21" s="79">
        <f>I21</f>
        <v>0.11142221074380161</v>
      </c>
      <c r="I21" s="80">
        <f>(I24-J24-I19)/I19</f>
        <v>0.11142221074380161</v>
      </c>
      <c r="J21" s="66"/>
      <c r="K21" s="103"/>
    </row>
    <row r="22" spans="1:11" s="4" customFormat="1" ht="19.95" customHeight="1">
      <c r="A22" s="86">
        <v>20</v>
      </c>
      <c r="B22" s="99"/>
      <c r="C22" s="67" t="s">
        <v>38</v>
      </c>
      <c r="D22" s="68">
        <f t="shared" ref="D22" si="6">D18</f>
        <v>529764.12</v>
      </c>
      <c r="E22" s="68">
        <f>E18</f>
        <v>300000</v>
      </c>
      <c r="F22" s="68">
        <f t="shared" ref="F22:H22" si="7">F18</f>
        <v>66145</v>
      </c>
      <c r="G22" s="68">
        <f t="shared" si="7"/>
        <v>52090.879999999997</v>
      </c>
      <c r="H22" s="68">
        <f t="shared" si="7"/>
        <v>20000</v>
      </c>
      <c r="I22" s="81">
        <f>I18</f>
        <v>968000</v>
      </c>
      <c r="J22" s="66"/>
      <c r="K22" s="103"/>
    </row>
    <row r="23" spans="1:11" s="4" customFormat="1" ht="19.95" customHeight="1">
      <c r="A23" s="86">
        <v>21</v>
      </c>
      <c r="B23" s="99"/>
      <c r="C23" s="67" t="s">
        <v>39</v>
      </c>
      <c r="D23" s="70">
        <f>D22*D20</f>
        <v>588791.6094231446</v>
      </c>
      <c r="E23" s="70">
        <f>E22*E20</f>
        <v>333426.66322314052</v>
      </c>
      <c r="F23" s="70">
        <f>F22*F20</f>
        <v>73515.022129648758</v>
      </c>
      <c r="G23" s="70">
        <f>G22*G20</f>
        <v>57894.961009190083</v>
      </c>
      <c r="H23" s="70">
        <f>H22*H20</f>
        <v>22228.444214876032</v>
      </c>
      <c r="I23" s="61">
        <f>SUM(D23:H23)</f>
        <v>1075856.7</v>
      </c>
      <c r="J23" s="71"/>
      <c r="K23" s="103"/>
    </row>
    <row r="24" spans="1:11" ht="19.95" customHeight="1">
      <c r="A24" s="86">
        <v>22</v>
      </c>
      <c r="B24" s="82"/>
      <c r="C24" s="12" t="s">
        <v>34</v>
      </c>
      <c r="D24" s="11">
        <f>D23</f>
        <v>588791.6094231446</v>
      </c>
      <c r="E24" s="11">
        <f>E23</f>
        <v>333426.66322314052</v>
      </c>
      <c r="F24" s="11">
        <f>F23</f>
        <v>73515.022129648758</v>
      </c>
      <c r="G24" s="11">
        <f>G23</f>
        <v>57894.961009190083</v>
      </c>
      <c r="H24" s="11">
        <f>H23</f>
        <v>22228.444214876032</v>
      </c>
      <c r="I24" s="44">
        <v>1122081</v>
      </c>
      <c r="J24" s="44">
        <f>(I24-I19)*0.3</f>
        <v>46224.299999999996</v>
      </c>
      <c r="K24" s="103"/>
    </row>
    <row r="25" spans="1:11" s="4" customFormat="1" ht="19.95" customHeight="1">
      <c r="A25" s="86">
        <v>23</v>
      </c>
      <c r="B25" s="82"/>
      <c r="C25" s="63" t="s">
        <v>18</v>
      </c>
      <c r="D25" s="58">
        <f>J24+45000</f>
        <v>91224.299999999988</v>
      </c>
      <c r="E25" s="83">
        <v>0</v>
      </c>
      <c r="F25" s="83">
        <v>0</v>
      </c>
      <c r="G25" s="83">
        <v>0</v>
      </c>
      <c r="H25" s="83">
        <v>0</v>
      </c>
      <c r="I25" s="58">
        <f>SUM(D25:H25)</f>
        <v>91224.299999999988</v>
      </c>
      <c r="J25" s="83"/>
      <c r="K25" s="103"/>
    </row>
    <row r="26" spans="1:11" s="4" customFormat="1" ht="19.95" customHeight="1">
      <c r="A26" s="86">
        <v>24</v>
      </c>
      <c r="B26" s="82"/>
      <c r="C26" s="63" t="s">
        <v>40</v>
      </c>
      <c r="D26" s="81">
        <f>D25/D20+D22</f>
        <v>611843.00875906984</v>
      </c>
      <c r="E26" s="81">
        <f>E22</f>
        <v>300000</v>
      </c>
      <c r="F26" s="81">
        <f t="shared" ref="F26:H26" si="8">F22</f>
        <v>66145</v>
      </c>
      <c r="G26" s="81">
        <f t="shared" si="8"/>
        <v>52090.879999999997</v>
      </c>
      <c r="H26" s="81">
        <f t="shared" si="8"/>
        <v>20000</v>
      </c>
      <c r="I26" s="81">
        <f>SUM(D26:H26)</f>
        <v>1050078.8887590698</v>
      </c>
      <c r="J26" s="83"/>
      <c r="K26" s="103"/>
    </row>
    <row r="27" spans="1:11" ht="19.95" customHeight="1">
      <c r="K27" s="9"/>
    </row>
    <row r="28" spans="1:11" ht="19.95" customHeight="1">
      <c r="D28" s="9"/>
      <c r="I28" s="62"/>
    </row>
    <row r="29" spans="1:11" ht="19.95" customHeight="1">
      <c r="J29" s="62"/>
      <c r="K29" s="9"/>
    </row>
    <row r="30" spans="1:11" ht="19.95" customHeight="1"/>
    <row r="31" spans="1:11" ht="19.95" customHeight="1"/>
    <row r="32" spans="1:11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</sheetData>
  <mergeCells count="10">
    <mergeCell ref="B3:K3"/>
    <mergeCell ref="B4:B8"/>
    <mergeCell ref="B9:B13"/>
    <mergeCell ref="A1:J1"/>
    <mergeCell ref="B14:B19"/>
    <mergeCell ref="B20:B23"/>
    <mergeCell ref="K4:K8"/>
    <mergeCell ref="K9:K13"/>
    <mergeCell ref="K14:K19"/>
    <mergeCell ref="K20:K26"/>
  </mergeCells>
  <phoneticPr fontId="1" type="noConversion"/>
  <pageMargins left="0.25" right="0.25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黄记录</vt:lpstr>
      <vt:lpstr>Nancy基金记录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wangying</dc:creator>
  <cp:lastModifiedBy>wangying</cp:lastModifiedBy>
  <dcterms:created xsi:type="dcterms:W3CDTF">2017-11-01T05:49:52Z</dcterms:created>
  <dcterms:modified xsi:type="dcterms:W3CDTF">2017-11-10T10:22:54Z</dcterms:modified>
</cp:coreProperties>
</file>